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style5.xml" ContentType="application/vnd.ms-office.chartstyl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9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connections.xml" ContentType="application/vnd.openxmlformats-officedocument.spreadsheetml.connections+xml"/>
  <Override PartName="/xl/metadata.xml" ContentType="application/vnd.openxmlformats-officedocument.spreadsheetml.sheetMetadata+xml"/>
  <Override PartName="/customXml/itemProps8.xml" ContentType="application/vnd.openxmlformats-officedocument.customXm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Cache/pivotCacheDefinition10.xml" ContentType="application/vnd.openxmlformats-officedocument.spreadsheetml.pivotCacheDefinitio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4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2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starenergycoid.sharepoint.com/sites/StrategyPlanning/Shared Documents/General/2. Process excellence/2026/6. Drilling Cost Analysis/01_Working_Docs/"/>
    </mc:Choice>
  </mc:AlternateContent>
  <xr:revisionPtr revIDLastSave="237" documentId="8_{5D954B96-B97A-48B5-A7ED-E2AD835563A1}" xr6:coauthVersionLast="47" xr6:coauthVersionMax="47" xr10:uidLastSave="{D4BED806-B456-4E82-A53C-6CE082338F12}"/>
  <bookViews>
    <workbookView xWindow="-28908" yWindow="-108" windowWidth="23256" windowHeight="12456" firstSheet="1" activeTab="7" xr2:uid="{D5670B30-D33F-43B1-B915-DAA96184A41F}"/>
  </bookViews>
  <sheets>
    <sheet name="Sheet7" sheetId="21" r:id="rId1"/>
    <sheet name="Charts" sheetId="13" r:id="rId2"/>
    <sheet name="$_day" sheetId="19" r:id="rId3"/>
    <sheet name="$_ft" sheetId="15" r:id="rId4"/>
    <sheet name="Sheet6" sheetId="20" r:id="rId5"/>
    <sheet name="DashBoard.Tab.Template" sheetId="10" r:id="rId6"/>
    <sheet name="Pivots&gt;&gt;" sheetId="7" r:id="rId7"/>
    <sheet name="Pivot.Master" sheetId="12" r:id="rId8"/>
    <sheet name="Source.Data&gt;&gt;" sheetId="6" r:id="rId9"/>
    <sheet name="Piv.Struct.Cost" sheetId="9" r:id="rId10"/>
    <sheet name="Structured.Cost" sheetId="1" r:id="rId11"/>
    <sheet name="General.Camp.Data" sheetId="2" r:id="rId12"/>
    <sheet name="NPT.Data" sheetId="4" r:id="rId13"/>
    <sheet name="Check.Total" sheetId="3" r:id="rId14"/>
    <sheet name="Drill.Depth.Days" sheetId="5" r:id="rId15"/>
    <sheet name="Phase.Summary" sheetId="14" r:id="rId16"/>
    <sheet name="Compared" sheetId="30" r:id="rId17"/>
    <sheet name="Drill.Campaign.Ref.Tidy" sheetId="24" r:id="rId18"/>
    <sheet name="Archives&gt;&gt;" sheetId="22" r:id="rId19"/>
    <sheet name="Sheet9" sheetId="23" r:id="rId20"/>
    <sheet name="Sheet4" sheetId="18" r:id="rId21"/>
    <sheet name="Sheet3" sheetId="17" r:id="rId22"/>
    <sheet name="Structured.Cost (2)" sheetId="16" r:id="rId23"/>
  </sheets>
  <externalReferences>
    <externalReference r:id="rId24"/>
  </externalReferences>
  <definedNames>
    <definedName name="_xlnm._FilterDatabase" localSheetId="15" hidden="1">Phase.Summary!$B$2:$I$471</definedName>
    <definedName name="_xlcn.WorksheetConnection_20260416_DataforDashboard.xlsxtab_DB_Temp" hidden="1">tab_DB_Temp[]</definedName>
    <definedName name="_xlcn.WorksheetConnection_20260416_DataforDashboard.xlsxTable1" hidden="1">Table1[]</definedName>
    <definedName name="_xlcn.WorksheetConnection_20260416_DataforDashboard.xlsxTable18" hidden="1">Table18[]</definedName>
    <definedName name="_xlcn.WorksheetConnection_20260416_DataforDashboard.xlsxTable4" hidden="1">Table4[]</definedName>
    <definedName name="_xlcn.WorksheetConnection_20260422_DataforDashboard.xlsxtab_PhaseSum" hidden="1">tab_PhaseSum[]</definedName>
    <definedName name="ExternalData_1" localSheetId="20" hidden="1">Sheet4!$A$3:$I$4</definedName>
  </definedNames>
  <calcPr calcId="191028"/>
  <pivotCaches>
    <pivotCache cacheId="76" r:id="rId25"/>
    <pivotCache cacheId="77" r:id="rId26"/>
    <pivotCache cacheId="78" r:id="rId27"/>
    <pivotCache cacheId="79" r:id="rId28"/>
    <pivotCache cacheId="80" r:id="rId29"/>
    <pivotCache cacheId="81" r:id="rId30"/>
    <pivotCache cacheId="82" r:id="rId31"/>
    <pivotCache cacheId="83" r:id="rId32"/>
    <pivotCache cacheId="84" r:id="rId33"/>
    <pivotCache cacheId="85" r:id="rId34"/>
    <pivotCache cacheId="86" r:id="rId35"/>
    <pivotCache cacheId="87" r:id="rId36"/>
    <pivotCache cacheId="88" r:id="rId37"/>
    <pivotCache cacheId="89" r:id="rId38"/>
    <pivotCache cacheId="90" r:id="rId39"/>
    <pivotCache cacheId="91" r:id="rId40"/>
    <pivotCache cacheId="92" r:id="rId41"/>
    <pivotCache cacheId="93" r:id="rId42"/>
    <pivotCache cacheId="94" r:id="rId4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_PhaseSum" name="tab_PhaseSum" connection="WorksheetConnection_20260422_Data for Dashboard.xlsx!tab_PhaseSum"/>
          <x15:modelTable id="Table4" name="Table4" connection="WorksheetConnection_20260416_Data for Dashboard.xlsx!Table4"/>
          <x15:modelTable id="Table18" name="Table18" connection="WorksheetConnection_20260416_Data for Dashboard.xlsx!Table18"/>
          <x15:modelTable id="Table1" name="Table1" connection="WorksheetConnection_20260416_Data for Dashboard.xlsx!Table1"/>
          <x15:modelTable id="tab_DB_Temp" name="tab_DB_Temp" connection="WorksheetConnection_20260416_Data for Dashboard.xlsx!tab_DB_Temp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O4" i="30"/>
  <c r="R4" i="30" a="1"/>
  <c r="R4" i="30" s="1"/>
  <c r="X10" i="30" s="1"/>
  <c r="X42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X27" i="30"/>
  <c r="X26" i="30"/>
  <c r="X25" i="30"/>
  <c r="X24" i="30"/>
  <c r="X23" i="30"/>
  <c r="X22" i="30"/>
  <c r="X21" i="30"/>
  <c r="X20" i="30"/>
  <c r="X19" i="30"/>
  <c r="X17" i="30"/>
  <c r="X16" i="30"/>
  <c r="X15" i="30"/>
  <c r="X14" i="30"/>
  <c r="X13" i="30"/>
  <c r="X12" i="30"/>
  <c r="X11" i="30"/>
  <c r="X9" i="30"/>
  <c r="X8" i="30"/>
  <c r="X7" i="30"/>
  <c r="X6" i="30"/>
  <c r="X5" i="30"/>
  <c r="X4" i="30"/>
  <c r="R40" i="30" l="1" a="1"/>
  <c r="R40" i="30" s="1"/>
  <c r="S40" i="30" s="1"/>
  <c r="R39" i="30" a="1"/>
  <c r="R39" i="30" s="1"/>
  <c r="S39" i="30" s="1"/>
  <c r="R38" i="30"/>
  <c r="R38" i="30" a="1"/>
  <c r="R37" i="30" a="1"/>
  <c r="R37" i="30" s="1"/>
  <c r="S37" i="30" s="1"/>
  <c r="R36" i="30" a="1"/>
  <c r="R36" i="30" s="1"/>
  <c r="S36" i="30" s="1"/>
  <c r="R35" i="30"/>
  <c r="R35" i="30" a="1"/>
  <c r="R34" i="30" a="1"/>
  <c r="R34" i="30" s="1"/>
  <c r="S34" i="30" s="1"/>
  <c r="R33" i="30" a="1"/>
  <c r="R33" i="30" s="1"/>
  <c r="S33" i="30" s="1"/>
  <c r="R32" i="30"/>
  <c r="S32" i="30" s="1"/>
  <c r="R32" i="30" a="1"/>
  <c r="R31" i="30" a="1"/>
  <c r="R31" i="30" s="1"/>
  <c r="S31" i="30" s="1"/>
  <c r="R30" i="30" a="1"/>
  <c r="R30" i="30" s="1"/>
  <c r="S30" i="30" s="1"/>
  <c r="R29" i="30"/>
  <c r="R29" i="30" a="1"/>
  <c r="R28" i="30" a="1"/>
  <c r="R28" i="30" s="1"/>
  <c r="S28" i="30" s="1"/>
  <c r="R27" i="30" a="1"/>
  <c r="R27" i="30" s="1"/>
  <c r="S27" i="30" s="1"/>
  <c r="R26" i="30"/>
  <c r="R26" i="30" a="1"/>
  <c r="R25" i="30" a="1"/>
  <c r="R25" i="30" s="1"/>
  <c r="S25" i="30" s="1"/>
  <c r="R24" i="30" a="1"/>
  <c r="R24" i="30" s="1"/>
  <c r="S24" i="30" s="1"/>
  <c r="R23" i="30"/>
  <c r="R23" i="30" a="1"/>
  <c r="R22" i="30" a="1"/>
  <c r="R22" i="30" s="1"/>
  <c r="S22" i="30" s="1"/>
  <c r="R21" i="30" a="1"/>
  <c r="R21" i="30" s="1"/>
  <c r="S21" i="30" s="1"/>
  <c r="R20" i="30"/>
  <c r="S20" i="30" s="1"/>
  <c r="R20" i="30" a="1"/>
  <c r="R19" i="30" a="1"/>
  <c r="R19" i="30" s="1"/>
  <c r="S19" i="30" s="1"/>
  <c r="R18" i="30" a="1"/>
  <c r="R18" i="30" s="1"/>
  <c r="S18" i="30" s="1"/>
  <c r="R17" i="30"/>
  <c r="R17" i="30" a="1"/>
  <c r="R16" i="30" a="1"/>
  <c r="R16" i="30" s="1"/>
  <c r="S16" i="30" s="1"/>
  <c r="R15" i="30" a="1"/>
  <c r="R15" i="30" s="1"/>
  <c r="S15" i="30" s="1"/>
  <c r="R14" i="30" a="1"/>
  <c r="R14" i="30" s="1"/>
  <c r="S14" i="30" s="1"/>
  <c r="R13" i="30" a="1"/>
  <c r="R13" i="30" s="1"/>
  <c r="S13" i="30" s="1"/>
  <c r="R12" i="30" a="1"/>
  <c r="R12" i="30" s="1"/>
  <c r="S12" i="30" s="1"/>
  <c r="R11" i="30"/>
  <c r="R11" i="30" a="1"/>
  <c r="R10" i="30" a="1"/>
  <c r="R10" i="30" s="1"/>
  <c r="S10" i="30" s="1"/>
  <c r="R9" i="30" a="1"/>
  <c r="R9" i="30" s="1"/>
  <c r="S9" i="30" s="1"/>
  <c r="R8" i="30" a="1"/>
  <c r="R8" i="30" s="1"/>
  <c r="S8" i="30" s="1"/>
  <c r="R7" i="30" a="1"/>
  <c r="R7" i="30" s="1"/>
  <c r="S7" i="30" s="1"/>
  <c r="R6" i="30" a="1"/>
  <c r="R6" i="30" s="1"/>
  <c r="S6" i="30" s="1"/>
  <c r="R5" i="30" a="1"/>
  <c r="R5" i="30" s="1"/>
  <c r="S5" i="30" s="1"/>
  <c r="S4" i="30"/>
  <c r="S38" i="30"/>
  <c r="S35" i="30"/>
  <c r="S29" i="30"/>
  <c r="S26" i="30"/>
  <c r="S23" i="30"/>
  <c r="S17" i="30"/>
  <c r="S11" i="30"/>
  <c r="P40" i="30"/>
  <c r="O40" i="30"/>
  <c r="N40" i="30"/>
  <c r="M40" i="30"/>
  <c r="P39" i="30"/>
  <c r="O39" i="30"/>
  <c r="N39" i="30"/>
  <c r="M39" i="30"/>
  <c r="P38" i="30"/>
  <c r="O38" i="30"/>
  <c r="N38" i="30"/>
  <c r="M38" i="30"/>
  <c r="P37" i="30"/>
  <c r="O37" i="30"/>
  <c r="N37" i="30"/>
  <c r="M37" i="30"/>
  <c r="P36" i="30"/>
  <c r="O36" i="30"/>
  <c r="N36" i="30"/>
  <c r="M36" i="30"/>
  <c r="P35" i="30"/>
  <c r="O35" i="30"/>
  <c r="N35" i="30"/>
  <c r="M35" i="30"/>
  <c r="P34" i="30"/>
  <c r="O34" i="30"/>
  <c r="N34" i="30"/>
  <c r="M34" i="30"/>
  <c r="P33" i="30"/>
  <c r="O33" i="30"/>
  <c r="N33" i="30"/>
  <c r="M33" i="30"/>
  <c r="P32" i="30"/>
  <c r="O32" i="30"/>
  <c r="N32" i="30"/>
  <c r="M32" i="30"/>
  <c r="P31" i="30"/>
  <c r="O31" i="30"/>
  <c r="N31" i="30"/>
  <c r="M31" i="30"/>
  <c r="P30" i="30"/>
  <c r="O30" i="30"/>
  <c r="N30" i="30"/>
  <c r="M30" i="30"/>
  <c r="P29" i="30"/>
  <c r="O29" i="30"/>
  <c r="N29" i="30"/>
  <c r="M29" i="30"/>
  <c r="P28" i="30"/>
  <c r="O28" i="30"/>
  <c r="N28" i="30"/>
  <c r="M28" i="30"/>
  <c r="P27" i="30"/>
  <c r="O27" i="30"/>
  <c r="N27" i="30"/>
  <c r="M27" i="30"/>
  <c r="P26" i="30"/>
  <c r="O26" i="30"/>
  <c r="N26" i="30"/>
  <c r="M26" i="30"/>
  <c r="P25" i="30"/>
  <c r="O25" i="30"/>
  <c r="N25" i="30"/>
  <c r="M25" i="30"/>
  <c r="P24" i="30"/>
  <c r="O24" i="30"/>
  <c r="N24" i="30"/>
  <c r="M24" i="30"/>
  <c r="P23" i="30"/>
  <c r="O23" i="30"/>
  <c r="N23" i="30"/>
  <c r="M23" i="30"/>
  <c r="P22" i="30"/>
  <c r="O22" i="30"/>
  <c r="N22" i="30"/>
  <c r="M22" i="30"/>
  <c r="P21" i="30"/>
  <c r="O21" i="30"/>
  <c r="N21" i="30"/>
  <c r="M21" i="30"/>
  <c r="P20" i="30"/>
  <c r="O20" i="30"/>
  <c r="N20" i="30"/>
  <c r="M20" i="30"/>
  <c r="P19" i="30"/>
  <c r="O19" i="30"/>
  <c r="N19" i="30"/>
  <c r="M19" i="30"/>
  <c r="P18" i="30"/>
  <c r="O18" i="30"/>
  <c r="N18" i="30"/>
  <c r="M18" i="30"/>
  <c r="P17" i="30"/>
  <c r="O17" i="30"/>
  <c r="N17" i="30"/>
  <c r="M17" i="30"/>
  <c r="P16" i="30"/>
  <c r="O16" i="30"/>
  <c r="N16" i="30"/>
  <c r="M16" i="30"/>
  <c r="P15" i="30"/>
  <c r="O15" i="30"/>
  <c r="N15" i="30"/>
  <c r="M15" i="30"/>
  <c r="P14" i="30"/>
  <c r="O14" i="30"/>
  <c r="N14" i="30"/>
  <c r="M14" i="30"/>
  <c r="P13" i="30"/>
  <c r="O13" i="30"/>
  <c r="N13" i="30"/>
  <c r="M13" i="30"/>
  <c r="P12" i="30"/>
  <c r="O12" i="30"/>
  <c r="N12" i="30"/>
  <c r="M12" i="30"/>
  <c r="P11" i="30"/>
  <c r="O11" i="30"/>
  <c r="N11" i="30"/>
  <c r="M11" i="30"/>
  <c r="P10" i="30"/>
  <c r="O10" i="30"/>
  <c r="N10" i="30"/>
  <c r="M10" i="30"/>
  <c r="P9" i="30"/>
  <c r="O9" i="30"/>
  <c r="N9" i="30"/>
  <c r="M9" i="30"/>
  <c r="P8" i="30"/>
  <c r="O8" i="30"/>
  <c r="N8" i="30"/>
  <c r="M8" i="30"/>
  <c r="P7" i="30"/>
  <c r="O7" i="30"/>
  <c r="N7" i="30"/>
  <c r="M7" i="30"/>
  <c r="P6" i="30"/>
  <c r="O6" i="30"/>
  <c r="N6" i="30"/>
  <c r="M6" i="30"/>
  <c r="P5" i="30"/>
  <c r="O5" i="30"/>
  <c r="N5" i="30"/>
  <c r="M5" i="30"/>
  <c r="P4" i="30"/>
  <c r="N4" i="30"/>
  <c r="M4" i="30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G56" i="23"/>
  <c r="G49" i="23"/>
  <c r="C48" i="23"/>
  <c r="G45" i="23"/>
  <c r="G46" i="23" s="1"/>
  <c r="G51" i="23" s="1"/>
  <c r="C44" i="23"/>
  <c r="C46" i="23" s="1"/>
  <c r="C43" i="23"/>
  <c r="C42" i="23"/>
  <c r="C38" i="23"/>
  <c r="F11" i="23"/>
  <c r="F10" i="23"/>
  <c r="E9" i="23"/>
  <c r="E8" i="23"/>
  <c r="D7" i="23"/>
  <c r="D6" i="23"/>
  <c r="D5" i="23"/>
  <c r="D38" i="21"/>
  <c r="D4" i="21"/>
  <c r="L864" i="1"/>
  <c r="L665" i="1"/>
  <c r="L499" i="1"/>
  <c r="L387" i="1"/>
  <c r="L231" i="1"/>
  <c r="L138" i="1"/>
  <c r="P34" i="10"/>
  <c r="G133" i="16" l="1"/>
  <c r="G131" i="16"/>
  <c r="G130" i="16"/>
  <c r="G129" i="16"/>
  <c r="G128" i="16"/>
  <c r="G127" i="16"/>
  <c r="G126" i="16"/>
  <c r="G125" i="16"/>
  <c r="G124" i="16"/>
  <c r="G123" i="16"/>
  <c r="G122" i="16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404" i="5"/>
  <c r="N406" i="5"/>
  <c r="N408" i="5"/>
  <c r="N410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309" i="5"/>
  <c r="N1311" i="5"/>
  <c r="N1314" i="5"/>
  <c r="N1315" i="5"/>
  <c r="N1317" i="5"/>
  <c r="N1319" i="5"/>
  <c r="N1321" i="5"/>
  <c r="N1324" i="5"/>
  <c r="N1326" i="5"/>
  <c r="N1328" i="5"/>
  <c r="N1329" i="5"/>
  <c r="N1331" i="5"/>
  <c r="N1334" i="5"/>
  <c r="N1335" i="5"/>
  <c r="N1337" i="5"/>
  <c r="N1340" i="5"/>
  <c r="N1342" i="5"/>
  <c r="N1344" i="5"/>
  <c r="N1346" i="5"/>
  <c r="N1348" i="5"/>
  <c r="N1350" i="5"/>
  <c r="N1354" i="5"/>
  <c r="N1355" i="5"/>
  <c r="N1356" i="5"/>
  <c r="N1357" i="5"/>
  <c r="N1359" i="5"/>
  <c r="N1361" i="5"/>
  <c r="N1364" i="5"/>
  <c r="N1365" i="5"/>
  <c r="N1367" i="5"/>
  <c r="N1369" i="5"/>
  <c r="N1371" i="5"/>
  <c r="N1374" i="5"/>
  <c r="N1375" i="5"/>
  <c r="N1378" i="5"/>
  <c r="N1379" i="5"/>
  <c r="N1381" i="5"/>
  <c r="N1383" i="5"/>
  <c r="N1385" i="5"/>
  <c r="N1387" i="5"/>
  <c r="N1390" i="5"/>
  <c r="N1392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378" i="5"/>
  <c r="N379" i="5"/>
  <c r="N380" i="5"/>
  <c r="N381" i="5"/>
  <c r="N382" i="5"/>
  <c r="N385" i="5"/>
  <c r="N386" i="5"/>
  <c r="N389" i="5"/>
  <c r="N390" i="5"/>
  <c r="N392" i="5"/>
  <c r="N395" i="5"/>
  <c r="N396" i="5"/>
  <c r="N399" i="5"/>
  <c r="N400" i="5"/>
  <c r="N403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433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94" i="5"/>
  <c r="N296" i="5"/>
  <c r="N299" i="5"/>
  <c r="N301" i="5"/>
  <c r="N303" i="5"/>
  <c r="N304" i="5"/>
  <c r="N306" i="5"/>
  <c r="N307" i="5"/>
  <c r="N308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276" i="5"/>
  <c r="N279" i="5"/>
  <c r="N280" i="5"/>
  <c r="N283" i="5"/>
  <c r="N285" i="5"/>
  <c r="N287" i="5"/>
  <c r="N289" i="5"/>
  <c r="N290" i="5"/>
  <c r="N292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310" i="5"/>
  <c r="N1312" i="5"/>
  <c r="N1313" i="5"/>
  <c r="N1316" i="5"/>
  <c r="N1318" i="5"/>
  <c r="N1320" i="5"/>
  <c r="N1322" i="5"/>
  <c r="N1323" i="5"/>
  <c r="N1325" i="5"/>
  <c r="N1327" i="5"/>
  <c r="N1330" i="5"/>
  <c r="N1332" i="5"/>
  <c r="N1333" i="5"/>
  <c r="N1336" i="5"/>
  <c r="N1338" i="5"/>
  <c r="N1339" i="5"/>
  <c r="N1341" i="5"/>
  <c r="N1343" i="5"/>
  <c r="N1345" i="5"/>
  <c r="N1347" i="5"/>
  <c r="N1349" i="5"/>
  <c r="N1351" i="5"/>
  <c r="N1352" i="5"/>
  <c r="N1353" i="5"/>
  <c r="N1358" i="5"/>
  <c r="N1360" i="5"/>
  <c r="N1362" i="5"/>
  <c r="N1363" i="5"/>
  <c r="N1366" i="5"/>
  <c r="N1368" i="5"/>
  <c r="N1370" i="5"/>
  <c r="N1372" i="5"/>
  <c r="N1373" i="5"/>
  <c r="N1376" i="5"/>
  <c r="N1377" i="5"/>
  <c r="N1380" i="5"/>
  <c r="N1382" i="5"/>
  <c r="N1384" i="5"/>
  <c r="N1386" i="5"/>
  <c r="N1388" i="5"/>
  <c r="N1389" i="5"/>
  <c r="N1391" i="5"/>
  <c r="N1393" i="5"/>
  <c r="N1394" i="5"/>
  <c r="N1395" i="5"/>
  <c r="N1396" i="5"/>
  <c r="N1397" i="5"/>
  <c r="N1398" i="5"/>
  <c r="N1399" i="5"/>
  <c r="N1400" i="5"/>
  <c r="N1401" i="5"/>
  <c r="N1402" i="5"/>
  <c r="N1403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7" i="5"/>
  <c r="N278" i="5"/>
  <c r="N281" i="5"/>
  <c r="N282" i="5"/>
  <c r="N284" i="5"/>
  <c r="N286" i="5"/>
  <c r="N288" i="5"/>
  <c r="N291" i="5"/>
  <c r="N293" i="5"/>
  <c r="N295" i="5"/>
  <c r="N297" i="5"/>
  <c r="N298" i="5"/>
  <c r="N300" i="5"/>
  <c r="N302" i="5"/>
  <c r="N305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83" i="5"/>
  <c r="N384" i="5"/>
  <c r="N387" i="5"/>
  <c r="N388" i="5"/>
  <c r="N391" i="5"/>
  <c r="N393" i="5"/>
  <c r="N394" i="5"/>
  <c r="N397" i="5"/>
  <c r="N398" i="5"/>
  <c r="N401" i="5"/>
  <c r="N402" i="5"/>
  <c r="N405" i="5"/>
  <c r="N407" i="5"/>
  <c r="N409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404" i="5"/>
  <c r="O406" i="5"/>
  <c r="O408" i="5"/>
  <c r="O410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1275" i="5"/>
  <c r="O1276" i="5"/>
  <c r="O1277" i="5"/>
  <c r="O1278" i="5"/>
  <c r="O1279" i="5"/>
  <c r="O1280" i="5"/>
  <c r="O1281" i="5"/>
  <c r="O1282" i="5"/>
  <c r="O1283" i="5"/>
  <c r="O1284" i="5"/>
  <c r="O1285" i="5"/>
  <c r="O1286" i="5"/>
  <c r="O1287" i="5"/>
  <c r="O1288" i="5"/>
  <c r="O1289" i="5"/>
  <c r="O1290" i="5"/>
  <c r="O1291" i="5"/>
  <c r="O1259" i="5"/>
  <c r="O1260" i="5"/>
  <c r="O1261" i="5"/>
  <c r="O1262" i="5"/>
  <c r="O1263" i="5"/>
  <c r="O1264" i="5"/>
  <c r="O1265" i="5"/>
  <c r="O1266" i="5"/>
  <c r="O1267" i="5"/>
  <c r="O1268" i="5"/>
  <c r="O1269" i="5"/>
  <c r="O1270" i="5"/>
  <c r="O1271" i="5"/>
  <c r="O1272" i="5"/>
  <c r="O1273" i="5"/>
  <c r="O1274" i="5"/>
  <c r="O1309" i="5"/>
  <c r="O1311" i="5"/>
  <c r="O1314" i="5"/>
  <c r="O1315" i="5"/>
  <c r="O1317" i="5"/>
  <c r="O1319" i="5"/>
  <c r="O1321" i="5"/>
  <c r="O1324" i="5"/>
  <c r="O1326" i="5"/>
  <c r="O1328" i="5"/>
  <c r="O1329" i="5"/>
  <c r="O1331" i="5"/>
  <c r="O1334" i="5"/>
  <c r="O1335" i="5"/>
  <c r="O1337" i="5"/>
  <c r="O1340" i="5"/>
  <c r="O1342" i="5"/>
  <c r="O1344" i="5"/>
  <c r="O1346" i="5"/>
  <c r="O1348" i="5"/>
  <c r="O1350" i="5"/>
  <c r="O1354" i="5"/>
  <c r="O1355" i="5"/>
  <c r="O1356" i="5"/>
  <c r="O1357" i="5"/>
  <c r="O1359" i="5"/>
  <c r="O1361" i="5"/>
  <c r="O1364" i="5"/>
  <c r="O1365" i="5"/>
  <c r="O1367" i="5"/>
  <c r="O1369" i="5"/>
  <c r="O1371" i="5"/>
  <c r="O1374" i="5"/>
  <c r="O1375" i="5"/>
  <c r="O1378" i="5"/>
  <c r="O1379" i="5"/>
  <c r="O1381" i="5"/>
  <c r="O1383" i="5"/>
  <c r="O1385" i="5"/>
  <c r="O1387" i="5"/>
  <c r="O1390" i="5"/>
  <c r="O1392" i="5"/>
  <c r="O1431" i="5"/>
  <c r="O1432" i="5"/>
  <c r="O1433" i="5"/>
  <c r="O1434" i="5"/>
  <c r="O1435" i="5"/>
  <c r="O1436" i="5"/>
  <c r="O1437" i="5"/>
  <c r="O1438" i="5"/>
  <c r="O1439" i="5"/>
  <c r="O1440" i="5"/>
  <c r="O1441" i="5"/>
  <c r="O1442" i="5"/>
  <c r="O1404" i="5"/>
  <c r="O1405" i="5"/>
  <c r="O1406" i="5"/>
  <c r="O1407" i="5"/>
  <c r="O1408" i="5"/>
  <c r="O1409" i="5"/>
  <c r="O1410" i="5"/>
  <c r="O1411" i="5"/>
  <c r="O1412" i="5"/>
  <c r="O1413" i="5"/>
  <c r="O1414" i="5"/>
  <c r="O1415" i="5"/>
  <c r="O1416" i="5"/>
  <c r="O1417" i="5"/>
  <c r="O1418" i="5"/>
  <c r="O1419" i="5"/>
  <c r="O1420" i="5"/>
  <c r="O1421" i="5"/>
  <c r="O1422" i="5"/>
  <c r="O1423" i="5"/>
  <c r="O1424" i="5"/>
  <c r="O1425" i="5"/>
  <c r="O1426" i="5"/>
  <c r="O1427" i="5"/>
  <c r="O1428" i="5"/>
  <c r="O1429" i="5"/>
  <c r="O1430" i="5"/>
  <c r="O1292" i="5"/>
  <c r="O1293" i="5"/>
  <c r="O1294" i="5"/>
  <c r="O1295" i="5"/>
  <c r="O1296" i="5"/>
  <c r="O1297" i="5"/>
  <c r="O1298" i="5"/>
  <c r="O1299" i="5"/>
  <c r="O1300" i="5"/>
  <c r="O1301" i="5"/>
  <c r="O1302" i="5"/>
  <c r="O1303" i="5"/>
  <c r="O1304" i="5"/>
  <c r="O1305" i="5"/>
  <c r="O1306" i="5"/>
  <c r="O1307" i="5"/>
  <c r="O1308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378" i="5"/>
  <c r="O379" i="5"/>
  <c r="O380" i="5"/>
  <c r="O381" i="5"/>
  <c r="O382" i="5"/>
  <c r="O385" i="5"/>
  <c r="O386" i="5"/>
  <c r="O389" i="5"/>
  <c r="O390" i="5"/>
  <c r="O392" i="5"/>
  <c r="O395" i="5"/>
  <c r="O396" i="5"/>
  <c r="O399" i="5"/>
  <c r="O400" i="5"/>
  <c r="O403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1443" i="5"/>
  <c r="O1444" i="5"/>
  <c r="O1445" i="5"/>
  <c r="O1446" i="5"/>
  <c r="O1447" i="5"/>
  <c r="O1448" i="5"/>
  <c r="O1449" i="5"/>
  <c r="O1450" i="5"/>
  <c r="O1451" i="5"/>
  <c r="O1452" i="5"/>
  <c r="O1453" i="5"/>
  <c r="O1454" i="5"/>
  <c r="O1455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433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94" i="5"/>
  <c r="O296" i="5"/>
  <c r="O299" i="5"/>
  <c r="O301" i="5"/>
  <c r="O303" i="5"/>
  <c r="O304" i="5"/>
  <c r="O306" i="5"/>
  <c r="O307" i="5"/>
  <c r="O308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276" i="5"/>
  <c r="O279" i="5"/>
  <c r="O280" i="5"/>
  <c r="O283" i="5"/>
  <c r="O285" i="5"/>
  <c r="O287" i="5"/>
  <c r="O289" i="5"/>
  <c r="O290" i="5"/>
  <c r="O292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O1071" i="5"/>
  <c r="O1072" i="5"/>
  <c r="O1073" i="5"/>
  <c r="O1074" i="5"/>
  <c r="O1075" i="5"/>
  <c r="O1076" i="5"/>
  <c r="O1077" i="5"/>
  <c r="O1078" i="5"/>
  <c r="O1079" i="5"/>
  <c r="O1080" i="5"/>
  <c r="O1081" i="5"/>
  <c r="O1082" i="5"/>
  <c r="O1083" i="5"/>
  <c r="O1084" i="5"/>
  <c r="O1085" i="5"/>
  <c r="O1086" i="5"/>
  <c r="O1087" i="5"/>
  <c r="O1088" i="5"/>
  <c r="O1089" i="5"/>
  <c r="O1090" i="5"/>
  <c r="O1091" i="5"/>
  <c r="O1092" i="5"/>
  <c r="O1093" i="5"/>
  <c r="O1094" i="5"/>
  <c r="O1095" i="5"/>
  <c r="O1096" i="5"/>
  <c r="O1097" i="5"/>
  <c r="O1098" i="5"/>
  <c r="O1099" i="5"/>
  <c r="O1100" i="5"/>
  <c r="O1101" i="5"/>
  <c r="O1102" i="5"/>
  <c r="O1103" i="5"/>
  <c r="O1104" i="5"/>
  <c r="O1105" i="5"/>
  <c r="O1106" i="5"/>
  <c r="O1107" i="5"/>
  <c r="O1108" i="5"/>
  <c r="O1109" i="5"/>
  <c r="O1110" i="5"/>
  <c r="O1111" i="5"/>
  <c r="O1112" i="5"/>
  <c r="O1113" i="5"/>
  <c r="O1114" i="5"/>
  <c r="O1115" i="5"/>
  <c r="O1116" i="5"/>
  <c r="O1117" i="5"/>
  <c r="O1118" i="5"/>
  <c r="O1119" i="5"/>
  <c r="O1120" i="5"/>
  <c r="O1121" i="5"/>
  <c r="O1122" i="5"/>
  <c r="O1123" i="5"/>
  <c r="O1124" i="5"/>
  <c r="O1125" i="5"/>
  <c r="O1126" i="5"/>
  <c r="O1127" i="5"/>
  <c r="O1128" i="5"/>
  <c r="O1129" i="5"/>
  <c r="O1130" i="5"/>
  <c r="O1131" i="5"/>
  <c r="O1132" i="5"/>
  <c r="O1133" i="5"/>
  <c r="O1134" i="5"/>
  <c r="O1135" i="5"/>
  <c r="O1136" i="5"/>
  <c r="O1137" i="5"/>
  <c r="O1138" i="5"/>
  <c r="O1139" i="5"/>
  <c r="O1140" i="5"/>
  <c r="O1141" i="5"/>
  <c r="O1142" i="5"/>
  <c r="O1143" i="5"/>
  <c r="O1144" i="5"/>
  <c r="O1145" i="5"/>
  <c r="O1146" i="5"/>
  <c r="O1147" i="5"/>
  <c r="O1148" i="5"/>
  <c r="O1149" i="5"/>
  <c r="O1150" i="5"/>
  <c r="O1151" i="5"/>
  <c r="O1152" i="5"/>
  <c r="O1153" i="5"/>
  <c r="O1154" i="5"/>
  <c r="O1155" i="5"/>
  <c r="O1156" i="5"/>
  <c r="O1157" i="5"/>
  <c r="O1158" i="5"/>
  <c r="O1159" i="5"/>
  <c r="O1160" i="5"/>
  <c r="O1161" i="5"/>
  <c r="O1162" i="5"/>
  <c r="O1163" i="5"/>
  <c r="O1164" i="5"/>
  <c r="O1165" i="5"/>
  <c r="O1166" i="5"/>
  <c r="O1167" i="5"/>
  <c r="O1168" i="5"/>
  <c r="O1169" i="5"/>
  <c r="O1170" i="5"/>
  <c r="O1171" i="5"/>
  <c r="O1172" i="5"/>
  <c r="O1173" i="5"/>
  <c r="O1174" i="5"/>
  <c r="O1175" i="5"/>
  <c r="O1176" i="5"/>
  <c r="O1177" i="5"/>
  <c r="O1178" i="5"/>
  <c r="O1179" i="5"/>
  <c r="O1180" i="5"/>
  <c r="O1181" i="5"/>
  <c r="O1182" i="5"/>
  <c r="O1183" i="5"/>
  <c r="O1184" i="5"/>
  <c r="O1185" i="5"/>
  <c r="O1186" i="5"/>
  <c r="O1187" i="5"/>
  <c r="O1188" i="5"/>
  <c r="O1189" i="5"/>
  <c r="O1190" i="5"/>
  <c r="O1191" i="5"/>
  <c r="O1192" i="5"/>
  <c r="O1193" i="5"/>
  <c r="O1194" i="5"/>
  <c r="O1195" i="5"/>
  <c r="O1196" i="5"/>
  <c r="O1197" i="5"/>
  <c r="O1198" i="5"/>
  <c r="O1199" i="5"/>
  <c r="O1200" i="5"/>
  <c r="O1201" i="5"/>
  <c r="O1202" i="5"/>
  <c r="O1203" i="5"/>
  <c r="O1204" i="5"/>
  <c r="O1205" i="5"/>
  <c r="O1206" i="5"/>
  <c r="O1207" i="5"/>
  <c r="O1208" i="5"/>
  <c r="O1209" i="5"/>
  <c r="O1210" i="5"/>
  <c r="O1211" i="5"/>
  <c r="O1212" i="5"/>
  <c r="O1213" i="5"/>
  <c r="O1214" i="5"/>
  <c r="O1215" i="5"/>
  <c r="O1216" i="5"/>
  <c r="O1217" i="5"/>
  <c r="O1218" i="5"/>
  <c r="O1219" i="5"/>
  <c r="O1220" i="5"/>
  <c r="O1221" i="5"/>
  <c r="O1222" i="5"/>
  <c r="O1223" i="5"/>
  <c r="O1224" i="5"/>
  <c r="O1225" i="5"/>
  <c r="O1226" i="5"/>
  <c r="O1227" i="5"/>
  <c r="O1228" i="5"/>
  <c r="O1229" i="5"/>
  <c r="O1230" i="5"/>
  <c r="O1231" i="5"/>
  <c r="O1232" i="5"/>
  <c r="O1233" i="5"/>
  <c r="O1234" i="5"/>
  <c r="O1235" i="5"/>
  <c r="O1236" i="5"/>
  <c r="O1237" i="5"/>
  <c r="O1238" i="5"/>
  <c r="O1239" i="5"/>
  <c r="O1240" i="5"/>
  <c r="O1241" i="5"/>
  <c r="O1242" i="5"/>
  <c r="O1243" i="5"/>
  <c r="O1244" i="5"/>
  <c r="O1245" i="5"/>
  <c r="O1246" i="5"/>
  <c r="O1247" i="5"/>
  <c r="O1248" i="5"/>
  <c r="O1249" i="5"/>
  <c r="O1250" i="5"/>
  <c r="O1251" i="5"/>
  <c r="O1252" i="5"/>
  <c r="O1253" i="5"/>
  <c r="O1254" i="5"/>
  <c r="O1255" i="5"/>
  <c r="O1256" i="5"/>
  <c r="O1257" i="5"/>
  <c r="O1258" i="5"/>
  <c r="O1310" i="5"/>
  <c r="O1312" i="5"/>
  <c r="O1313" i="5"/>
  <c r="O1316" i="5"/>
  <c r="O1318" i="5"/>
  <c r="O1320" i="5"/>
  <c r="O1322" i="5"/>
  <c r="O1323" i="5"/>
  <c r="O1325" i="5"/>
  <c r="O1327" i="5"/>
  <c r="O1330" i="5"/>
  <c r="O1332" i="5"/>
  <c r="O1333" i="5"/>
  <c r="O1336" i="5"/>
  <c r="O1338" i="5"/>
  <c r="O1339" i="5"/>
  <c r="O1341" i="5"/>
  <c r="O1343" i="5"/>
  <c r="O1345" i="5"/>
  <c r="O1347" i="5"/>
  <c r="O1349" i="5"/>
  <c r="O1351" i="5"/>
  <c r="O1352" i="5"/>
  <c r="O1353" i="5"/>
  <c r="O1358" i="5"/>
  <c r="O1360" i="5"/>
  <c r="O1362" i="5"/>
  <c r="O1363" i="5"/>
  <c r="O1366" i="5"/>
  <c r="O1368" i="5"/>
  <c r="O1370" i="5"/>
  <c r="O1372" i="5"/>
  <c r="O1373" i="5"/>
  <c r="O1376" i="5"/>
  <c r="O1377" i="5"/>
  <c r="O1380" i="5"/>
  <c r="O1382" i="5"/>
  <c r="O1384" i="5"/>
  <c r="O1386" i="5"/>
  <c r="O1388" i="5"/>
  <c r="O1389" i="5"/>
  <c r="O1391" i="5"/>
  <c r="O1393" i="5"/>
  <c r="O1394" i="5"/>
  <c r="O1395" i="5"/>
  <c r="O1396" i="5"/>
  <c r="O1397" i="5"/>
  <c r="O1398" i="5"/>
  <c r="O1399" i="5"/>
  <c r="O1400" i="5"/>
  <c r="O1401" i="5"/>
  <c r="O1402" i="5"/>
  <c r="O1403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7" i="5"/>
  <c r="O278" i="5"/>
  <c r="O281" i="5"/>
  <c r="O282" i="5"/>
  <c r="O284" i="5"/>
  <c r="O286" i="5"/>
  <c r="O288" i="5"/>
  <c r="O291" i="5"/>
  <c r="O293" i="5"/>
  <c r="O295" i="5"/>
  <c r="O297" i="5"/>
  <c r="O298" i="5"/>
  <c r="O300" i="5"/>
  <c r="O302" i="5"/>
  <c r="O305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83" i="5"/>
  <c r="O384" i="5"/>
  <c r="O387" i="5"/>
  <c r="O388" i="5"/>
  <c r="O391" i="5"/>
  <c r="O393" i="5"/>
  <c r="O394" i="5"/>
  <c r="O397" i="5"/>
  <c r="O398" i="5"/>
  <c r="O401" i="5"/>
  <c r="O402" i="5"/>
  <c r="O405" i="5"/>
  <c r="O407" i="5"/>
  <c r="O409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U3" i="5" a="1"/>
  <c r="U3" i="5" s="1"/>
  <c r="Q3" i="5"/>
  <c r="R3" i="5" s="1"/>
  <c r="Q4" i="5"/>
  <c r="R4" i="5" s="1"/>
  <c r="Q5" i="5"/>
  <c r="R5" i="5" s="1"/>
  <c r="Q6" i="5"/>
  <c r="R6" i="5" s="1"/>
  <c r="Q7" i="5"/>
  <c r="R7" i="5" s="1"/>
  <c r="Q8" i="5"/>
  <c r="R8" i="5" s="1"/>
  <c r="Q9" i="5"/>
  <c r="R9" i="5" s="1"/>
  <c r="Q10" i="5"/>
  <c r="R10" i="5" s="1"/>
  <c r="Q11" i="5"/>
  <c r="R11" i="5" s="1"/>
  <c r="Q12" i="5"/>
  <c r="R12" i="5" s="1"/>
  <c r="Q13" i="5"/>
  <c r="R13" i="5" s="1"/>
  <c r="Q14" i="5"/>
  <c r="R14" i="5" s="1"/>
  <c r="Q15" i="5"/>
  <c r="R15" i="5" s="1"/>
  <c r="Q16" i="5"/>
  <c r="R16" i="5" s="1"/>
  <c r="Q17" i="5"/>
  <c r="R17" i="5" s="1"/>
  <c r="Q18" i="5"/>
  <c r="R18" i="5" s="1"/>
  <c r="Q19" i="5"/>
  <c r="R19" i="5" s="1"/>
  <c r="Q20" i="5"/>
  <c r="R20" i="5" s="1"/>
  <c r="Q21" i="5"/>
  <c r="R21" i="5" s="1"/>
  <c r="Q22" i="5"/>
  <c r="R22" i="5" s="1"/>
  <c r="Q23" i="5"/>
  <c r="R23" i="5" s="1"/>
  <c r="Q24" i="5"/>
  <c r="R24" i="5" s="1"/>
  <c r="Q25" i="5"/>
  <c r="R25" i="5" s="1"/>
  <c r="Q26" i="5"/>
  <c r="R26" i="5" s="1"/>
  <c r="Q27" i="5"/>
  <c r="R27" i="5" s="1"/>
  <c r="Q28" i="5"/>
  <c r="R28" i="5" s="1"/>
  <c r="Q29" i="5"/>
  <c r="R29" i="5" s="1"/>
  <c r="Q30" i="5"/>
  <c r="R30" i="5" s="1"/>
  <c r="Q31" i="5"/>
  <c r="R31" i="5" s="1"/>
  <c r="Q32" i="5"/>
  <c r="R32" i="5" s="1"/>
  <c r="Q33" i="5"/>
  <c r="R33" i="5" s="1"/>
  <c r="Q34" i="5"/>
  <c r="R34" i="5" s="1"/>
  <c r="Q35" i="5"/>
  <c r="R35" i="5" s="1"/>
  <c r="Q36" i="5"/>
  <c r="R36" i="5" s="1"/>
  <c r="Q37" i="5"/>
  <c r="R37" i="5" s="1"/>
  <c r="Q38" i="5"/>
  <c r="R38" i="5" s="1"/>
  <c r="Q39" i="5"/>
  <c r="R39" i="5" s="1"/>
  <c r="Q40" i="5"/>
  <c r="R40" i="5" s="1"/>
  <c r="Q41" i="5"/>
  <c r="R41" i="5" s="1"/>
  <c r="Q42" i="5"/>
  <c r="R42" i="5" s="1"/>
  <c r="Q43" i="5"/>
  <c r="R43" i="5" s="1"/>
  <c r="Q44" i="5"/>
  <c r="R44" i="5" s="1"/>
  <c r="Q45" i="5"/>
  <c r="R45" i="5" s="1"/>
  <c r="Q46" i="5"/>
  <c r="R46" i="5" s="1"/>
  <c r="Q47" i="5"/>
  <c r="R47" i="5" s="1"/>
  <c r="Q48" i="5"/>
  <c r="R48" i="5" s="1"/>
  <c r="Q49" i="5"/>
  <c r="R49" i="5" s="1"/>
  <c r="Q50" i="5"/>
  <c r="R50" i="5" s="1"/>
  <c r="Q51" i="5"/>
  <c r="R51" i="5" s="1"/>
  <c r="Q52" i="5"/>
  <c r="R52" i="5" s="1"/>
  <c r="Q53" i="5"/>
  <c r="R53" i="5" s="1"/>
  <c r="Q54" i="5"/>
  <c r="R54" i="5" s="1"/>
  <c r="Q55" i="5"/>
  <c r="R55" i="5" s="1"/>
  <c r="Q56" i="5"/>
  <c r="R56" i="5" s="1"/>
  <c r="Q57" i="5"/>
  <c r="R57" i="5" s="1"/>
  <c r="Q58" i="5"/>
  <c r="R58" i="5" s="1"/>
  <c r="Q59" i="5"/>
  <c r="R59" i="5" s="1"/>
  <c r="Q60" i="5"/>
  <c r="R60" i="5" s="1"/>
  <c r="Q61" i="5"/>
  <c r="R61" i="5" s="1"/>
  <c r="Q62" i="5"/>
  <c r="R62" i="5" s="1"/>
  <c r="Q63" i="5"/>
  <c r="R63" i="5" s="1"/>
  <c r="Q64" i="5"/>
  <c r="R64" i="5" s="1"/>
  <c r="Q65" i="5"/>
  <c r="R65" i="5" s="1"/>
  <c r="Q66" i="5"/>
  <c r="R66" i="5" s="1"/>
  <c r="Q67" i="5"/>
  <c r="R67" i="5" s="1"/>
  <c r="Q68" i="5"/>
  <c r="R68" i="5" s="1"/>
  <c r="Q69" i="5"/>
  <c r="R69" i="5" s="1"/>
  <c r="Q70" i="5"/>
  <c r="R70" i="5" s="1"/>
  <c r="Q71" i="5"/>
  <c r="R71" i="5" s="1"/>
  <c r="Q72" i="5"/>
  <c r="R72" i="5" s="1"/>
  <c r="Q73" i="5"/>
  <c r="R73" i="5" s="1"/>
  <c r="Q74" i="5"/>
  <c r="R74" i="5" s="1"/>
  <c r="Q75" i="5"/>
  <c r="R75" i="5" s="1"/>
  <c r="Q76" i="5"/>
  <c r="R76" i="5" s="1"/>
  <c r="Q77" i="5"/>
  <c r="R77" i="5" s="1"/>
  <c r="Q78" i="5"/>
  <c r="R78" i="5" s="1"/>
  <c r="Q79" i="5"/>
  <c r="R79" i="5" s="1"/>
  <c r="Q80" i="5"/>
  <c r="R80" i="5" s="1"/>
  <c r="Q81" i="5"/>
  <c r="R81" i="5" s="1"/>
  <c r="Q82" i="5"/>
  <c r="R82" i="5" s="1"/>
  <c r="Q83" i="5"/>
  <c r="R83" i="5" s="1"/>
  <c r="Q84" i="5"/>
  <c r="R84" i="5" s="1"/>
  <c r="Q85" i="5"/>
  <c r="R85" i="5" s="1"/>
  <c r="Q86" i="5"/>
  <c r="R86" i="5" s="1"/>
  <c r="Q87" i="5"/>
  <c r="R87" i="5" s="1"/>
  <c r="Q88" i="5"/>
  <c r="R88" i="5" s="1"/>
  <c r="Q89" i="5"/>
  <c r="R89" i="5" s="1"/>
  <c r="Q90" i="5"/>
  <c r="R90" i="5" s="1"/>
  <c r="Q91" i="5"/>
  <c r="R91" i="5" s="1"/>
  <c r="Q92" i="5"/>
  <c r="R92" i="5" s="1"/>
  <c r="Q93" i="5"/>
  <c r="R93" i="5" s="1"/>
  <c r="Q94" i="5"/>
  <c r="R94" i="5" s="1"/>
  <c r="Q95" i="5"/>
  <c r="R95" i="5" s="1"/>
  <c r="Q96" i="5"/>
  <c r="R96" i="5" s="1"/>
  <c r="Q97" i="5"/>
  <c r="R97" i="5" s="1"/>
  <c r="Q98" i="5"/>
  <c r="R98" i="5" s="1"/>
  <c r="Q99" i="5"/>
  <c r="R99" i="5" s="1"/>
  <c r="Q100" i="5"/>
  <c r="R100" i="5" s="1"/>
  <c r="Q101" i="5"/>
  <c r="R101" i="5" s="1"/>
  <c r="Q102" i="5"/>
  <c r="R102" i="5" s="1"/>
  <c r="Q103" i="5"/>
  <c r="R103" i="5" s="1"/>
  <c r="Q104" i="5"/>
  <c r="R104" i="5" s="1"/>
  <c r="Q105" i="5"/>
  <c r="R105" i="5" s="1"/>
  <c r="Q106" i="5"/>
  <c r="R106" i="5" s="1"/>
  <c r="Q107" i="5"/>
  <c r="R107" i="5" s="1"/>
  <c r="Q108" i="5"/>
  <c r="R108" i="5" s="1"/>
  <c r="Q109" i="5"/>
  <c r="R109" i="5" s="1"/>
  <c r="Q110" i="5"/>
  <c r="R110" i="5" s="1"/>
  <c r="Q111" i="5"/>
  <c r="R111" i="5" s="1"/>
  <c r="Q112" i="5"/>
  <c r="R112" i="5" s="1"/>
  <c r="Q113" i="5"/>
  <c r="R113" i="5" s="1"/>
  <c r="Q114" i="5"/>
  <c r="R114" i="5" s="1"/>
  <c r="Q115" i="5"/>
  <c r="R115" i="5" s="1"/>
  <c r="Q116" i="5"/>
  <c r="R116" i="5" s="1"/>
  <c r="Q117" i="5"/>
  <c r="R117" i="5" s="1"/>
  <c r="Q118" i="5"/>
  <c r="R118" i="5" s="1"/>
  <c r="Q119" i="5"/>
  <c r="R119" i="5" s="1"/>
  <c r="Q120" i="5"/>
  <c r="R120" i="5" s="1"/>
  <c r="Q121" i="5"/>
  <c r="R121" i="5" s="1"/>
  <c r="Q122" i="5"/>
  <c r="R122" i="5" s="1"/>
  <c r="Q123" i="5"/>
  <c r="R123" i="5" s="1"/>
  <c r="Q124" i="5"/>
  <c r="R124" i="5" s="1"/>
  <c r="Q125" i="5"/>
  <c r="R125" i="5" s="1"/>
  <c r="Q126" i="5"/>
  <c r="R126" i="5" s="1"/>
  <c r="Q127" i="5"/>
  <c r="R127" i="5" s="1"/>
  <c r="Q128" i="5"/>
  <c r="R128" i="5" s="1"/>
  <c r="Q129" i="5"/>
  <c r="R129" i="5" s="1"/>
  <c r="Q130" i="5"/>
  <c r="R130" i="5" s="1"/>
  <c r="Q131" i="5"/>
  <c r="R131" i="5" s="1"/>
  <c r="Q132" i="5"/>
  <c r="R132" i="5" s="1"/>
  <c r="Q133" i="5"/>
  <c r="R133" i="5" s="1"/>
  <c r="Q134" i="5"/>
  <c r="R134" i="5" s="1"/>
  <c r="Q135" i="5"/>
  <c r="R135" i="5" s="1"/>
  <c r="Q136" i="5"/>
  <c r="R136" i="5" s="1"/>
  <c r="Q137" i="5"/>
  <c r="R137" i="5" s="1"/>
  <c r="Q138" i="5"/>
  <c r="R138" i="5" s="1"/>
  <c r="Q139" i="5"/>
  <c r="R139" i="5" s="1"/>
  <c r="Q140" i="5"/>
  <c r="R140" i="5" s="1"/>
  <c r="Q141" i="5"/>
  <c r="R141" i="5" s="1"/>
  <c r="Q142" i="5"/>
  <c r="R142" i="5" s="1"/>
  <c r="Q143" i="5"/>
  <c r="R143" i="5" s="1"/>
  <c r="Q144" i="5"/>
  <c r="R144" i="5" s="1"/>
  <c r="Q145" i="5"/>
  <c r="R145" i="5" s="1"/>
  <c r="Q146" i="5"/>
  <c r="R146" i="5" s="1"/>
  <c r="Q147" i="5"/>
  <c r="R147" i="5" s="1"/>
  <c r="Q148" i="5"/>
  <c r="R148" i="5" s="1"/>
  <c r="Q149" i="5"/>
  <c r="R149" i="5" s="1"/>
  <c r="Q150" i="5"/>
  <c r="R150" i="5" s="1"/>
  <c r="Q151" i="5"/>
  <c r="R151" i="5" s="1"/>
  <c r="Q152" i="5"/>
  <c r="R152" i="5" s="1"/>
  <c r="Q153" i="5"/>
  <c r="R153" i="5" s="1"/>
  <c r="Q154" i="5"/>
  <c r="R154" i="5" s="1"/>
  <c r="Q155" i="5"/>
  <c r="R155" i="5" s="1"/>
  <c r="Q156" i="5"/>
  <c r="R156" i="5" s="1"/>
  <c r="Q157" i="5"/>
  <c r="R157" i="5" s="1"/>
  <c r="Q158" i="5"/>
  <c r="R158" i="5" s="1"/>
  <c r="Q159" i="5"/>
  <c r="R159" i="5" s="1"/>
  <c r="Q160" i="5"/>
  <c r="R160" i="5" s="1"/>
  <c r="Q161" i="5"/>
  <c r="R161" i="5" s="1"/>
  <c r="Q162" i="5"/>
  <c r="R162" i="5" s="1"/>
  <c r="Q163" i="5"/>
  <c r="R163" i="5" s="1"/>
  <c r="Q164" i="5"/>
  <c r="R164" i="5" s="1"/>
  <c r="Q165" i="5"/>
  <c r="R165" i="5" s="1"/>
  <c r="Q166" i="5"/>
  <c r="R166" i="5" s="1"/>
  <c r="Q167" i="5"/>
  <c r="R167" i="5" s="1"/>
  <c r="Q168" i="5"/>
  <c r="R168" i="5" s="1"/>
  <c r="Q169" i="5"/>
  <c r="R169" i="5" s="1"/>
  <c r="Q170" i="5"/>
  <c r="R170" i="5" s="1"/>
  <c r="Q171" i="5"/>
  <c r="R171" i="5" s="1"/>
  <c r="Q172" i="5"/>
  <c r="R172" i="5" s="1"/>
  <c r="Q173" i="5"/>
  <c r="R173" i="5" s="1"/>
  <c r="Q174" i="5"/>
  <c r="R174" i="5" s="1"/>
  <c r="Q175" i="5"/>
  <c r="R175" i="5" s="1"/>
  <c r="Q176" i="5"/>
  <c r="R176" i="5" s="1"/>
  <c r="Q177" i="5"/>
  <c r="R177" i="5" s="1"/>
  <c r="Q178" i="5"/>
  <c r="R178" i="5" s="1"/>
  <c r="Q179" i="5"/>
  <c r="R179" i="5" s="1"/>
  <c r="Q180" i="5"/>
  <c r="R180" i="5" s="1"/>
  <c r="Q181" i="5"/>
  <c r="R181" i="5" s="1"/>
  <c r="Q182" i="5"/>
  <c r="R182" i="5" s="1"/>
  <c r="Q183" i="5"/>
  <c r="R183" i="5" s="1"/>
  <c r="Q184" i="5"/>
  <c r="R184" i="5" s="1"/>
  <c r="Q185" i="5"/>
  <c r="R185" i="5" s="1"/>
  <c r="Q186" i="5"/>
  <c r="R186" i="5" s="1"/>
  <c r="Q187" i="5"/>
  <c r="R187" i="5" s="1"/>
  <c r="Q188" i="5"/>
  <c r="R188" i="5" s="1"/>
  <c r="Q189" i="5"/>
  <c r="R189" i="5" s="1"/>
  <c r="Q190" i="5"/>
  <c r="R190" i="5" s="1"/>
  <c r="Q191" i="5"/>
  <c r="R191" i="5" s="1"/>
  <c r="Q192" i="5"/>
  <c r="R192" i="5" s="1"/>
  <c r="Q193" i="5"/>
  <c r="R193" i="5" s="1"/>
  <c r="Q194" i="5"/>
  <c r="R194" i="5" s="1"/>
  <c r="Q195" i="5"/>
  <c r="R195" i="5" s="1"/>
  <c r="Q196" i="5"/>
  <c r="R196" i="5" s="1"/>
  <c r="Q197" i="5"/>
  <c r="R197" i="5" s="1"/>
  <c r="Q198" i="5"/>
  <c r="R198" i="5" s="1"/>
  <c r="Q199" i="5"/>
  <c r="R199" i="5" s="1"/>
  <c r="Q200" i="5"/>
  <c r="R200" i="5" s="1"/>
  <c r="Q201" i="5"/>
  <c r="R201" i="5" s="1"/>
  <c r="Q202" i="5"/>
  <c r="R202" i="5" s="1"/>
  <c r="Q203" i="5"/>
  <c r="R203" i="5" s="1"/>
  <c r="Q204" i="5"/>
  <c r="R204" i="5" s="1"/>
  <c r="Q205" i="5"/>
  <c r="R205" i="5" s="1"/>
  <c r="Q206" i="5"/>
  <c r="R206" i="5" s="1"/>
  <c r="Q207" i="5"/>
  <c r="R207" i="5" s="1"/>
  <c r="Q208" i="5"/>
  <c r="R208" i="5" s="1"/>
  <c r="Q209" i="5"/>
  <c r="R209" i="5" s="1"/>
  <c r="Q210" i="5"/>
  <c r="R210" i="5" s="1"/>
  <c r="Q211" i="5"/>
  <c r="R211" i="5" s="1"/>
  <c r="Q212" i="5"/>
  <c r="R212" i="5" s="1"/>
  <c r="Q213" i="5"/>
  <c r="R213" i="5" s="1"/>
  <c r="Q214" i="5"/>
  <c r="R214" i="5" s="1"/>
  <c r="Q215" i="5"/>
  <c r="R215" i="5" s="1"/>
  <c r="Q216" i="5"/>
  <c r="R216" i="5" s="1"/>
  <c r="Q217" i="5"/>
  <c r="R217" i="5" s="1"/>
  <c r="Q218" i="5"/>
  <c r="R218" i="5" s="1"/>
  <c r="Q219" i="5"/>
  <c r="R219" i="5" s="1"/>
  <c r="Q220" i="5"/>
  <c r="R220" i="5" s="1"/>
  <c r="Q221" i="5"/>
  <c r="R221" i="5" s="1"/>
  <c r="Q222" i="5"/>
  <c r="R222" i="5" s="1"/>
  <c r="Q223" i="5"/>
  <c r="R223" i="5" s="1"/>
  <c r="Q224" i="5"/>
  <c r="R224" i="5" s="1"/>
  <c r="Q225" i="5"/>
  <c r="R225" i="5" s="1"/>
  <c r="Q226" i="5"/>
  <c r="R226" i="5" s="1"/>
  <c r="Q227" i="5"/>
  <c r="R227" i="5" s="1"/>
  <c r="Q228" i="5"/>
  <c r="R228" i="5" s="1"/>
  <c r="Q229" i="5"/>
  <c r="R229" i="5" s="1"/>
  <c r="Q230" i="5"/>
  <c r="R230" i="5" s="1"/>
  <c r="Q231" i="5"/>
  <c r="R231" i="5" s="1"/>
  <c r="Q232" i="5"/>
  <c r="R232" i="5" s="1"/>
  <c r="Q233" i="5"/>
  <c r="R233" i="5" s="1"/>
  <c r="Q234" i="5"/>
  <c r="R234" i="5" s="1"/>
  <c r="Q235" i="5"/>
  <c r="R235" i="5" s="1"/>
  <c r="Q236" i="5"/>
  <c r="R236" i="5" s="1"/>
  <c r="Q237" i="5"/>
  <c r="R237" i="5" s="1"/>
  <c r="Q238" i="5"/>
  <c r="R238" i="5" s="1"/>
  <c r="Q239" i="5"/>
  <c r="R239" i="5" s="1"/>
  <c r="Q240" i="5"/>
  <c r="R240" i="5" s="1"/>
  <c r="Q241" i="5"/>
  <c r="R241" i="5" s="1"/>
  <c r="Q242" i="5"/>
  <c r="R242" i="5" s="1"/>
  <c r="Q243" i="5"/>
  <c r="R243" i="5" s="1"/>
  <c r="Q244" i="5"/>
  <c r="R244" i="5" s="1"/>
  <c r="Q245" i="5"/>
  <c r="R245" i="5" s="1"/>
  <c r="Q246" i="5"/>
  <c r="R246" i="5" s="1"/>
  <c r="Q247" i="5"/>
  <c r="R247" i="5" s="1"/>
  <c r="Q248" i="5"/>
  <c r="R248" i="5" s="1"/>
  <c r="Q249" i="5"/>
  <c r="R249" i="5" s="1"/>
  <c r="Q250" i="5"/>
  <c r="R250" i="5" s="1"/>
  <c r="Q251" i="5"/>
  <c r="R251" i="5" s="1"/>
  <c r="Q252" i="5"/>
  <c r="R252" i="5" s="1"/>
  <c r="Q253" i="5"/>
  <c r="R253" i="5" s="1"/>
  <c r="Q254" i="5"/>
  <c r="R254" i="5" s="1"/>
  <c r="Q255" i="5"/>
  <c r="R255" i="5" s="1"/>
  <c r="Q256" i="5"/>
  <c r="R256" i="5" s="1"/>
  <c r="Q257" i="5"/>
  <c r="R257" i="5" s="1"/>
  <c r="Q258" i="5"/>
  <c r="R258" i="5" s="1"/>
  <c r="Q259" i="5"/>
  <c r="R259" i="5" s="1"/>
  <c r="Q260" i="5"/>
  <c r="R260" i="5" s="1"/>
  <c r="Q261" i="5"/>
  <c r="R261" i="5" s="1"/>
  <c r="Q262" i="5"/>
  <c r="R262" i="5" s="1"/>
  <c r="Q263" i="5"/>
  <c r="R263" i="5" s="1"/>
  <c r="Q264" i="5"/>
  <c r="R264" i="5" s="1"/>
  <c r="Q265" i="5"/>
  <c r="R265" i="5" s="1"/>
  <c r="Q266" i="5"/>
  <c r="R266" i="5" s="1"/>
  <c r="Q267" i="5"/>
  <c r="R267" i="5" s="1"/>
  <c r="Q268" i="5"/>
  <c r="R268" i="5" s="1"/>
  <c r="Q269" i="5"/>
  <c r="R269" i="5" s="1"/>
  <c r="Q270" i="5"/>
  <c r="R270" i="5" s="1"/>
  <c r="Q271" i="5"/>
  <c r="R271" i="5" s="1"/>
  <c r="Q272" i="5"/>
  <c r="R272" i="5" s="1"/>
  <c r="Q273" i="5"/>
  <c r="R273" i="5" s="1"/>
  <c r="Q274" i="5"/>
  <c r="R274" i="5" s="1"/>
  <c r="Q275" i="5"/>
  <c r="R275" i="5" s="1"/>
  <c r="Q276" i="5"/>
  <c r="R276" i="5" s="1"/>
  <c r="Q277" i="5"/>
  <c r="R277" i="5" s="1"/>
  <c r="Q278" i="5"/>
  <c r="R278" i="5" s="1"/>
  <c r="Q279" i="5"/>
  <c r="R279" i="5" s="1"/>
  <c r="Q280" i="5"/>
  <c r="R280" i="5" s="1"/>
  <c r="Q281" i="5"/>
  <c r="R281" i="5" s="1"/>
  <c r="Q282" i="5"/>
  <c r="R282" i="5" s="1"/>
  <c r="Q283" i="5"/>
  <c r="R283" i="5" s="1"/>
  <c r="Q284" i="5"/>
  <c r="R284" i="5" s="1"/>
  <c r="Q285" i="5"/>
  <c r="R285" i="5" s="1"/>
  <c r="Q286" i="5"/>
  <c r="R286" i="5" s="1"/>
  <c r="Q287" i="5"/>
  <c r="R287" i="5" s="1"/>
  <c r="Q288" i="5"/>
  <c r="R288" i="5" s="1"/>
  <c r="Q289" i="5"/>
  <c r="R289" i="5" s="1"/>
  <c r="Q290" i="5"/>
  <c r="R290" i="5" s="1"/>
  <c r="Q291" i="5"/>
  <c r="R291" i="5" s="1"/>
  <c r="Q292" i="5"/>
  <c r="R292" i="5" s="1"/>
  <c r="Q293" i="5"/>
  <c r="R293" i="5" s="1"/>
  <c r="Q294" i="5"/>
  <c r="R294" i="5" s="1"/>
  <c r="Q295" i="5"/>
  <c r="R295" i="5" s="1"/>
  <c r="Q296" i="5"/>
  <c r="R296" i="5" s="1"/>
  <c r="Q297" i="5"/>
  <c r="R297" i="5" s="1"/>
  <c r="Q298" i="5"/>
  <c r="R298" i="5" s="1"/>
  <c r="Q299" i="5"/>
  <c r="R299" i="5" s="1"/>
  <c r="Q300" i="5"/>
  <c r="R300" i="5" s="1"/>
  <c r="Q301" i="5"/>
  <c r="R301" i="5" s="1"/>
  <c r="Q302" i="5"/>
  <c r="R302" i="5" s="1"/>
  <c r="Q303" i="5"/>
  <c r="R303" i="5" s="1"/>
  <c r="Q304" i="5"/>
  <c r="R304" i="5" s="1"/>
  <c r="Q305" i="5"/>
  <c r="R305" i="5" s="1"/>
  <c r="Q306" i="5"/>
  <c r="R306" i="5" s="1"/>
  <c r="Q307" i="5"/>
  <c r="R307" i="5" s="1"/>
  <c r="Q308" i="5"/>
  <c r="R308" i="5" s="1"/>
  <c r="Q309" i="5"/>
  <c r="R309" i="5" s="1"/>
  <c r="Q310" i="5"/>
  <c r="R310" i="5" s="1"/>
  <c r="Q311" i="5"/>
  <c r="R311" i="5" s="1"/>
  <c r="Q312" i="5"/>
  <c r="R312" i="5" s="1"/>
  <c r="Q313" i="5"/>
  <c r="R313" i="5" s="1"/>
  <c r="Q314" i="5"/>
  <c r="R314" i="5" s="1"/>
  <c r="Q315" i="5"/>
  <c r="R315" i="5" s="1"/>
  <c r="Q316" i="5"/>
  <c r="R316" i="5" s="1"/>
  <c r="Q317" i="5"/>
  <c r="R317" i="5" s="1"/>
  <c r="Q318" i="5"/>
  <c r="R318" i="5" s="1"/>
  <c r="Q319" i="5"/>
  <c r="R319" i="5" s="1"/>
  <c r="Q320" i="5"/>
  <c r="R320" i="5" s="1"/>
  <c r="Q321" i="5"/>
  <c r="R321" i="5" s="1"/>
  <c r="Q322" i="5"/>
  <c r="R322" i="5" s="1"/>
  <c r="Q323" i="5"/>
  <c r="R323" i="5" s="1"/>
  <c r="Q324" i="5"/>
  <c r="R324" i="5" s="1"/>
  <c r="Q325" i="5"/>
  <c r="R325" i="5" s="1"/>
  <c r="Q326" i="5"/>
  <c r="R326" i="5" s="1"/>
  <c r="Q327" i="5"/>
  <c r="R327" i="5" s="1"/>
  <c r="Q328" i="5"/>
  <c r="R328" i="5" s="1"/>
  <c r="Q329" i="5"/>
  <c r="R329" i="5" s="1"/>
  <c r="Q330" i="5"/>
  <c r="R330" i="5" s="1"/>
  <c r="Q331" i="5"/>
  <c r="R331" i="5" s="1"/>
  <c r="Q332" i="5"/>
  <c r="R332" i="5" s="1"/>
  <c r="Q333" i="5"/>
  <c r="R333" i="5" s="1"/>
  <c r="Q334" i="5"/>
  <c r="R334" i="5" s="1"/>
  <c r="Q335" i="5"/>
  <c r="R335" i="5" s="1"/>
  <c r="Q336" i="5"/>
  <c r="R336" i="5" s="1"/>
  <c r="Q337" i="5"/>
  <c r="R337" i="5" s="1"/>
  <c r="Q338" i="5"/>
  <c r="R338" i="5" s="1"/>
  <c r="Q339" i="5"/>
  <c r="R339" i="5" s="1"/>
  <c r="Q340" i="5"/>
  <c r="R340" i="5" s="1"/>
  <c r="Q341" i="5"/>
  <c r="R341" i="5" s="1"/>
  <c r="Q342" i="5"/>
  <c r="R342" i="5" s="1"/>
  <c r="Q343" i="5"/>
  <c r="R343" i="5" s="1"/>
  <c r="Q344" i="5"/>
  <c r="R344" i="5" s="1"/>
  <c r="Q345" i="5"/>
  <c r="R345" i="5" s="1"/>
  <c r="Q346" i="5"/>
  <c r="R346" i="5" s="1"/>
  <c r="Q347" i="5"/>
  <c r="R347" i="5" s="1"/>
  <c r="Q348" i="5"/>
  <c r="R348" i="5" s="1"/>
  <c r="Q349" i="5"/>
  <c r="R349" i="5" s="1"/>
  <c r="Q350" i="5"/>
  <c r="R350" i="5" s="1"/>
  <c r="Q351" i="5"/>
  <c r="R351" i="5" s="1"/>
  <c r="Q352" i="5"/>
  <c r="R352" i="5" s="1"/>
  <c r="Q353" i="5"/>
  <c r="R353" i="5" s="1"/>
  <c r="Q354" i="5"/>
  <c r="R354" i="5" s="1"/>
  <c r="Q355" i="5"/>
  <c r="R355" i="5" s="1"/>
  <c r="Q356" i="5"/>
  <c r="R356" i="5" s="1"/>
  <c r="Q357" i="5"/>
  <c r="R357" i="5" s="1"/>
  <c r="Q358" i="5"/>
  <c r="R358" i="5" s="1"/>
  <c r="Q359" i="5"/>
  <c r="R359" i="5" s="1"/>
  <c r="Q360" i="5"/>
  <c r="R360" i="5" s="1"/>
  <c r="Q361" i="5"/>
  <c r="R361" i="5" s="1"/>
  <c r="Q362" i="5"/>
  <c r="R362" i="5" s="1"/>
  <c r="Q363" i="5"/>
  <c r="R363" i="5" s="1"/>
  <c r="Q364" i="5"/>
  <c r="R364" i="5" s="1"/>
  <c r="Q365" i="5"/>
  <c r="R365" i="5" s="1"/>
  <c r="Q366" i="5"/>
  <c r="R366" i="5" s="1"/>
  <c r="Q367" i="5"/>
  <c r="R367" i="5" s="1"/>
  <c r="Q368" i="5"/>
  <c r="R368" i="5" s="1"/>
  <c r="Q369" i="5"/>
  <c r="R369" i="5" s="1"/>
  <c r="Q370" i="5"/>
  <c r="R370" i="5" s="1"/>
  <c r="Q371" i="5"/>
  <c r="R371" i="5" s="1"/>
  <c r="Q372" i="5"/>
  <c r="R372" i="5" s="1"/>
  <c r="Q373" i="5"/>
  <c r="R373" i="5" s="1"/>
  <c r="Q374" i="5"/>
  <c r="R374" i="5" s="1"/>
  <c r="Q375" i="5"/>
  <c r="R375" i="5" s="1"/>
  <c r="Q376" i="5"/>
  <c r="R376" i="5" s="1"/>
  <c r="Q377" i="5"/>
  <c r="R377" i="5" s="1"/>
  <c r="Q378" i="5"/>
  <c r="R378" i="5" s="1"/>
  <c r="Q379" i="5"/>
  <c r="R379" i="5" s="1"/>
  <c r="Q380" i="5"/>
  <c r="R380" i="5" s="1"/>
  <c r="Q381" i="5"/>
  <c r="R381" i="5" s="1"/>
  <c r="Q382" i="5"/>
  <c r="R382" i="5" s="1"/>
  <c r="Q383" i="5"/>
  <c r="R383" i="5" s="1"/>
  <c r="Q384" i="5"/>
  <c r="R384" i="5" s="1"/>
  <c r="Q385" i="5"/>
  <c r="R385" i="5" s="1"/>
  <c r="Q386" i="5"/>
  <c r="R386" i="5" s="1"/>
  <c r="Q387" i="5"/>
  <c r="R387" i="5" s="1"/>
  <c r="Q388" i="5"/>
  <c r="R388" i="5" s="1"/>
  <c r="Q389" i="5"/>
  <c r="R389" i="5" s="1"/>
  <c r="Q390" i="5"/>
  <c r="R390" i="5" s="1"/>
  <c r="Q391" i="5"/>
  <c r="R391" i="5" s="1"/>
  <c r="Q392" i="5"/>
  <c r="R392" i="5" s="1"/>
  <c r="Q393" i="5"/>
  <c r="R393" i="5" s="1"/>
  <c r="Q394" i="5"/>
  <c r="R394" i="5" s="1"/>
  <c r="Q395" i="5"/>
  <c r="R395" i="5" s="1"/>
  <c r="Q396" i="5"/>
  <c r="R396" i="5" s="1"/>
  <c r="Q397" i="5"/>
  <c r="R397" i="5" s="1"/>
  <c r="Q398" i="5"/>
  <c r="R398" i="5" s="1"/>
  <c r="Q399" i="5"/>
  <c r="R399" i="5" s="1"/>
  <c r="Q400" i="5"/>
  <c r="R400" i="5" s="1"/>
  <c r="Q401" i="5"/>
  <c r="R401" i="5" s="1"/>
  <c r="Q402" i="5"/>
  <c r="R402" i="5" s="1"/>
  <c r="Q403" i="5"/>
  <c r="R403" i="5" s="1"/>
  <c r="Q404" i="5"/>
  <c r="R404" i="5" s="1"/>
  <c r="Q405" i="5"/>
  <c r="R405" i="5" s="1"/>
  <c r="Q406" i="5"/>
  <c r="R406" i="5" s="1"/>
  <c r="Q407" i="5"/>
  <c r="R407" i="5" s="1"/>
  <c r="Q408" i="5"/>
  <c r="R408" i="5" s="1"/>
  <c r="Q409" i="5"/>
  <c r="R409" i="5" s="1"/>
  <c r="Q410" i="5"/>
  <c r="R410" i="5" s="1"/>
  <c r="Q411" i="5"/>
  <c r="R411" i="5" s="1"/>
  <c r="Q412" i="5"/>
  <c r="R412" i="5" s="1"/>
  <c r="Q413" i="5"/>
  <c r="R413" i="5" s="1"/>
  <c r="Q414" i="5"/>
  <c r="R414" i="5" s="1"/>
  <c r="Q415" i="5"/>
  <c r="R415" i="5" s="1"/>
  <c r="Q416" i="5"/>
  <c r="R416" i="5" s="1"/>
  <c r="Q417" i="5"/>
  <c r="R417" i="5" s="1"/>
  <c r="Q418" i="5"/>
  <c r="R418" i="5" s="1"/>
  <c r="Q419" i="5"/>
  <c r="R419" i="5" s="1"/>
  <c r="Q420" i="5"/>
  <c r="R420" i="5" s="1"/>
  <c r="Q421" i="5"/>
  <c r="R421" i="5" s="1"/>
  <c r="Q422" i="5"/>
  <c r="R422" i="5" s="1"/>
  <c r="Q423" i="5"/>
  <c r="R423" i="5" s="1"/>
  <c r="Q424" i="5"/>
  <c r="R424" i="5" s="1"/>
  <c r="Q425" i="5"/>
  <c r="R425" i="5" s="1"/>
  <c r="Q426" i="5"/>
  <c r="R426" i="5" s="1"/>
  <c r="Q427" i="5"/>
  <c r="R427" i="5" s="1"/>
  <c r="Q428" i="5"/>
  <c r="R428" i="5" s="1"/>
  <c r="Q429" i="5"/>
  <c r="R429" i="5" s="1"/>
  <c r="Q430" i="5"/>
  <c r="R430" i="5" s="1"/>
  <c r="Q431" i="5"/>
  <c r="R431" i="5" s="1"/>
  <c r="Q432" i="5"/>
  <c r="R432" i="5" s="1"/>
  <c r="Q433" i="5"/>
  <c r="R433" i="5" s="1"/>
  <c r="Q434" i="5"/>
  <c r="R434" i="5" s="1"/>
  <c r="Q435" i="5"/>
  <c r="R435" i="5" s="1"/>
  <c r="Q436" i="5"/>
  <c r="R436" i="5" s="1"/>
  <c r="Q437" i="5"/>
  <c r="R437" i="5" s="1"/>
  <c r="Q438" i="5"/>
  <c r="R438" i="5" s="1"/>
  <c r="Q439" i="5"/>
  <c r="R439" i="5" s="1"/>
  <c r="Q440" i="5"/>
  <c r="R440" i="5" s="1"/>
  <c r="Q441" i="5"/>
  <c r="R441" i="5" s="1"/>
  <c r="Q442" i="5"/>
  <c r="R442" i="5" s="1"/>
  <c r="Q443" i="5"/>
  <c r="R443" i="5" s="1"/>
  <c r="Q444" i="5"/>
  <c r="R444" i="5" s="1"/>
  <c r="Q445" i="5"/>
  <c r="R445" i="5" s="1"/>
  <c r="Q446" i="5"/>
  <c r="R446" i="5" s="1"/>
  <c r="Q447" i="5"/>
  <c r="R447" i="5" s="1"/>
  <c r="Q448" i="5"/>
  <c r="R448" i="5" s="1"/>
  <c r="Q449" i="5"/>
  <c r="R449" i="5" s="1"/>
  <c r="Q450" i="5"/>
  <c r="R450" i="5" s="1"/>
  <c r="Q451" i="5"/>
  <c r="R451" i="5" s="1"/>
  <c r="Q452" i="5"/>
  <c r="R452" i="5" s="1"/>
  <c r="Q453" i="5"/>
  <c r="R453" i="5" s="1"/>
  <c r="Q454" i="5"/>
  <c r="R454" i="5" s="1"/>
  <c r="Q455" i="5"/>
  <c r="R455" i="5" s="1"/>
  <c r="Q456" i="5"/>
  <c r="R456" i="5" s="1"/>
  <c r="Q457" i="5"/>
  <c r="R457" i="5" s="1"/>
  <c r="Q458" i="5"/>
  <c r="R458" i="5" s="1"/>
  <c r="Q459" i="5"/>
  <c r="R459" i="5" s="1"/>
  <c r="Q460" i="5"/>
  <c r="R460" i="5" s="1"/>
  <c r="Q461" i="5"/>
  <c r="R461" i="5" s="1"/>
  <c r="Q462" i="5"/>
  <c r="R462" i="5" s="1"/>
  <c r="Q463" i="5"/>
  <c r="R463" i="5" s="1"/>
  <c r="Q464" i="5"/>
  <c r="R464" i="5" s="1"/>
  <c r="Q465" i="5"/>
  <c r="R465" i="5" s="1"/>
  <c r="Q466" i="5"/>
  <c r="R466" i="5" s="1"/>
  <c r="Q467" i="5"/>
  <c r="R467" i="5" s="1"/>
  <c r="Q468" i="5"/>
  <c r="R468" i="5" s="1"/>
  <c r="Q469" i="5"/>
  <c r="R469" i="5" s="1"/>
  <c r="Q470" i="5"/>
  <c r="R470" i="5" s="1"/>
  <c r="Q471" i="5"/>
  <c r="R471" i="5" s="1"/>
  <c r="Q472" i="5"/>
  <c r="R472" i="5" s="1"/>
  <c r="Q473" i="5"/>
  <c r="R473" i="5" s="1"/>
  <c r="Q474" i="5"/>
  <c r="R474" i="5" s="1"/>
  <c r="Q475" i="5"/>
  <c r="R475" i="5" s="1"/>
  <c r="Q476" i="5"/>
  <c r="R476" i="5" s="1"/>
  <c r="Q477" i="5"/>
  <c r="R477" i="5" s="1"/>
  <c r="Q478" i="5"/>
  <c r="R478" i="5" s="1"/>
  <c r="Q479" i="5"/>
  <c r="R479" i="5" s="1"/>
  <c r="Q480" i="5"/>
  <c r="R480" i="5" s="1"/>
  <c r="Q481" i="5"/>
  <c r="R481" i="5" s="1"/>
  <c r="Q482" i="5"/>
  <c r="R482" i="5" s="1"/>
  <c r="Q483" i="5"/>
  <c r="R483" i="5" s="1"/>
  <c r="Q484" i="5"/>
  <c r="R484" i="5" s="1"/>
  <c r="Q485" i="5"/>
  <c r="R485" i="5" s="1"/>
  <c r="Q486" i="5"/>
  <c r="R486" i="5" s="1"/>
  <c r="Q487" i="5"/>
  <c r="R487" i="5" s="1"/>
  <c r="Q488" i="5"/>
  <c r="R488" i="5" s="1"/>
  <c r="Q489" i="5"/>
  <c r="R489" i="5" s="1"/>
  <c r="Q490" i="5"/>
  <c r="R490" i="5" s="1"/>
  <c r="Q491" i="5"/>
  <c r="R491" i="5" s="1"/>
  <c r="Q492" i="5"/>
  <c r="R492" i="5" s="1"/>
  <c r="Q493" i="5"/>
  <c r="R493" i="5" s="1"/>
  <c r="Q494" i="5"/>
  <c r="R494" i="5" s="1"/>
  <c r="Q495" i="5"/>
  <c r="R495" i="5" s="1"/>
  <c r="Q496" i="5"/>
  <c r="R496" i="5" s="1"/>
  <c r="Q497" i="5"/>
  <c r="R497" i="5" s="1"/>
  <c r="Q498" i="5"/>
  <c r="R498" i="5" s="1"/>
  <c r="Q499" i="5"/>
  <c r="R499" i="5" s="1"/>
  <c r="Q500" i="5"/>
  <c r="R500" i="5" s="1"/>
  <c r="Q501" i="5"/>
  <c r="R501" i="5" s="1"/>
  <c r="Q502" i="5"/>
  <c r="R502" i="5" s="1"/>
  <c r="Q503" i="5"/>
  <c r="R503" i="5" s="1"/>
  <c r="Q504" i="5"/>
  <c r="R504" i="5" s="1"/>
  <c r="Q505" i="5"/>
  <c r="R505" i="5" s="1"/>
  <c r="Q506" i="5"/>
  <c r="R506" i="5" s="1"/>
  <c r="Q507" i="5"/>
  <c r="R507" i="5" s="1"/>
  <c r="Q508" i="5"/>
  <c r="R508" i="5" s="1"/>
  <c r="Q509" i="5"/>
  <c r="R509" i="5" s="1"/>
  <c r="Q510" i="5"/>
  <c r="R510" i="5" s="1"/>
  <c r="Q511" i="5"/>
  <c r="R511" i="5" s="1"/>
  <c r="Q512" i="5"/>
  <c r="R512" i="5" s="1"/>
  <c r="Q513" i="5"/>
  <c r="R513" i="5" s="1"/>
  <c r="Q514" i="5"/>
  <c r="R514" i="5" s="1"/>
  <c r="Q515" i="5"/>
  <c r="R515" i="5" s="1"/>
  <c r="Q516" i="5"/>
  <c r="R516" i="5" s="1"/>
  <c r="Q517" i="5"/>
  <c r="R517" i="5" s="1"/>
  <c r="Q518" i="5"/>
  <c r="R518" i="5" s="1"/>
  <c r="Q519" i="5"/>
  <c r="R519" i="5" s="1"/>
  <c r="Q520" i="5"/>
  <c r="R520" i="5" s="1"/>
  <c r="Q521" i="5"/>
  <c r="R521" i="5" s="1"/>
  <c r="Q522" i="5"/>
  <c r="R522" i="5" s="1"/>
  <c r="Q523" i="5"/>
  <c r="R523" i="5" s="1"/>
  <c r="Q524" i="5"/>
  <c r="R524" i="5" s="1"/>
  <c r="Q525" i="5"/>
  <c r="R525" i="5" s="1"/>
  <c r="Q526" i="5"/>
  <c r="R526" i="5" s="1"/>
  <c r="Q527" i="5"/>
  <c r="R527" i="5" s="1"/>
  <c r="Q528" i="5"/>
  <c r="R528" i="5" s="1"/>
  <c r="Q529" i="5"/>
  <c r="R529" i="5" s="1"/>
  <c r="Q530" i="5"/>
  <c r="R530" i="5" s="1"/>
  <c r="Q531" i="5"/>
  <c r="R531" i="5" s="1"/>
  <c r="Q532" i="5"/>
  <c r="R532" i="5" s="1"/>
  <c r="Q533" i="5"/>
  <c r="R533" i="5" s="1"/>
  <c r="Q534" i="5"/>
  <c r="R534" i="5" s="1"/>
  <c r="Q535" i="5"/>
  <c r="R535" i="5" s="1"/>
  <c r="Q536" i="5"/>
  <c r="R536" i="5" s="1"/>
  <c r="Q537" i="5"/>
  <c r="R537" i="5" s="1"/>
  <c r="Q538" i="5"/>
  <c r="R538" i="5" s="1"/>
  <c r="Q539" i="5"/>
  <c r="R539" i="5" s="1"/>
  <c r="Q540" i="5"/>
  <c r="R540" i="5" s="1"/>
  <c r="Q541" i="5"/>
  <c r="R541" i="5" s="1"/>
  <c r="Q542" i="5"/>
  <c r="R542" i="5" s="1"/>
  <c r="Q543" i="5"/>
  <c r="R543" i="5" s="1"/>
  <c r="Q544" i="5"/>
  <c r="R544" i="5" s="1"/>
  <c r="Q545" i="5"/>
  <c r="R545" i="5" s="1"/>
  <c r="Q546" i="5"/>
  <c r="R546" i="5" s="1"/>
  <c r="Q547" i="5"/>
  <c r="R547" i="5" s="1"/>
  <c r="Q548" i="5"/>
  <c r="R548" i="5" s="1"/>
  <c r="Q549" i="5"/>
  <c r="R549" i="5" s="1"/>
  <c r="Q550" i="5"/>
  <c r="R550" i="5" s="1"/>
  <c r="Q551" i="5"/>
  <c r="R551" i="5" s="1"/>
  <c r="Q552" i="5"/>
  <c r="R552" i="5" s="1"/>
  <c r="Q553" i="5"/>
  <c r="R553" i="5" s="1"/>
  <c r="Q554" i="5"/>
  <c r="R554" i="5" s="1"/>
  <c r="Q555" i="5"/>
  <c r="R555" i="5" s="1"/>
  <c r="Q556" i="5"/>
  <c r="R556" i="5" s="1"/>
  <c r="Q557" i="5"/>
  <c r="R557" i="5" s="1"/>
  <c r="Q558" i="5"/>
  <c r="R558" i="5" s="1"/>
  <c r="Q559" i="5"/>
  <c r="R559" i="5" s="1"/>
  <c r="Q560" i="5"/>
  <c r="R560" i="5" s="1"/>
  <c r="Q561" i="5"/>
  <c r="R561" i="5" s="1"/>
  <c r="Q562" i="5"/>
  <c r="R562" i="5" s="1"/>
  <c r="Q563" i="5"/>
  <c r="R563" i="5" s="1"/>
  <c r="Q564" i="5"/>
  <c r="R564" i="5" s="1"/>
  <c r="Q565" i="5"/>
  <c r="R565" i="5" s="1"/>
  <c r="Q566" i="5"/>
  <c r="R566" i="5" s="1"/>
  <c r="Q567" i="5"/>
  <c r="R567" i="5" s="1"/>
  <c r="Q568" i="5"/>
  <c r="R568" i="5" s="1"/>
  <c r="Q569" i="5"/>
  <c r="R569" i="5" s="1"/>
  <c r="Q570" i="5"/>
  <c r="R570" i="5" s="1"/>
  <c r="Q571" i="5"/>
  <c r="R571" i="5" s="1"/>
  <c r="Q572" i="5"/>
  <c r="R572" i="5" s="1"/>
  <c r="Q573" i="5"/>
  <c r="R573" i="5" s="1"/>
  <c r="Q574" i="5"/>
  <c r="R574" i="5" s="1"/>
  <c r="Q575" i="5"/>
  <c r="R575" i="5" s="1"/>
  <c r="Q576" i="5"/>
  <c r="R576" i="5" s="1"/>
  <c r="Q577" i="5"/>
  <c r="R577" i="5" s="1"/>
  <c r="Q578" i="5"/>
  <c r="R578" i="5" s="1"/>
  <c r="Q579" i="5"/>
  <c r="R579" i="5" s="1"/>
  <c r="Q580" i="5"/>
  <c r="R580" i="5" s="1"/>
  <c r="Q581" i="5"/>
  <c r="R581" i="5" s="1"/>
  <c r="Q582" i="5"/>
  <c r="R582" i="5" s="1"/>
  <c r="Q583" i="5"/>
  <c r="R583" i="5" s="1"/>
  <c r="Q584" i="5"/>
  <c r="R584" i="5" s="1"/>
  <c r="Q585" i="5"/>
  <c r="R585" i="5" s="1"/>
  <c r="Q586" i="5"/>
  <c r="R586" i="5" s="1"/>
  <c r="Q587" i="5"/>
  <c r="R587" i="5" s="1"/>
  <c r="Q588" i="5"/>
  <c r="R588" i="5" s="1"/>
  <c r="Q589" i="5"/>
  <c r="R589" i="5" s="1"/>
  <c r="Q590" i="5"/>
  <c r="R590" i="5" s="1"/>
  <c r="Q591" i="5"/>
  <c r="R591" i="5" s="1"/>
  <c r="Q592" i="5"/>
  <c r="R592" i="5" s="1"/>
  <c r="Q593" i="5"/>
  <c r="R593" i="5" s="1"/>
  <c r="Q594" i="5"/>
  <c r="R594" i="5" s="1"/>
  <c r="Q595" i="5"/>
  <c r="R595" i="5" s="1"/>
  <c r="Q596" i="5"/>
  <c r="R596" i="5" s="1"/>
  <c r="Q597" i="5"/>
  <c r="R597" i="5" s="1"/>
  <c r="Q598" i="5"/>
  <c r="R598" i="5" s="1"/>
  <c r="Q599" i="5"/>
  <c r="R599" i="5" s="1"/>
  <c r="Q600" i="5"/>
  <c r="R600" i="5" s="1"/>
  <c r="Q601" i="5"/>
  <c r="R601" i="5" s="1"/>
  <c r="Q602" i="5"/>
  <c r="R602" i="5" s="1"/>
  <c r="Q603" i="5"/>
  <c r="R603" i="5" s="1"/>
  <c r="Q604" i="5"/>
  <c r="R604" i="5" s="1"/>
  <c r="Q605" i="5"/>
  <c r="R605" i="5" s="1"/>
  <c r="Q606" i="5"/>
  <c r="R606" i="5" s="1"/>
  <c r="Q607" i="5"/>
  <c r="R607" i="5" s="1"/>
  <c r="Q608" i="5"/>
  <c r="R608" i="5" s="1"/>
  <c r="Q609" i="5"/>
  <c r="R609" i="5" s="1"/>
  <c r="Q610" i="5"/>
  <c r="R610" i="5" s="1"/>
  <c r="Q611" i="5"/>
  <c r="R611" i="5" s="1"/>
  <c r="Q612" i="5"/>
  <c r="R612" i="5" s="1"/>
  <c r="Q613" i="5"/>
  <c r="R613" i="5" s="1"/>
  <c r="Q614" i="5"/>
  <c r="R614" i="5" s="1"/>
  <c r="Q615" i="5"/>
  <c r="R615" i="5" s="1"/>
  <c r="Q616" i="5"/>
  <c r="R616" i="5" s="1"/>
  <c r="Q617" i="5"/>
  <c r="R617" i="5" s="1"/>
  <c r="Q618" i="5"/>
  <c r="R618" i="5" s="1"/>
  <c r="Q619" i="5"/>
  <c r="R619" i="5" s="1"/>
  <c r="Q620" i="5"/>
  <c r="R620" i="5" s="1"/>
  <c r="Q621" i="5"/>
  <c r="R621" i="5" s="1"/>
  <c r="Q622" i="5"/>
  <c r="R622" i="5" s="1"/>
  <c r="Q623" i="5"/>
  <c r="R623" i="5" s="1"/>
  <c r="Q624" i="5"/>
  <c r="R624" i="5" s="1"/>
  <c r="Q625" i="5"/>
  <c r="R625" i="5" s="1"/>
  <c r="Q626" i="5"/>
  <c r="R626" i="5" s="1"/>
  <c r="Q627" i="5"/>
  <c r="R627" i="5" s="1"/>
  <c r="Q628" i="5"/>
  <c r="R628" i="5" s="1"/>
  <c r="Q629" i="5"/>
  <c r="R629" i="5" s="1"/>
  <c r="Q630" i="5"/>
  <c r="R630" i="5" s="1"/>
  <c r="Q631" i="5"/>
  <c r="R631" i="5" s="1"/>
  <c r="Q632" i="5"/>
  <c r="R632" i="5" s="1"/>
  <c r="Q633" i="5"/>
  <c r="R633" i="5" s="1"/>
  <c r="Q634" i="5"/>
  <c r="R634" i="5" s="1"/>
  <c r="Q635" i="5"/>
  <c r="R635" i="5" s="1"/>
  <c r="Q636" i="5"/>
  <c r="R636" i="5" s="1"/>
  <c r="Q637" i="5"/>
  <c r="R637" i="5" s="1"/>
  <c r="Q638" i="5"/>
  <c r="R638" i="5" s="1"/>
  <c r="Q639" i="5"/>
  <c r="R639" i="5" s="1"/>
  <c r="Q640" i="5"/>
  <c r="R640" i="5" s="1"/>
  <c r="Q641" i="5"/>
  <c r="R641" i="5" s="1"/>
  <c r="Q642" i="5"/>
  <c r="R642" i="5" s="1"/>
  <c r="Q643" i="5"/>
  <c r="R643" i="5" s="1"/>
  <c r="Q644" i="5"/>
  <c r="R644" i="5" s="1"/>
  <c r="Q645" i="5"/>
  <c r="R645" i="5" s="1"/>
  <c r="Q646" i="5"/>
  <c r="R646" i="5" s="1"/>
  <c r="Q647" i="5"/>
  <c r="R647" i="5" s="1"/>
  <c r="Q648" i="5"/>
  <c r="R648" i="5" s="1"/>
  <c r="Q649" i="5"/>
  <c r="R649" i="5" s="1"/>
  <c r="Q650" i="5"/>
  <c r="R650" i="5" s="1"/>
  <c r="Q651" i="5"/>
  <c r="R651" i="5" s="1"/>
  <c r="Q652" i="5"/>
  <c r="R652" i="5" s="1"/>
  <c r="Q653" i="5"/>
  <c r="R653" i="5" s="1"/>
  <c r="Q654" i="5"/>
  <c r="R654" i="5" s="1"/>
  <c r="Q655" i="5"/>
  <c r="R655" i="5" s="1"/>
  <c r="Q656" i="5"/>
  <c r="R656" i="5" s="1"/>
  <c r="Q657" i="5"/>
  <c r="R657" i="5" s="1"/>
  <c r="Q658" i="5"/>
  <c r="R658" i="5" s="1"/>
  <c r="Q659" i="5"/>
  <c r="R659" i="5" s="1"/>
  <c r="Q660" i="5"/>
  <c r="R660" i="5" s="1"/>
  <c r="Q661" i="5"/>
  <c r="R661" i="5" s="1"/>
  <c r="Q662" i="5"/>
  <c r="R662" i="5" s="1"/>
  <c r="Q663" i="5"/>
  <c r="R663" i="5" s="1"/>
  <c r="Q664" i="5"/>
  <c r="R664" i="5" s="1"/>
  <c r="Q665" i="5"/>
  <c r="R665" i="5" s="1"/>
  <c r="Q666" i="5"/>
  <c r="R666" i="5" s="1"/>
  <c r="Q667" i="5"/>
  <c r="R667" i="5" s="1"/>
  <c r="Q668" i="5"/>
  <c r="R668" i="5" s="1"/>
  <c r="Q669" i="5"/>
  <c r="R669" i="5" s="1"/>
  <c r="Q670" i="5"/>
  <c r="R670" i="5" s="1"/>
  <c r="Q671" i="5"/>
  <c r="R671" i="5" s="1"/>
  <c r="Q672" i="5"/>
  <c r="R672" i="5" s="1"/>
  <c r="Q673" i="5"/>
  <c r="R673" i="5" s="1"/>
  <c r="Q674" i="5"/>
  <c r="R674" i="5" s="1"/>
  <c r="Q675" i="5"/>
  <c r="R675" i="5" s="1"/>
  <c r="Q676" i="5"/>
  <c r="R676" i="5" s="1"/>
  <c r="Q677" i="5"/>
  <c r="R677" i="5" s="1"/>
  <c r="Q678" i="5"/>
  <c r="R678" i="5" s="1"/>
  <c r="Q679" i="5"/>
  <c r="R679" i="5" s="1"/>
  <c r="Q680" i="5"/>
  <c r="R680" i="5" s="1"/>
  <c r="Q681" i="5"/>
  <c r="R681" i="5" s="1"/>
  <c r="Q682" i="5"/>
  <c r="R682" i="5" s="1"/>
  <c r="Q683" i="5"/>
  <c r="R683" i="5" s="1"/>
  <c r="Q684" i="5"/>
  <c r="R684" i="5" s="1"/>
  <c r="Q685" i="5"/>
  <c r="R685" i="5" s="1"/>
  <c r="Q686" i="5"/>
  <c r="R686" i="5" s="1"/>
  <c r="Q687" i="5"/>
  <c r="R687" i="5" s="1"/>
  <c r="Q688" i="5"/>
  <c r="R688" i="5" s="1"/>
  <c r="Q689" i="5"/>
  <c r="R689" i="5" s="1"/>
  <c r="Q690" i="5"/>
  <c r="R690" i="5" s="1"/>
  <c r="Q691" i="5"/>
  <c r="R691" i="5" s="1"/>
  <c r="Q692" i="5"/>
  <c r="R692" i="5" s="1"/>
  <c r="Q693" i="5"/>
  <c r="R693" i="5" s="1"/>
  <c r="Q694" i="5"/>
  <c r="R694" i="5" s="1"/>
  <c r="Q695" i="5"/>
  <c r="R695" i="5" s="1"/>
  <c r="Q696" i="5"/>
  <c r="R696" i="5" s="1"/>
  <c r="Q697" i="5"/>
  <c r="R697" i="5" s="1"/>
  <c r="Q698" i="5"/>
  <c r="R698" i="5" s="1"/>
  <c r="Q699" i="5"/>
  <c r="R699" i="5" s="1"/>
  <c r="Q700" i="5"/>
  <c r="R700" i="5" s="1"/>
  <c r="Q701" i="5"/>
  <c r="R701" i="5" s="1"/>
  <c r="Q702" i="5"/>
  <c r="R702" i="5" s="1"/>
  <c r="Q703" i="5"/>
  <c r="R703" i="5" s="1"/>
  <c r="Q704" i="5"/>
  <c r="R704" i="5" s="1"/>
  <c r="Q705" i="5"/>
  <c r="R705" i="5" s="1"/>
  <c r="Q706" i="5"/>
  <c r="R706" i="5" s="1"/>
  <c r="Q707" i="5"/>
  <c r="R707" i="5" s="1"/>
  <c r="Q708" i="5"/>
  <c r="R708" i="5" s="1"/>
  <c r="Q709" i="5"/>
  <c r="R709" i="5" s="1"/>
  <c r="Q710" i="5"/>
  <c r="R710" i="5" s="1"/>
  <c r="Q711" i="5"/>
  <c r="R711" i="5" s="1"/>
  <c r="Q712" i="5"/>
  <c r="R712" i="5" s="1"/>
  <c r="Q713" i="5"/>
  <c r="R713" i="5" s="1"/>
  <c r="Q714" i="5"/>
  <c r="R714" i="5" s="1"/>
  <c r="Q715" i="5"/>
  <c r="R715" i="5" s="1"/>
  <c r="Q716" i="5"/>
  <c r="R716" i="5" s="1"/>
  <c r="Q717" i="5"/>
  <c r="R717" i="5" s="1"/>
  <c r="Q718" i="5"/>
  <c r="R718" i="5" s="1"/>
  <c r="Q719" i="5"/>
  <c r="R719" i="5" s="1"/>
  <c r="Q720" i="5"/>
  <c r="R720" i="5" s="1"/>
  <c r="Q721" i="5"/>
  <c r="R721" i="5" s="1"/>
  <c r="Q722" i="5"/>
  <c r="R722" i="5" s="1"/>
  <c r="Q723" i="5"/>
  <c r="R723" i="5" s="1"/>
  <c r="Q724" i="5"/>
  <c r="R724" i="5" s="1"/>
  <c r="Q725" i="5"/>
  <c r="R725" i="5" s="1"/>
  <c r="Q726" i="5"/>
  <c r="R726" i="5" s="1"/>
  <c r="Q727" i="5"/>
  <c r="R727" i="5" s="1"/>
  <c r="Q728" i="5"/>
  <c r="R728" i="5" s="1"/>
  <c r="Q729" i="5"/>
  <c r="R729" i="5" s="1"/>
  <c r="Q730" i="5"/>
  <c r="R730" i="5" s="1"/>
  <c r="Q731" i="5"/>
  <c r="R731" i="5" s="1"/>
  <c r="Q732" i="5"/>
  <c r="R732" i="5" s="1"/>
  <c r="Q733" i="5"/>
  <c r="R733" i="5" s="1"/>
  <c r="Q734" i="5"/>
  <c r="R734" i="5" s="1"/>
  <c r="Q735" i="5"/>
  <c r="R735" i="5" s="1"/>
  <c r="Q736" i="5"/>
  <c r="R736" i="5" s="1"/>
  <c r="Q737" i="5"/>
  <c r="R737" i="5" s="1"/>
  <c r="Q738" i="5"/>
  <c r="R738" i="5" s="1"/>
  <c r="Q739" i="5"/>
  <c r="R739" i="5" s="1"/>
  <c r="Q740" i="5"/>
  <c r="R740" i="5" s="1"/>
  <c r="Q741" i="5"/>
  <c r="R741" i="5" s="1"/>
  <c r="Q742" i="5"/>
  <c r="R742" i="5" s="1"/>
  <c r="Q743" i="5"/>
  <c r="R743" i="5" s="1"/>
  <c r="Q744" i="5"/>
  <c r="R744" i="5" s="1"/>
  <c r="Q745" i="5"/>
  <c r="R745" i="5" s="1"/>
  <c r="Q746" i="5"/>
  <c r="R746" i="5" s="1"/>
  <c r="Q747" i="5"/>
  <c r="R747" i="5" s="1"/>
  <c r="Q748" i="5"/>
  <c r="R748" i="5" s="1"/>
  <c r="Q749" i="5"/>
  <c r="R749" i="5" s="1"/>
  <c r="Q750" i="5"/>
  <c r="R750" i="5" s="1"/>
  <c r="Q751" i="5"/>
  <c r="R751" i="5" s="1"/>
  <c r="Q752" i="5"/>
  <c r="R752" i="5" s="1"/>
  <c r="Q753" i="5"/>
  <c r="R753" i="5" s="1"/>
  <c r="Q754" i="5"/>
  <c r="R754" i="5" s="1"/>
  <c r="Q755" i="5"/>
  <c r="R755" i="5" s="1"/>
  <c r="Q756" i="5"/>
  <c r="R756" i="5" s="1"/>
  <c r="Q757" i="5"/>
  <c r="R757" i="5" s="1"/>
  <c r="Q758" i="5"/>
  <c r="R758" i="5" s="1"/>
  <c r="Q759" i="5"/>
  <c r="R759" i="5" s="1"/>
  <c r="Q760" i="5"/>
  <c r="R760" i="5" s="1"/>
  <c r="Q761" i="5"/>
  <c r="R761" i="5" s="1"/>
  <c r="Q762" i="5"/>
  <c r="R762" i="5" s="1"/>
  <c r="Q763" i="5"/>
  <c r="R763" i="5" s="1"/>
  <c r="Q764" i="5"/>
  <c r="R764" i="5" s="1"/>
  <c r="Q765" i="5"/>
  <c r="R765" i="5" s="1"/>
  <c r="Q766" i="5"/>
  <c r="R766" i="5" s="1"/>
  <c r="Q767" i="5"/>
  <c r="R767" i="5" s="1"/>
  <c r="Q768" i="5"/>
  <c r="R768" i="5" s="1"/>
  <c r="Q769" i="5"/>
  <c r="R769" i="5" s="1"/>
  <c r="Q770" i="5"/>
  <c r="R770" i="5" s="1"/>
  <c r="Q771" i="5"/>
  <c r="R771" i="5" s="1"/>
  <c r="Q772" i="5"/>
  <c r="R772" i="5" s="1"/>
  <c r="Q773" i="5"/>
  <c r="R773" i="5" s="1"/>
  <c r="Q774" i="5"/>
  <c r="R774" i="5" s="1"/>
  <c r="Q775" i="5"/>
  <c r="R775" i="5" s="1"/>
  <c r="Q776" i="5"/>
  <c r="R776" i="5" s="1"/>
  <c r="Q777" i="5"/>
  <c r="R777" i="5" s="1"/>
  <c r="Q778" i="5"/>
  <c r="R778" i="5" s="1"/>
  <c r="Q779" i="5"/>
  <c r="R779" i="5" s="1"/>
  <c r="Q780" i="5"/>
  <c r="R780" i="5" s="1"/>
  <c r="Q781" i="5"/>
  <c r="R781" i="5" s="1"/>
  <c r="Q782" i="5"/>
  <c r="R782" i="5" s="1"/>
  <c r="Q783" i="5"/>
  <c r="R783" i="5" s="1"/>
  <c r="Q784" i="5"/>
  <c r="R784" i="5" s="1"/>
  <c r="Q785" i="5"/>
  <c r="R785" i="5" s="1"/>
  <c r="Q786" i="5"/>
  <c r="R786" i="5" s="1"/>
  <c r="Q787" i="5"/>
  <c r="R787" i="5" s="1"/>
  <c r="Q788" i="5"/>
  <c r="R788" i="5" s="1"/>
  <c r="Q789" i="5"/>
  <c r="R789" i="5" s="1"/>
  <c r="Q790" i="5"/>
  <c r="R790" i="5" s="1"/>
  <c r="Q791" i="5"/>
  <c r="R791" i="5" s="1"/>
  <c r="Q792" i="5"/>
  <c r="R792" i="5" s="1"/>
  <c r="Q793" i="5"/>
  <c r="R793" i="5" s="1"/>
  <c r="Q794" i="5"/>
  <c r="R794" i="5" s="1"/>
  <c r="Q795" i="5"/>
  <c r="R795" i="5" s="1"/>
  <c r="Q796" i="5"/>
  <c r="R796" i="5" s="1"/>
  <c r="Q797" i="5"/>
  <c r="R797" i="5" s="1"/>
  <c r="Q798" i="5"/>
  <c r="R798" i="5" s="1"/>
  <c r="Q799" i="5"/>
  <c r="R799" i="5" s="1"/>
  <c r="Q800" i="5"/>
  <c r="R800" i="5" s="1"/>
  <c r="Q801" i="5"/>
  <c r="R801" i="5" s="1"/>
  <c r="Q802" i="5"/>
  <c r="R802" i="5" s="1"/>
  <c r="Q803" i="5"/>
  <c r="R803" i="5" s="1"/>
  <c r="Q804" i="5"/>
  <c r="R804" i="5" s="1"/>
  <c r="Q805" i="5"/>
  <c r="R805" i="5" s="1"/>
  <c r="Q806" i="5"/>
  <c r="R806" i="5" s="1"/>
  <c r="Q807" i="5"/>
  <c r="R807" i="5" s="1"/>
  <c r="Q808" i="5"/>
  <c r="R808" i="5" s="1"/>
  <c r="Q809" i="5"/>
  <c r="R809" i="5" s="1"/>
  <c r="Q810" i="5"/>
  <c r="R810" i="5" s="1"/>
  <c r="Q811" i="5"/>
  <c r="R811" i="5" s="1"/>
  <c r="Q812" i="5"/>
  <c r="R812" i="5" s="1"/>
  <c r="Q813" i="5"/>
  <c r="R813" i="5" s="1"/>
  <c r="Q814" i="5"/>
  <c r="R814" i="5" s="1"/>
  <c r="Q815" i="5"/>
  <c r="R815" i="5" s="1"/>
  <c r="Q816" i="5"/>
  <c r="R816" i="5" s="1"/>
  <c r="Q817" i="5"/>
  <c r="R817" i="5" s="1"/>
  <c r="Q818" i="5"/>
  <c r="R818" i="5" s="1"/>
  <c r="Q819" i="5"/>
  <c r="R819" i="5" s="1"/>
  <c r="Q820" i="5"/>
  <c r="R820" i="5" s="1"/>
  <c r="Q821" i="5"/>
  <c r="R821" i="5" s="1"/>
  <c r="Q822" i="5"/>
  <c r="R822" i="5" s="1"/>
  <c r="Q823" i="5"/>
  <c r="R823" i="5" s="1"/>
  <c r="Q824" i="5"/>
  <c r="R824" i="5" s="1"/>
  <c r="Q825" i="5"/>
  <c r="R825" i="5" s="1"/>
  <c r="Q826" i="5"/>
  <c r="R826" i="5" s="1"/>
  <c r="Q827" i="5"/>
  <c r="R827" i="5" s="1"/>
  <c r="Q828" i="5"/>
  <c r="R828" i="5" s="1"/>
  <c r="Q829" i="5"/>
  <c r="R829" i="5" s="1"/>
  <c r="Q830" i="5"/>
  <c r="R830" i="5" s="1"/>
  <c r="Q831" i="5"/>
  <c r="R831" i="5" s="1"/>
  <c r="Q832" i="5"/>
  <c r="R832" i="5" s="1"/>
  <c r="Q833" i="5"/>
  <c r="R833" i="5" s="1"/>
  <c r="Q834" i="5"/>
  <c r="R834" i="5" s="1"/>
  <c r="Q835" i="5"/>
  <c r="R835" i="5" s="1"/>
  <c r="Q836" i="5"/>
  <c r="R836" i="5" s="1"/>
  <c r="Q837" i="5"/>
  <c r="R837" i="5" s="1"/>
  <c r="Q838" i="5"/>
  <c r="R838" i="5" s="1"/>
  <c r="Q839" i="5"/>
  <c r="R839" i="5" s="1"/>
  <c r="Q840" i="5"/>
  <c r="R840" i="5" s="1"/>
  <c r="Q841" i="5"/>
  <c r="R841" i="5" s="1"/>
  <c r="Q842" i="5"/>
  <c r="R842" i="5" s="1"/>
  <c r="Q843" i="5"/>
  <c r="R843" i="5" s="1"/>
  <c r="Q844" i="5"/>
  <c r="R844" i="5" s="1"/>
  <c r="Q845" i="5"/>
  <c r="R845" i="5" s="1"/>
  <c r="Q846" i="5"/>
  <c r="R846" i="5" s="1"/>
  <c r="Q847" i="5"/>
  <c r="R847" i="5" s="1"/>
  <c r="Q848" i="5"/>
  <c r="R848" i="5" s="1"/>
  <c r="Q849" i="5"/>
  <c r="R849" i="5" s="1"/>
  <c r="Q850" i="5"/>
  <c r="R850" i="5" s="1"/>
  <c r="Q851" i="5"/>
  <c r="R851" i="5" s="1"/>
  <c r="Q852" i="5"/>
  <c r="R852" i="5" s="1"/>
  <c r="Q853" i="5"/>
  <c r="R853" i="5" s="1"/>
  <c r="Q854" i="5"/>
  <c r="R854" i="5" s="1"/>
  <c r="Q855" i="5"/>
  <c r="R855" i="5" s="1"/>
  <c r="Q856" i="5"/>
  <c r="R856" i="5" s="1"/>
  <c r="Q857" i="5"/>
  <c r="R857" i="5" s="1"/>
  <c r="Q858" i="5"/>
  <c r="R858" i="5" s="1"/>
  <c r="Q859" i="5"/>
  <c r="R859" i="5" s="1"/>
  <c r="Q860" i="5"/>
  <c r="R860" i="5" s="1"/>
  <c r="Q861" i="5"/>
  <c r="R861" i="5" s="1"/>
  <c r="Q862" i="5"/>
  <c r="R862" i="5" s="1"/>
  <c r="Q863" i="5"/>
  <c r="R863" i="5" s="1"/>
  <c r="Q864" i="5"/>
  <c r="R864" i="5" s="1"/>
  <c r="Q865" i="5"/>
  <c r="R865" i="5" s="1"/>
  <c r="Q866" i="5"/>
  <c r="R866" i="5" s="1"/>
  <c r="Q867" i="5"/>
  <c r="R867" i="5" s="1"/>
  <c r="Q868" i="5"/>
  <c r="R868" i="5" s="1"/>
  <c r="Q869" i="5"/>
  <c r="R869" i="5" s="1"/>
  <c r="Q870" i="5"/>
  <c r="R870" i="5" s="1"/>
  <c r="Q871" i="5"/>
  <c r="R871" i="5" s="1"/>
  <c r="Q872" i="5"/>
  <c r="R872" i="5" s="1"/>
  <c r="Q873" i="5"/>
  <c r="R873" i="5" s="1"/>
  <c r="Q874" i="5"/>
  <c r="R874" i="5" s="1"/>
  <c r="Q875" i="5"/>
  <c r="R875" i="5" s="1"/>
  <c r="Q876" i="5"/>
  <c r="R876" i="5" s="1"/>
  <c r="Q877" i="5"/>
  <c r="R877" i="5" s="1"/>
  <c r="Q878" i="5"/>
  <c r="R878" i="5" s="1"/>
  <c r="Q879" i="5"/>
  <c r="R879" i="5" s="1"/>
  <c r="Q880" i="5"/>
  <c r="R880" i="5" s="1"/>
  <c r="Q881" i="5"/>
  <c r="R881" i="5" s="1"/>
  <c r="Q882" i="5"/>
  <c r="R882" i="5" s="1"/>
  <c r="Q883" i="5"/>
  <c r="R883" i="5" s="1"/>
  <c r="Q884" i="5"/>
  <c r="R884" i="5" s="1"/>
  <c r="Q885" i="5"/>
  <c r="R885" i="5" s="1"/>
  <c r="Q886" i="5"/>
  <c r="R886" i="5" s="1"/>
  <c r="Q887" i="5"/>
  <c r="R887" i="5" s="1"/>
  <c r="Q888" i="5"/>
  <c r="R888" i="5" s="1"/>
  <c r="Q889" i="5"/>
  <c r="R889" i="5" s="1"/>
  <c r="Q890" i="5"/>
  <c r="R890" i="5" s="1"/>
  <c r="Q891" i="5"/>
  <c r="R891" i="5" s="1"/>
  <c r="Q892" i="5"/>
  <c r="R892" i="5" s="1"/>
  <c r="Q893" i="5"/>
  <c r="R893" i="5" s="1"/>
  <c r="Q894" i="5"/>
  <c r="R894" i="5" s="1"/>
  <c r="Q895" i="5"/>
  <c r="R895" i="5" s="1"/>
  <c r="Q896" i="5"/>
  <c r="R896" i="5" s="1"/>
  <c r="Q897" i="5"/>
  <c r="R897" i="5" s="1"/>
  <c r="Q898" i="5"/>
  <c r="R898" i="5" s="1"/>
  <c r="Q899" i="5"/>
  <c r="R899" i="5" s="1"/>
  <c r="Q900" i="5"/>
  <c r="R900" i="5" s="1"/>
  <c r="Q901" i="5"/>
  <c r="R901" i="5" s="1"/>
  <c r="Q902" i="5"/>
  <c r="R902" i="5" s="1"/>
  <c r="Q903" i="5"/>
  <c r="R903" i="5" s="1"/>
  <c r="Q904" i="5"/>
  <c r="R904" i="5" s="1"/>
  <c r="Q905" i="5"/>
  <c r="R905" i="5" s="1"/>
  <c r="Q906" i="5"/>
  <c r="R906" i="5" s="1"/>
  <c r="Q907" i="5"/>
  <c r="R907" i="5" s="1"/>
  <c r="Q908" i="5"/>
  <c r="R908" i="5" s="1"/>
  <c r="Q909" i="5"/>
  <c r="R909" i="5" s="1"/>
  <c r="Q910" i="5"/>
  <c r="R910" i="5" s="1"/>
  <c r="Q911" i="5"/>
  <c r="R911" i="5" s="1"/>
  <c r="Q912" i="5"/>
  <c r="R912" i="5" s="1"/>
  <c r="Q913" i="5"/>
  <c r="R913" i="5" s="1"/>
  <c r="Q914" i="5"/>
  <c r="R914" i="5" s="1"/>
  <c r="Q915" i="5"/>
  <c r="R915" i="5" s="1"/>
  <c r="Q916" i="5"/>
  <c r="R916" i="5" s="1"/>
  <c r="Q917" i="5"/>
  <c r="R917" i="5" s="1"/>
  <c r="Q918" i="5"/>
  <c r="R918" i="5" s="1"/>
  <c r="Q919" i="5"/>
  <c r="R919" i="5" s="1"/>
  <c r="Q920" i="5"/>
  <c r="R920" i="5" s="1"/>
  <c r="Q921" i="5"/>
  <c r="R921" i="5" s="1"/>
  <c r="Q922" i="5"/>
  <c r="R922" i="5" s="1"/>
  <c r="Q923" i="5"/>
  <c r="R923" i="5" s="1"/>
  <c r="Q924" i="5"/>
  <c r="R924" i="5" s="1"/>
  <c r="Q925" i="5"/>
  <c r="R925" i="5" s="1"/>
  <c r="Q926" i="5"/>
  <c r="R926" i="5" s="1"/>
  <c r="Q927" i="5"/>
  <c r="R927" i="5" s="1"/>
  <c r="Q928" i="5"/>
  <c r="R928" i="5" s="1"/>
  <c r="Q929" i="5"/>
  <c r="R929" i="5" s="1"/>
  <c r="Q930" i="5"/>
  <c r="R930" i="5" s="1"/>
  <c r="Q931" i="5"/>
  <c r="R931" i="5" s="1"/>
  <c r="Q932" i="5"/>
  <c r="R932" i="5" s="1"/>
  <c r="Q933" i="5"/>
  <c r="R933" i="5" s="1"/>
  <c r="Q934" i="5"/>
  <c r="R934" i="5" s="1"/>
  <c r="Q935" i="5"/>
  <c r="R935" i="5" s="1"/>
  <c r="Q936" i="5"/>
  <c r="R936" i="5" s="1"/>
  <c r="Q937" i="5"/>
  <c r="R937" i="5" s="1"/>
  <c r="Q938" i="5"/>
  <c r="R938" i="5" s="1"/>
  <c r="Q939" i="5"/>
  <c r="R939" i="5" s="1"/>
  <c r="Q940" i="5"/>
  <c r="R940" i="5" s="1"/>
  <c r="Q941" i="5"/>
  <c r="R941" i="5" s="1"/>
  <c r="Q942" i="5"/>
  <c r="R942" i="5" s="1"/>
  <c r="Q943" i="5"/>
  <c r="R943" i="5" s="1"/>
  <c r="Q944" i="5"/>
  <c r="R944" i="5" s="1"/>
  <c r="Q945" i="5"/>
  <c r="R945" i="5" s="1"/>
  <c r="Q946" i="5"/>
  <c r="R946" i="5" s="1"/>
  <c r="Q947" i="5"/>
  <c r="R947" i="5" s="1"/>
  <c r="Q948" i="5"/>
  <c r="R948" i="5" s="1"/>
  <c r="Q949" i="5"/>
  <c r="R949" i="5" s="1"/>
  <c r="Q950" i="5"/>
  <c r="R950" i="5" s="1"/>
  <c r="Q951" i="5"/>
  <c r="R951" i="5" s="1"/>
  <c r="Q952" i="5"/>
  <c r="R952" i="5" s="1"/>
  <c r="Q953" i="5"/>
  <c r="R953" i="5" s="1"/>
  <c r="Q954" i="5"/>
  <c r="R954" i="5" s="1"/>
  <c r="Q955" i="5"/>
  <c r="R955" i="5" s="1"/>
  <c r="Q956" i="5"/>
  <c r="R956" i="5" s="1"/>
  <c r="Q957" i="5"/>
  <c r="R957" i="5" s="1"/>
  <c r="Q958" i="5"/>
  <c r="R958" i="5" s="1"/>
  <c r="Q959" i="5"/>
  <c r="R959" i="5" s="1"/>
  <c r="Q960" i="5"/>
  <c r="R960" i="5" s="1"/>
  <c r="Q961" i="5"/>
  <c r="R961" i="5" s="1"/>
  <c r="Q962" i="5"/>
  <c r="R962" i="5" s="1"/>
  <c r="Q963" i="5"/>
  <c r="R963" i="5" s="1"/>
  <c r="Q964" i="5"/>
  <c r="R964" i="5" s="1"/>
  <c r="Q965" i="5"/>
  <c r="R965" i="5" s="1"/>
  <c r="Q966" i="5"/>
  <c r="R966" i="5" s="1"/>
  <c r="Q967" i="5"/>
  <c r="R967" i="5" s="1"/>
  <c r="Q968" i="5"/>
  <c r="R968" i="5" s="1"/>
  <c r="Q969" i="5"/>
  <c r="R969" i="5" s="1"/>
  <c r="Q970" i="5"/>
  <c r="R970" i="5" s="1"/>
  <c r="Q971" i="5"/>
  <c r="R971" i="5" s="1"/>
  <c r="Q972" i="5"/>
  <c r="R972" i="5" s="1"/>
  <c r="Q973" i="5"/>
  <c r="R973" i="5" s="1"/>
  <c r="Q974" i="5"/>
  <c r="R974" i="5" s="1"/>
  <c r="Q975" i="5"/>
  <c r="R975" i="5" s="1"/>
  <c r="Q976" i="5"/>
  <c r="R976" i="5" s="1"/>
  <c r="Q977" i="5"/>
  <c r="R977" i="5" s="1"/>
  <c r="Q978" i="5"/>
  <c r="R978" i="5" s="1"/>
  <c r="Q979" i="5"/>
  <c r="R979" i="5" s="1"/>
  <c r="Q980" i="5"/>
  <c r="R980" i="5" s="1"/>
  <c r="Q981" i="5"/>
  <c r="R981" i="5" s="1"/>
  <c r="Q982" i="5"/>
  <c r="R982" i="5" s="1"/>
  <c r="Q983" i="5"/>
  <c r="R983" i="5" s="1"/>
  <c r="Q984" i="5"/>
  <c r="R984" i="5" s="1"/>
  <c r="Q985" i="5"/>
  <c r="R985" i="5" s="1"/>
  <c r="Q986" i="5"/>
  <c r="R986" i="5" s="1"/>
  <c r="Q987" i="5"/>
  <c r="R987" i="5" s="1"/>
  <c r="Q988" i="5"/>
  <c r="R988" i="5" s="1"/>
  <c r="Q989" i="5"/>
  <c r="R989" i="5" s="1"/>
  <c r="Q990" i="5"/>
  <c r="R990" i="5" s="1"/>
  <c r="Q991" i="5"/>
  <c r="R991" i="5" s="1"/>
  <c r="Q992" i="5"/>
  <c r="R992" i="5" s="1"/>
  <c r="Q993" i="5"/>
  <c r="R993" i="5" s="1"/>
  <c r="Q994" i="5"/>
  <c r="R994" i="5" s="1"/>
  <c r="Q995" i="5"/>
  <c r="R995" i="5" s="1"/>
  <c r="Q996" i="5"/>
  <c r="R996" i="5" s="1"/>
  <c r="Q997" i="5"/>
  <c r="R997" i="5" s="1"/>
  <c r="Q998" i="5"/>
  <c r="R998" i="5" s="1"/>
  <c r="Q999" i="5"/>
  <c r="R999" i="5" s="1"/>
  <c r="Q1000" i="5"/>
  <c r="R1000" i="5" s="1"/>
  <c r="Q1001" i="5"/>
  <c r="R1001" i="5" s="1"/>
  <c r="Q1002" i="5"/>
  <c r="R1002" i="5" s="1"/>
  <c r="Q1003" i="5"/>
  <c r="R1003" i="5" s="1"/>
  <c r="Q1004" i="5"/>
  <c r="R1004" i="5" s="1"/>
  <c r="Q1005" i="5"/>
  <c r="R1005" i="5" s="1"/>
  <c r="Q1006" i="5"/>
  <c r="R1006" i="5" s="1"/>
  <c r="Q1007" i="5"/>
  <c r="R1007" i="5" s="1"/>
  <c r="Q1008" i="5"/>
  <c r="R1008" i="5" s="1"/>
  <c r="Q1009" i="5"/>
  <c r="R1009" i="5" s="1"/>
  <c r="Q1010" i="5"/>
  <c r="R1010" i="5" s="1"/>
  <c r="Q1011" i="5"/>
  <c r="R1011" i="5" s="1"/>
  <c r="Q1012" i="5"/>
  <c r="R1012" i="5" s="1"/>
  <c r="Q1013" i="5"/>
  <c r="R1013" i="5" s="1"/>
  <c r="Q1014" i="5"/>
  <c r="R1014" i="5" s="1"/>
  <c r="Q1015" i="5"/>
  <c r="R1015" i="5" s="1"/>
  <c r="Q1016" i="5"/>
  <c r="R1016" i="5" s="1"/>
  <c r="Q1017" i="5"/>
  <c r="R1017" i="5" s="1"/>
  <c r="Q1018" i="5"/>
  <c r="R1018" i="5" s="1"/>
  <c r="Q1019" i="5"/>
  <c r="R1019" i="5" s="1"/>
  <c r="Q1020" i="5"/>
  <c r="R1020" i="5" s="1"/>
  <c r="Q1021" i="5"/>
  <c r="R1021" i="5" s="1"/>
  <c r="Q1022" i="5"/>
  <c r="R1022" i="5" s="1"/>
  <c r="Q1023" i="5"/>
  <c r="R1023" i="5" s="1"/>
  <c r="Q1024" i="5"/>
  <c r="R1024" i="5" s="1"/>
  <c r="Q1025" i="5"/>
  <c r="R1025" i="5" s="1"/>
  <c r="Q1026" i="5"/>
  <c r="R1026" i="5" s="1"/>
  <c r="Q1027" i="5"/>
  <c r="R1027" i="5" s="1"/>
  <c r="Q1028" i="5"/>
  <c r="R1028" i="5" s="1"/>
  <c r="Q1029" i="5"/>
  <c r="R1029" i="5" s="1"/>
  <c r="Q1030" i="5"/>
  <c r="R1030" i="5" s="1"/>
  <c r="Q1031" i="5"/>
  <c r="R1031" i="5" s="1"/>
  <c r="Q1032" i="5"/>
  <c r="R1032" i="5" s="1"/>
  <c r="Q1033" i="5"/>
  <c r="R1033" i="5" s="1"/>
  <c r="Q1034" i="5"/>
  <c r="R1034" i="5" s="1"/>
  <c r="Q1035" i="5"/>
  <c r="R1035" i="5" s="1"/>
  <c r="Q1036" i="5"/>
  <c r="R1036" i="5" s="1"/>
  <c r="Q1037" i="5"/>
  <c r="R1037" i="5" s="1"/>
  <c r="Q1038" i="5"/>
  <c r="R1038" i="5" s="1"/>
  <c r="Q1039" i="5"/>
  <c r="R1039" i="5" s="1"/>
  <c r="Q1040" i="5"/>
  <c r="R1040" i="5" s="1"/>
  <c r="Q1041" i="5"/>
  <c r="R1041" i="5" s="1"/>
  <c r="Q1042" i="5"/>
  <c r="R1042" i="5" s="1"/>
  <c r="Q1043" i="5"/>
  <c r="R1043" i="5" s="1"/>
  <c r="Q1044" i="5"/>
  <c r="R1044" i="5" s="1"/>
  <c r="Q1045" i="5"/>
  <c r="R1045" i="5" s="1"/>
  <c r="Q1046" i="5"/>
  <c r="R1046" i="5" s="1"/>
  <c r="Q1047" i="5"/>
  <c r="R1047" i="5" s="1"/>
  <c r="Q1048" i="5"/>
  <c r="R1048" i="5" s="1"/>
  <c r="Q1049" i="5"/>
  <c r="R1049" i="5" s="1"/>
  <c r="Q1050" i="5"/>
  <c r="R1050" i="5" s="1"/>
  <c r="Q1051" i="5"/>
  <c r="R1051" i="5" s="1"/>
  <c r="Q1052" i="5"/>
  <c r="R1052" i="5" s="1"/>
  <c r="Q1053" i="5"/>
  <c r="R1053" i="5" s="1"/>
  <c r="Q1054" i="5"/>
  <c r="R1054" i="5" s="1"/>
  <c r="Q1055" i="5"/>
  <c r="R1055" i="5" s="1"/>
  <c r="Q1056" i="5"/>
  <c r="R1056" i="5" s="1"/>
  <c r="Q1057" i="5"/>
  <c r="R1057" i="5" s="1"/>
  <c r="Q1058" i="5"/>
  <c r="R1058" i="5" s="1"/>
  <c r="Q1059" i="5"/>
  <c r="R1059" i="5" s="1"/>
  <c r="Q1060" i="5"/>
  <c r="R1060" i="5" s="1"/>
  <c r="Q1061" i="5"/>
  <c r="R1061" i="5" s="1"/>
  <c r="Q1062" i="5"/>
  <c r="R1062" i="5" s="1"/>
  <c r="Q1063" i="5"/>
  <c r="R1063" i="5" s="1"/>
  <c r="Q1064" i="5"/>
  <c r="R1064" i="5" s="1"/>
  <c r="Q1065" i="5"/>
  <c r="R1065" i="5" s="1"/>
  <c r="Q1066" i="5"/>
  <c r="R1066" i="5" s="1"/>
  <c r="Q1067" i="5"/>
  <c r="R1067" i="5" s="1"/>
  <c r="Q1068" i="5"/>
  <c r="R1068" i="5" s="1"/>
  <c r="Q1069" i="5"/>
  <c r="R1069" i="5" s="1"/>
  <c r="Q1070" i="5"/>
  <c r="R1070" i="5" s="1"/>
  <c r="Q1071" i="5"/>
  <c r="R1071" i="5" s="1"/>
  <c r="Q1072" i="5"/>
  <c r="R1072" i="5" s="1"/>
  <c r="Q1073" i="5"/>
  <c r="R1073" i="5" s="1"/>
  <c r="Q1074" i="5"/>
  <c r="R1074" i="5" s="1"/>
  <c r="Q1075" i="5"/>
  <c r="R1075" i="5" s="1"/>
  <c r="Q1076" i="5"/>
  <c r="R1076" i="5" s="1"/>
  <c r="Q1077" i="5"/>
  <c r="R1077" i="5" s="1"/>
  <c r="Q1078" i="5"/>
  <c r="R1078" i="5" s="1"/>
  <c r="Q1079" i="5"/>
  <c r="R1079" i="5" s="1"/>
  <c r="Q1080" i="5"/>
  <c r="R1080" i="5" s="1"/>
  <c r="Q1081" i="5"/>
  <c r="R1081" i="5" s="1"/>
  <c r="Q1082" i="5"/>
  <c r="R1082" i="5" s="1"/>
  <c r="Q1083" i="5"/>
  <c r="R1083" i="5" s="1"/>
  <c r="Q1084" i="5"/>
  <c r="R1084" i="5" s="1"/>
  <c r="Q1085" i="5"/>
  <c r="R1085" i="5" s="1"/>
  <c r="Q1086" i="5"/>
  <c r="R1086" i="5" s="1"/>
  <c r="Q1087" i="5"/>
  <c r="R1087" i="5" s="1"/>
  <c r="Q1088" i="5"/>
  <c r="R1088" i="5" s="1"/>
  <c r="Q1089" i="5"/>
  <c r="R1089" i="5" s="1"/>
  <c r="Q1090" i="5"/>
  <c r="R1090" i="5" s="1"/>
  <c r="Q1091" i="5"/>
  <c r="R1091" i="5" s="1"/>
  <c r="Q1092" i="5"/>
  <c r="R1092" i="5" s="1"/>
  <c r="Q1093" i="5"/>
  <c r="R1093" i="5" s="1"/>
  <c r="Q1094" i="5"/>
  <c r="R1094" i="5" s="1"/>
  <c r="Q1095" i="5"/>
  <c r="R1095" i="5" s="1"/>
  <c r="Q1096" i="5"/>
  <c r="R1096" i="5" s="1"/>
  <c r="Q1097" i="5"/>
  <c r="R1097" i="5" s="1"/>
  <c r="Q1098" i="5"/>
  <c r="R1098" i="5" s="1"/>
  <c r="Q1099" i="5"/>
  <c r="R1099" i="5" s="1"/>
  <c r="Q1100" i="5"/>
  <c r="R1100" i="5" s="1"/>
  <c r="Q1101" i="5"/>
  <c r="R1101" i="5" s="1"/>
  <c r="Q1102" i="5"/>
  <c r="R1102" i="5" s="1"/>
  <c r="Q1103" i="5"/>
  <c r="R1103" i="5" s="1"/>
  <c r="Q1104" i="5"/>
  <c r="R1104" i="5" s="1"/>
  <c r="Q1105" i="5"/>
  <c r="R1105" i="5" s="1"/>
  <c r="Q1106" i="5"/>
  <c r="R1106" i="5" s="1"/>
  <c r="Q1107" i="5"/>
  <c r="R1107" i="5" s="1"/>
  <c r="Q1108" i="5"/>
  <c r="R1108" i="5" s="1"/>
  <c r="Q1109" i="5"/>
  <c r="R1109" i="5" s="1"/>
  <c r="Q1110" i="5"/>
  <c r="R1110" i="5" s="1"/>
  <c r="Q1111" i="5"/>
  <c r="R1111" i="5" s="1"/>
  <c r="Q1112" i="5"/>
  <c r="R1112" i="5" s="1"/>
  <c r="Q1113" i="5"/>
  <c r="R1113" i="5" s="1"/>
  <c r="Q1114" i="5"/>
  <c r="R1114" i="5" s="1"/>
  <c r="Q1115" i="5"/>
  <c r="R1115" i="5" s="1"/>
  <c r="Q1116" i="5"/>
  <c r="R1116" i="5" s="1"/>
  <c r="Q1117" i="5"/>
  <c r="R1117" i="5" s="1"/>
  <c r="Q1118" i="5"/>
  <c r="R1118" i="5" s="1"/>
  <c r="Q1119" i="5"/>
  <c r="R1119" i="5" s="1"/>
  <c r="Q1120" i="5"/>
  <c r="R1120" i="5" s="1"/>
  <c r="Q1121" i="5"/>
  <c r="R1121" i="5" s="1"/>
  <c r="Q1122" i="5"/>
  <c r="R1122" i="5" s="1"/>
  <c r="Q1123" i="5"/>
  <c r="R1123" i="5" s="1"/>
  <c r="Q1124" i="5"/>
  <c r="R1124" i="5" s="1"/>
  <c r="Q1125" i="5"/>
  <c r="R1125" i="5" s="1"/>
  <c r="Q1126" i="5"/>
  <c r="R1126" i="5" s="1"/>
  <c r="Q1127" i="5"/>
  <c r="R1127" i="5" s="1"/>
  <c r="Q1128" i="5"/>
  <c r="R1128" i="5" s="1"/>
  <c r="Q1129" i="5"/>
  <c r="R1129" i="5" s="1"/>
  <c r="Q1130" i="5"/>
  <c r="R1130" i="5" s="1"/>
  <c r="Q1131" i="5"/>
  <c r="R1131" i="5" s="1"/>
  <c r="Q1132" i="5"/>
  <c r="R1132" i="5" s="1"/>
  <c r="Q1133" i="5"/>
  <c r="R1133" i="5" s="1"/>
  <c r="Q1134" i="5"/>
  <c r="R1134" i="5" s="1"/>
  <c r="Q1135" i="5"/>
  <c r="R1135" i="5" s="1"/>
  <c r="Q1136" i="5"/>
  <c r="R1136" i="5" s="1"/>
  <c r="Q1137" i="5"/>
  <c r="R1137" i="5" s="1"/>
  <c r="Q1138" i="5"/>
  <c r="R1138" i="5" s="1"/>
  <c r="Q1139" i="5"/>
  <c r="R1139" i="5" s="1"/>
  <c r="Q1140" i="5"/>
  <c r="R1140" i="5" s="1"/>
  <c r="Q1141" i="5"/>
  <c r="R1141" i="5" s="1"/>
  <c r="Q1142" i="5"/>
  <c r="R1142" i="5" s="1"/>
  <c r="Q1143" i="5"/>
  <c r="R1143" i="5" s="1"/>
  <c r="Q1144" i="5"/>
  <c r="R1144" i="5" s="1"/>
  <c r="Q1145" i="5"/>
  <c r="R1145" i="5" s="1"/>
  <c r="Q1146" i="5"/>
  <c r="R1146" i="5" s="1"/>
  <c r="Q1147" i="5"/>
  <c r="R1147" i="5" s="1"/>
  <c r="Q1148" i="5"/>
  <c r="R1148" i="5" s="1"/>
  <c r="Q1149" i="5"/>
  <c r="R1149" i="5" s="1"/>
  <c r="Q1150" i="5"/>
  <c r="R1150" i="5" s="1"/>
  <c r="Q1151" i="5"/>
  <c r="R1151" i="5" s="1"/>
  <c r="Q1152" i="5"/>
  <c r="R1152" i="5" s="1"/>
  <c r="Q1153" i="5"/>
  <c r="R1153" i="5" s="1"/>
  <c r="Q1154" i="5"/>
  <c r="R1154" i="5" s="1"/>
  <c r="Q1155" i="5"/>
  <c r="R1155" i="5" s="1"/>
  <c r="Q1156" i="5"/>
  <c r="R1156" i="5" s="1"/>
  <c r="Q1157" i="5"/>
  <c r="R1157" i="5" s="1"/>
  <c r="Q1158" i="5"/>
  <c r="R1158" i="5" s="1"/>
  <c r="Q1159" i="5"/>
  <c r="R1159" i="5" s="1"/>
  <c r="Q1160" i="5"/>
  <c r="R1160" i="5" s="1"/>
  <c r="Q1161" i="5"/>
  <c r="R1161" i="5" s="1"/>
  <c r="Q1162" i="5"/>
  <c r="R1162" i="5" s="1"/>
  <c r="Q1163" i="5"/>
  <c r="R1163" i="5" s="1"/>
  <c r="Q1164" i="5"/>
  <c r="R1164" i="5" s="1"/>
  <c r="Q1165" i="5"/>
  <c r="R1165" i="5" s="1"/>
  <c r="Q1166" i="5"/>
  <c r="R1166" i="5" s="1"/>
  <c r="Q1167" i="5"/>
  <c r="R1167" i="5" s="1"/>
  <c r="Q1168" i="5"/>
  <c r="R1168" i="5" s="1"/>
  <c r="Q1169" i="5"/>
  <c r="R1169" i="5" s="1"/>
  <c r="Q1170" i="5"/>
  <c r="R1170" i="5" s="1"/>
  <c r="Q1171" i="5"/>
  <c r="R1171" i="5" s="1"/>
  <c r="Q1172" i="5"/>
  <c r="R1172" i="5" s="1"/>
  <c r="Q1173" i="5"/>
  <c r="R1173" i="5" s="1"/>
  <c r="Q1174" i="5"/>
  <c r="R1174" i="5" s="1"/>
  <c r="Q1175" i="5"/>
  <c r="R1175" i="5" s="1"/>
  <c r="Q1176" i="5"/>
  <c r="R1176" i="5" s="1"/>
  <c r="Q1177" i="5"/>
  <c r="R1177" i="5" s="1"/>
  <c r="Q1178" i="5"/>
  <c r="R1178" i="5" s="1"/>
  <c r="Q1179" i="5"/>
  <c r="R1179" i="5" s="1"/>
  <c r="Q1180" i="5"/>
  <c r="R1180" i="5" s="1"/>
  <c r="Q1181" i="5"/>
  <c r="R1181" i="5" s="1"/>
  <c r="Q1182" i="5"/>
  <c r="R1182" i="5" s="1"/>
  <c r="Q1183" i="5"/>
  <c r="R1183" i="5" s="1"/>
  <c r="Q1184" i="5"/>
  <c r="R1184" i="5" s="1"/>
  <c r="Q1185" i="5"/>
  <c r="R1185" i="5" s="1"/>
  <c r="Q1186" i="5"/>
  <c r="R1186" i="5" s="1"/>
  <c r="Q1187" i="5"/>
  <c r="R1187" i="5" s="1"/>
  <c r="Q1188" i="5"/>
  <c r="R1188" i="5" s="1"/>
  <c r="Q1189" i="5"/>
  <c r="R1189" i="5" s="1"/>
  <c r="Q1190" i="5"/>
  <c r="R1190" i="5" s="1"/>
  <c r="Q1191" i="5"/>
  <c r="R1191" i="5" s="1"/>
  <c r="Q1192" i="5"/>
  <c r="R1192" i="5" s="1"/>
  <c r="Q1193" i="5"/>
  <c r="R1193" i="5" s="1"/>
  <c r="Q1194" i="5"/>
  <c r="R1194" i="5" s="1"/>
  <c r="Q1195" i="5"/>
  <c r="R1195" i="5" s="1"/>
  <c r="Q1196" i="5"/>
  <c r="R1196" i="5" s="1"/>
  <c r="Q1197" i="5"/>
  <c r="R1197" i="5" s="1"/>
  <c r="Q1198" i="5"/>
  <c r="R1198" i="5" s="1"/>
  <c r="Q1199" i="5"/>
  <c r="R1199" i="5" s="1"/>
  <c r="Q1200" i="5"/>
  <c r="R1200" i="5" s="1"/>
  <c r="Q1201" i="5"/>
  <c r="R1201" i="5" s="1"/>
  <c r="Q1202" i="5"/>
  <c r="R1202" i="5" s="1"/>
  <c r="Q1203" i="5"/>
  <c r="R1203" i="5" s="1"/>
  <c r="Q1204" i="5"/>
  <c r="R1204" i="5" s="1"/>
  <c r="Q1205" i="5"/>
  <c r="R1205" i="5" s="1"/>
  <c r="Q1206" i="5"/>
  <c r="R1206" i="5" s="1"/>
  <c r="Q1207" i="5"/>
  <c r="R1207" i="5" s="1"/>
  <c r="Q1208" i="5"/>
  <c r="R1208" i="5" s="1"/>
  <c r="Q1209" i="5"/>
  <c r="R1209" i="5" s="1"/>
  <c r="Q1210" i="5"/>
  <c r="R1210" i="5" s="1"/>
  <c r="Q1211" i="5"/>
  <c r="R1211" i="5" s="1"/>
  <c r="Q1212" i="5"/>
  <c r="R1212" i="5" s="1"/>
  <c r="Q1213" i="5"/>
  <c r="R1213" i="5" s="1"/>
  <c r="Q1214" i="5"/>
  <c r="R1214" i="5" s="1"/>
  <c r="Q1215" i="5"/>
  <c r="R1215" i="5" s="1"/>
  <c r="Q1216" i="5"/>
  <c r="R1216" i="5" s="1"/>
  <c r="Q1217" i="5"/>
  <c r="R1217" i="5" s="1"/>
  <c r="Q1218" i="5"/>
  <c r="R1218" i="5" s="1"/>
  <c r="Q1219" i="5"/>
  <c r="R1219" i="5" s="1"/>
  <c r="Q1220" i="5"/>
  <c r="R1220" i="5" s="1"/>
  <c r="Q1221" i="5"/>
  <c r="R1221" i="5" s="1"/>
  <c r="Q1222" i="5"/>
  <c r="R1222" i="5" s="1"/>
  <c r="Q1223" i="5"/>
  <c r="R1223" i="5" s="1"/>
  <c r="Q1224" i="5"/>
  <c r="R1224" i="5" s="1"/>
  <c r="Q1225" i="5"/>
  <c r="R1225" i="5" s="1"/>
  <c r="Q1226" i="5"/>
  <c r="R1226" i="5" s="1"/>
  <c r="Q1227" i="5"/>
  <c r="R1227" i="5" s="1"/>
  <c r="Q1228" i="5"/>
  <c r="R1228" i="5" s="1"/>
  <c r="Q1229" i="5"/>
  <c r="R1229" i="5" s="1"/>
  <c r="Q1230" i="5"/>
  <c r="R1230" i="5" s="1"/>
  <c r="Q1231" i="5"/>
  <c r="R1231" i="5" s="1"/>
  <c r="Q1232" i="5"/>
  <c r="R1232" i="5" s="1"/>
  <c r="Q1233" i="5"/>
  <c r="R1233" i="5" s="1"/>
  <c r="Q1234" i="5"/>
  <c r="R1234" i="5" s="1"/>
  <c r="Q1235" i="5"/>
  <c r="R1235" i="5" s="1"/>
  <c r="Q1236" i="5"/>
  <c r="R1236" i="5" s="1"/>
  <c r="Q1237" i="5"/>
  <c r="R1237" i="5" s="1"/>
  <c r="Q1238" i="5"/>
  <c r="R1238" i="5" s="1"/>
  <c r="Q1239" i="5"/>
  <c r="R1239" i="5" s="1"/>
  <c r="Q1240" i="5"/>
  <c r="R1240" i="5" s="1"/>
  <c r="Q1241" i="5"/>
  <c r="R1241" i="5" s="1"/>
  <c r="Q1242" i="5"/>
  <c r="R1242" i="5" s="1"/>
  <c r="Q1243" i="5"/>
  <c r="R1243" i="5" s="1"/>
  <c r="Q1244" i="5"/>
  <c r="R1244" i="5" s="1"/>
  <c r="Q1245" i="5"/>
  <c r="R1245" i="5" s="1"/>
  <c r="Q1246" i="5"/>
  <c r="R1246" i="5" s="1"/>
  <c r="Q1247" i="5"/>
  <c r="R1247" i="5" s="1"/>
  <c r="Q1248" i="5"/>
  <c r="R1248" i="5" s="1"/>
  <c r="Q1249" i="5"/>
  <c r="R1249" i="5" s="1"/>
  <c r="Q1250" i="5"/>
  <c r="R1250" i="5" s="1"/>
  <c r="Q1251" i="5"/>
  <c r="R1251" i="5" s="1"/>
  <c r="Q1252" i="5"/>
  <c r="R1252" i="5" s="1"/>
  <c r="Q1253" i="5"/>
  <c r="R1253" i="5" s="1"/>
  <c r="Q1254" i="5"/>
  <c r="R1254" i="5" s="1"/>
  <c r="Q1255" i="5"/>
  <c r="R1255" i="5" s="1"/>
  <c r="Q1256" i="5"/>
  <c r="R1256" i="5" s="1"/>
  <c r="Q1257" i="5"/>
  <c r="R1257" i="5" s="1"/>
  <c r="Q1258" i="5"/>
  <c r="R1258" i="5" s="1"/>
  <c r="Q1259" i="5"/>
  <c r="R1259" i="5" s="1"/>
  <c r="Q1260" i="5"/>
  <c r="R1260" i="5" s="1"/>
  <c r="Q1261" i="5"/>
  <c r="R1261" i="5" s="1"/>
  <c r="Q1262" i="5"/>
  <c r="R1262" i="5" s="1"/>
  <c r="Q1263" i="5"/>
  <c r="R1263" i="5" s="1"/>
  <c r="Q1264" i="5"/>
  <c r="R1264" i="5" s="1"/>
  <c r="Q1265" i="5"/>
  <c r="R1265" i="5" s="1"/>
  <c r="Q1266" i="5"/>
  <c r="R1266" i="5" s="1"/>
  <c r="Q1267" i="5"/>
  <c r="R1267" i="5" s="1"/>
  <c r="Q1268" i="5"/>
  <c r="R1268" i="5" s="1"/>
  <c r="Q1269" i="5"/>
  <c r="R1269" i="5" s="1"/>
  <c r="Q1270" i="5"/>
  <c r="R1270" i="5" s="1"/>
  <c r="Q1271" i="5"/>
  <c r="R1271" i="5" s="1"/>
  <c r="Q1272" i="5"/>
  <c r="R1272" i="5" s="1"/>
  <c r="Q1273" i="5"/>
  <c r="R1273" i="5" s="1"/>
  <c r="Q1274" i="5"/>
  <c r="R1274" i="5" s="1"/>
  <c r="Q1275" i="5"/>
  <c r="R1275" i="5" s="1"/>
  <c r="Q1276" i="5"/>
  <c r="R1276" i="5" s="1"/>
  <c r="Q1277" i="5"/>
  <c r="R1277" i="5" s="1"/>
  <c r="Q1278" i="5"/>
  <c r="R1278" i="5" s="1"/>
  <c r="Q1279" i="5"/>
  <c r="R1279" i="5" s="1"/>
  <c r="Q1280" i="5"/>
  <c r="R1280" i="5" s="1"/>
  <c r="Q1281" i="5"/>
  <c r="R1281" i="5" s="1"/>
  <c r="Q1282" i="5"/>
  <c r="R1282" i="5" s="1"/>
  <c r="Q1283" i="5"/>
  <c r="R1283" i="5" s="1"/>
  <c r="Q1284" i="5"/>
  <c r="R1284" i="5" s="1"/>
  <c r="Q1285" i="5"/>
  <c r="R1285" i="5" s="1"/>
  <c r="Q1286" i="5"/>
  <c r="R1286" i="5" s="1"/>
  <c r="Q1287" i="5"/>
  <c r="R1287" i="5" s="1"/>
  <c r="Q1288" i="5"/>
  <c r="R1288" i="5" s="1"/>
  <c r="Q1289" i="5"/>
  <c r="R1289" i="5" s="1"/>
  <c r="Q1290" i="5"/>
  <c r="R1290" i="5" s="1"/>
  <c r="Q1291" i="5"/>
  <c r="R1291" i="5" s="1"/>
  <c r="Q1292" i="5"/>
  <c r="R1292" i="5" s="1"/>
  <c r="Q1293" i="5"/>
  <c r="R1293" i="5" s="1"/>
  <c r="Q1294" i="5"/>
  <c r="R1294" i="5" s="1"/>
  <c r="Q1295" i="5"/>
  <c r="R1295" i="5" s="1"/>
  <c r="Q1296" i="5"/>
  <c r="R1296" i="5" s="1"/>
  <c r="Q1297" i="5"/>
  <c r="R1297" i="5" s="1"/>
  <c r="Q1298" i="5"/>
  <c r="R1298" i="5" s="1"/>
  <c r="Q1299" i="5"/>
  <c r="R1299" i="5" s="1"/>
  <c r="Q1300" i="5"/>
  <c r="R1300" i="5" s="1"/>
  <c r="Q1301" i="5"/>
  <c r="R1301" i="5" s="1"/>
  <c r="Q1302" i="5"/>
  <c r="R1302" i="5" s="1"/>
  <c r="Q1303" i="5"/>
  <c r="R1303" i="5" s="1"/>
  <c r="Q1304" i="5"/>
  <c r="R1304" i="5" s="1"/>
  <c r="Q1305" i="5"/>
  <c r="R1305" i="5" s="1"/>
  <c r="Q1306" i="5"/>
  <c r="R1306" i="5" s="1"/>
  <c r="Q1307" i="5"/>
  <c r="R1307" i="5" s="1"/>
  <c r="Q1308" i="5"/>
  <c r="R1308" i="5" s="1"/>
  <c r="Q1309" i="5"/>
  <c r="R1309" i="5" s="1"/>
  <c r="Q1310" i="5"/>
  <c r="R1310" i="5" s="1"/>
  <c r="Q1311" i="5"/>
  <c r="R1311" i="5" s="1"/>
  <c r="Q1312" i="5"/>
  <c r="R1312" i="5" s="1"/>
  <c r="Q1313" i="5"/>
  <c r="R1313" i="5" s="1"/>
  <c r="Q1314" i="5"/>
  <c r="R1314" i="5" s="1"/>
  <c r="Q1315" i="5"/>
  <c r="R1315" i="5" s="1"/>
  <c r="Q1316" i="5"/>
  <c r="R1316" i="5" s="1"/>
  <c r="Q1317" i="5"/>
  <c r="R1317" i="5" s="1"/>
  <c r="Q1318" i="5"/>
  <c r="R1318" i="5" s="1"/>
  <c r="Q1319" i="5"/>
  <c r="R1319" i="5" s="1"/>
  <c r="Q1320" i="5"/>
  <c r="R1320" i="5" s="1"/>
  <c r="Q1321" i="5"/>
  <c r="R1321" i="5" s="1"/>
  <c r="Q1322" i="5"/>
  <c r="R1322" i="5" s="1"/>
  <c r="Q1323" i="5"/>
  <c r="R1323" i="5" s="1"/>
  <c r="Q1324" i="5"/>
  <c r="R1324" i="5" s="1"/>
  <c r="Q1325" i="5"/>
  <c r="R1325" i="5" s="1"/>
  <c r="Q1326" i="5"/>
  <c r="R1326" i="5" s="1"/>
  <c r="Q1327" i="5"/>
  <c r="R1327" i="5" s="1"/>
  <c r="Q1328" i="5"/>
  <c r="R1328" i="5" s="1"/>
  <c r="Q1329" i="5"/>
  <c r="R1329" i="5" s="1"/>
  <c r="Q1330" i="5"/>
  <c r="R1330" i="5" s="1"/>
  <c r="Q1331" i="5"/>
  <c r="R1331" i="5" s="1"/>
  <c r="Q1332" i="5"/>
  <c r="R1332" i="5" s="1"/>
  <c r="Q1333" i="5"/>
  <c r="R1333" i="5" s="1"/>
  <c r="Q1334" i="5"/>
  <c r="R1334" i="5" s="1"/>
  <c r="Q1335" i="5"/>
  <c r="R1335" i="5" s="1"/>
  <c r="Q1336" i="5"/>
  <c r="R1336" i="5" s="1"/>
  <c r="Q1337" i="5"/>
  <c r="R1337" i="5" s="1"/>
  <c r="Q1338" i="5"/>
  <c r="R1338" i="5" s="1"/>
  <c r="Q1339" i="5"/>
  <c r="R1339" i="5" s="1"/>
  <c r="Q1340" i="5"/>
  <c r="R1340" i="5" s="1"/>
  <c r="Q1341" i="5"/>
  <c r="R1341" i="5" s="1"/>
  <c r="Q1342" i="5"/>
  <c r="R1342" i="5" s="1"/>
  <c r="Q1343" i="5"/>
  <c r="R1343" i="5" s="1"/>
  <c r="Q1344" i="5"/>
  <c r="R1344" i="5" s="1"/>
  <c r="Q1345" i="5"/>
  <c r="R1345" i="5" s="1"/>
  <c r="Q1346" i="5"/>
  <c r="R1346" i="5" s="1"/>
  <c r="Q1347" i="5"/>
  <c r="R1347" i="5" s="1"/>
  <c r="Q1348" i="5"/>
  <c r="R1348" i="5" s="1"/>
  <c r="Q1349" i="5"/>
  <c r="R1349" i="5" s="1"/>
  <c r="Q1350" i="5"/>
  <c r="R1350" i="5" s="1"/>
  <c r="Q1351" i="5"/>
  <c r="R1351" i="5" s="1"/>
  <c r="Q1352" i="5"/>
  <c r="R1352" i="5" s="1"/>
  <c r="Q1353" i="5"/>
  <c r="R1353" i="5" s="1"/>
  <c r="Q1354" i="5"/>
  <c r="R1354" i="5" s="1"/>
  <c r="Q1355" i="5"/>
  <c r="R1355" i="5" s="1"/>
  <c r="Q1356" i="5"/>
  <c r="R1356" i="5" s="1"/>
  <c r="Q1357" i="5"/>
  <c r="R1357" i="5" s="1"/>
  <c r="Q1358" i="5"/>
  <c r="R1358" i="5" s="1"/>
  <c r="Q1359" i="5"/>
  <c r="R1359" i="5" s="1"/>
  <c r="Q1360" i="5"/>
  <c r="R1360" i="5" s="1"/>
  <c r="Q1361" i="5"/>
  <c r="R1361" i="5" s="1"/>
  <c r="Q1362" i="5"/>
  <c r="R1362" i="5" s="1"/>
  <c r="Q1363" i="5"/>
  <c r="R1363" i="5" s="1"/>
  <c r="Q1364" i="5"/>
  <c r="R1364" i="5" s="1"/>
  <c r="Q1365" i="5"/>
  <c r="R1365" i="5" s="1"/>
  <c r="Q1366" i="5"/>
  <c r="R1366" i="5" s="1"/>
  <c r="Q1367" i="5"/>
  <c r="R1367" i="5" s="1"/>
  <c r="Q1368" i="5"/>
  <c r="R1368" i="5" s="1"/>
  <c r="Q1369" i="5"/>
  <c r="R1369" i="5" s="1"/>
  <c r="Q1370" i="5"/>
  <c r="R1370" i="5" s="1"/>
  <c r="Q1371" i="5"/>
  <c r="R1371" i="5" s="1"/>
  <c r="Q1372" i="5"/>
  <c r="R1372" i="5" s="1"/>
  <c r="Q1373" i="5"/>
  <c r="R1373" i="5" s="1"/>
  <c r="Q1374" i="5"/>
  <c r="R1374" i="5" s="1"/>
  <c r="Q1375" i="5"/>
  <c r="R1375" i="5" s="1"/>
  <c r="Q1376" i="5"/>
  <c r="R1376" i="5" s="1"/>
  <c r="Q1377" i="5"/>
  <c r="R1377" i="5" s="1"/>
  <c r="Q1378" i="5"/>
  <c r="R1378" i="5" s="1"/>
  <c r="Q1379" i="5"/>
  <c r="R1379" i="5" s="1"/>
  <c r="Q1380" i="5"/>
  <c r="R1380" i="5" s="1"/>
  <c r="Q1381" i="5"/>
  <c r="R1381" i="5" s="1"/>
  <c r="Q1382" i="5"/>
  <c r="R1382" i="5" s="1"/>
  <c r="Q1383" i="5"/>
  <c r="R1383" i="5" s="1"/>
  <c r="Q1384" i="5"/>
  <c r="R1384" i="5" s="1"/>
  <c r="Q1385" i="5"/>
  <c r="R1385" i="5" s="1"/>
  <c r="Q1386" i="5"/>
  <c r="R1386" i="5" s="1"/>
  <c r="Q1387" i="5"/>
  <c r="R1387" i="5" s="1"/>
  <c r="Q1388" i="5"/>
  <c r="R1388" i="5" s="1"/>
  <c r="Q1389" i="5"/>
  <c r="R1389" i="5" s="1"/>
  <c r="Q1390" i="5"/>
  <c r="R1390" i="5" s="1"/>
  <c r="Q1391" i="5"/>
  <c r="R1391" i="5" s="1"/>
  <c r="Q1392" i="5"/>
  <c r="R1392" i="5" s="1"/>
  <c r="Q1393" i="5"/>
  <c r="R1393" i="5" s="1"/>
  <c r="Q1394" i="5"/>
  <c r="R1394" i="5" s="1"/>
  <c r="Q1395" i="5"/>
  <c r="R1395" i="5" s="1"/>
  <c r="Q1396" i="5"/>
  <c r="R1396" i="5" s="1"/>
  <c r="Q1397" i="5"/>
  <c r="R1397" i="5" s="1"/>
  <c r="Q1398" i="5"/>
  <c r="R1398" i="5" s="1"/>
  <c r="Q1399" i="5"/>
  <c r="R1399" i="5" s="1"/>
  <c r="Q1400" i="5"/>
  <c r="R1400" i="5" s="1"/>
  <c r="Q1401" i="5"/>
  <c r="R1401" i="5" s="1"/>
  <c r="Q1402" i="5"/>
  <c r="R1402" i="5" s="1"/>
  <c r="Q1403" i="5"/>
  <c r="R1403" i="5" s="1"/>
  <c r="Q1404" i="5"/>
  <c r="R1404" i="5" s="1"/>
  <c r="Q1405" i="5"/>
  <c r="R1405" i="5" s="1"/>
  <c r="Q1406" i="5"/>
  <c r="R1406" i="5" s="1"/>
  <c r="Q1407" i="5"/>
  <c r="R1407" i="5" s="1"/>
  <c r="Q1408" i="5"/>
  <c r="R1408" i="5" s="1"/>
  <c r="Q1409" i="5"/>
  <c r="R1409" i="5" s="1"/>
  <c r="Q1410" i="5"/>
  <c r="R1410" i="5" s="1"/>
  <c r="Q1411" i="5"/>
  <c r="R1411" i="5" s="1"/>
  <c r="Q1412" i="5"/>
  <c r="R1412" i="5" s="1"/>
  <c r="Q1413" i="5"/>
  <c r="R1413" i="5" s="1"/>
  <c r="Q1414" i="5"/>
  <c r="R1414" i="5" s="1"/>
  <c r="Q1415" i="5"/>
  <c r="R1415" i="5" s="1"/>
  <c r="Q1416" i="5"/>
  <c r="R1416" i="5" s="1"/>
  <c r="Q1417" i="5"/>
  <c r="R1417" i="5" s="1"/>
  <c r="Q1418" i="5"/>
  <c r="R1418" i="5" s="1"/>
  <c r="Q1419" i="5"/>
  <c r="R1419" i="5" s="1"/>
  <c r="Q1420" i="5"/>
  <c r="R1420" i="5" s="1"/>
  <c r="Q1421" i="5"/>
  <c r="R1421" i="5" s="1"/>
  <c r="Q1422" i="5"/>
  <c r="R1422" i="5" s="1"/>
  <c r="Q1423" i="5"/>
  <c r="R1423" i="5" s="1"/>
  <c r="Q1424" i="5"/>
  <c r="R1424" i="5" s="1"/>
  <c r="Q1425" i="5"/>
  <c r="R1425" i="5" s="1"/>
  <c r="Q1426" i="5"/>
  <c r="R1426" i="5" s="1"/>
  <c r="Q1427" i="5"/>
  <c r="R1427" i="5" s="1"/>
  <c r="Q1428" i="5"/>
  <c r="R1428" i="5" s="1"/>
  <c r="Q1429" i="5"/>
  <c r="R1429" i="5" s="1"/>
  <c r="Q1430" i="5"/>
  <c r="R1430" i="5" s="1"/>
  <c r="Q1431" i="5"/>
  <c r="R1431" i="5" s="1"/>
  <c r="Q1432" i="5"/>
  <c r="R1432" i="5" s="1"/>
  <c r="Q1433" i="5"/>
  <c r="R1433" i="5" s="1"/>
  <c r="Q1434" i="5"/>
  <c r="R1434" i="5" s="1"/>
  <c r="Q1435" i="5"/>
  <c r="R1435" i="5" s="1"/>
  <c r="Q1436" i="5"/>
  <c r="R1436" i="5" s="1"/>
  <c r="Q1437" i="5"/>
  <c r="R1437" i="5" s="1"/>
  <c r="Q1438" i="5"/>
  <c r="R1438" i="5" s="1"/>
  <c r="Q1439" i="5"/>
  <c r="R1439" i="5" s="1"/>
  <c r="Q1440" i="5"/>
  <c r="R1440" i="5" s="1"/>
  <c r="Q1441" i="5"/>
  <c r="R1441" i="5" s="1"/>
  <c r="Q1442" i="5"/>
  <c r="R1442" i="5" s="1"/>
  <c r="Q1443" i="5"/>
  <c r="R1443" i="5" s="1"/>
  <c r="Q1444" i="5"/>
  <c r="R1444" i="5" s="1"/>
  <c r="Q1445" i="5"/>
  <c r="R1445" i="5" s="1"/>
  <c r="Q1446" i="5"/>
  <c r="R1446" i="5" s="1"/>
  <c r="Q1447" i="5"/>
  <c r="R1447" i="5" s="1"/>
  <c r="Q1448" i="5"/>
  <c r="R1448" i="5" s="1"/>
  <c r="Q1449" i="5"/>
  <c r="R1449" i="5" s="1"/>
  <c r="Q1450" i="5"/>
  <c r="R1450" i="5" s="1"/>
  <c r="Q1451" i="5"/>
  <c r="R1451" i="5" s="1"/>
  <c r="Q1452" i="5"/>
  <c r="R1452" i="5" s="1"/>
  <c r="Q1453" i="5"/>
  <c r="R1453" i="5" s="1"/>
  <c r="Q1454" i="5"/>
  <c r="R1454" i="5" s="1"/>
  <c r="Q1455" i="5"/>
  <c r="R1455" i="5" s="1"/>
  <c r="P225" i="5" l="1"/>
  <c r="P3" i="5"/>
  <c r="P1451" i="5"/>
  <c r="P1439" i="5"/>
  <c r="P1427" i="5"/>
  <c r="P1415" i="5"/>
  <c r="P1403" i="5"/>
  <c r="P1391" i="5"/>
  <c r="P1379" i="5"/>
  <c r="P1367" i="5"/>
  <c r="P1355" i="5"/>
  <c r="P1343" i="5"/>
  <c r="P1331" i="5"/>
  <c r="P1319" i="5"/>
  <c r="P1307" i="5"/>
  <c r="P1295" i="5"/>
  <c r="P1283" i="5"/>
  <c r="P1271" i="5"/>
  <c r="P1259" i="5"/>
  <c r="P1247" i="5"/>
  <c r="P1235" i="5"/>
  <c r="P1223" i="5"/>
  <c r="P1211" i="5"/>
  <c r="P1199" i="5"/>
  <c r="P1187" i="5"/>
  <c r="P1175" i="5"/>
  <c r="P1163" i="5"/>
  <c r="P1151" i="5"/>
  <c r="P1139" i="5"/>
  <c r="P1127" i="5"/>
  <c r="P1115" i="5"/>
  <c r="P1103" i="5"/>
  <c r="P1091" i="5"/>
  <c r="P1079" i="5"/>
  <c r="P1067" i="5"/>
  <c r="P1055" i="5"/>
  <c r="P1043" i="5"/>
  <c r="P1031" i="5"/>
  <c r="P1019" i="5"/>
  <c r="P1007" i="5"/>
  <c r="P995" i="5"/>
  <c r="P983" i="5"/>
  <c r="P971" i="5"/>
  <c r="P959" i="5"/>
  <c r="P947" i="5"/>
  <c r="P935" i="5"/>
  <c r="P923" i="5"/>
  <c r="P911" i="5"/>
  <c r="P899" i="5"/>
  <c r="P887" i="5"/>
  <c r="P875" i="5"/>
  <c r="P863" i="5"/>
  <c r="P851" i="5"/>
  <c r="P839" i="5"/>
  <c r="P827" i="5"/>
  <c r="P815" i="5"/>
  <c r="P803" i="5"/>
  <c r="P791" i="5"/>
  <c r="P779" i="5"/>
  <c r="P767" i="5"/>
  <c r="P755" i="5"/>
  <c r="P743" i="5"/>
  <c r="P731" i="5"/>
  <c r="P719" i="5"/>
  <c r="P707" i="5"/>
  <c r="P695" i="5"/>
  <c r="P683" i="5"/>
  <c r="P671" i="5"/>
  <c r="P659" i="5"/>
  <c r="P647" i="5"/>
  <c r="P635" i="5"/>
  <c r="P623" i="5"/>
  <c r="P611" i="5"/>
  <c r="P599" i="5"/>
  <c r="P587" i="5"/>
  <c r="P575" i="5"/>
  <c r="P563" i="5"/>
  <c r="P551" i="5"/>
  <c r="P539" i="5"/>
  <c r="P527" i="5"/>
  <c r="P515" i="5"/>
  <c r="P503" i="5"/>
  <c r="P491" i="5"/>
  <c r="P479" i="5"/>
  <c r="P467" i="5"/>
  <c r="P455" i="5"/>
  <c r="P443" i="5"/>
  <c r="P431" i="5"/>
  <c r="P419" i="5"/>
  <c r="P407" i="5"/>
  <c r="P395" i="5"/>
  <c r="P383" i="5"/>
  <c r="P371" i="5"/>
  <c r="P359" i="5"/>
  <c r="P347" i="5"/>
  <c r="P335" i="5"/>
  <c r="P323" i="5"/>
  <c r="P311" i="5"/>
  <c r="P299" i="5"/>
  <c r="P287" i="5"/>
  <c r="P275" i="5"/>
  <c r="P263" i="5"/>
  <c r="P251" i="5"/>
  <c r="P239" i="5"/>
  <c r="P227" i="5"/>
  <c r="P215" i="5"/>
  <c r="P203" i="5"/>
  <c r="P191" i="5"/>
  <c r="P179" i="5"/>
  <c r="P167" i="5"/>
  <c r="P155" i="5"/>
  <c r="P143" i="5"/>
  <c r="P131" i="5"/>
  <c r="P119" i="5"/>
  <c r="P107" i="5"/>
  <c r="P95" i="5"/>
  <c r="P83" i="5"/>
  <c r="P71" i="5"/>
  <c r="P59" i="5"/>
  <c r="P47" i="5"/>
  <c r="P35" i="5"/>
  <c r="P23" i="5"/>
  <c r="P11" i="5"/>
  <c r="P1452" i="5"/>
  <c r="P1440" i="5"/>
  <c r="P1428" i="5"/>
  <c r="P1416" i="5"/>
  <c r="P1404" i="5"/>
  <c r="P1392" i="5"/>
  <c r="P1380" i="5"/>
  <c r="P1368" i="5"/>
  <c r="P1356" i="5"/>
  <c r="P1344" i="5"/>
  <c r="P1332" i="5"/>
  <c r="P1320" i="5"/>
  <c r="P1308" i="5"/>
  <c r="P1296" i="5"/>
  <c r="P1284" i="5"/>
  <c r="P1272" i="5"/>
  <c r="P1260" i="5"/>
  <c r="P1248" i="5"/>
  <c r="P1236" i="5"/>
  <c r="P1224" i="5"/>
  <c r="P1212" i="5"/>
  <c r="P1200" i="5"/>
  <c r="P1188" i="5"/>
  <c r="P1176" i="5"/>
  <c r="P1164" i="5"/>
  <c r="P1152" i="5"/>
  <c r="P1140" i="5"/>
  <c r="P1128" i="5"/>
  <c r="P1116" i="5"/>
  <c r="P1104" i="5"/>
  <c r="P1092" i="5"/>
  <c r="P1080" i="5"/>
  <c r="P1068" i="5"/>
  <c r="P1056" i="5"/>
  <c r="P1044" i="5"/>
  <c r="P1032" i="5"/>
  <c r="P1455" i="5"/>
  <c r="P1443" i="5"/>
  <c r="P1431" i="5"/>
  <c r="P1419" i="5"/>
  <c r="P1407" i="5"/>
  <c r="P1395" i="5"/>
  <c r="P1383" i="5"/>
  <c r="P1371" i="5"/>
  <c r="P1359" i="5"/>
  <c r="P1347" i="5"/>
  <c r="P1335" i="5"/>
  <c r="P1323" i="5"/>
  <c r="P1311" i="5"/>
  <c r="P1299" i="5"/>
  <c r="P1287" i="5"/>
  <c r="P1275" i="5"/>
  <c r="P1263" i="5"/>
  <c r="P1251" i="5"/>
  <c r="P1239" i="5"/>
  <c r="P1227" i="5"/>
  <c r="P1215" i="5"/>
  <c r="P1203" i="5"/>
  <c r="P1191" i="5"/>
  <c r="P1179" i="5"/>
  <c r="P1167" i="5"/>
  <c r="P1155" i="5"/>
  <c r="P1143" i="5"/>
  <c r="P1131" i="5"/>
  <c r="P1119" i="5"/>
  <c r="P447" i="5"/>
  <c r="P435" i="5"/>
  <c r="P423" i="5"/>
  <c r="P411" i="5"/>
  <c r="P399" i="5"/>
  <c r="P387" i="5"/>
  <c r="P375" i="5"/>
  <c r="P363" i="5"/>
  <c r="P351" i="5"/>
  <c r="P339" i="5"/>
  <c r="P327" i="5"/>
  <c r="P315" i="5"/>
  <c r="P303" i="5"/>
  <c r="P291" i="5"/>
  <c r="P279" i="5"/>
  <c r="P267" i="5"/>
  <c r="P255" i="5"/>
  <c r="P243" i="5"/>
  <c r="P231" i="5"/>
  <c r="P219" i="5"/>
  <c r="P207" i="5"/>
  <c r="P195" i="5"/>
  <c r="P183" i="5"/>
  <c r="P171" i="5"/>
  <c r="P159" i="5"/>
  <c r="P147" i="5"/>
  <c r="P135" i="5"/>
  <c r="P123" i="5"/>
  <c r="P111" i="5"/>
  <c r="P99" i="5"/>
  <c r="P87" i="5"/>
  <c r="P75" i="5"/>
  <c r="P63" i="5"/>
  <c r="P51" i="5"/>
  <c r="P39" i="5"/>
  <c r="P27" i="5"/>
  <c r="P15" i="5"/>
  <c r="P1449" i="5"/>
  <c r="P1437" i="5"/>
  <c r="P1425" i="5"/>
  <c r="P1413" i="5"/>
  <c r="P1401" i="5"/>
  <c r="P1389" i="5"/>
  <c r="P1377" i="5"/>
  <c r="P1365" i="5"/>
  <c r="P1353" i="5"/>
  <c r="P1341" i="5"/>
  <c r="P1329" i="5"/>
  <c r="P1317" i="5"/>
  <c r="P1305" i="5"/>
  <c r="P1293" i="5"/>
  <c r="P1281" i="5"/>
  <c r="P1269" i="5"/>
  <c r="P1257" i="5"/>
  <c r="P1245" i="5"/>
  <c r="P1233" i="5"/>
  <c r="P1221" i="5"/>
  <c r="P1209" i="5"/>
  <c r="P1197" i="5"/>
  <c r="P1185" i="5"/>
  <c r="P1173" i="5"/>
  <c r="P1161" i="5"/>
  <c r="P1149" i="5"/>
  <c r="P1137" i="5"/>
  <c r="P1125" i="5"/>
  <c r="P1113" i="5"/>
  <c r="P1101" i="5"/>
  <c r="P1089" i="5"/>
  <c r="P1077" i="5"/>
  <c r="P1065" i="5"/>
  <c r="P1053" i="5"/>
  <c r="P1041" i="5"/>
  <c r="P1029" i="5"/>
  <c r="P1445" i="5"/>
  <c r="P1433" i="5"/>
  <c r="P1421" i="5"/>
  <c r="P1409" i="5"/>
  <c r="P1397" i="5"/>
  <c r="P1385" i="5"/>
  <c r="P1373" i="5"/>
  <c r="P1361" i="5"/>
  <c r="P1349" i="5"/>
  <c r="P1337" i="5"/>
  <c r="P1325" i="5"/>
  <c r="P1313" i="5"/>
  <c r="P1301" i="5"/>
  <c r="P1289" i="5"/>
  <c r="P1277" i="5"/>
  <c r="P1265" i="5"/>
  <c r="P1253" i="5"/>
  <c r="P1241" i="5"/>
  <c r="P1229" i="5"/>
  <c r="P1217" i="5"/>
  <c r="P1205" i="5"/>
  <c r="P1193" i="5"/>
  <c r="P1181" i="5"/>
  <c r="P1169" i="5"/>
  <c r="P1157" i="5"/>
  <c r="P1145" i="5"/>
  <c r="P1133" i="5"/>
  <c r="P1121" i="5"/>
  <c r="P1109" i="5"/>
  <c r="P1097" i="5"/>
  <c r="P1085" i="5"/>
  <c r="P1073" i="5"/>
  <c r="P1061" i="5"/>
  <c r="P1049" i="5"/>
  <c r="P1037" i="5"/>
  <c r="P1025" i="5"/>
  <c r="P1013" i="5"/>
  <c r="P1001" i="5"/>
  <c r="P989" i="5"/>
  <c r="P977" i="5"/>
  <c r="P965" i="5"/>
  <c r="P953" i="5"/>
  <c r="P941" i="5"/>
  <c r="P929" i="5"/>
  <c r="P1107" i="5"/>
  <c r="P1095" i="5"/>
  <c r="P1083" i="5"/>
  <c r="P1071" i="5"/>
  <c r="P1059" i="5"/>
  <c r="P1047" i="5"/>
  <c r="P1035" i="5"/>
  <c r="P1023" i="5"/>
  <c r="P1011" i="5"/>
  <c r="P999" i="5"/>
  <c r="P987" i="5"/>
  <c r="P975" i="5"/>
  <c r="P963" i="5"/>
  <c r="P951" i="5"/>
  <c r="P939" i="5"/>
  <c r="P927" i="5"/>
  <c r="P915" i="5"/>
  <c r="P903" i="5"/>
  <c r="P891" i="5"/>
  <c r="P879" i="5"/>
  <c r="P867" i="5"/>
  <c r="P855" i="5"/>
  <c r="P843" i="5"/>
  <c r="P831" i="5"/>
  <c r="P819" i="5"/>
  <c r="P807" i="5"/>
  <c r="P795" i="5"/>
  <c r="P783" i="5"/>
  <c r="P771" i="5"/>
  <c r="P759" i="5"/>
  <c r="P747" i="5"/>
  <c r="P735" i="5"/>
  <c r="P723" i="5"/>
  <c r="P711" i="5"/>
  <c r="P699" i="5"/>
  <c r="P687" i="5"/>
  <c r="P675" i="5"/>
  <c r="P663" i="5"/>
  <c r="P651" i="5"/>
  <c r="P639" i="5"/>
  <c r="P627" i="5"/>
  <c r="P615" i="5"/>
  <c r="P603" i="5"/>
  <c r="P591" i="5"/>
  <c r="P579" i="5"/>
  <c r="P567" i="5"/>
  <c r="P555" i="5"/>
  <c r="P543" i="5"/>
  <c r="P531" i="5"/>
  <c r="P519" i="5"/>
  <c r="P507" i="5"/>
  <c r="P495" i="5"/>
  <c r="P483" i="5"/>
  <c r="P471" i="5"/>
  <c r="P459" i="5"/>
  <c r="P1450" i="5"/>
  <c r="P1438" i="5"/>
  <c r="P1426" i="5"/>
  <c r="P1414" i="5"/>
  <c r="P1402" i="5"/>
  <c r="P1390" i="5"/>
  <c r="P1378" i="5"/>
  <c r="P1366" i="5"/>
  <c r="P1354" i="5"/>
  <c r="P1342" i="5"/>
  <c r="P1330" i="5"/>
  <c r="P1318" i="5"/>
  <c r="P1306" i="5"/>
  <c r="P1294" i="5"/>
  <c r="P1282" i="5"/>
  <c r="P1270" i="5"/>
  <c r="P1258" i="5"/>
  <c r="P1246" i="5"/>
  <c r="P1234" i="5"/>
  <c r="P1222" i="5"/>
  <c r="P1210" i="5"/>
  <c r="P1198" i="5"/>
  <c r="P1186" i="5"/>
  <c r="P1174" i="5"/>
  <c r="P1162" i="5"/>
  <c r="P1150" i="5"/>
  <c r="P1138" i="5"/>
  <c r="P1126" i="5"/>
  <c r="P1114" i="5"/>
  <c r="P1102" i="5"/>
  <c r="P1090" i="5"/>
  <c r="P1078" i="5"/>
  <c r="P1066" i="5"/>
  <c r="P1054" i="5"/>
  <c r="P1042" i="5"/>
  <c r="P1030" i="5"/>
  <c r="P1018" i="5"/>
  <c r="P1006" i="5"/>
  <c r="P994" i="5"/>
  <c r="P982" i="5"/>
  <c r="P970" i="5"/>
  <c r="P958" i="5"/>
  <c r="P946" i="5"/>
  <c r="P934" i="5"/>
  <c r="P922" i="5"/>
  <c r="P910" i="5"/>
  <c r="P898" i="5"/>
  <c r="P886" i="5"/>
  <c r="P874" i="5"/>
  <c r="P862" i="5"/>
  <c r="P850" i="5"/>
  <c r="P838" i="5"/>
  <c r="P826" i="5"/>
  <c r="P814" i="5"/>
  <c r="P802" i="5"/>
  <c r="P730" i="5"/>
  <c r="P718" i="5"/>
  <c r="P706" i="5"/>
  <c r="P694" i="5"/>
  <c r="P682" i="5"/>
  <c r="P670" i="5"/>
  <c r="P658" i="5"/>
  <c r="P646" i="5"/>
  <c r="P634" i="5"/>
  <c r="P622" i="5"/>
  <c r="P610" i="5"/>
  <c r="P598" i="5"/>
  <c r="P586" i="5"/>
  <c r="P574" i="5"/>
  <c r="P562" i="5"/>
  <c r="P550" i="5"/>
  <c r="P538" i="5"/>
  <c r="P526" i="5"/>
  <c r="P514" i="5"/>
  <c r="P502" i="5"/>
  <c r="P490" i="5"/>
  <c r="P478" i="5"/>
  <c r="P466" i="5"/>
  <c r="P454" i="5"/>
  <c r="P442" i="5"/>
  <c r="P430" i="5"/>
  <c r="P418" i="5"/>
  <c r="P406" i="5"/>
  <c r="P394" i="5"/>
  <c r="P382" i="5"/>
  <c r="P370" i="5"/>
  <c r="P358" i="5"/>
  <c r="P346" i="5"/>
  <c r="P334" i="5"/>
  <c r="P322" i="5"/>
  <c r="P310" i="5"/>
  <c r="P298" i="5"/>
  <c r="P286" i="5"/>
  <c r="P274" i="5"/>
  <c r="P262" i="5"/>
  <c r="P250" i="5"/>
  <c r="P238" i="5"/>
  <c r="P226" i="5"/>
  <c r="P214" i="5"/>
  <c r="P202" i="5"/>
  <c r="P190" i="5"/>
  <c r="P178" i="5"/>
  <c r="P166" i="5"/>
  <c r="P154" i="5"/>
  <c r="P142" i="5"/>
  <c r="P130" i="5"/>
  <c r="P118" i="5"/>
  <c r="P106" i="5"/>
  <c r="P94" i="5"/>
  <c r="P82" i="5"/>
  <c r="P70" i="5"/>
  <c r="P58" i="5"/>
  <c r="P46" i="5"/>
  <c r="P1020" i="5"/>
  <c r="P1008" i="5"/>
  <c r="P996" i="5"/>
  <c r="P984" i="5"/>
  <c r="P972" i="5"/>
  <c r="P960" i="5"/>
  <c r="P948" i="5"/>
  <c r="P936" i="5"/>
  <c r="P924" i="5"/>
  <c r="P912" i="5"/>
  <c r="P900" i="5"/>
  <c r="P888" i="5"/>
  <c r="P876" i="5"/>
  <c r="P864" i="5"/>
  <c r="P852" i="5"/>
  <c r="P840" i="5"/>
  <c r="P828" i="5"/>
  <c r="P816" i="5"/>
  <c r="P804" i="5"/>
  <c r="P792" i="5"/>
  <c r="P780" i="5"/>
  <c r="P768" i="5"/>
  <c r="P756" i="5"/>
  <c r="P744" i="5"/>
  <c r="P732" i="5"/>
  <c r="P720" i="5"/>
  <c r="P708" i="5"/>
  <c r="P696" i="5"/>
  <c r="P684" i="5"/>
  <c r="P672" i="5"/>
  <c r="P660" i="5"/>
  <c r="P648" i="5"/>
  <c r="P636" i="5"/>
  <c r="P624" i="5"/>
  <c r="P612" i="5"/>
  <c r="P600" i="5"/>
  <c r="P588" i="5"/>
  <c r="P576" i="5"/>
  <c r="P564" i="5"/>
  <c r="P552" i="5"/>
  <c r="P540" i="5"/>
  <c r="P528" i="5"/>
  <c r="P516" i="5"/>
  <c r="P504" i="5"/>
  <c r="P492" i="5"/>
  <c r="P480" i="5"/>
  <c r="P468" i="5"/>
  <c r="P456" i="5"/>
  <c r="P444" i="5"/>
  <c r="P432" i="5"/>
  <c r="P420" i="5"/>
  <c r="P408" i="5"/>
  <c r="P396" i="5"/>
  <c r="P384" i="5"/>
  <c r="P372" i="5"/>
  <c r="P360" i="5"/>
  <c r="P348" i="5"/>
  <c r="P336" i="5"/>
  <c r="P324" i="5"/>
  <c r="P312" i="5"/>
  <c r="P300" i="5"/>
  <c r="P288" i="5"/>
  <c r="P276" i="5"/>
  <c r="P264" i="5"/>
  <c r="P252" i="5"/>
  <c r="P240" i="5"/>
  <c r="P228" i="5"/>
  <c r="P216" i="5"/>
  <c r="P204" i="5"/>
  <c r="P192" i="5"/>
  <c r="P180" i="5"/>
  <c r="P168" i="5"/>
  <c r="P156" i="5"/>
  <c r="P144" i="5"/>
  <c r="P132" i="5"/>
  <c r="P120" i="5"/>
  <c r="P108" i="5"/>
  <c r="P96" i="5"/>
  <c r="P84" i="5"/>
  <c r="P72" i="5"/>
  <c r="P60" i="5"/>
  <c r="P48" i="5"/>
  <c r="P36" i="5"/>
  <c r="P24" i="5"/>
  <c r="P12" i="5"/>
  <c r="P1447" i="5"/>
  <c r="P1435" i="5"/>
  <c r="P1423" i="5"/>
  <c r="P1411" i="5"/>
  <c r="P1399" i="5"/>
  <c r="P1387" i="5"/>
  <c r="P1375" i="5"/>
  <c r="P1363" i="5"/>
  <c r="P1351" i="5"/>
  <c r="P1339" i="5"/>
  <c r="P1327" i="5"/>
  <c r="P1315" i="5"/>
  <c r="P1303" i="5"/>
  <c r="P1291" i="5"/>
  <c r="P1279" i="5"/>
  <c r="P1267" i="5"/>
  <c r="P1255" i="5"/>
  <c r="P1243" i="5"/>
  <c r="P1231" i="5"/>
  <c r="P1219" i="5"/>
  <c r="P1207" i="5"/>
  <c r="P1195" i="5"/>
  <c r="P1183" i="5"/>
  <c r="P1171" i="5"/>
  <c r="P1159" i="5"/>
  <c r="P1147" i="5"/>
  <c r="P1135" i="5"/>
  <c r="P1123" i="5"/>
  <c r="P1111" i="5"/>
  <c r="P1099" i="5"/>
  <c r="P1087" i="5"/>
  <c r="P1075" i="5"/>
  <c r="P1063" i="5"/>
  <c r="P1051" i="5"/>
  <c r="P1039" i="5"/>
  <c r="P1027" i="5"/>
  <c r="P1015" i="5"/>
  <c r="P790" i="5"/>
  <c r="P778" i="5"/>
  <c r="P766" i="5"/>
  <c r="P754" i="5"/>
  <c r="P742" i="5"/>
  <c r="P34" i="5"/>
  <c r="P22" i="5"/>
  <c r="P10" i="5"/>
  <c r="P1003" i="5"/>
  <c r="P991" i="5"/>
  <c r="P979" i="5"/>
  <c r="P967" i="5"/>
  <c r="P955" i="5"/>
  <c r="P943" i="5"/>
  <c r="P931" i="5"/>
  <c r="P919" i="5"/>
  <c r="P907" i="5"/>
  <c r="P895" i="5"/>
  <c r="P883" i="5"/>
  <c r="P871" i="5"/>
  <c r="P859" i="5"/>
  <c r="P847" i="5"/>
  <c r="P835" i="5"/>
  <c r="P823" i="5"/>
  <c r="P811" i="5"/>
  <c r="P799" i="5"/>
  <c r="P787" i="5"/>
  <c r="P775" i="5"/>
  <c r="P763" i="5"/>
  <c r="P751" i="5"/>
  <c r="P739" i="5"/>
  <c r="P727" i="5"/>
  <c r="P715" i="5"/>
  <c r="P703" i="5"/>
  <c r="P691" i="5"/>
  <c r="P679" i="5"/>
  <c r="P667" i="5"/>
  <c r="P655" i="5"/>
  <c r="P643" i="5"/>
  <c r="P631" i="5"/>
  <c r="P619" i="5"/>
  <c r="P607" i="5"/>
  <c r="P595" i="5"/>
  <c r="P583" i="5"/>
  <c r="P571" i="5"/>
  <c r="P559" i="5"/>
  <c r="P547" i="5"/>
  <c r="P535" i="5"/>
  <c r="P523" i="5"/>
  <c r="P511" i="5"/>
  <c r="P499" i="5"/>
  <c r="P487" i="5"/>
  <c r="P475" i="5"/>
  <c r="P463" i="5"/>
  <c r="P451" i="5"/>
  <c r="P439" i="5"/>
  <c r="P427" i="5"/>
  <c r="P415" i="5"/>
  <c r="P403" i="5"/>
  <c r="P391" i="5"/>
  <c r="P379" i="5"/>
  <c r="P367" i="5"/>
  <c r="P355" i="5"/>
  <c r="P343" i="5"/>
  <c r="P331" i="5"/>
  <c r="P319" i="5"/>
  <c r="P307" i="5"/>
  <c r="P295" i="5"/>
  <c r="P283" i="5"/>
  <c r="P271" i="5"/>
  <c r="P259" i="5"/>
  <c r="P247" i="5"/>
  <c r="P235" i="5"/>
  <c r="P223" i="5"/>
  <c r="P211" i="5"/>
  <c r="P199" i="5"/>
  <c r="P187" i="5"/>
  <c r="P175" i="5"/>
  <c r="P163" i="5"/>
  <c r="P151" i="5"/>
  <c r="P139" i="5"/>
  <c r="P127" i="5"/>
  <c r="P115" i="5"/>
  <c r="P103" i="5"/>
  <c r="P91" i="5"/>
  <c r="P79" i="5"/>
  <c r="P67" i="5"/>
  <c r="P55" i="5"/>
  <c r="P43" i="5"/>
  <c r="P31" i="5"/>
  <c r="P19" i="5"/>
  <c r="P7" i="5"/>
  <c r="P1017" i="5"/>
  <c r="P917" i="5"/>
  <c r="P905" i="5"/>
  <c r="P893" i="5"/>
  <c r="P881" i="5"/>
  <c r="P869" i="5"/>
  <c r="P857" i="5"/>
  <c r="P845" i="5"/>
  <c r="P833" i="5"/>
  <c r="P821" i="5"/>
  <c r="P809" i="5"/>
  <c r="P797" i="5"/>
  <c r="P785" i="5"/>
  <c r="P773" i="5"/>
  <c r="P761" i="5"/>
  <c r="P749" i="5"/>
  <c r="P737" i="5"/>
  <c r="P725" i="5"/>
  <c r="P713" i="5"/>
  <c r="P701" i="5"/>
  <c r="P689" i="5"/>
  <c r="P677" i="5"/>
  <c r="P665" i="5"/>
  <c r="P653" i="5"/>
  <c r="P641" i="5"/>
  <c r="P629" i="5"/>
  <c r="P617" i="5"/>
  <c r="P605" i="5"/>
  <c r="P593" i="5"/>
  <c r="P581" i="5"/>
  <c r="P569" i="5"/>
  <c r="P557" i="5"/>
  <c r="P545" i="5"/>
  <c r="P533" i="5"/>
  <c r="P521" i="5"/>
  <c r="P509" i="5"/>
  <c r="P497" i="5"/>
  <c r="P485" i="5"/>
  <c r="P473" i="5"/>
  <c r="P461" i="5"/>
  <c r="P449" i="5"/>
  <c r="P437" i="5"/>
  <c r="P425" i="5"/>
  <c r="P413" i="5"/>
  <c r="P401" i="5"/>
  <c r="P389" i="5"/>
  <c r="P377" i="5"/>
  <c r="P365" i="5"/>
  <c r="P353" i="5"/>
  <c r="P341" i="5"/>
  <c r="P329" i="5"/>
  <c r="P317" i="5"/>
  <c r="P305" i="5"/>
  <c r="P293" i="5"/>
  <c r="P281" i="5"/>
  <c r="P269" i="5"/>
  <c r="P257" i="5"/>
  <c r="P245" i="5"/>
  <c r="P233" i="5"/>
  <c r="P221" i="5"/>
  <c r="P209" i="5"/>
  <c r="P197" i="5"/>
  <c r="P185" i="5"/>
  <c r="P173" i="5"/>
  <c r="P161" i="5"/>
  <c r="P149" i="5"/>
  <c r="P137" i="5"/>
  <c r="P125" i="5"/>
  <c r="P113" i="5"/>
  <c r="P101" i="5"/>
  <c r="P89" i="5"/>
  <c r="P77" i="5"/>
  <c r="P65" i="5"/>
  <c r="P53" i="5"/>
  <c r="P41" i="5"/>
  <c r="P29" i="5"/>
  <c r="P17" i="5"/>
  <c r="P5" i="5"/>
  <c r="P1005" i="5"/>
  <c r="P993" i="5"/>
  <c r="P981" i="5"/>
  <c r="P969" i="5"/>
  <c r="P957" i="5"/>
  <c r="P945" i="5"/>
  <c r="P933" i="5"/>
  <c r="P921" i="5"/>
  <c r="P909" i="5"/>
  <c r="P897" i="5"/>
  <c r="P885" i="5"/>
  <c r="P873" i="5"/>
  <c r="P861" i="5"/>
  <c r="P849" i="5"/>
  <c r="P837" i="5"/>
  <c r="P825" i="5"/>
  <c r="P813" i="5"/>
  <c r="P801" i="5"/>
  <c r="P789" i="5"/>
  <c r="P777" i="5"/>
  <c r="P765" i="5"/>
  <c r="P753" i="5"/>
  <c r="P741" i="5"/>
  <c r="P729" i="5"/>
  <c r="P717" i="5"/>
  <c r="P705" i="5"/>
  <c r="P693" i="5"/>
  <c r="P681" i="5"/>
  <c r="P669" i="5"/>
  <c r="P657" i="5"/>
  <c r="P645" i="5"/>
  <c r="P633" i="5"/>
  <c r="P621" i="5"/>
  <c r="P609" i="5"/>
  <c r="P597" i="5"/>
  <c r="P585" i="5"/>
  <c r="P573" i="5"/>
  <c r="P561" i="5"/>
  <c r="P549" i="5"/>
  <c r="P537" i="5"/>
  <c r="P525" i="5"/>
  <c r="P513" i="5"/>
  <c r="P501" i="5"/>
  <c r="P489" i="5"/>
  <c r="P477" i="5"/>
  <c r="P465" i="5"/>
  <c r="P453" i="5"/>
  <c r="P441" i="5"/>
  <c r="P429" i="5"/>
  <c r="P417" i="5"/>
  <c r="P405" i="5"/>
  <c r="P393" i="5"/>
  <c r="P381" i="5"/>
  <c r="P369" i="5"/>
  <c r="P357" i="5"/>
  <c r="P345" i="5"/>
  <c r="P333" i="5"/>
  <c r="P321" i="5"/>
  <c r="P309" i="5"/>
  <c r="P297" i="5"/>
  <c r="P285" i="5"/>
  <c r="P273" i="5"/>
  <c r="P261" i="5"/>
  <c r="P249" i="5"/>
  <c r="P237" i="5"/>
  <c r="P213" i="5"/>
  <c r="P201" i="5"/>
  <c r="P189" i="5"/>
  <c r="P177" i="5"/>
  <c r="P165" i="5"/>
  <c r="P153" i="5"/>
  <c r="P141" i="5"/>
  <c r="P129" i="5"/>
  <c r="P117" i="5"/>
  <c r="P105" i="5"/>
  <c r="P93" i="5"/>
  <c r="P81" i="5"/>
  <c r="P69" i="5"/>
  <c r="P57" i="5"/>
  <c r="P45" i="5"/>
  <c r="P33" i="5"/>
  <c r="P21" i="5"/>
  <c r="P9" i="5"/>
  <c r="P1444" i="5"/>
  <c r="P1432" i="5"/>
  <c r="P1420" i="5"/>
  <c r="P1408" i="5"/>
  <c r="P1396" i="5"/>
  <c r="P1384" i="5"/>
  <c r="P1372" i="5"/>
  <c r="P1360" i="5"/>
  <c r="P1348" i="5"/>
  <c r="P1336" i="5"/>
  <c r="P1324" i="5"/>
  <c r="P1312" i="5"/>
  <c r="P1300" i="5"/>
  <c r="P1288" i="5"/>
  <c r="P1276" i="5"/>
  <c r="P1264" i="5"/>
  <c r="P1252" i="5"/>
  <c r="P1240" i="5"/>
  <c r="P1228" i="5"/>
  <c r="P1216" i="5"/>
  <c r="P1204" i="5"/>
  <c r="P1192" i="5"/>
  <c r="P1180" i="5"/>
  <c r="P1168" i="5"/>
  <c r="P1156" i="5"/>
  <c r="P1144" i="5"/>
  <c r="P1132" i="5"/>
  <c r="P1120" i="5"/>
  <c r="P1108" i="5"/>
  <c r="P1096" i="5"/>
  <c r="P1084" i="5"/>
  <c r="P1072" i="5"/>
  <c r="P1060" i="5"/>
  <c r="P1048" i="5"/>
  <c r="P1036" i="5"/>
  <c r="P1024" i="5"/>
  <c r="P1012" i="5"/>
  <c r="P1000" i="5"/>
  <c r="P988" i="5"/>
  <c r="P976" i="5"/>
  <c r="P964" i="5"/>
  <c r="P952" i="5"/>
  <c r="P940" i="5"/>
  <c r="P928" i="5"/>
  <c r="P916" i="5"/>
  <c r="P904" i="5"/>
  <c r="P892" i="5"/>
  <c r="P880" i="5"/>
  <c r="P868" i="5"/>
  <c r="P856" i="5"/>
  <c r="P844" i="5"/>
  <c r="P832" i="5"/>
  <c r="P820" i="5"/>
  <c r="P808" i="5"/>
  <c r="P796" i="5"/>
  <c r="P784" i="5"/>
  <c r="P772" i="5"/>
  <c r="P760" i="5"/>
  <c r="P748" i="5"/>
  <c r="P736" i="5"/>
  <c r="P724" i="5"/>
  <c r="P712" i="5"/>
  <c r="P700" i="5"/>
  <c r="P688" i="5"/>
  <c r="P676" i="5"/>
  <c r="P664" i="5"/>
  <c r="P652" i="5"/>
  <c r="P640" i="5"/>
  <c r="P628" i="5"/>
  <c r="P616" i="5"/>
  <c r="P604" i="5"/>
  <c r="P592" i="5"/>
  <c r="P580" i="5"/>
  <c r="P568" i="5"/>
  <c r="P556" i="5"/>
  <c r="P544" i="5"/>
  <c r="P532" i="5"/>
  <c r="P520" i="5"/>
  <c r="P508" i="5"/>
  <c r="P496" i="5"/>
  <c r="P484" i="5"/>
  <c r="P472" i="5"/>
  <c r="P460" i="5"/>
  <c r="P448" i="5"/>
  <c r="P436" i="5"/>
  <c r="P424" i="5"/>
  <c r="P412" i="5"/>
  <c r="P400" i="5"/>
  <c r="P388" i="5"/>
  <c r="P376" i="5"/>
  <c r="P364" i="5"/>
  <c r="P352" i="5"/>
  <c r="P340" i="5"/>
  <c r="P328" i="5"/>
  <c r="P316" i="5"/>
  <c r="P304" i="5"/>
  <c r="P292" i="5"/>
  <c r="P280" i="5"/>
  <c r="P268" i="5"/>
  <c r="P256" i="5"/>
  <c r="P244" i="5"/>
  <c r="P232" i="5"/>
  <c r="P220" i="5"/>
  <c r="P208" i="5"/>
  <c r="P196" i="5"/>
  <c r="P184" i="5"/>
  <c r="P172" i="5"/>
  <c r="P160" i="5"/>
  <c r="P148" i="5"/>
  <c r="P136" i="5"/>
  <c r="P124" i="5"/>
  <c r="P112" i="5"/>
  <c r="P100" i="5"/>
  <c r="P88" i="5"/>
  <c r="P76" i="5"/>
  <c r="P64" i="5"/>
  <c r="P52" i="5"/>
  <c r="P40" i="5"/>
  <c r="P28" i="5"/>
  <c r="P16" i="5"/>
  <c r="P4" i="5"/>
  <c r="P1453" i="5"/>
  <c r="P1441" i="5"/>
  <c r="P1429" i="5"/>
  <c r="P1417" i="5"/>
  <c r="P1405" i="5"/>
  <c r="P1393" i="5"/>
  <c r="P1381" i="5"/>
  <c r="P1369" i="5"/>
  <c r="P1357" i="5"/>
  <c r="P1345" i="5"/>
  <c r="P1333" i="5"/>
  <c r="P1321" i="5"/>
  <c r="P1309" i="5"/>
  <c r="P1297" i="5"/>
  <c r="P1285" i="5"/>
  <c r="P1273" i="5"/>
  <c r="P1261" i="5"/>
  <c r="P1249" i="5"/>
  <c r="P373" i="5"/>
  <c r="P361" i="5"/>
  <c r="P349" i="5"/>
  <c r="P337" i="5"/>
  <c r="P325" i="5"/>
  <c r="P313" i="5"/>
  <c r="P301" i="5"/>
  <c r="P289" i="5"/>
  <c r="P277" i="5"/>
  <c r="P265" i="5"/>
  <c r="P253" i="5"/>
  <c r="P241" i="5"/>
  <c r="P229" i="5"/>
  <c r="P217" i="5"/>
  <c r="P205" i="5"/>
  <c r="P193" i="5"/>
  <c r="P181" i="5"/>
  <c r="P169" i="5"/>
  <c r="P157" i="5"/>
  <c r="P145" i="5"/>
  <c r="P133" i="5"/>
  <c r="P121" i="5"/>
  <c r="P109" i="5"/>
  <c r="P97" i="5"/>
  <c r="P85" i="5"/>
  <c r="P73" i="5"/>
  <c r="P61" i="5"/>
  <c r="P49" i="5"/>
  <c r="P37" i="5"/>
  <c r="P25" i="5"/>
  <c r="P13" i="5"/>
  <c r="P1237" i="5"/>
  <c r="P1225" i="5"/>
  <c r="P1213" i="5"/>
  <c r="P1201" i="5"/>
  <c r="P1189" i="5"/>
  <c r="P1177" i="5"/>
  <c r="P1165" i="5"/>
  <c r="P1153" i="5"/>
  <c r="P1141" i="5"/>
  <c r="P1129" i="5"/>
  <c r="P1117" i="5"/>
  <c r="P1105" i="5"/>
  <c r="P1093" i="5"/>
  <c r="P1081" i="5"/>
  <c r="P1069" i="5"/>
  <c r="P1057" i="5"/>
  <c r="P1045" i="5"/>
  <c r="P1033" i="5"/>
  <c r="P1021" i="5"/>
  <c r="P1009" i="5"/>
  <c r="P997" i="5"/>
  <c r="P985" i="5"/>
  <c r="P973" i="5"/>
  <c r="P961" i="5"/>
  <c r="P949" i="5"/>
  <c r="P937" i="5"/>
  <c r="P925" i="5"/>
  <c r="P913" i="5"/>
  <c r="P901" i="5"/>
  <c r="P889" i="5"/>
  <c r="P877" i="5"/>
  <c r="P865" i="5"/>
  <c r="P853" i="5"/>
  <c r="P841" i="5"/>
  <c r="P829" i="5"/>
  <c r="P817" i="5"/>
  <c r="P805" i="5"/>
  <c r="P793" i="5"/>
  <c r="P781" i="5"/>
  <c r="P769" i="5"/>
  <c r="P1448" i="5"/>
  <c r="P1436" i="5"/>
  <c r="P1424" i="5"/>
  <c r="P1412" i="5"/>
  <c r="P1400" i="5"/>
  <c r="P1388" i="5"/>
  <c r="P1376" i="5"/>
  <c r="P1364" i="5"/>
  <c r="P1352" i="5"/>
  <c r="P1340" i="5"/>
  <c r="P1328" i="5"/>
  <c r="P1316" i="5"/>
  <c r="P1304" i="5"/>
  <c r="P1292" i="5"/>
  <c r="P1280" i="5"/>
  <c r="P1268" i="5"/>
  <c r="P1256" i="5"/>
  <c r="P1446" i="5"/>
  <c r="P1434" i="5"/>
  <c r="P1422" i="5"/>
  <c r="P1410" i="5"/>
  <c r="P1398" i="5"/>
  <c r="P1386" i="5"/>
  <c r="P1374" i="5"/>
  <c r="P1362" i="5"/>
  <c r="P1350" i="5"/>
  <c r="P1338" i="5"/>
  <c r="P1326" i="5"/>
  <c r="P1314" i="5"/>
  <c r="P1302" i="5"/>
  <c r="P1290" i="5"/>
  <c r="P1278" i="5"/>
  <c r="P1266" i="5"/>
  <c r="P1254" i="5"/>
  <c r="P1242" i="5"/>
  <c r="P1230" i="5"/>
  <c r="P1218" i="5"/>
  <c r="P1206" i="5"/>
  <c r="P1194" i="5"/>
  <c r="P1182" i="5"/>
  <c r="P1170" i="5"/>
  <c r="P1158" i="5"/>
  <c r="P1146" i="5"/>
  <c r="P1134" i="5"/>
  <c r="P1122" i="5"/>
  <c r="P1110" i="5"/>
  <c r="P1098" i="5"/>
  <c r="P1086" i="5"/>
  <c r="P1074" i="5"/>
  <c r="P1062" i="5"/>
  <c r="P1050" i="5"/>
  <c r="P1038" i="5"/>
  <c r="P1026" i="5"/>
  <c r="P1454" i="5"/>
  <c r="P1442" i="5"/>
  <c r="P1430" i="5"/>
  <c r="P1418" i="5"/>
  <c r="P1406" i="5"/>
  <c r="P1394" i="5"/>
  <c r="P1382" i="5"/>
  <c r="P1370" i="5"/>
  <c r="P1358" i="5"/>
  <c r="P1346" i="5"/>
  <c r="P1334" i="5"/>
  <c r="P1322" i="5"/>
  <c r="P1310" i="5"/>
  <c r="P1298" i="5"/>
  <c r="P1286" i="5"/>
  <c r="P1274" i="5"/>
  <c r="P1262" i="5"/>
  <c r="P1250" i="5"/>
  <c r="P1238" i="5"/>
  <c r="P1226" i="5"/>
  <c r="P1214" i="5"/>
  <c r="P1202" i="5"/>
  <c r="P1190" i="5"/>
  <c r="P1178" i="5"/>
  <c r="P1166" i="5"/>
  <c r="P1154" i="5"/>
  <c r="P1142" i="5"/>
  <c r="P1130" i="5"/>
  <c r="P1118" i="5"/>
  <c r="P1106" i="5"/>
  <c r="P1094" i="5"/>
  <c r="P1082" i="5"/>
  <c r="P1070" i="5"/>
  <c r="P1058" i="5"/>
  <c r="P1046" i="5"/>
  <c r="P1034" i="5"/>
  <c r="P1022" i="5"/>
  <c r="P1010" i="5"/>
  <c r="P998" i="5"/>
  <c r="P986" i="5"/>
  <c r="P974" i="5"/>
  <c r="P962" i="5"/>
  <c r="P950" i="5"/>
  <c r="P938" i="5"/>
  <c r="P926" i="5"/>
  <c r="P914" i="5"/>
  <c r="P902" i="5"/>
  <c r="P890" i="5"/>
  <c r="P878" i="5"/>
  <c r="P866" i="5"/>
  <c r="P854" i="5"/>
  <c r="P842" i="5"/>
  <c r="P830" i="5"/>
  <c r="P818" i="5"/>
  <c r="P806" i="5"/>
  <c r="P794" i="5"/>
  <c r="P757" i="5"/>
  <c r="P745" i="5"/>
  <c r="P733" i="5"/>
  <c r="P721" i="5"/>
  <c r="P709" i="5"/>
  <c r="P697" i="5"/>
  <c r="P685" i="5"/>
  <c r="P673" i="5"/>
  <c r="P661" i="5"/>
  <c r="P649" i="5"/>
  <c r="P637" i="5"/>
  <c r="P625" i="5"/>
  <c r="P613" i="5"/>
  <c r="P601" i="5"/>
  <c r="P589" i="5"/>
  <c r="P577" i="5"/>
  <c r="P565" i="5"/>
  <c r="P553" i="5"/>
  <c r="P541" i="5"/>
  <c r="P529" i="5"/>
  <c r="P517" i="5"/>
  <c r="P505" i="5"/>
  <c r="P493" i="5"/>
  <c r="P481" i="5"/>
  <c r="P469" i="5"/>
  <c r="P457" i="5"/>
  <c r="P445" i="5"/>
  <c r="P433" i="5"/>
  <c r="P421" i="5"/>
  <c r="P409" i="5"/>
  <c r="P397" i="5"/>
  <c r="P385" i="5"/>
  <c r="P1244" i="5"/>
  <c r="P1232" i="5"/>
  <c r="P1220" i="5"/>
  <c r="P1208" i="5"/>
  <c r="P1196" i="5"/>
  <c r="P1184" i="5"/>
  <c r="P1172" i="5"/>
  <c r="P1160" i="5"/>
  <c r="P1148" i="5"/>
  <c r="P1136" i="5"/>
  <c r="P1124" i="5"/>
  <c r="P1112" i="5"/>
  <c r="P1100" i="5"/>
  <c r="P1088" i="5"/>
  <c r="P1076" i="5"/>
  <c r="P1064" i="5"/>
  <c r="P1052" i="5"/>
  <c r="P1040" i="5"/>
  <c r="P1028" i="5"/>
  <c r="P1016" i="5"/>
  <c r="P1004" i="5"/>
  <c r="P992" i="5"/>
  <c r="P980" i="5"/>
  <c r="P968" i="5"/>
  <c r="P956" i="5"/>
  <c r="P944" i="5"/>
  <c r="P932" i="5"/>
  <c r="P920" i="5"/>
  <c r="P908" i="5"/>
  <c r="P896" i="5"/>
  <c r="P884" i="5"/>
  <c r="P872" i="5"/>
  <c r="P860" i="5"/>
  <c r="P848" i="5"/>
  <c r="P836" i="5"/>
  <c r="P824" i="5"/>
  <c r="P812" i="5"/>
  <c r="P800" i="5"/>
  <c r="P788" i="5"/>
  <c r="P776" i="5"/>
  <c r="P764" i="5"/>
  <c r="P752" i="5"/>
  <c r="P740" i="5"/>
  <c r="P728" i="5"/>
  <c r="P716" i="5"/>
  <c r="P704" i="5"/>
  <c r="P692" i="5"/>
  <c r="P680" i="5"/>
  <c r="P668" i="5"/>
  <c r="P656" i="5"/>
  <c r="P644" i="5"/>
  <c r="P632" i="5"/>
  <c r="P620" i="5"/>
  <c r="P608" i="5"/>
  <c r="P596" i="5"/>
  <c r="P584" i="5"/>
  <c r="P572" i="5"/>
  <c r="P560" i="5"/>
  <c r="P548" i="5"/>
  <c r="P536" i="5"/>
  <c r="P524" i="5"/>
  <c r="P512" i="5"/>
  <c r="P500" i="5"/>
  <c r="P488" i="5"/>
  <c r="P476" i="5"/>
  <c r="P464" i="5"/>
  <c r="P452" i="5"/>
  <c r="P440" i="5"/>
  <c r="P428" i="5"/>
  <c r="P416" i="5"/>
  <c r="P404" i="5"/>
  <c r="P392" i="5"/>
  <c r="P380" i="5"/>
  <c r="P368" i="5"/>
  <c r="P356" i="5"/>
  <c r="P344" i="5"/>
  <c r="P332" i="5"/>
  <c r="P320" i="5"/>
  <c r="P308" i="5"/>
  <c r="P296" i="5"/>
  <c r="P284" i="5"/>
  <c r="P272" i="5"/>
  <c r="P260" i="5"/>
  <c r="P248" i="5"/>
  <c r="P236" i="5"/>
  <c r="P1014" i="5"/>
  <c r="P1002" i="5"/>
  <c r="P990" i="5"/>
  <c r="P978" i="5"/>
  <c r="P966" i="5"/>
  <c r="P954" i="5"/>
  <c r="P942" i="5"/>
  <c r="P930" i="5"/>
  <c r="P918" i="5"/>
  <c r="P906" i="5"/>
  <c r="P894" i="5"/>
  <c r="P882" i="5"/>
  <c r="P870" i="5"/>
  <c r="P858" i="5"/>
  <c r="P846" i="5"/>
  <c r="P834" i="5"/>
  <c r="P822" i="5"/>
  <c r="P810" i="5"/>
  <c r="P798" i="5"/>
  <c r="P786" i="5"/>
  <c r="P774" i="5"/>
  <c r="P762" i="5"/>
  <c r="P750" i="5"/>
  <c r="P738" i="5"/>
  <c r="P726" i="5"/>
  <c r="P714" i="5"/>
  <c r="P702" i="5"/>
  <c r="P690" i="5"/>
  <c r="P678" i="5"/>
  <c r="P666" i="5"/>
  <c r="P654" i="5"/>
  <c r="P642" i="5"/>
  <c r="P630" i="5"/>
  <c r="P618" i="5"/>
  <c r="P606" i="5"/>
  <c r="P594" i="5"/>
  <c r="P582" i="5"/>
  <c r="P570" i="5"/>
  <c r="P558" i="5"/>
  <c r="P546" i="5"/>
  <c r="P534" i="5"/>
  <c r="P522" i="5"/>
  <c r="P510" i="5"/>
  <c r="P498" i="5"/>
  <c r="P486" i="5"/>
  <c r="P474" i="5"/>
  <c r="P462" i="5"/>
  <c r="P450" i="5"/>
  <c r="P438" i="5"/>
  <c r="P426" i="5"/>
  <c r="P414" i="5"/>
  <c r="P402" i="5"/>
  <c r="P390" i="5"/>
  <c r="P378" i="5"/>
  <c r="P366" i="5"/>
  <c r="P354" i="5"/>
  <c r="P342" i="5"/>
  <c r="P330" i="5"/>
  <c r="P318" i="5"/>
  <c r="P306" i="5"/>
  <c r="P294" i="5"/>
  <c r="P282" i="5"/>
  <c r="P270" i="5"/>
  <c r="P258" i="5"/>
  <c r="P246" i="5"/>
  <c r="P234" i="5"/>
  <c r="P222" i="5"/>
  <c r="P210" i="5"/>
  <c r="P198" i="5"/>
  <c r="P186" i="5"/>
  <c r="P174" i="5"/>
  <c r="P162" i="5"/>
  <c r="P150" i="5"/>
  <c r="P138" i="5"/>
  <c r="P126" i="5"/>
  <c r="P114" i="5"/>
  <c r="P102" i="5"/>
  <c r="P90" i="5"/>
  <c r="P78" i="5"/>
  <c r="P66" i="5"/>
  <c r="P54" i="5"/>
  <c r="P42" i="5"/>
  <c r="P30" i="5"/>
  <c r="P18" i="5"/>
  <c r="P6" i="5"/>
  <c r="P782" i="5"/>
  <c r="P770" i="5"/>
  <c r="P758" i="5"/>
  <c r="P746" i="5"/>
  <c r="P734" i="5"/>
  <c r="P722" i="5"/>
  <c r="P710" i="5"/>
  <c r="P698" i="5"/>
  <c r="P686" i="5"/>
  <c r="P674" i="5"/>
  <c r="P662" i="5"/>
  <c r="P650" i="5"/>
  <c r="P638" i="5"/>
  <c r="P626" i="5"/>
  <c r="P614" i="5"/>
  <c r="P602" i="5"/>
  <c r="P590" i="5"/>
  <c r="P578" i="5"/>
  <c r="P566" i="5"/>
  <c r="P554" i="5"/>
  <c r="P542" i="5"/>
  <c r="P530" i="5"/>
  <c r="P518" i="5"/>
  <c r="P506" i="5"/>
  <c r="P494" i="5"/>
  <c r="P482" i="5"/>
  <c r="P470" i="5"/>
  <c r="P458" i="5"/>
  <c r="P446" i="5"/>
  <c r="P434" i="5"/>
  <c r="P422" i="5"/>
  <c r="P410" i="5"/>
  <c r="P398" i="5"/>
  <c r="P386" i="5"/>
  <c r="P374" i="5"/>
  <c r="P362" i="5"/>
  <c r="P350" i="5"/>
  <c r="P338" i="5"/>
  <c r="P326" i="5"/>
  <c r="P314" i="5"/>
  <c r="P302" i="5"/>
  <c r="P290" i="5"/>
  <c r="P278" i="5"/>
  <c r="P266" i="5"/>
  <c r="P254" i="5"/>
  <c r="P242" i="5"/>
  <c r="P230" i="5"/>
  <c r="P218" i="5"/>
  <c r="P206" i="5"/>
  <c r="P194" i="5"/>
  <c r="P182" i="5"/>
  <c r="P170" i="5"/>
  <c r="P158" i="5"/>
  <c r="P146" i="5"/>
  <c r="P134" i="5"/>
  <c r="P122" i="5"/>
  <c r="P110" i="5"/>
  <c r="P98" i="5"/>
  <c r="P86" i="5"/>
  <c r="P74" i="5"/>
  <c r="P62" i="5"/>
  <c r="P50" i="5"/>
  <c r="P38" i="5"/>
  <c r="P26" i="5"/>
  <c r="P14" i="5"/>
  <c r="P224" i="5"/>
  <c r="P212" i="5"/>
  <c r="P200" i="5"/>
  <c r="P188" i="5"/>
  <c r="P176" i="5"/>
  <c r="P164" i="5"/>
  <c r="P152" i="5"/>
  <c r="P140" i="5"/>
  <c r="P128" i="5"/>
  <c r="P116" i="5"/>
  <c r="P104" i="5"/>
  <c r="P92" i="5"/>
  <c r="P80" i="5"/>
  <c r="P68" i="5"/>
  <c r="P56" i="5"/>
  <c r="P44" i="5"/>
  <c r="P32" i="5"/>
  <c r="P20" i="5"/>
  <c r="P8" i="5"/>
  <c r="CA14" i="12" l="1"/>
  <c r="CA13" i="12"/>
  <c r="G133" i="1"/>
  <c r="G131" i="1"/>
  <c r="G130" i="1"/>
  <c r="G129" i="1"/>
  <c r="G128" i="1"/>
  <c r="G127" i="1"/>
  <c r="G126" i="1"/>
  <c r="G125" i="1"/>
  <c r="G124" i="1"/>
  <c r="G123" i="1"/>
  <c r="G122" i="1"/>
  <c r="CA8" i="12" l="1"/>
  <c r="BZ5" i="12"/>
  <c r="CA5" i="12"/>
  <c r="CA7" i="12" l="1"/>
  <c r="CA6" i="12"/>
  <c r="CA4" i="12"/>
  <c r="CA10" i="12"/>
  <c r="CA9" i="12"/>
  <c r="BZ10" i="12"/>
  <c r="BZ9" i="12"/>
  <c r="BZ7" i="12"/>
  <c r="BZ6" i="12"/>
  <c r="BZ4" i="12"/>
  <c r="BZ8" i="12"/>
  <c r="BU19" i="12" l="1"/>
  <c r="BU18" i="12"/>
  <c r="BU17" i="12"/>
  <c r="BU16" i="12"/>
  <c r="BU15" i="12"/>
  <c r="BU14" i="12"/>
  <c r="BU13" i="12"/>
  <c r="CJ10" i="12"/>
  <c r="CJ9" i="12"/>
  <c r="CJ8" i="12"/>
  <c r="CJ7" i="12"/>
  <c r="CJ6" i="12"/>
  <c r="CJ5" i="12"/>
  <c r="CJ4" i="12"/>
  <c r="H3" i="10"/>
  <c r="H4" i="10"/>
  <c r="H5" i="10"/>
  <c r="K5" i="10" s="1" a="1"/>
  <c r="K5" i="10" s="1"/>
  <c r="H6" i="10"/>
  <c r="H7" i="10"/>
  <c r="H8" i="10"/>
  <c r="H9" i="10"/>
  <c r="L9" i="10" s="1" a="1"/>
  <c r="L9" i="10" s="1"/>
  <c r="H10" i="10"/>
  <c r="L10" i="10" s="1" a="1"/>
  <c r="L10" i="10" s="1"/>
  <c r="H11" i="10"/>
  <c r="M11" i="10" s="1" a="1"/>
  <c r="M11" i="10" s="1"/>
  <c r="H12" i="10"/>
  <c r="M12" i="10" s="1" a="1"/>
  <c r="M12" i="10" s="1"/>
  <c r="H13" i="10"/>
  <c r="H14" i="10"/>
  <c r="H15" i="10"/>
  <c r="H16" i="10"/>
  <c r="H17" i="10"/>
  <c r="K17" i="10" s="1" a="1"/>
  <c r="K17" i="10" s="1"/>
  <c r="H18" i="10"/>
  <c r="H19" i="10"/>
  <c r="H20" i="10"/>
  <c r="M20" i="10" s="1" a="1"/>
  <c r="M20" i="10" s="1"/>
  <c r="H21" i="10"/>
  <c r="L21" i="10" s="1" a="1"/>
  <c r="L21" i="10" s="1"/>
  <c r="H22" i="10"/>
  <c r="L22" i="10" s="1" a="1"/>
  <c r="L22" i="10" s="1"/>
  <c r="H23" i="10"/>
  <c r="K23" i="10" s="1" a="1"/>
  <c r="K23" i="10" s="1"/>
  <c r="H24" i="10"/>
  <c r="M24" i="10" s="1" a="1"/>
  <c r="M24" i="10" s="1"/>
  <c r="H25" i="10"/>
  <c r="H26" i="10"/>
  <c r="H27" i="10"/>
  <c r="H28" i="10"/>
  <c r="H29" i="10"/>
  <c r="K29" i="10" s="1" a="1"/>
  <c r="K29" i="10" s="1"/>
  <c r="H30" i="10"/>
  <c r="H31" i="10"/>
  <c r="H32" i="10"/>
  <c r="K32" i="10" s="1" a="1"/>
  <c r="K32" i="10" s="1"/>
  <c r="H33" i="10"/>
  <c r="K33" i="10" s="1" a="1"/>
  <c r="K33" i="10" s="1"/>
  <c r="H34" i="10"/>
  <c r="K34" i="10" s="1" a="1"/>
  <c r="K34" i="10" s="1"/>
  <c r="H35" i="10"/>
  <c r="L35" i="10" s="1" a="1"/>
  <c r="L35" i="10" s="1"/>
  <c r="H36" i="10"/>
  <c r="M36" i="10" s="1" a="1"/>
  <c r="M36" i="10" s="1"/>
  <c r="H37" i="10"/>
  <c r="H38" i="10"/>
  <c r="H39" i="10"/>
  <c r="H40" i="10"/>
  <c r="H41" i="10"/>
  <c r="K41" i="10" s="1" a="1"/>
  <c r="K41" i="10" s="1"/>
  <c r="M3" i="10" a="1"/>
  <c r="M3" i="10" s="1"/>
  <c r="M4" i="10" a="1"/>
  <c r="M4" i="10" s="1"/>
  <c r="M6" i="10" a="1"/>
  <c r="M6" i="10" s="1"/>
  <c r="M7" i="10" a="1"/>
  <c r="M7" i="10" s="1"/>
  <c r="M8" i="10" a="1"/>
  <c r="M8" i="10" s="1"/>
  <c r="M9" i="10" a="1"/>
  <c r="M9" i="10" s="1"/>
  <c r="M10" i="10" a="1"/>
  <c r="M10" i="10" s="1"/>
  <c r="M13" i="10" a="1"/>
  <c r="M13" i="10" s="1"/>
  <c r="M14" i="10" a="1"/>
  <c r="M14" i="10" s="1"/>
  <c r="M15" i="10" a="1"/>
  <c r="M15" i="10" s="1"/>
  <c r="M16" i="10" a="1"/>
  <c r="M16" i="10" s="1"/>
  <c r="M18" i="10" a="1"/>
  <c r="M18" i="10" s="1"/>
  <c r="M19" i="10" a="1"/>
  <c r="M19" i="10" s="1"/>
  <c r="M25" i="10" a="1"/>
  <c r="M25" i="10" s="1"/>
  <c r="M26" i="10" a="1"/>
  <c r="M26" i="10" s="1"/>
  <c r="M27" i="10" a="1"/>
  <c r="M27" i="10" s="1"/>
  <c r="M28" i="10" a="1"/>
  <c r="M28" i="10" s="1"/>
  <c r="M30" i="10" a="1"/>
  <c r="M30" i="10" s="1"/>
  <c r="M31" i="10" a="1"/>
  <c r="M31" i="10" s="1"/>
  <c r="M37" i="10" a="1"/>
  <c r="M37" i="10" s="1"/>
  <c r="M38" i="10" a="1"/>
  <c r="M38" i="10" s="1"/>
  <c r="M39" i="10" a="1"/>
  <c r="M39" i="10" s="1"/>
  <c r="M40" i="10" a="1"/>
  <c r="M40" i="10" s="1"/>
  <c r="L3" i="10" a="1"/>
  <c r="L3" i="10" s="1"/>
  <c r="L4" i="10" a="1"/>
  <c r="L4" i="10" s="1"/>
  <c r="L6" i="10" a="1"/>
  <c r="L6" i="10" s="1"/>
  <c r="L7" i="10" a="1"/>
  <c r="L7" i="10" s="1"/>
  <c r="L8" i="10" a="1"/>
  <c r="L8" i="10" s="1"/>
  <c r="L13" i="10" a="1"/>
  <c r="L13" i="10" s="1"/>
  <c r="L14" i="10" a="1"/>
  <c r="L14" i="10" s="1"/>
  <c r="L15" i="10" a="1"/>
  <c r="L15" i="10" s="1"/>
  <c r="L16" i="10" a="1"/>
  <c r="L16" i="10" s="1"/>
  <c r="L18" i="10" a="1"/>
  <c r="L18" i="10" s="1"/>
  <c r="L19" i="10" a="1"/>
  <c r="L19" i="10" s="1"/>
  <c r="L25" i="10" a="1"/>
  <c r="L25" i="10" s="1"/>
  <c r="L26" i="10" a="1"/>
  <c r="L26" i="10" s="1"/>
  <c r="L27" i="10" a="1"/>
  <c r="L27" i="10" s="1"/>
  <c r="L28" i="10" a="1"/>
  <c r="L28" i="10" s="1"/>
  <c r="L30" i="10" a="1"/>
  <c r="L30" i="10" s="1"/>
  <c r="L31" i="10" a="1"/>
  <c r="L31" i="10" s="1"/>
  <c r="L32" i="10" a="1"/>
  <c r="L32" i="10" s="1"/>
  <c r="L37" i="10" a="1"/>
  <c r="L37" i="10" s="1"/>
  <c r="L38" i="10" a="1"/>
  <c r="L38" i="10" s="1"/>
  <c r="L39" i="10" a="1"/>
  <c r="L39" i="10" s="1"/>
  <c r="L40" i="10" a="1"/>
  <c r="L40" i="10" s="1"/>
  <c r="K3" i="10" a="1"/>
  <c r="K3" i="10" s="1"/>
  <c r="K4" i="10" a="1"/>
  <c r="K4" i="10" s="1"/>
  <c r="K6" i="10" a="1"/>
  <c r="K6" i="10" s="1"/>
  <c r="K7" i="10" a="1"/>
  <c r="K7" i="10" s="1"/>
  <c r="K8" i="10" a="1"/>
  <c r="K8" i="10" s="1"/>
  <c r="K9" i="10" a="1"/>
  <c r="K9" i="10" s="1"/>
  <c r="K13" i="10" a="1"/>
  <c r="K13" i="10" s="1"/>
  <c r="K14" i="10" a="1"/>
  <c r="K14" i="10" s="1"/>
  <c r="K15" i="10" a="1"/>
  <c r="K15" i="10" s="1"/>
  <c r="K16" i="10" a="1"/>
  <c r="K16" i="10" s="1"/>
  <c r="K18" i="10" a="1"/>
  <c r="K18" i="10" s="1"/>
  <c r="K19" i="10" a="1"/>
  <c r="K19" i="10" s="1"/>
  <c r="K20" i="10" a="1"/>
  <c r="K20" i="10" s="1"/>
  <c r="K25" i="10" a="1"/>
  <c r="K25" i="10" s="1"/>
  <c r="K26" i="10" a="1"/>
  <c r="K26" i="10" s="1"/>
  <c r="K27" i="10" a="1"/>
  <c r="K27" i="10" s="1"/>
  <c r="K28" i="10" a="1"/>
  <c r="K28" i="10" s="1"/>
  <c r="K30" i="10" a="1"/>
  <c r="K30" i="10" s="1"/>
  <c r="K31" i="10" a="1"/>
  <c r="K31" i="10" s="1"/>
  <c r="K37" i="10" a="1"/>
  <c r="K37" i="10" s="1"/>
  <c r="K38" i="10" a="1"/>
  <c r="K38" i="10" s="1"/>
  <c r="K39" i="10" a="1"/>
  <c r="K39" i="10" s="1"/>
  <c r="K40" i="10" a="1"/>
  <c r="K40" i="10" s="1"/>
  <c r="J3" i="10" a="1"/>
  <c r="J3" i="10" s="1"/>
  <c r="J4" i="10" a="1"/>
  <c r="J4" i="10" s="1"/>
  <c r="J5" i="10" a="1"/>
  <c r="J5" i="10" s="1"/>
  <c r="J6" i="10" a="1"/>
  <c r="J6" i="10" s="1"/>
  <c r="J7" i="10" a="1"/>
  <c r="J7" i="10" s="1"/>
  <c r="J8" i="10" a="1"/>
  <c r="J8" i="10" s="1"/>
  <c r="J9" i="10" a="1"/>
  <c r="J9" i="10" s="1"/>
  <c r="J10" i="10" a="1"/>
  <c r="J10" i="10" s="1"/>
  <c r="J11" i="10" a="1"/>
  <c r="J11" i="10" s="1"/>
  <c r="J12" i="10" a="1"/>
  <c r="J12" i="10" s="1"/>
  <c r="J13" i="10" a="1"/>
  <c r="J13" i="10" s="1"/>
  <c r="J14" i="10" a="1"/>
  <c r="J14" i="10" s="1"/>
  <c r="J15" i="10" a="1"/>
  <c r="J15" i="10" s="1"/>
  <c r="J16" i="10" a="1"/>
  <c r="J16" i="10" s="1"/>
  <c r="J17" i="10" a="1"/>
  <c r="J17" i="10" s="1"/>
  <c r="J18" i="10" a="1"/>
  <c r="J18" i="10" s="1"/>
  <c r="J19" i="10" a="1"/>
  <c r="J19" i="10" s="1"/>
  <c r="J20" i="10" a="1"/>
  <c r="J20" i="10" s="1"/>
  <c r="J21" i="10" a="1"/>
  <c r="J21" i="10" s="1"/>
  <c r="J22" i="10" a="1"/>
  <c r="J22" i="10" s="1"/>
  <c r="J23" i="10" a="1"/>
  <c r="J23" i="10" s="1"/>
  <c r="J24" i="10" a="1"/>
  <c r="J24" i="10" s="1"/>
  <c r="J25" i="10" a="1"/>
  <c r="J25" i="10" s="1"/>
  <c r="J26" i="10" a="1"/>
  <c r="J26" i="10" s="1"/>
  <c r="J27" i="10" a="1"/>
  <c r="J27" i="10" s="1"/>
  <c r="J28" i="10" a="1"/>
  <c r="J28" i="10" s="1"/>
  <c r="J29" i="10" a="1"/>
  <c r="J29" i="10" s="1"/>
  <c r="J30" i="10" a="1"/>
  <c r="J30" i="10" s="1"/>
  <c r="J31" i="10" a="1"/>
  <c r="J31" i="10" s="1"/>
  <c r="J32" i="10" a="1"/>
  <c r="J32" i="10" s="1"/>
  <c r="J33" i="10" a="1"/>
  <c r="J33" i="10" s="1"/>
  <c r="J34" i="10" a="1"/>
  <c r="J34" i="10" s="1"/>
  <c r="J35" i="10" a="1"/>
  <c r="J35" i="10" s="1"/>
  <c r="J36" i="10" a="1"/>
  <c r="J36" i="10" s="1"/>
  <c r="J37" i="10" a="1"/>
  <c r="J37" i="10" s="1"/>
  <c r="J38" i="10" a="1"/>
  <c r="J38" i="10" s="1"/>
  <c r="J39" i="10" a="1"/>
  <c r="J39" i="10" s="1"/>
  <c r="J40" i="10" a="1"/>
  <c r="J40" i="10" s="1"/>
  <c r="J41" i="10" a="1"/>
  <c r="J41" i="10" s="1"/>
  <c r="I3" i="10" a="1"/>
  <c r="I3" i="10" s="1"/>
  <c r="I4" i="10" a="1"/>
  <c r="I4" i="10" s="1"/>
  <c r="I5" i="10" a="1"/>
  <c r="I5" i="10" s="1"/>
  <c r="I6" i="10" a="1"/>
  <c r="I6" i="10" s="1"/>
  <c r="I7" i="10" a="1"/>
  <c r="I7" i="10" s="1"/>
  <c r="I8" i="10" a="1"/>
  <c r="I8" i="10" s="1"/>
  <c r="I9" i="10" a="1"/>
  <c r="I9" i="10" s="1"/>
  <c r="I10" i="10" a="1"/>
  <c r="I10" i="10" s="1"/>
  <c r="I11" i="10" a="1"/>
  <c r="I11" i="10" s="1"/>
  <c r="I12" i="10" a="1"/>
  <c r="I12" i="10" s="1"/>
  <c r="I13" i="10" a="1"/>
  <c r="I13" i="10" s="1"/>
  <c r="I14" i="10" a="1"/>
  <c r="I14" i="10" s="1"/>
  <c r="I15" i="10" a="1"/>
  <c r="I15" i="10" s="1"/>
  <c r="I16" i="10" a="1"/>
  <c r="I16" i="10" s="1"/>
  <c r="I17" i="10" a="1"/>
  <c r="I17" i="10" s="1"/>
  <c r="I18" i="10" a="1"/>
  <c r="I18" i="10" s="1"/>
  <c r="I19" i="10" a="1"/>
  <c r="I19" i="10" s="1"/>
  <c r="I20" i="10" a="1"/>
  <c r="I20" i="10" s="1"/>
  <c r="I21" i="10" a="1"/>
  <c r="I21" i="10" s="1"/>
  <c r="I22" i="10" a="1"/>
  <c r="I22" i="10" s="1"/>
  <c r="I23" i="10" a="1"/>
  <c r="I23" i="10" s="1"/>
  <c r="I24" i="10" a="1"/>
  <c r="I24" i="10" s="1"/>
  <c r="I25" i="10" a="1"/>
  <c r="I25" i="10" s="1"/>
  <c r="I26" i="10" a="1"/>
  <c r="I26" i="10" s="1"/>
  <c r="I27" i="10" a="1"/>
  <c r="I27" i="10" s="1"/>
  <c r="I28" i="10" a="1"/>
  <c r="I28" i="10" s="1"/>
  <c r="I29" i="10" a="1"/>
  <c r="I29" i="10" s="1"/>
  <c r="I30" i="10" a="1"/>
  <c r="I30" i="10" s="1"/>
  <c r="I31" i="10" a="1"/>
  <c r="I31" i="10" s="1"/>
  <c r="I32" i="10" a="1"/>
  <c r="I32" i="10" s="1"/>
  <c r="I33" i="10" a="1"/>
  <c r="I33" i="10" s="1"/>
  <c r="I34" i="10" a="1"/>
  <c r="I34" i="10" s="1"/>
  <c r="I35" i="10" a="1"/>
  <c r="I35" i="10" s="1"/>
  <c r="I36" i="10" a="1"/>
  <c r="I36" i="10" s="1"/>
  <c r="I37" i="10" a="1"/>
  <c r="I37" i="10" s="1"/>
  <c r="I38" i="10" a="1"/>
  <c r="I38" i="10" s="1"/>
  <c r="I39" i="10" a="1"/>
  <c r="I39" i="10" s="1"/>
  <c r="I40" i="10" a="1"/>
  <c r="I40" i="10" s="1"/>
  <c r="I41" i="10" a="1"/>
  <c r="I41" i="10" s="1"/>
  <c r="L20" i="10" l="1" a="1"/>
  <c r="L20" i="10" s="1"/>
  <c r="N20" i="10" s="1"/>
  <c r="L34" i="10" a="1"/>
  <c r="L34" i="10" s="1"/>
  <c r="K10" i="10" a="1"/>
  <c r="K10" i="10" s="1"/>
  <c r="N10" i="10" s="1"/>
  <c r="L33" i="10" a="1"/>
  <c r="L33" i="10" s="1"/>
  <c r="M33" i="10" a="1"/>
  <c r="M33" i="10" s="1"/>
  <c r="K11" i="10" a="1"/>
  <c r="K11" i="10" s="1"/>
  <c r="M22" i="10" a="1"/>
  <c r="M22" i="10" s="1"/>
  <c r="K22" i="10" a="1"/>
  <c r="K22" i="10" s="1"/>
  <c r="N22" i="10" s="1"/>
  <c r="M21" i="10" a="1"/>
  <c r="M21" i="10" s="1"/>
  <c r="K21" i="10" a="1"/>
  <c r="K21" i="10" s="1"/>
  <c r="N21" i="10" s="1"/>
  <c r="M34" i="10" a="1"/>
  <c r="M34" i="10" s="1"/>
  <c r="M32" i="10" a="1"/>
  <c r="M32" i="10" s="1"/>
  <c r="N32" i="10" s="1"/>
  <c r="M23" i="10" a="1"/>
  <c r="M23" i="10" s="1"/>
  <c r="K35" i="10" a="1"/>
  <c r="K35" i="10" s="1"/>
  <c r="L11" i="10" a="1"/>
  <c r="L11" i="10" s="1"/>
  <c r="M35" i="10" a="1"/>
  <c r="M35" i="10" s="1"/>
  <c r="L23" i="10" a="1"/>
  <c r="L23" i="10" s="1"/>
  <c r="L41" i="10" a="1"/>
  <c r="L41" i="10" s="1"/>
  <c r="L29" i="10" a="1"/>
  <c r="L29" i="10" s="1"/>
  <c r="L17" i="10" a="1"/>
  <c r="L17" i="10" s="1"/>
  <c r="L5" i="10" a="1"/>
  <c r="L5" i="10" s="1"/>
  <c r="K24" i="10" a="1"/>
  <c r="K24" i="10" s="1"/>
  <c r="K12" i="10" a="1"/>
  <c r="K12" i="10" s="1"/>
  <c r="N12" i="10" s="1"/>
  <c r="M41" i="10" a="1"/>
  <c r="M41" i="10" s="1"/>
  <c r="M29" i="10" a="1"/>
  <c r="M29" i="10" s="1"/>
  <c r="M17" i="10" a="1"/>
  <c r="M17" i="10" s="1"/>
  <c r="M5" i="10" a="1"/>
  <c r="M5" i="10" s="1"/>
  <c r="K36" i="10" a="1"/>
  <c r="K36" i="10" s="1"/>
  <c r="N36" i="10" s="1"/>
  <c r="L36" i="10" a="1"/>
  <c r="L36" i="10" s="1"/>
  <c r="L24" i="10" a="1"/>
  <c r="L24" i="10" s="1"/>
  <c r="L12" i="10" a="1"/>
  <c r="L12" i="10" s="1"/>
  <c r="N39" i="10"/>
  <c r="N26" i="10"/>
  <c r="N28" i="10"/>
  <c r="N16" i="10"/>
  <c r="N4" i="10"/>
  <c r="N13" i="10"/>
  <c r="N14" i="10"/>
  <c r="N33" i="10"/>
  <c r="N6" i="10"/>
  <c r="N31" i="10"/>
  <c r="N9" i="10"/>
  <c r="N30" i="10"/>
  <c r="N19" i="10"/>
  <c r="N18" i="10"/>
  <c r="N7" i="10"/>
  <c r="N40" i="10"/>
  <c r="N27" i="10"/>
  <c r="N38" i="10"/>
  <c r="N15" i="10"/>
  <c r="N37" i="10"/>
  <c r="N25" i="10"/>
  <c r="N3" i="10"/>
  <c r="N8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5" i="10"/>
  <c r="P36" i="10"/>
  <c r="P37" i="10"/>
  <c r="P38" i="10"/>
  <c r="P39" i="10"/>
  <c r="P40" i="10"/>
  <c r="P41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N34" i="10" l="1"/>
  <c r="N23" i="10"/>
  <c r="N11" i="10"/>
  <c r="N17" i="10"/>
  <c r="N41" i="10"/>
  <c r="N35" i="10"/>
  <c r="N24" i="10"/>
  <c r="N5" i="10"/>
  <c r="N2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tc={37BC02B8-382A-40CA-85B8-872349A72B6E}</author>
  </authors>
  <commentList>
    <comment ref="U25" authorId="0" shapeId="0" xr:uid="{37BC02B8-382A-40CA-85B8-872349A72B6E}">
      <text>
        <t>[Threaded comment]
Your version of Excel allows you to read this threaded comment; however, any edits to it will get removed if the file is opened in a newer version of Excel. Learn more: https://go.microsoft.com/fwlink/?linkid=870924
Comment:
    @Munifah and @Ryandito Mahendradani hasilnya dari remapping. Aku restart laptop dulu ya. Monggo direview. Sejauh ini tidak ada pattern untuk $/ft vs $k/day. Walaupun tidak sejomplang kemarin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BF2EBE-9C07-4767-B0D1-5A947E8AA2F1}" keepAlive="1" name="ModelConnection_ExternalData_1" description="Data Model" type="5" refreshedVersion="8" minRefreshableVersion="5" saveData="1">
    <dbPr connection="Data Model Connection" command="DRILLTHROUGH MAXROWS 1000 SELECT FROM [Model] WHERE ((([Measures].[Sum of Actual Cost USD 2],[Table18].[Level 3].&amp;[Well Cost],[Table18].[Level 4].&amp;[Services],[Table18].[Level 5].&amp;[Directional Drilling &amp; Surveys]),[Table18].[Well].&amp;[MBD-8])) RETURN [$Table18].[#],[$Table18].[Asset],[$Table18].[Campaign],[$Table18].[Level 2],[$Table18].[Level 3],[$Table18].[Level 4],[$Table18].[Level 5],[$Table18].[Well],[$Table18].[Actual Cost USD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136D8B3F-CF43-4877-8E0C-3AEA45B2FF7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F96843F4-1B1C-4ED1-A391-5303555FB073}" name="WorksheetConnection_20260416_Data for Dashboard.xlsx!tab_DB_Temp" type="102" refreshedVersion="8" minRefreshableVersion="5">
    <extLst>
      <ext xmlns:x15="http://schemas.microsoft.com/office/spreadsheetml/2010/11/main" uri="{DE250136-89BD-433C-8126-D09CA5730AF9}">
        <x15:connection id="tab_DB_Temp" autoDelete="1">
          <x15:rangePr sourceName="_xlcn.WorksheetConnection_20260416_DataforDashboard.xlsxtab_DB_Temp"/>
        </x15:connection>
      </ext>
    </extLst>
  </connection>
  <connection id="4" xr16:uid="{82F47E6D-544F-434B-B3D5-B8CE8B28FE38}" name="WorksheetConnection_20260416_Data for Dashboard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20260416_DataforDashboard.xlsxTable1"/>
        </x15:connection>
      </ext>
    </extLst>
  </connection>
  <connection id="5" xr16:uid="{5667AB78-9113-4E09-A968-BC5822CF93C6}" name="WorksheetConnection_20260416_Data for Dashboard.xlsx!Table18" type="102" refreshedVersion="8" minRefreshableVersion="5">
    <extLst>
      <ext xmlns:x15="http://schemas.microsoft.com/office/spreadsheetml/2010/11/main" uri="{DE250136-89BD-433C-8126-D09CA5730AF9}">
        <x15:connection id="Table18" autoDelete="1">
          <x15:rangePr sourceName="_xlcn.WorksheetConnection_20260416_DataforDashboard.xlsxTable18"/>
        </x15:connection>
      </ext>
    </extLst>
  </connection>
  <connection id="6" xr16:uid="{0B857EBF-67E6-464C-8907-766B73D7BE9A}" name="WorksheetConnection_20260416_Data for Dashboard.xlsx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20260416_DataforDashboard.xlsxTable4"/>
        </x15:connection>
      </ext>
    </extLst>
  </connection>
  <connection id="7" xr16:uid="{5AC1E203-B572-4342-80A6-B76D1AF8D9B7}" name="WorksheetConnection_20260422_Data for Dashboard.xlsx!tab_PhaseSum" type="102" refreshedVersion="8" minRefreshableVersion="5">
    <extLst>
      <ext xmlns:x15="http://schemas.microsoft.com/office/spreadsheetml/2010/11/main" uri="{DE250136-89BD-433C-8126-D09CA5730AF9}">
        <x15:connection id="tab_PhaseSum" autoDelete="1">
          <x15:rangePr sourceName="_xlcn.WorksheetConnection_20260422_DataforDashboard.xlsxtab_PhaseSum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18].[Asset].[All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<sst xmlns="http://schemas.openxmlformats.org/spreadsheetml/2006/main" count="27574" uniqueCount="695">
  <si>
    <t>Asset</t>
  </si>
  <si>
    <t>Asset_Label</t>
  </si>
  <si>
    <t>Campaign</t>
  </si>
  <si>
    <t>Camp_Label</t>
  </si>
  <si>
    <t>Well</t>
  </si>
  <si>
    <t>Well_Label</t>
  </si>
  <si>
    <t>No of Wells Drilled</t>
  </si>
  <si>
    <t>Campaign Cost USD mn</t>
  </si>
  <si>
    <t>Well Cost USD mn</t>
  </si>
  <si>
    <t>Drilling Shared Cost USD mn</t>
  </si>
  <si>
    <t>Support Cost USD</t>
  </si>
  <si>
    <t>Surface Facilities Cost USD</t>
  </si>
  <si>
    <t>Campaign Cost per Well USD</t>
  </si>
  <si>
    <t>Actual Total Depth ft MD</t>
  </si>
  <si>
    <t>Drilling Duration days</t>
  </si>
  <si>
    <t>Darajat</t>
  </si>
  <si>
    <t>DRJ - 2019</t>
  </si>
  <si>
    <t>DRJ-44OH</t>
  </si>
  <si>
    <t>DRJ-45OH</t>
  </si>
  <si>
    <t>DRJ-46OH</t>
  </si>
  <si>
    <t>DRJ-47OH</t>
  </si>
  <si>
    <t>DRJ-48</t>
  </si>
  <si>
    <t>DRJ - 2022</t>
  </si>
  <si>
    <t>DRJ-38RD</t>
  </si>
  <si>
    <t>DRJ-49OH</t>
  </si>
  <si>
    <t>DRJ-50OH</t>
  </si>
  <si>
    <t>DRJ-51OH</t>
  </si>
  <si>
    <t>DRJ-52OH</t>
  </si>
  <si>
    <t>DRJ - 2024</t>
  </si>
  <si>
    <t>DRJ-53</t>
  </si>
  <si>
    <t>DRJ-54</t>
  </si>
  <si>
    <t>DRJ-55</t>
  </si>
  <si>
    <t>DRJ-56</t>
  </si>
  <si>
    <t>DRJ-57</t>
  </si>
  <si>
    <t>Salak</t>
  </si>
  <si>
    <t>SLK - 2021</t>
  </si>
  <si>
    <t>AWI 16-08</t>
  </si>
  <si>
    <t>AWI 16-09</t>
  </si>
  <si>
    <t>Awi 21-05</t>
  </si>
  <si>
    <t>Awi 21-06</t>
  </si>
  <si>
    <t>AWI 9-10</t>
  </si>
  <si>
    <t>SLK - 2025</t>
  </si>
  <si>
    <t>AWI 21-7</t>
  </si>
  <si>
    <t>AWI 21-8</t>
  </si>
  <si>
    <t>AWI 23-1</t>
  </si>
  <si>
    <t>AWI 23-2</t>
  </si>
  <si>
    <t>AWI 2-6</t>
  </si>
  <si>
    <t>AWI 2-7 ML</t>
  </si>
  <si>
    <t>AWI 3-9</t>
  </si>
  <si>
    <t>AWI 9-10 RD</t>
  </si>
  <si>
    <t>AWI 9-11</t>
  </si>
  <si>
    <t>Wayang Windu</t>
  </si>
  <si>
    <t>WW - 2018</t>
  </si>
  <si>
    <t>MBA-6</t>
  </si>
  <si>
    <t>MBA-7</t>
  </si>
  <si>
    <t>MBD-7</t>
  </si>
  <si>
    <t>MBD-8</t>
  </si>
  <si>
    <t>WW - 2021</t>
  </si>
  <si>
    <t>MBD-8WO</t>
  </si>
  <si>
    <t>MBE-6</t>
  </si>
  <si>
    <t>MBE-7</t>
  </si>
  <si>
    <t>MBI-1</t>
  </si>
  <si>
    <t>WWA-8</t>
  </si>
  <si>
    <t>WWA-9</t>
  </si>
  <si>
    <t>Place Holder</t>
  </si>
  <si>
    <t>Campaign Well Cost</t>
  </si>
  <si>
    <t># of wells drilled</t>
  </si>
  <si>
    <t>$mn/well</t>
  </si>
  <si>
    <t>$/ft</t>
  </si>
  <si>
    <t>$k/day</t>
  </si>
  <si>
    <t>Cumulative Depth</t>
  </si>
  <si>
    <t>Cumulative Days</t>
  </si>
  <si>
    <t>Complete $/ft and $k/day</t>
  </si>
  <si>
    <t>Complete $/ft and $k/day as Campaign</t>
  </si>
  <si>
    <t>Normalized to DRJ - 2019</t>
  </si>
  <si>
    <t>$000/day</t>
  </si>
  <si>
    <t>Sum of Campaign Cost per Well USD</t>
  </si>
  <si>
    <t>Average of No of Wells Drilled</t>
  </si>
  <si>
    <t>Cumulative Depth ft</t>
  </si>
  <si>
    <t>Cumulative days</t>
  </si>
  <si>
    <t>$/ft Norm</t>
  </si>
  <si>
    <t>$000/day Norm</t>
  </si>
  <si>
    <t>Avg. Well Cost per Well $mn/well</t>
  </si>
  <si>
    <t>Avg. Drill Shared Cost per Well $mn/well</t>
  </si>
  <si>
    <t>Avg. Support Cost per well $mn/well</t>
  </si>
  <si>
    <t>Avg. Surface Facility per well $mn/well</t>
  </si>
  <si>
    <t>Total</t>
  </si>
  <si>
    <t>For Label $ft/norm</t>
  </si>
  <si>
    <t>Denominator</t>
  </si>
  <si>
    <t>$/day</t>
  </si>
  <si>
    <t>Grand Total</t>
  </si>
  <si>
    <t>Sum of Actual Cost USD</t>
  </si>
  <si>
    <t>Level 2</t>
  </si>
  <si>
    <t>Level 3</t>
  </si>
  <si>
    <t>Level 4</t>
  </si>
  <si>
    <t>Level 5</t>
  </si>
  <si>
    <t>Contingency</t>
  </si>
  <si>
    <t>Drilling Cost</t>
  </si>
  <si>
    <t>Support Cost</t>
  </si>
  <si>
    <t>Surface Facilities Cost</t>
  </si>
  <si>
    <t>General</t>
  </si>
  <si>
    <t>#</t>
  </si>
  <si>
    <t>Actual Cost USD</t>
  </si>
  <si>
    <t>LIH</t>
  </si>
  <si>
    <t>Logging Cost</t>
  </si>
  <si>
    <t>Well Cost</t>
  </si>
  <si>
    <t>Material - LL</t>
  </si>
  <si>
    <t>Casing</t>
  </si>
  <si>
    <t>Fuel &amp; Lubricants</t>
  </si>
  <si>
    <t>Well Equipment Surface</t>
  </si>
  <si>
    <t>Services</t>
  </si>
  <si>
    <t>API non API Machine Shop Service</t>
  </si>
  <si>
    <t>Bits, Reamer and Core heads</t>
  </si>
  <si>
    <t>Casing Installation</t>
  </si>
  <si>
    <t>Cement, Cementing &amp; Pump Fees</t>
  </si>
  <si>
    <t>Contract Rig</t>
  </si>
  <si>
    <t>Directional Drilling &amp; Surveys</t>
  </si>
  <si>
    <t>Drilling Safety, Health &amp; Environment</t>
  </si>
  <si>
    <t>Equipment Rental</t>
  </si>
  <si>
    <t>Land Transportation</t>
  </si>
  <si>
    <t>Mud Logging Service</t>
  </si>
  <si>
    <t>Mud, Chemical and Engineering Service</t>
  </si>
  <si>
    <t>Open Hole Electrical Logging Service</t>
  </si>
  <si>
    <t>Other Transportation</t>
  </si>
  <si>
    <t>Service Lines &amp; Communication</t>
  </si>
  <si>
    <t>Supervision</t>
  </si>
  <si>
    <t>Drilling Facilities Support</t>
  </si>
  <si>
    <t>Drilling Operation Water Support</t>
  </si>
  <si>
    <t>Permitting (IPPKH/IPJLPB)</t>
  </si>
  <si>
    <t>Hardware Supply</t>
  </si>
  <si>
    <t>Permitting</t>
  </si>
  <si>
    <t>Project Management Cost</t>
  </si>
  <si>
    <t>Well Insurance</t>
  </si>
  <si>
    <t>Insurance</t>
  </si>
  <si>
    <t>Conductor Casing Installation &amp; Material</t>
  </si>
  <si>
    <t>Service</t>
  </si>
  <si>
    <t>Tie-in</t>
  </si>
  <si>
    <t>Procurement</t>
  </si>
  <si>
    <t>Installation, Hook Up &amp; Pre-Commisioning</t>
  </si>
  <si>
    <t>Rig Mobilization</t>
  </si>
  <si>
    <t>Rig Move</t>
  </si>
  <si>
    <t>Interpad Move</t>
  </si>
  <si>
    <t>Others</t>
  </si>
  <si>
    <t>PGPA &amp; Security</t>
  </si>
  <si>
    <t>PGPA</t>
  </si>
  <si>
    <t>Well Testing</t>
  </si>
  <si>
    <t>Wellsite Geologist (WSG)</t>
  </si>
  <si>
    <t>Special Requirement Existing Pad</t>
  </si>
  <si>
    <t>Construction</t>
  </si>
  <si>
    <t>Material - Non LL</t>
  </si>
  <si>
    <t>Explosive</t>
  </si>
  <si>
    <t>Rig Skid</t>
  </si>
  <si>
    <t>IT &amp; Communication</t>
  </si>
  <si>
    <t>Internet and IT Support Service</t>
  </si>
  <si>
    <t>Security</t>
  </si>
  <si>
    <t>SHE</t>
  </si>
  <si>
    <t>Drill Cutting</t>
  </si>
  <si>
    <t>Drill Cutting - Transport &amp; Process</t>
  </si>
  <si>
    <t>Environmental Monitoring</t>
  </si>
  <si>
    <t>Sampling and Lab Analysis</t>
  </si>
  <si>
    <t>Hazardous Waste</t>
  </si>
  <si>
    <t>Engineering</t>
  </si>
  <si>
    <t>Other</t>
  </si>
  <si>
    <t>SHE Permit</t>
  </si>
  <si>
    <t>Environment Permit</t>
  </si>
  <si>
    <t>Road &amp; Pad</t>
  </si>
  <si>
    <t>Skid Moving</t>
  </si>
  <si>
    <t>Asset Transfer</t>
  </si>
  <si>
    <t>Consumables</t>
  </si>
  <si>
    <t>Coring</t>
  </si>
  <si>
    <t>Explosive Handling &amp; Permitting</t>
  </si>
  <si>
    <t>NDT Inspection</t>
  </si>
  <si>
    <t>Rig Inspection</t>
  </si>
  <si>
    <t>Vehicle Inspection</t>
  </si>
  <si>
    <t>Welding Service</t>
  </si>
  <si>
    <t>Heavy Equipment for Drill Cutting</t>
  </si>
  <si>
    <t>IPAL</t>
  </si>
  <si>
    <t>Andalalin</t>
  </si>
  <si>
    <t>Material</t>
  </si>
  <si>
    <t>Casing Repair &amp; Modif</t>
  </si>
  <si>
    <t>Drilling Rig O&amp;M</t>
  </si>
  <si>
    <t>New Rig Pavement</t>
  </si>
  <si>
    <t>No</t>
  </si>
  <si>
    <t>WBS CODE</t>
  </si>
  <si>
    <t>Pad Name</t>
  </si>
  <si>
    <t>Well Name
Actual</t>
  </si>
  <si>
    <t>Well Name
SAP</t>
  </si>
  <si>
    <t>ST
Yes or No</t>
  </si>
  <si>
    <t>Actual Depth Original, ft MD</t>
  </si>
  <si>
    <t>Actual Depth Side Track, ft MD</t>
  </si>
  <si>
    <t>Actual depth, ft MD</t>
  </si>
  <si>
    <t>Spud Date</t>
  </si>
  <si>
    <t>Drilling Duration, hrs</t>
  </si>
  <si>
    <t>Drilling Duration, days equivalent</t>
  </si>
  <si>
    <t>Target depth, ft MD</t>
  </si>
  <si>
    <t>Target Depth, eq. m MD</t>
  </si>
  <si>
    <t>Actual Depth, eq. m MD</t>
  </si>
  <si>
    <t>E500-2-0-8501-185003</t>
  </si>
  <si>
    <t>Pad MBA</t>
  </si>
  <si>
    <t>Pad MBD</t>
  </si>
  <si>
    <t>Yes</t>
  </si>
  <si>
    <t>E530-30101-D19001</t>
  </si>
  <si>
    <t>Pad 20</t>
  </si>
  <si>
    <t>Well 20 02</t>
  </si>
  <si>
    <t>DRJ 20 NE</t>
  </si>
  <si>
    <t>Pad S4</t>
  </si>
  <si>
    <t>Well S4 03</t>
  </si>
  <si>
    <t>DRJ S4 SW</t>
  </si>
  <si>
    <t>Well 20 01</t>
  </si>
  <si>
    <t>DRJ 20 WNW</t>
  </si>
  <si>
    <t>Well S4 01</t>
  </si>
  <si>
    <t>DRJ S4SSE</t>
  </si>
  <si>
    <t>Well S4 02</t>
  </si>
  <si>
    <t>DRJ S4S</t>
  </si>
  <si>
    <t>E500-30101-D205011</t>
  </si>
  <si>
    <t>Pad MBI</t>
  </si>
  <si>
    <t>MBI 1</t>
  </si>
  <si>
    <t>Pad WWA</t>
  </si>
  <si>
    <t>WWA 9</t>
  </si>
  <si>
    <t>WWA 8</t>
  </si>
  <si>
    <t>Pad MBE</t>
  </si>
  <si>
    <t>MBE 07</t>
  </si>
  <si>
    <t>MBE 06</t>
  </si>
  <si>
    <t>MBD 8 WO</t>
  </si>
  <si>
    <t/>
  </si>
  <si>
    <t>E540-30101-D20001</t>
  </si>
  <si>
    <t>Pad 21</t>
  </si>
  <si>
    <t>AWI 21-06</t>
  </si>
  <si>
    <t>AWI 21-05</t>
  </si>
  <si>
    <t>Pad 16</t>
  </si>
  <si>
    <t>Pad 9</t>
  </si>
  <si>
    <t>E530-30101-D225301</t>
  </si>
  <si>
    <t>Pad 14</t>
  </si>
  <si>
    <t>DRJ 14-1</t>
  </si>
  <si>
    <t>DRJ 14-2</t>
  </si>
  <si>
    <t>DRJ 20-1</t>
  </si>
  <si>
    <t>Pad SF</t>
  </si>
  <si>
    <t>DRJ SF-1</t>
  </si>
  <si>
    <t>DRJ SF-ML</t>
  </si>
  <si>
    <t>E530-30101-D235301</t>
  </si>
  <si>
    <t>Pad 15</t>
  </si>
  <si>
    <t>DRJ Steam 6</t>
  </si>
  <si>
    <t>Pad 18</t>
  </si>
  <si>
    <t>DRJ Steam 2</t>
  </si>
  <si>
    <t>DRJ Steam 3</t>
  </si>
  <si>
    <t>DRJ Steam 4</t>
  </si>
  <si>
    <t>DRJ Steam 5</t>
  </si>
  <si>
    <t>E540-30101-D245401</t>
  </si>
  <si>
    <t>Pad 3</t>
  </si>
  <si>
    <t>Pad 23</t>
  </si>
  <si>
    <t>Pad 2</t>
  </si>
  <si>
    <t>AWI 9-10RD</t>
  </si>
  <si>
    <t>Non-Productive Time</t>
  </si>
  <si>
    <t>Well Name</t>
  </si>
  <si>
    <t>Job Cat
Drill / Sidetrack / Well Service</t>
  </si>
  <si>
    <t>Event Reference No.</t>
  </si>
  <si>
    <t>Start Date</t>
  </si>
  <si>
    <t>End Date</t>
  </si>
  <si>
    <t>Unsch Maj Cat</t>
  </si>
  <si>
    <t>Unscheduled Detail</t>
  </si>
  <si>
    <t>Definition</t>
  </si>
  <si>
    <t>Dur (Net) (hr)</t>
  </si>
  <si>
    <t>Accountable Party</t>
  </si>
  <si>
    <t>Service Contract</t>
  </si>
  <si>
    <t>AWI 10-4</t>
  </si>
  <si>
    <t>Well Services</t>
  </si>
  <si>
    <t>WO</t>
  </si>
  <si>
    <t>PERSONNEL</t>
  </si>
  <si>
    <t>Wait On - Personnel.</t>
  </si>
  <si>
    <t>Operator</t>
  </si>
  <si>
    <t>STAR</t>
  </si>
  <si>
    <t>Drill and Complete</t>
  </si>
  <si>
    <t>HES</t>
  </si>
  <si>
    <t>Wait On - HSE. Safety stand-downs, investigations.</t>
  </si>
  <si>
    <t>Operator's Other Contractors</t>
  </si>
  <si>
    <t>Kharisma Citatunggal</t>
  </si>
  <si>
    <t>REG PERMIT</t>
  </si>
  <si>
    <t>Wait On - Regulations/Permits.</t>
  </si>
  <si>
    <t>Chevron Geothermal Indonesia Ltd.</t>
  </si>
  <si>
    <t>FSH</t>
  </si>
  <si>
    <t>FSH ALL OH</t>
  </si>
  <si>
    <t>Fishing Job</t>
  </si>
  <si>
    <t>Sperry Sun</t>
  </si>
  <si>
    <t>EQPS</t>
  </si>
  <si>
    <t>CIRSYS</t>
  </si>
  <si>
    <t>Equipment - Surface Circulation System. Third-party.</t>
  </si>
  <si>
    <t>Rig Contractor</t>
  </si>
  <si>
    <t>Apexindo Duta Pratama, PT</t>
  </si>
  <si>
    <t>RREQ</t>
  </si>
  <si>
    <t>Rig Repair - Circulation System/Mud Pumps.</t>
  </si>
  <si>
    <t>SUPPLIES</t>
  </si>
  <si>
    <t>Wait On - Supplies.</t>
  </si>
  <si>
    <t>EQP</t>
  </si>
  <si>
    <t>CSG LN</t>
  </si>
  <si>
    <t>Equipment - Casing/Liner. Includes accessories, excludes hangers.</t>
  </si>
  <si>
    <t>TOP DRIVE</t>
  </si>
  <si>
    <t>Rig Repair - Top Drive.</t>
  </si>
  <si>
    <t>AWI 16-8</t>
  </si>
  <si>
    <t>PT. DATI</t>
  </si>
  <si>
    <t>BHA</t>
  </si>
  <si>
    <t>Equipment - BHA. Includes adjustable gauge stabilizers, excludes motors, MWD, bits, reamers.</t>
  </si>
  <si>
    <t>Sub-Contractor</t>
  </si>
  <si>
    <t>Schlumberger Anadrill</t>
  </si>
  <si>
    <t>PIPE HANDL</t>
  </si>
  <si>
    <t>Rig Repair - Pipe Handling.</t>
  </si>
  <si>
    <t>STAR Energy Geothermal Drilling Services</t>
  </si>
  <si>
    <t>COMPTR</t>
  </si>
  <si>
    <t>Rig Repair - Computers/Controls.</t>
  </si>
  <si>
    <t>PARKER WELLBORE INDONESIA, PT.</t>
  </si>
  <si>
    <t>DW HOIST</t>
  </si>
  <si>
    <t>Rig Repair - Drawworks/Hoisting.</t>
  </si>
  <si>
    <t>SW</t>
  </si>
  <si>
    <t>TOOL FAIL</t>
  </si>
  <si>
    <t>Stuck Wireline - Downhole tool failure.</t>
  </si>
  <si>
    <t>Contractor</t>
  </si>
  <si>
    <t>SLB</t>
  </si>
  <si>
    <t>WC</t>
  </si>
  <si>
    <t>KICK</t>
  </si>
  <si>
    <t>Well Control - Kick. Uncontrolled formation fluid influx.</t>
  </si>
  <si>
    <t>STAR ENERGY GEOTHERMAL SALAK</t>
  </si>
  <si>
    <t>AWI 21-5</t>
  </si>
  <si>
    <t>Wait On - Equipment.</t>
  </si>
  <si>
    <t>Schlumberger</t>
  </si>
  <si>
    <t>Rig Repair - General Equipment.</t>
  </si>
  <si>
    <t>Air Drilling Associates Indonesia</t>
  </si>
  <si>
    <t>CSG HAN</t>
  </si>
  <si>
    <t>Equipment - Surface Casing Handling.</t>
  </si>
  <si>
    <t>VARCO INDO</t>
  </si>
  <si>
    <t>Equipment - Surface Pipe Handling. Third-party.</t>
  </si>
  <si>
    <t>ROT</t>
  </si>
  <si>
    <t>Rig Repair - Rotary Equipment.</t>
  </si>
  <si>
    <t>PR</t>
  </si>
  <si>
    <t>ERROR</t>
  </si>
  <si>
    <t>Process - Human Error. Non-mechanical.</t>
  </si>
  <si>
    <t>EL UNIT</t>
  </si>
  <si>
    <t>Equipment - Surface E-line Unit. Excludes downhole tools.</t>
  </si>
  <si>
    <t>RIG</t>
  </si>
  <si>
    <t>Wait On - Rig activities.</t>
  </si>
  <si>
    <t>ADA</t>
  </si>
  <si>
    <t>CMT</t>
  </si>
  <si>
    <t>Equipment - Cement Downhole Equipment. Use EQPS for surface.</t>
  </si>
  <si>
    <t>DOWELL</t>
  </si>
  <si>
    <t>CRANE</t>
  </si>
  <si>
    <t>Equipment - Surface Crane. Third-party only.</t>
  </si>
  <si>
    <t>CHAS</t>
  </si>
  <si>
    <t>AWI 8-3</t>
  </si>
  <si>
    <t>TNG Energy Services Indonesia, Pt</t>
  </si>
  <si>
    <t>WTHR</t>
  </si>
  <si>
    <t>Wait On - Weather. Storms, lightning, wind, temperature.</t>
  </si>
  <si>
    <t>TRANSPORT</t>
  </si>
  <si>
    <t>Wait On - Transport/Logistics.</t>
  </si>
  <si>
    <t>Cipta Hasil Sugiarto, PT</t>
  </si>
  <si>
    <t>MOD</t>
  </si>
  <si>
    <t>Rig Repair - Equipment Modification.</t>
  </si>
  <si>
    <t>WP</t>
  </si>
  <si>
    <t>JUNK</t>
  </si>
  <si>
    <t>Well Problem - Junk in hole. Non-formation related.</t>
  </si>
  <si>
    <t>PSI CNTRL</t>
  </si>
  <si>
    <t>Equipment - Surface Pressure Control. Excludes BOP/Diverter.</t>
  </si>
  <si>
    <t>Star Energy</t>
  </si>
  <si>
    <t>FL DISP</t>
  </si>
  <si>
    <t>Equipment - Fluid Displacement.</t>
  </si>
  <si>
    <t>Dowell Anadrill Schlumberger, PT - Cementing</t>
  </si>
  <si>
    <t>CMT JOB</t>
  </si>
  <si>
    <t>Well Problem - Cement job failure.</t>
  </si>
  <si>
    <t>DRJ-37</t>
  </si>
  <si>
    <t>WO05</t>
  </si>
  <si>
    <t>ORDERS</t>
  </si>
  <si>
    <t>Wait On - Orders.</t>
  </si>
  <si>
    <t>BJ Pumping Services</t>
  </si>
  <si>
    <t>WH</t>
  </si>
  <si>
    <t>Equipment - Wellhead. Includes wear bushings.</t>
  </si>
  <si>
    <t>RR09</t>
  </si>
  <si>
    <t>CT UNIT</t>
  </si>
  <si>
    <t>Equipment - Surface CT Unit. Excludes downhole tools.</t>
  </si>
  <si>
    <t>RR03</t>
  </si>
  <si>
    <t>Equipment- Computer</t>
  </si>
  <si>
    <t>FLTR</t>
  </si>
  <si>
    <t>Equipment - Filtration. For equipment or fluid.</t>
  </si>
  <si>
    <t>SE</t>
  </si>
  <si>
    <t>WBP14</t>
  </si>
  <si>
    <t>TIGHT HOLE</t>
  </si>
  <si>
    <t>Well Problem - Tight hole.</t>
  </si>
  <si>
    <t>Chevron Indonesia Company</t>
  </si>
  <si>
    <t>BHGE</t>
  </si>
  <si>
    <t>RR12</t>
  </si>
  <si>
    <t>DHF01</t>
  </si>
  <si>
    <t>CMT04</t>
  </si>
  <si>
    <t>DHF02</t>
  </si>
  <si>
    <t>BIT</t>
  </si>
  <si>
    <t>Equipment - Bit/Underreamer/Hole Opener.</t>
  </si>
  <si>
    <t>Halliburton Directional Drilling</t>
  </si>
  <si>
    <t>SFC18</t>
  </si>
  <si>
    <t>SURFEQP</t>
  </si>
  <si>
    <t>Equipment- Surface EQ</t>
  </si>
  <si>
    <t>Air Drilling</t>
  </si>
  <si>
    <t>RR02</t>
  </si>
  <si>
    <t>SP08</t>
  </si>
  <si>
    <t>SP</t>
  </si>
  <si>
    <t>HOLE CLEAN</t>
  </si>
  <si>
    <t>Stuck Pipe - Poor hole cleaning.</t>
  </si>
  <si>
    <t>WBP05</t>
  </si>
  <si>
    <t>LOST CIR</t>
  </si>
  <si>
    <t>Well Problem- loss Circulation</t>
  </si>
  <si>
    <t>F06</t>
  </si>
  <si>
    <t>FL CONDT</t>
  </si>
  <si>
    <t>Process - Fluid Conditioning. Properties, underbalance, barite, gas.</t>
  </si>
  <si>
    <t>SFC07</t>
  </si>
  <si>
    <t>DRJ-38</t>
  </si>
  <si>
    <t>BJ Services Indonesia, PT</t>
  </si>
  <si>
    <t>Sidetrack</t>
  </si>
  <si>
    <t>FISH</t>
  </si>
  <si>
    <t>FISH ALL CH</t>
  </si>
  <si>
    <t>Fishing - Cased hole operations.</t>
  </si>
  <si>
    <t>WHPSTK</t>
  </si>
  <si>
    <t>Equipment - Whipstock. Running/setting/retrieval.</t>
  </si>
  <si>
    <t>PLUG</t>
  </si>
  <si>
    <t>Equipment - Plug. Includes retrievable/drillable.</t>
  </si>
  <si>
    <t>DIVERTER</t>
  </si>
  <si>
    <t>Rig Repair - Diverter.</t>
  </si>
  <si>
    <t>POWER</t>
  </si>
  <si>
    <t>Rig Repair - Power System.</t>
  </si>
  <si>
    <t>LOG TOOL</t>
  </si>
  <si>
    <t>Equipment - Logging Tools. Excludes MWD/LWD.</t>
  </si>
  <si>
    <t>WIN</t>
  </si>
  <si>
    <t>Equipment - Whipstock/Window Milling.</t>
  </si>
  <si>
    <t>WIS (Wellbore Integrity Solution)</t>
  </si>
  <si>
    <t>JWLRY</t>
  </si>
  <si>
    <t>Equipment - Completion Jewelry. Initial installation only.</t>
  </si>
  <si>
    <t>HES ALARM</t>
  </si>
  <si>
    <t>Wait On - HSE Alarms.</t>
  </si>
  <si>
    <t>DS WS</t>
  </si>
  <si>
    <t>Equipment - Drillpipe/Workstring.</t>
  </si>
  <si>
    <t>STUCK</t>
  </si>
  <si>
    <t>Stuck Pipe - Unknown cause.</t>
  </si>
  <si>
    <t>SC</t>
  </si>
  <si>
    <t>Equipment - Sand Control.</t>
  </si>
  <si>
    <t>MI Swaco</t>
  </si>
  <si>
    <t>SABS</t>
  </si>
  <si>
    <t>TORQ</t>
  </si>
  <si>
    <t>Well Problem - Excessive torque.</t>
  </si>
  <si>
    <t>PWR SWVL</t>
  </si>
  <si>
    <t>Equipment - Surface Power Swivel.</t>
  </si>
  <si>
    <t>Rig Equipment</t>
  </si>
  <si>
    <t>FRM INSTAB</t>
  </si>
  <si>
    <t>Well Problem - Wellbore instability. Unconsolidated formations.</t>
  </si>
  <si>
    <t>Equipment - Surface Cement. Use EQP for downhole.</t>
  </si>
  <si>
    <t>DRJ-49</t>
  </si>
  <si>
    <t>WATER</t>
  </si>
  <si>
    <t>Wait On - Water supply.</t>
  </si>
  <si>
    <t>DRJ-50</t>
  </si>
  <si>
    <t>DRJ-51</t>
  </si>
  <si>
    <t>DRJ-52</t>
  </si>
  <si>
    <t>EQRCH</t>
  </si>
  <si>
    <t>ADA RCH</t>
  </si>
  <si>
    <t>Equipment- Air Drilling Rubber Change</t>
  </si>
  <si>
    <t>STEAM</t>
  </si>
  <si>
    <t>Well Control - Steam influx.</t>
  </si>
  <si>
    <t>SEG</t>
  </si>
  <si>
    <t>PARKER</t>
  </si>
  <si>
    <t>PROC</t>
  </si>
  <si>
    <t>Process - Procedure changes.</t>
  </si>
  <si>
    <t>SPWS</t>
  </si>
  <si>
    <t>Stuck Pipe Well Stability- Hole Cleaning</t>
  </si>
  <si>
    <t>STABILITY</t>
  </si>
  <si>
    <t>Stuck Pipe - Wellbore stability. General.</t>
  </si>
  <si>
    <t>AIR DRILLING</t>
  </si>
  <si>
    <t>Equipment- Air Drilling</t>
  </si>
  <si>
    <t>MAINTENANCE</t>
  </si>
  <si>
    <t>SLIP AND CUT DRL LINE</t>
  </si>
  <si>
    <t>MAINTENANCE-SLIP AND CUT DRL LINE</t>
  </si>
  <si>
    <t>Well Controll</t>
  </si>
  <si>
    <t>SCL</t>
  </si>
  <si>
    <t>Stuck Casing/Liner - Unknown cause.</t>
  </si>
  <si>
    <t>ML</t>
  </si>
  <si>
    <t>Equipment - Surface Mud Logging.</t>
  </si>
  <si>
    <t>Stuck Wireline - General.</t>
  </si>
  <si>
    <t>RRBOP</t>
  </si>
  <si>
    <t>SURF</t>
  </si>
  <si>
    <t>Rig Repair - Surface BOP.</t>
  </si>
  <si>
    <t>MWD</t>
  </si>
  <si>
    <t>Equipment - MWD issues. Excludes survey.</t>
  </si>
  <si>
    <t>DERRICK</t>
  </si>
  <si>
    <t>Rig Repair - Derrick.</t>
  </si>
  <si>
    <t>HMD-A01</t>
  </si>
  <si>
    <t>Service Company</t>
  </si>
  <si>
    <t>NMS</t>
  </si>
  <si>
    <t>MI SWACO</t>
  </si>
  <si>
    <t>HMD-A02</t>
  </si>
  <si>
    <t>DOWELL ANADRILL</t>
  </si>
  <si>
    <t>Wait On - Cement. Waiting on cement.</t>
  </si>
  <si>
    <t>Equipment- Air Drilling </t>
  </si>
  <si>
    <t>GEOMETRY</t>
  </si>
  <si>
    <t>Stuck Casing/Liner - Wellbore geometry. Excessive dogleg.</t>
  </si>
  <si>
    <t>Sagatrade Murni</t>
  </si>
  <si>
    <t>Stuck Pipe - Cement. Includes drillpipe, workstring, tubing.</t>
  </si>
  <si>
    <t>SLB - Logging/Wireline Services</t>
  </si>
  <si>
    <t>SLTSUT INSTAB</t>
  </si>
  <si>
    <t>Well Problem - Flowing/mobile shales, salt inclusions.</t>
  </si>
  <si>
    <t>VarcoIndo</t>
  </si>
  <si>
    <t>FISH ALL OH</t>
  </si>
  <si>
    <t>Fishing - Open hole operations.</t>
  </si>
  <si>
    <t>DP</t>
  </si>
  <si>
    <t>Rig Repair - Dynamic Positioning.</t>
  </si>
  <si>
    <t>Row Labels</t>
  </si>
  <si>
    <t>Well Name (WellView Version)</t>
  </si>
  <si>
    <t>Job Category</t>
  </si>
  <si>
    <t>Report Number</t>
  </si>
  <si>
    <t>Depth End (MD)</t>
  </si>
  <si>
    <t>Depth Progress</t>
  </si>
  <si>
    <t>Report Start Date</t>
  </si>
  <si>
    <t>Report End Date</t>
  </si>
  <si>
    <t>Phase</t>
  </si>
  <si>
    <t>DRJ-16</t>
  </si>
  <si>
    <t>MOB, RU</t>
  </si>
  <si>
    <t>COND, CSGCMT</t>
  </si>
  <si>
    <t>AWI 21-6</t>
  </si>
  <si>
    <t>AWI 16-9</t>
  </si>
  <si>
    <t>INTCSG1, CSGCMT</t>
  </si>
  <si>
    <t>DRLGLNR1, CSGCMT</t>
  </si>
  <si>
    <t>PRODLNR1, CSGCMT</t>
  </si>
  <si>
    <t>DRLGLNR, TB</t>
  </si>
  <si>
    <t>PRODLNR2, CSGCMT</t>
  </si>
  <si>
    <t>INTCSG1, DRILL</t>
  </si>
  <si>
    <t>DRLGLNR1, DRILL</t>
  </si>
  <si>
    <t>PRODLNR3, CSGCMT</t>
  </si>
  <si>
    <t>SURF, DRILL</t>
  </si>
  <si>
    <t>SURF, CSGCMT</t>
  </si>
  <si>
    <t>PRODLNR3, DRILL</t>
  </si>
  <si>
    <t>PRODLNR2, DRILL</t>
  </si>
  <si>
    <t>PROD, TB</t>
  </si>
  <si>
    <t>DRLGLNR2, CSGCMT</t>
  </si>
  <si>
    <t>PRODLNR1, CSGMILL</t>
  </si>
  <si>
    <t>PRODCSG, CSGCMT</t>
  </si>
  <si>
    <t>COND, DRILL</t>
  </si>
  <si>
    <t>PROD, CSGCLNOUT</t>
  </si>
  <si>
    <t>dZ ft</t>
  </si>
  <si>
    <t>dT days</t>
  </si>
  <si>
    <t>dT flat time days</t>
  </si>
  <si>
    <t>Year Start Date</t>
  </si>
  <si>
    <t>Year Start Label</t>
  </si>
  <si>
    <t>NPT hours</t>
  </si>
  <si>
    <t>Phase 1</t>
  </si>
  <si>
    <t>Phase 2</t>
  </si>
  <si>
    <t>Actual Dur (days)</t>
  </si>
  <si>
    <t>Actual Start Depth (ftKB)</t>
  </si>
  <si>
    <t>Actual End Depth (ftKB)</t>
  </si>
  <si>
    <t>DRILL</t>
  </si>
  <si>
    <t>CSGCMT</t>
  </si>
  <si>
    <t>DRLGLNR1</t>
  </si>
  <si>
    <t>DRLGLNR</t>
  </si>
  <si>
    <t>TB</t>
  </si>
  <si>
    <t>PRODLNR1</t>
  </si>
  <si>
    <t>PRODLNR2</t>
  </si>
  <si>
    <t>PROD</t>
  </si>
  <si>
    <t>CSGCLNOUT</t>
  </si>
  <si>
    <t>ABAN</t>
  </si>
  <si>
    <t>CMTPLUG</t>
  </si>
  <si>
    <t>PRODLNR</t>
  </si>
  <si>
    <t>SQUEEZE</t>
  </si>
  <si>
    <t>PRODOH</t>
  </si>
  <si>
    <t>DRLGLNR2</t>
  </si>
  <si>
    <t>COND</t>
  </si>
  <si>
    <t>PRODLNR3</t>
  </si>
  <si>
    <t>EVAL</t>
  </si>
  <si>
    <t>CSGMILL</t>
  </si>
  <si>
    <t>MOB</t>
  </si>
  <si>
    <t>RU</t>
  </si>
  <si>
    <t>INTCSG1</t>
  </si>
  <si>
    <t>PRODCSG</t>
  </si>
  <si>
    <t>PILOTOH</t>
  </si>
  <si>
    <t>CSGPULL</t>
  </si>
  <si>
    <t>MECHPLUG</t>
  </si>
  <si>
    <t>DISPL</t>
  </si>
  <si>
    <t>DEMOB</t>
  </si>
  <si>
    <t>RD</t>
  </si>
  <si>
    <t>INTER</t>
  </si>
  <si>
    <t>MOVEON</t>
  </si>
  <si>
    <t>MBD-8OH</t>
  </si>
  <si>
    <t>All</t>
  </si>
  <si>
    <t>Column Labels</t>
  </si>
  <si>
    <t>problem well for mbd 7 &amp; 8(??)</t>
  </si>
  <si>
    <t>mbd 7 8 shallower (??)</t>
  </si>
  <si>
    <t>mbd 8 kenapa lebih tinggi 3x lipat</t>
  </si>
  <si>
    <t>why mbd 7 8 (?)</t>
  </si>
  <si>
    <t>Table18[#]</t>
  </si>
  <si>
    <t>Table18[Asset]</t>
  </si>
  <si>
    <t>Table18[Campaign]</t>
  </si>
  <si>
    <t>Table18[Level 2]</t>
  </si>
  <si>
    <t>Table18[Level 3]</t>
  </si>
  <si>
    <t>Table18[Level 4]</t>
  </si>
  <si>
    <t>Table18[Level 5]</t>
  </si>
  <si>
    <t>Table18[Well]</t>
  </si>
  <si>
    <t>Table18[Actual Cost USD]</t>
  </si>
  <si>
    <t>Data returned for Sum of Actual Cost USD, Well Cost - Services - Directional Drilling &amp; Surveys, MBD-8 (First 1000 rows).</t>
  </si>
  <si>
    <t>whats the story with WW 2018</t>
  </si>
  <si>
    <t>Bagaimana menjawab pertanyaan "bayar mahal tapi lancar"?</t>
  </si>
  <si>
    <t>D</t>
  </si>
  <si>
    <t>S</t>
  </si>
  <si>
    <t>WW</t>
  </si>
  <si>
    <t>ft/day</t>
  </si>
  <si>
    <t>Ft</t>
  </si>
  <si>
    <t>Ideal time</t>
  </si>
  <si>
    <t>days</t>
  </si>
  <si>
    <t>ft</t>
  </si>
  <si>
    <t>Actual time</t>
  </si>
  <si>
    <t>ROP ideal</t>
  </si>
  <si>
    <t>delta</t>
  </si>
  <si>
    <t>Penetration actual rate</t>
  </si>
  <si>
    <t>Feet not realized</t>
  </si>
  <si>
    <t xml:space="preserve">Ft realized, </t>
  </si>
  <si>
    <t>Delta days</t>
  </si>
  <si>
    <t>ROP &amp; Penetration</t>
  </si>
  <si>
    <t>z x v</t>
  </si>
  <si>
    <t>z x v2</t>
  </si>
  <si>
    <t>z x (v - dv)</t>
  </si>
  <si>
    <t>z</t>
  </si>
  <si>
    <t>ft/d</t>
  </si>
  <si>
    <t>day</t>
  </si>
  <si>
    <t>V2</t>
  </si>
  <si>
    <t>t2</t>
  </si>
  <si>
    <t>v1</t>
  </si>
  <si>
    <t>t1</t>
  </si>
  <si>
    <t>V1</t>
  </si>
  <si>
    <t>dV</t>
  </si>
  <si>
    <t>dt</t>
  </si>
  <si>
    <t>Avg act</t>
  </si>
  <si>
    <t>dDays</t>
  </si>
  <si>
    <t>Expc days</t>
  </si>
  <si>
    <t>Phase Summary 2018-2026</t>
  </si>
  <si>
    <t>Job Cat</t>
  </si>
  <si>
    <t>Hole/Casing Size</t>
  </si>
  <si>
    <t>Act Cum Dur (days)</t>
  </si>
  <si>
    <t>30</t>
  </si>
  <si>
    <t>26</t>
  </si>
  <si>
    <t>20</t>
  </si>
  <si>
    <t>17 1/2</t>
  </si>
  <si>
    <t>13 3/8</t>
  </si>
  <si>
    <t>12 1/4</t>
  </si>
  <si>
    <t>10 3/4</t>
  </si>
  <si>
    <t>9 7/8</t>
  </si>
  <si>
    <t>8 5/8</t>
  </si>
  <si>
    <t>7 7/8</t>
  </si>
  <si>
    <t>7</t>
  </si>
  <si>
    <t>9-7/8</t>
  </si>
  <si>
    <t>36</t>
  </si>
  <si>
    <t>9 5/8</t>
  </si>
  <si>
    <t>8 1/2</t>
  </si>
  <si>
    <t>DRJ-45</t>
  </si>
  <si>
    <t>DRJ-46</t>
  </si>
  <si>
    <t>DRJ-47</t>
  </si>
  <si>
    <t>6 7/8</t>
  </si>
  <si>
    <t>4 1/2</t>
  </si>
  <si>
    <t>17.5</t>
  </si>
  <si>
    <t>13.375</t>
  </si>
  <si>
    <t>12.25</t>
  </si>
  <si>
    <t>10.75</t>
  </si>
  <si>
    <t>9.875</t>
  </si>
  <si>
    <t>8.625</t>
  </si>
  <si>
    <t>Max of Depth End (MD)</t>
  </si>
  <si>
    <t>Well Name Alt 1</t>
  </si>
  <si>
    <t>Well Name Alt 2</t>
  </si>
  <si>
    <t>WBS Reference for Drilling Campaign (Drilling Cost)</t>
  </si>
  <si>
    <t>WBS Level</t>
  </si>
  <si>
    <t xml:space="preserve">WBS Drilling Campaign </t>
  </si>
  <si>
    <t>Wayang Windu Campaign 2018/2019</t>
  </si>
  <si>
    <t>MBA-6
MBA-7
MBD-7
MBD-8</t>
  </si>
  <si>
    <t>Darajat Campaign 2019</t>
  </si>
  <si>
    <t>DRJ S4 SW
DRJ 20 WNW
DRJ S4SSE
DRJ S4S</t>
  </si>
  <si>
    <t>Wayang Windu Campaign 2020/2021</t>
  </si>
  <si>
    <t>MBI 1
WWA 9
WWA 8
MBE 07
MBE 06
MBD 8 WO</t>
  </si>
  <si>
    <t>Salak Campaign 2021</t>
  </si>
  <si>
    <t>AWI 21-06
AWI 21-05
AWI 16-09
AWI 16-08
AWI 9-10</t>
  </si>
  <si>
    <t>Darajat Campaign 2022</t>
  </si>
  <si>
    <t>DRJ 14-1
DRJ 14-2
DRJ 20-1
DRJ SF-1
DRJ SF-ML</t>
  </si>
  <si>
    <t>Darajat Campaign 2023/2024</t>
  </si>
  <si>
    <t>DRJ Steam 6 : DRJ 53
DRJ Steam 2 : DRJ 54
DRJ Steam 3 : DRJ 55 
DRJ Steam 4 : DRJ 56 
DRJ Steam 5 : DRJ 57</t>
  </si>
  <si>
    <t>Salak Campaign 2025/2026</t>
  </si>
  <si>
    <t>AWI 21-8
AWI 21-7
AWI 3-9
AWI 23-1
AWI 23-2
AWI 2-7 ML
AWI 2-6
AWI 9-11
AWI 2-10RD</t>
  </si>
  <si>
    <t>DRJ-44</t>
  </si>
  <si>
    <t>Max of Act Cum Dur (days)</t>
  </si>
  <si>
    <t>Max of Actual End Depth (ftKB)</t>
  </si>
  <si>
    <t>Well OK?</t>
  </si>
  <si>
    <t>dZ, ft</t>
  </si>
  <si>
    <t>dDays, days</t>
  </si>
  <si>
    <t>Cum Time Log Days_WV</t>
  </si>
  <si>
    <t>Net Depth Progress_WV ft</t>
  </si>
  <si>
    <t>Max of Cum Time Log Days_WV</t>
  </si>
  <si>
    <t>SOURCE: DEPTH VS DAYS (WELLVIEW RAW)</t>
  </si>
  <si>
    <t>SOURCE: PHASE SUMMARY</t>
  </si>
  <si>
    <t>PH SUM - DEPTH vs DAYS</t>
  </si>
  <si>
    <t>Gen.Camp ft, MD</t>
  </si>
  <si>
    <t>Diff</t>
  </si>
  <si>
    <t>TVD Chart</t>
  </si>
  <si>
    <t>Depth, ft 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</si>
</sst>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#,##0.0;\(#,##0.0\);&quot;-&quot;"/>
    <numFmt numFmtId="165" formatCode="&quot;[&quot;@&quot;]&quot;"/>
    <numFmt numFmtId="166" formatCode="#,##0.0"/>
    <numFmt numFmtId="167" formatCode="m/d/yy;@"/>
    <numFmt numFmtId="168" formatCode="0.0000"/>
  </numFmts>
  <fonts count="16" x14ac:knownFonts="1"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0" tint="-0.499984740745262"/>
      <name val="Arial"/>
      <family val="2"/>
    </font>
    <font>
      <b/>
      <sz val="12"/>
      <color theme="1"/>
      <name val="Calibri"/>
      <family val="2"/>
    </font>
    <font>
      <u/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8"/>
      <name val="Calibri"/>
      <family val="2"/>
    </font>
    <font>
      <b/>
      <sz val="14"/>
      <color theme="1"/>
      <name val="Aptos Narrow"/>
      <family val="2"/>
      <scheme val="minor"/>
    </font>
    <font>
      <b/>
      <u/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mediumGray">
        <fgColor theme="1" tint="0.49998474074526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/>
    <xf numFmtId="0" fontId="3" fillId="2" borderId="1" applyNumberFormat="0" applyAlignment="0"/>
    <xf numFmtId="0" fontId="4" fillId="0" borderId="2" applyNumberFormat="0" applyAlignment="0"/>
    <xf numFmtId="0" fontId="2" fillId="3" borderId="3" applyNumberFormat="0" applyFont="0" applyAlignment="0"/>
    <xf numFmtId="165" fontId="5" fillId="0" borderId="0" applyFill="0" applyBorder="0">
      <alignment horizontal="center"/>
    </xf>
    <xf numFmtId="0" fontId="2" fillId="4" borderId="4" applyNumberFormat="0" applyFont="0" applyAlignment="0"/>
    <xf numFmtId="0" fontId="9" fillId="0" borderId="0"/>
    <xf numFmtId="43" fontId="11" fillId="0" borderId="0" applyFont="0" applyFill="0" applyBorder="0" applyAlignment="0" applyProtection="0"/>
    <xf numFmtId="0" fontId="2" fillId="0" borderId="0"/>
  </cellStyleXfs>
  <cellXfs count="60">
    <xf numFmtId="0" fontId="0" fillId="0" borderId="0" xfId="0"/>
    <xf numFmtId="0" fontId="0" fillId="0" borderId="0" xfId="0" applyAlignment="1">
      <alignment vertical="center"/>
    </xf>
    <xf numFmtId="16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wrapText="1"/>
    </xf>
    <xf numFmtId="167" fontId="0" fillId="0" borderId="0" xfId="0" applyNumberFormat="1"/>
    <xf numFmtId="0" fontId="1" fillId="0" borderId="0" xfId="0" applyFont="1"/>
    <xf numFmtId="0" fontId="0" fillId="0" borderId="0" xfId="0" applyAlignment="1">
      <alignment vertical="top" wrapText="1"/>
    </xf>
    <xf numFmtId="167" fontId="0" fillId="0" borderId="0" xfId="0" applyNumberFormat="1" applyAlignment="1">
      <alignment vertical="top" wrapText="1"/>
    </xf>
    <xf numFmtId="164" fontId="0" fillId="0" borderId="0" xfId="1" applyFont="1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5" borderId="5" xfId="0" applyFont="1" applyFill="1" applyBorder="1"/>
    <xf numFmtId="11" fontId="0" fillId="0" borderId="0" xfId="0" applyNumberFormat="1" applyAlignment="1">
      <alignment vertical="top" wrapText="1"/>
    </xf>
    <xf numFmtId="3" fontId="0" fillId="0" borderId="0" xfId="0" applyNumberFormat="1"/>
    <xf numFmtId="0" fontId="6" fillId="0" borderId="0" xfId="0" applyFont="1"/>
    <xf numFmtId="166" fontId="6" fillId="0" borderId="0" xfId="0" applyNumberFormat="1" applyFont="1"/>
    <xf numFmtId="164" fontId="1" fillId="0" borderId="0" xfId="1" applyFont="1"/>
    <xf numFmtId="164" fontId="0" fillId="0" borderId="0" xfId="0" applyNumberFormat="1"/>
    <xf numFmtId="0" fontId="7" fillId="0" borderId="0" xfId="0" applyFont="1"/>
    <xf numFmtId="164" fontId="8" fillId="0" borderId="0" xfId="1" applyFont="1"/>
    <xf numFmtId="0" fontId="1" fillId="0" borderId="5" xfId="0" applyFont="1" applyBorder="1"/>
    <xf numFmtId="0" fontId="1" fillId="5" borderId="0" xfId="0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6" fontId="0" fillId="6" borderId="0" xfId="0" applyNumberFormat="1" applyFill="1"/>
    <xf numFmtId="166" fontId="0" fillId="7" borderId="0" xfId="0" applyNumberFormat="1" applyFill="1"/>
    <xf numFmtId="166" fontId="12" fillId="6" borderId="0" xfId="0" applyNumberFormat="1" applyFont="1" applyFill="1"/>
    <xf numFmtId="164" fontId="0" fillId="6" borderId="0" xfId="1" applyFont="1" applyFill="1"/>
    <xf numFmtId="164" fontId="0" fillId="8" borderId="0" xfId="1" applyFont="1" applyFill="1"/>
    <xf numFmtId="0" fontId="0" fillId="8" borderId="0" xfId="0" applyFill="1"/>
    <xf numFmtId="9" fontId="0" fillId="0" borderId="0" xfId="0" applyNumberFormat="1"/>
    <xf numFmtId="2" fontId="0" fillId="0" borderId="0" xfId="0" applyNumberFormat="1"/>
    <xf numFmtId="4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2" fillId="0" borderId="0" xfId="9" applyAlignment="1">
      <alignment vertical="center"/>
    </xf>
    <xf numFmtId="0" fontId="4" fillId="7" borderId="6" xfId="9" applyFont="1" applyFill="1" applyBorder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2" fillId="0" borderId="6" xfId="9" applyBorder="1" applyAlignment="1">
      <alignment horizontal="center" vertical="center"/>
    </xf>
    <xf numFmtId="0" fontId="2" fillId="0" borderId="6" xfId="9" applyBorder="1" applyAlignment="1">
      <alignment vertical="center"/>
    </xf>
    <xf numFmtId="0" fontId="2" fillId="0" borderId="6" xfId="9" applyBorder="1" applyAlignment="1">
      <alignment vertical="center" wrapText="1"/>
    </xf>
    <xf numFmtId="0" fontId="2" fillId="0" borderId="0" xfId="9" applyAlignment="1">
      <alignment horizontal="center" vertical="center"/>
    </xf>
    <xf numFmtId="168" fontId="2" fillId="0" borderId="0" xfId="9" applyNumberFormat="1" applyAlignment="1">
      <alignment horizontal="center" vertical="center"/>
    </xf>
    <xf numFmtId="0" fontId="2" fillId="0" borderId="6" xfId="9" applyBorder="1" applyAlignment="1">
      <alignment horizontal="left" vertical="center"/>
    </xf>
    <xf numFmtId="0" fontId="2" fillId="8" borderId="6" xfId="9" applyFill="1" applyBorder="1" applyAlignment="1">
      <alignment horizontal="center" vertical="center"/>
    </xf>
    <xf numFmtId="0" fontId="2" fillId="8" borderId="6" xfId="9" applyFill="1" applyBorder="1" applyAlignment="1">
      <alignment vertical="center"/>
    </xf>
    <xf numFmtId="0" fontId="2" fillId="8" borderId="6" xfId="9" applyFill="1" applyBorder="1" applyAlignment="1">
      <alignment vertical="center" wrapText="1"/>
    </xf>
    <xf numFmtId="0" fontId="15" fillId="0" borderId="0" xfId="0" applyFont="1"/>
    <xf numFmtId="166" fontId="12" fillId="0" borderId="0" xfId="0" applyNumberFormat="1" applyFont="1"/>
    <xf numFmtId="166" fontId="12" fillId="9" borderId="0" xfId="0" applyNumberFormat="1" applyFont="1" applyFill="1"/>
    <xf numFmtId="0" fontId="12" fillId="9" borderId="0" xfId="0" applyFont="1" applyFill="1"/>
    <xf numFmtId="164" fontId="12" fillId="9" borderId="0" xfId="1" applyFont="1" applyFill="1"/>
    <xf numFmtId="43" fontId="0" fillId="0" borderId="0" xfId="8" applyFont="1"/>
    <xf numFmtId="164" fontId="8" fillId="0" borderId="0" xfId="1" applyFont="1" applyFill="1"/>
    <xf numFmtId="0" fontId="14" fillId="0" borderId="0" xfId="9" applyFont="1" applyAlignment="1">
      <alignment horizontal="center" vertical="center"/>
    </xf>
  </cellXfs>
  <cellStyles count="10">
    <cellStyle name="01. Standard Numbers" xfId="1" xr:uid="{9AC4ADA3-5BCC-42C9-A1EF-0E3A1B3AC3E1}"/>
    <cellStyle name="02. Hard Input" xfId="2" xr:uid="{30671B0B-1B54-499E-B20C-F2601497FBF4}"/>
    <cellStyle name="03. Total" xfId="3" xr:uid="{CEA689BA-17BC-4365-B54A-F677C88935B1}"/>
    <cellStyle name="04. Dims" xfId="5" xr:uid="{5C7652E2-6355-4FEA-96A4-9C215D746CF6}"/>
    <cellStyle name="05. Indirect Input" xfId="6" xr:uid="{C3B5D334-438B-46C2-BD6D-14AA4288C6DE}"/>
    <cellStyle name="06. Inactive" xfId="4" xr:uid="{D9A26E60-8F6E-40BB-9B08-6E167389668E}"/>
    <cellStyle name="Comma" xfId="8" builtinId="3"/>
    <cellStyle name="Normal" xfId="0" builtinId="0"/>
    <cellStyle name="Normal 2" xfId="7" xr:uid="{4D62E675-5075-4712-AF36-C094117C50D0}"/>
    <cellStyle name="Normal 3" xfId="9" xr:uid="{5BFC293B-4B65-4FE1-A1E7-1FD77BC70524}"/>
  </cellStyles>
  <dxfs count="70">
    <dxf>
      <border>
        <top style="dotted">
          <color auto="1"/>
        </top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theme="3" tint="0.8999908444471571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64" formatCode="#,##0.0;\(#,##0.0\);&quot;-&quot;"/>
    </dxf>
    <dxf>
      <numFmt numFmtId="0" formatCode="General"/>
    </dxf>
    <dxf>
      <numFmt numFmtId="0" formatCode="General"/>
    </dxf>
    <dxf>
      <numFmt numFmtId="164" formatCode="#,##0.0;\(#,##0.0\);&quot;-&quot;"/>
    </dxf>
    <dxf>
      <numFmt numFmtId="164" formatCode="#,##0.0;\(#,##0.0\);&quot;-&quot;"/>
    </dxf>
    <dxf>
      <numFmt numFmtId="0" formatCode="General"/>
    </dxf>
    <dxf>
      <numFmt numFmtId="167" formatCode="m/d/yy;@"/>
    </dxf>
    <dxf>
      <numFmt numFmtId="167" formatCode="m/d/yy;@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7" formatCode="m/d/yy;@"/>
      <alignment horizontal="general" vertical="top" textRotation="0" wrapText="1" indent="0" justifyLastLine="0" shrinkToFit="0" readingOrder="0"/>
    </dxf>
    <dxf>
      <numFmt numFmtId="167" formatCode="m/d/yy;@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#,##0.0;\(#,##0.0\);&quot;-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#,##0.0;\(#,##0.0\);&quot;-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#,##0.0;\(#,##0.0\);&quot;-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64" formatCode="#,##0.0;\(#,##0.0\);&quot;-&quot;"/>
    </dxf>
    <dxf>
      <numFmt numFmtId="167" formatCode="m/d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4" formatCode="#,##0.0;\(#,##0.0\);&quot;-&quot;"/>
      <alignment horizontal="general" vertical="top" textRotation="0" wrapText="1" indent="0" justifyLastLine="0" shrinkToFit="0" readingOrder="0"/>
    </dxf>
    <dxf>
      <numFmt numFmtId="164" formatCode="#,##0.0;\(#,##0.0\);&quot;-&quot;"/>
      <alignment horizontal="general" vertical="top" textRotation="0" wrapText="1" indent="0" justifyLastLine="0" shrinkToFit="0" readingOrder="0"/>
    </dxf>
    <dxf>
      <numFmt numFmtId="164" formatCode="#,##0.0;\(#,##0.0\);&quot;-&quot;"/>
      <alignment horizontal="general" vertical="top" textRotation="0" wrapText="1" indent="0" justifyLastLine="0" shrinkToFit="0" readingOrder="0"/>
    </dxf>
    <dxf>
      <numFmt numFmtId="164" formatCode="#,##0.0;\(#,##0.0\);&quot;-&quot;"/>
      <alignment horizontal="general" vertical="top" textRotation="0" wrapText="1" indent="0" justifyLastLine="0" shrinkToFit="0" readingOrder="0"/>
    </dxf>
    <dxf>
      <numFmt numFmtId="164" formatCode="#,##0.0;\(#,##0.0\);&quot;-&quot;"/>
      <alignment horizontal="general" vertical="top" textRotation="0" wrapText="1" indent="0" justifyLastLine="0" shrinkToFit="0" readingOrder="0"/>
    </dxf>
    <dxf>
      <numFmt numFmtId="164" formatCode="#,##0.0;\(#,##0.0\);&quot;-&quot;"/>
      <alignment horizontal="general" vertical="top" textRotation="0" wrapText="1" indent="0" justifyLastLine="0" shrinkToFit="0" readingOrder="0"/>
    </dxf>
    <dxf>
      <numFmt numFmtId="164" formatCode="#,##0.0;\(#,##0.0\);&quot;-&quot;"/>
      <alignment horizontal="general" vertical="top" textRotation="0" wrapText="1" indent="0" justifyLastLine="0" shrinkToFit="0" readingOrder="0"/>
    </dxf>
    <dxf>
      <numFmt numFmtId="164" formatCode="#,##0.0;\(#,##0.0\);&quot;-&quot;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A297A332-1C1B-43AE-94A9-B6D3991C374D}"/>
  </tableStyles>
  <colors>
    <mruColors>
      <color rgb="FFFFFFFF"/>
      <color rgb="FFCCFF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pivotCacheDefinition" Target="pivotCache/pivotCacheDefinition2.xml"/><Relationship Id="rId21" Type="http://schemas.openxmlformats.org/officeDocument/2006/relationships/worksheet" Target="worksheets/sheet21.xml"/><Relationship Id="rId42" Type="http://schemas.openxmlformats.org/officeDocument/2006/relationships/pivotCacheDefinition" Target="pivotCache/pivotCacheDefinition18.xml"/><Relationship Id="rId47" Type="http://schemas.openxmlformats.org/officeDocument/2006/relationships/sharedStrings" Target="sharedStrings.xml"/><Relationship Id="rId63" Type="http://schemas.openxmlformats.org/officeDocument/2006/relationships/customXml" Target="../customXml/item12.xml"/><Relationship Id="rId68" Type="http://schemas.openxmlformats.org/officeDocument/2006/relationships/customXml" Target="../customXml/item1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pivotCacheDefinition" Target="pivotCache/pivotCacheDefinition8.xml"/><Relationship Id="rId37" Type="http://schemas.openxmlformats.org/officeDocument/2006/relationships/pivotCacheDefinition" Target="pivotCache/pivotCacheDefinition13.xml"/><Relationship Id="rId40" Type="http://schemas.openxmlformats.org/officeDocument/2006/relationships/pivotCacheDefinition" Target="pivotCache/pivotCacheDefinition16.xml"/><Relationship Id="rId45" Type="http://schemas.openxmlformats.org/officeDocument/2006/relationships/connections" Target="connections.xml"/><Relationship Id="rId53" Type="http://schemas.openxmlformats.org/officeDocument/2006/relationships/customXml" Target="../customXml/item2.xml"/><Relationship Id="rId58" Type="http://schemas.openxmlformats.org/officeDocument/2006/relationships/customXml" Target="../customXml/item7.xml"/><Relationship Id="rId66" Type="http://schemas.openxmlformats.org/officeDocument/2006/relationships/customXml" Target="../customXml/item15.xml"/><Relationship Id="rId74" Type="http://schemas.openxmlformats.org/officeDocument/2006/relationships/customXml" Target="../customXml/item23.xml"/><Relationship Id="rId79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pivotCacheDefinition" Target="pivotCache/pivotCacheDefinition6.xml"/><Relationship Id="rId35" Type="http://schemas.openxmlformats.org/officeDocument/2006/relationships/pivotCacheDefinition" Target="pivotCache/pivotCacheDefinition11.xml"/><Relationship Id="rId43" Type="http://schemas.openxmlformats.org/officeDocument/2006/relationships/pivotCacheDefinition" Target="pivotCache/pivotCacheDefinition19.xml"/><Relationship Id="rId48" Type="http://schemas.openxmlformats.org/officeDocument/2006/relationships/sheetMetadata" Target="metadata.xml"/><Relationship Id="rId56" Type="http://schemas.openxmlformats.org/officeDocument/2006/relationships/customXml" Target="../customXml/item5.xml"/><Relationship Id="rId64" Type="http://schemas.openxmlformats.org/officeDocument/2006/relationships/customXml" Target="../customXml/item13.xml"/><Relationship Id="rId69" Type="http://schemas.openxmlformats.org/officeDocument/2006/relationships/customXml" Target="../customXml/item18.xml"/><Relationship Id="rId77" Type="http://schemas.openxmlformats.org/officeDocument/2006/relationships/customXml" Target="../customXml/item26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72" Type="http://schemas.openxmlformats.org/officeDocument/2006/relationships/customXml" Target="../customXml/item21.xml"/><Relationship Id="rId80" Type="http://schemas.openxmlformats.org/officeDocument/2006/relationships/customXml" Target="../customXml/item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pivotCacheDefinition" Target="pivotCache/pivotCacheDefinition9.xml"/><Relationship Id="rId38" Type="http://schemas.openxmlformats.org/officeDocument/2006/relationships/pivotCacheDefinition" Target="pivotCache/pivotCacheDefinition14.xml"/><Relationship Id="rId46" Type="http://schemas.openxmlformats.org/officeDocument/2006/relationships/styles" Target="styles.xml"/><Relationship Id="rId59" Type="http://schemas.openxmlformats.org/officeDocument/2006/relationships/customXml" Target="../customXml/item8.xml"/><Relationship Id="rId67" Type="http://schemas.openxmlformats.org/officeDocument/2006/relationships/customXml" Target="../customXml/item16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7.xml"/><Relationship Id="rId54" Type="http://schemas.openxmlformats.org/officeDocument/2006/relationships/customXml" Target="../customXml/item3.xml"/><Relationship Id="rId62" Type="http://schemas.openxmlformats.org/officeDocument/2006/relationships/customXml" Target="../customXml/item11.xml"/><Relationship Id="rId70" Type="http://schemas.openxmlformats.org/officeDocument/2006/relationships/customXml" Target="../customXml/item19.xml"/><Relationship Id="rId75" Type="http://schemas.openxmlformats.org/officeDocument/2006/relationships/customXml" Target="../customXml/item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36" Type="http://schemas.openxmlformats.org/officeDocument/2006/relationships/pivotCacheDefinition" Target="pivotCache/pivotCacheDefinition12.xml"/><Relationship Id="rId49" Type="http://schemas.openxmlformats.org/officeDocument/2006/relationships/powerPivotData" Target="model/item.data"/><Relationship Id="rId57" Type="http://schemas.openxmlformats.org/officeDocument/2006/relationships/customXml" Target="../customXml/item6.xml"/><Relationship Id="rId10" Type="http://schemas.openxmlformats.org/officeDocument/2006/relationships/worksheet" Target="worksheets/sheet10.xml"/><Relationship Id="rId31" Type="http://schemas.openxmlformats.org/officeDocument/2006/relationships/pivotCacheDefinition" Target="pivotCache/pivotCacheDefinition7.xml"/><Relationship Id="rId44" Type="http://schemas.openxmlformats.org/officeDocument/2006/relationships/theme" Target="theme/theme1.xml"/><Relationship Id="rId52" Type="http://schemas.openxmlformats.org/officeDocument/2006/relationships/customXml" Target="../customXml/item1.xml"/><Relationship Id="rId60" Type="http://schemas.openxmlformats.org/officeDocument/2006/relationships/customXml" Target="../customXml/item9.xml"/><Relationship Id="rId65" Type="http://schemas.openxmlformats.org/officeDocument/2006/relationships/customXml" Target="../customXml/item14.xml"/><Relationship Id="rId73" Type="http://schemas.openxmlformats.org/officeDocument/2006/relationships/customXml" Target="../customXml/item22.xml"/><Relationship Id="rId78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pivotCacheDefinition" Target="pivotCache/pivotCacheDefinition15.xml"/><Relationship Id="rId34" Type="http://schemas.openxmlformats.org/officeDocument/2006/relationships/pivotCacheDefinition" Target="pivotCache/pivotCacheDefinition10.xml"/><Relationship Id="rId50" Type="http://schemas.microsoft.com/office/2017/10/relationships/person" Target="persons/person.xml"/><Relationship Id="rId55" Type="http://schemas.openxmlformats.org/officeDocument/2006/relationships/customXml" Target="../customXml/item4.xml"/><Relationship Id="rId76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29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[20260422_Data for Dashboard.xlsx]Pivot.Master!PivotTable2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Pivot.Master!$K$3:$K$4</c:f>
              <c:strCache>
                <c:ptCount val="1"/>
                <c:pt idx="0">
                  <c:v>Darajat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Pivot.Master!$H$5:$J$11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Pivot.Master!$K$5:$K$11</c:f>
              <c:numCache>
                <c:formatCode>#,##0.0</c:formatCode>
                <c:ptCount val="7"/>
                <c:pt idx="0">
                  <c:v>42.003384160000003</c:v>
                </c:pt>
                <c:pt idx="1">
                  <c:v>30.669524900000006</c:v>
                </c:pt>
                <c:pt idx="2">
                  <c:v>37.367109639999995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B-4F9B-A061-10EEC1B98B04}"/>
            </c:ext>
          </c:extLst>
        </c:ser>
        <c:ser>
          <c:idx val="1"/>
          <c:order val="1"/>
          <c:tx>
            <c:strRef>
              <c:f>Pivot.Master!$L$3:$L$4</c:f>
              <c:strCache>
                <c:ptCount val="1"/>
                <c:pt idx="0">
                  <c:v>Salak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Pivot.Master!$H$5:$J$11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Pivot.Master!$L$5:$L$11</c:f>
              <c:numCache>
                <c:formatCode>#,##0.0</c:formatCode>
                <c:ptCount val="7"/>
                <c:pt idx="3">
                  <c:v>28.051247739999997</c:v>
                </c:pt>
                <c:pt idx="4">
                  <c:v>38.52232557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4B-4F9B-A061-10EEC1B98B04}"/>
            </c:ext>
          </c:extLst>
        </c:ser>
        <c:ser>
          <c:idx val="2"/>
          <c:order val="2"/>
          <c:tx>
            <c:strRef>
              <c:f>Pivot.Master!$M$3:$M$4</c:f>
              <c:strCache>
                <c:ptCount val="1"/>
                <c:pt idx="0">
                  <c:v>Wayang Windu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Pivot.Master!$H$5:$J$11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Pivot.Master!$M$5:$M$11</c:f>
              <c:numCache>
                <c:formatCode>#,##0.0</c:formatCode>
                <c:ptCount val="7"/>
                <c:pt idx="5">
                  <c:v>26.986999900000001</c:v>
                </c:pt>
                <c:pt idx="6">
                  <c:v>27.074998189999999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4B-4F9B-A061-10EEC1B98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76949088"/>
        <c:axId val="476945728"/>
      </c:barChart>
      <c:catAx>
        <c:axId val="47694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945728"/>
        <c:crosses val="autoZero"/>
        <c:auto val="1"/>
        <c:lblAlgn val="ctr"/>
        <c:lblOffset val="100"/>
        <c:noMultiLvlLbl val="0"/>
      </c:catAx>
      <c:valAx>
        <c:axId val="476945728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47694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[20260422_Data for Dashboard.xlsx]Pivot.Master!PivotTable3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Pivot.Master!$R$3:$R$4</c:f>
              <c:strCache>
                <c:ptCount val="1"/>
                <c:pt idx="0">
                  <c:v>Darajat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Pivot.Master!$O$5:$Q$11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Pivot.Master!$R$5:$R$11</c:f>
              <c:numCache>
                <c:formatCode>General</c:formatCode>
                <c:ptCount val="7"/>
                <c:pt idx="0">
                  <c:v>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C-4159-B38B-6D25C20A5AAA}"/>
            </c:ext>
          </c:extLst>
        </c:ser>
        <c:ser>
          <c:idx val="1"/>
          <c:order val="1"/>
          <c:tx>
            <c:strRef>
              <c:f>Pivot.Master!$S$3:$S$4</c:f>
              <c:strCache>
                <c:ptCount val="1"/>
                <c:pt idx="0">
                  <c:v>Salak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Pivot.Master!$O$5:$Q$11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Pivot.Master!$S$5:$S$11</c:f>
              <c:numCache>
                <c:formatCode>General</c:formatCode>
                <c:ptCount val="7"/>
                <c:pt idx="3">
                  <c:v>5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C-4159-B38B-6D25C20A5AAA}"/>
            </c:ext>
          </c:extLst>
        </c:ser>
        <c:ser>
          <c:idx val="2"/>
          <c:order val="2"/>
          <c:tx>
            <c:strRef>
              <c:f>Pivot.Master!$T$3:$T$4</c:f>
              <c:strCache>
                <c:ptCount val="1"/>
                <c:pt idx="0">
                  <c:v>Wayang Windu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Pivot.Master!$O$5:$Q$11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Pivot.Master!$T$5:$T$11</c:f>
              <c:numCache>
                <c:formatCode>General</c:formatCode>
                <c:ptCount val="7"/>
                <c:pt idx="5">
                  <c:v>4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6C-4159-B38B-6D25C20A5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89606624"/>
        <c:axId val="489607104"/>
      </c:barChart>
      <c:catAx>
        <c:axId val="48960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607104"/>
        <c:crosses val="autoZero"/>
        <c:auto val="1"/>
        <c:lblAlgn val="ctr"/>
        <c:lblOffset val="100"/>
        <c:noMultiLvlLbl val="0"/>
      </c:catAx>
      <c:valAx>
        <c:axId val="489607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8960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[20260422_Data for Dashboard.xlsx]Pivot.Master!PivotTable7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Pivot.Master!$Y$3:$Y$4</c:f>
              <c:strCache>
                <c:ptCount val="1"/>
                <c:pt idx="0">
                  <c:v>Darajat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Pivot.Master!$V$5:$X$11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Pivot.Master!$Y$5:$Y$11</c:f>
              <c:numCache>
                <c:formatCode>#,##0.0</c:formatCode>
                <c:ptCount val="7"/>
                <c:pt idx="0">
                  <c:v>8.4006768320000003</c:v>
                </c:pt>
                <c:pt idx="1">
                  <c:v>6.1339049800000014</c:v>
                </c:pt>
                <c:pt idx="2">
                  <c:v>7.4734219279999987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E-44C4-9A7A-11B13224D5BF}"/>
            </c:ext>
          </c:extLst>
        </c:ser>
        <c:ser>
          <c:idx val="1"/>
          <c:order val="1"/>
          <c:tx>
            <c:strRef>
              <c:f>Pivot.Master!$Z$3:$Z$4</c:f>
              <c:strCache>
                <c:ptCount val="1"/>
                <c:pt idx="0">
                  <c:v>Salak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Pivot.Master!$V$5:$X$11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Pivot.Master!$Z$5:$Z$11</c:f>
              <c:numCache>
                <c:formatCode>#,##0.0</c:formatCode>
                <c:ptCount val="7"/>
                <c:pt idx="3">
                  <c:v>5.6102495479999996</c:v>
                </c:pt>
                <c:pt idx="4">
                  <c:v>4.2802583966666665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0E-44C4-9A7A-11B13224D5BF}"/>
            </c:ext>
          </c:extLst>
        </c:ser>
        <c:ser>
          <c:idx val="2"/>
          <c:order val="2"/>
          <c:tx>
            <c:strRef>
              <c:f>Pivot.Master!$AA$3:$AA$4</c:f>
              <c:strCache>
                <c:ptCount val="1"/>
                <c:pt idx="0">
                  <c:v>Wayang Windu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Pivot.Master!$V$5:$X$11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Pivot.Master!$AA$5:$AA$11</c:f>
              <c:numCache>
                <c:formatCode>#,##0.0</c:formatCode>
                <c:ptCount val="7"/>
                <c:pt idx="5">
                  <c:v>6.7467499750000002</c:v>
                </c:pt>
                <c:pt idx="6">
                  <c:v>4.5124996983333334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0E-44C4-9A7A-11B13224D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573972624"/>
        <c:axId val="574053744"/>
      </c:barChart>
      <c:catAx>
        <c:axId val="57397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053744"/>
        <c:crosses val="autoZero"/>
        <c:auto val="1"/>
        <c:lblAlgn val="ctr"/>
        <c:lblOffset val="100"/>
        <c:noMultiLvlLbl val="0"/>
      </c:catAx>
      <c:valAx>
        <c:axId val="574053744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57397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[20260422_Data for Dashboard.xlsx]Pivot.Master!PivotTable8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Pivot.Master!$AG$3:$AG$4</c:f>
              <c:strCache>
                <c:ptCount val="1"/>
                <c:pt idx="0">
                  <c:v>Darajat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Pivot.Master!$AD$5:$AF$11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Pivot.Master!$AG$5:$AG$11</c:f>
              <c:numCache>
                <c:formatCode>#,##0.0</c:formatCode>
                <c:ptCount val="7"/>
                <c:pt idx="0">
                  <c:v>8104.0679452054792</c:v>
                </c:pt>
                <c:pt idx="1">
                  <c:v>4544.9799792531121</c:v>
                </c:pt>
                <c:pt idx="2">
                  <c:v>1204.8465093183722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9-4808-AC66-0B3E9DD88145}"/>
            </c:ext>
          </c:extLst>
        </c:ser>
        <c:ser>
          <c:idx val="1"/>
          <c:order val="1"/>
          <c:tx>
            <c:strRef>
              <c:f>Pivot.Master!$AH$3:$AH$4</c:f>
              <c:strCache>
                <c:ptCount val="1"/>
                <c:pt idx="0">
                  <c:v>Salak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Pivot.Master!$AD$5:$AF$11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Pivot.Master!$AH$5:$AH$11</c:f>
              <c:numCache>
                <c:formatCode>#,##0.0</c:formatCode>
                <c:ptCount val="7"/>
                <c:pt idx="3">
                  <c:v>3145.1113062002464</c:v>
                </c:pt>
                <c:pt idx="4">
                  <c:v>817.08576697917113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B9-4808-AC66-0B3E9DD88145}"/>
            </c:ext>
          </c:extLst>
        </c:ser>
        <c:ser>
          <c:idx val="2"/>
          <c:order val="2"/>
          <c:tx>
            <c:strRef>
              <c:f>Pivot.Master!$AI$3:$AI$4</c:f>
              <c:strCache>
                <c:ptCount val="1"/>
                <c:pt idx="0">
                  <c:v>Wayang Windu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Pivot.Master!$AD$5:$AF$11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Pivot.Master!$AI$5:$AI$11</c:f>
              <c:numCache>
                <c:formatCode>#,##0.0</c:formatCode>
                <c:ptCount val="7"/>
                <c:pt idx="5">
                  <c:v>1573.8613110165045</c:v>
                </c:pt>
                <c:pt idx="6">
                  <c:v>1025.6069620061364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B9-4808-AC66-0B3E9DD88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777501216"/>
        <c:axId val="1772566096"/>
      </c:barChart>
      <c:catAx>
        <c:axId val="177750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66096"/>
        <c:crosses val="autoZero"/>
        <c:auto val="1"/>
        <c:lblAlgn val="ctr"/>
        <c:lblOffset val="100"/>
        <c:noMultiLvlLbl val="0"/>
      </c:catAx>
      <c:valAx>
        <c:axId val="1772566096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177750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[20260422_Data for Dashboard.xlsx]Pivot.Master!PivotTable10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Pivot.Master!$AO$3:$AO$4</c:f>
              <c:strCache>
                <c:ptCount val="1"/>
                <c:pt idx="0">
                  <c:v>Darajat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Pivot.Master!$AL$5:$AN$11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Pivot.Master!$AO$5:$AO$11</c:f>
              <c:numCache>
                <c:formatCode>#,##0.0</c:formatCode>
                <c:ptCount val="7"/>
                <c:pt idx="0">
                  <c:v>1955.540678642097</c:v>
                </c:pt>
                <c:pt idx="1">
                  <c:v>1022.3174966666677</c:v>
                </c:pt>
                <c:pt idx="2">
                  <c:v>267.186245005214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9-49E6-9FBF-DED28F70525E}"/>
            </c:ext>
          </c:extLst>
        </c:ser>
        <c:ser>
          <c:idx val="1"/>
          <c:order val="1"/>
          <c:tx>
            <c:strRef>
              <c:f>Pivot.Master!$AP$3:$AP$4</c:f>
              <c:strCache>
                <c:ptCount val="1"/>
                <c:pt idx="0">
                  <c:v>Salak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Pivot.Master!$AL$5:$AN$11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Pivot.Master!$AP$5:$AP$11</c:f>
              <c:numCache>
                <c:formatCode>#,##0.0</c:formatCode>
                <c:ptCount val="7"/>
                <c:pt idx="3">
                  <c:v>1275.0567154545465</c:v>
                </c:pt>
                <c:pt idx="4">
                  <c:v>308.2042882506878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09-49E6-9FBF-DED28F70525E}"/>
            </c:ext>
          </c:extLst>
        </c:ser>
        <c:ser>
          <c:idx val="2"/>
          <c:order val="2"/>
          <c:tx>
            <c:strRef>
              <c:f>Pivot.Master!$AQ$3:$AQ$4</c:f>
              <c:strCache>
                <c:ptCount val="1"/>
                <c:pt idx="0">
                  <c:v>Wayang Windu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Pivot.Master!$AL$5:$AN$11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Pivot.Master!$AQ$5:$AQ$11</c:f>
              <c:numCache>
                <c:formatCode>#,##0.0</c:formatCode>
                <c:ptCount val="7"/>
                <c:pt idx="5">
                  <c:v>190.69277126453713</c:v>
                </c:pt>
                <c:pt idx="6">
                  <c:v>245.39273283987933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09-49E6-9FBF-DED28F705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398776192"/>
        <c:axId val="398777632"/>
      </c:barChart>
      <c:catAx>
        <c:axId val="39877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77632"/>
        <c:crosses val="autoZero"/>
        <c:auto val="1"/>
        <c:lblAlgn val="ctr"/>
        <c:lblOffset val="100"/>
        <c:noMultiLvlLbl val="0"/>
      </c:catAx>
      <c:valAx>
        <c:axId val="398777632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39877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[20260422_Data for Dashboard.xlsx]Pivot.Master!PivotTable1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Pivot.Master!$CF$3</c:f>
              <c:strCache>
                <c:ptCount val="1"/>
                <c:pt idx="0">
                  <c:v>Avg. Well Cost per Well $mn/well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Pivot.Master!$CC$4:$CE$10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Pivot.Master!$CF$4:$CF$10</c:f>
              <c:numCache>
                <c:formatCode>#,##0.0</c:formatCode>
                <c:ptCount val="7"/>
                <c:pt idx="0">
                  <c:v>5.4247560559999997</c:v>
                </c:pt>
                <c:pt idx="1">
                  <c:v>4.0935248099999999</c:v>
                </c:pt>
                <c:pt idx="2">
                  <c:v>4.9296095180000004</c:v>
                </c:pt>
                <c:pt idx="3">
                  <c:v>3.4772727780000006</c:v>
                </c:pt>
                <c:pt idx="4">
                  <c:v>2.9392517099999997</c:v>
                </c:pt>
                <c:pt idx="5">
                  <c:v>6.199801517500001</c:v>
                </c:pt>
                <c:pt idx="6">
                  <c:v>3.1608907916666666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B-457C-BBE3-61E04E1F5C9F}"/>
            </c:ext>
          </c:extLst>
        </c:ser>
        <c:ser>
          <c:idx val="1"/>
          <c:order val="1"/>
          <c:tx>
            <c:strRef>
              <c:f>Pivot.Master!$CG$3</c:f>
              <c:strCache>
                <c:ptCount val="1"/>
                <c:pt idx="0">
                  <c:v>Avg. Drill Shared Cost per Well $mn/well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Pivot.Master!$CC$4:$CE$10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Pivot.Master!$CG$4:$CG$10</c:f>
              <c:numCache>
                <c:formatCode>#,##0.0</c:formatCode>
                <c:ptCount val="7"/>
                <c:pt idx="0">
                  <c:v>0.89604390000000134</c:v>
                </c:pt>
                <c:pt idx="1">
                  <c:v>0.91247612199999983</c:v>
                </c:pt>
                <c:pt idx="2">
                  <c:v>1.0340316759999999</c:v>
                </c:pt>
                <c:pt idx="3">
                  <c:v>1.1168216079999997</c:v>
                </c:pt>
                <c:pt idx="4">
                  <c:v>0.60167901777777777</c:v>
                </c:pt>
                <c:pt idx="5">
                  <c:v>0.26513801249999991</c:v>
                </c:pt>
                <c:pt idx="6">
                  <c:v>0.77751373666666668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89-4174-B334-E86476C1CC9C}"/>
            </c:ext>
          </c:extLst>
        </c:ser>
        <c:ser>
          <c:idx val="2"/>
          <c:order val="2"/>
          <c:tx>
            <c:strRef>
              <c:f>Pivot.Master!$CH$3</c:f>
              <c:strCache>
                <c:ptCount val="1"/>
                <c:pt idx="0">
                  <c:v>Avg. Support Cost per well $mn/well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Pivot.Master!$CC$4:$CE$10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Pivot.Master!$CH$4:$CH$10</c:f>
              <c:numCache>
                <c:formatCode>#,##0.0</c:formatCode>
                <c:ptCount val="7"/>
                <c:pt idx="0">
                  <c:v>0.46408771399999998</c:v>
                </c:pt>
                <c:pt idx="1">
                  <c:v>0.38913332200000006</c:v>
                </c:pt>
                <c:pt idx="2">
                  <c:v>0.38862085600000001</c:v>
                </c:pt>
                <c:pt idx="3">
                  <c:v>0.27674021400000004</c:v>
                </c:pt>
                <c:pt idx="4">
                  <c:v>0.22584717111111116</c:v>
                </c:pt>
                <c:pt idx="5">
                  <c:v>6.5259264999999997E-2</c:v>
                </c:pt>
                <c:pt idx="6">
                  <c:v>0.13803999833333333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88-407B-9754-8A96E61F0253}"/>
            </c:ext>
          </c:extLst>
        </c:ser>
        <c:ser>
          <c:idx val="3"/>
          <c:order val="3"/>
          <c:tx>
            <c:strRef>
              <c:f>Pivot.Master!$CI$3</c:f>
              <c:strCache>
                <c:ptCount val="1"/>
                <c:pt idx="0">
                  <c:v>Avg. Surface Facility per well $mn/well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Pivot.Master!$CC$4:$CE$10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Pivot.Master!$CI$4:$CI$10</c:f>
              <c:numCache>
                <c:formatCode>#,##0.0</c:formatCode>
                <c:ptCount val="7"/>
                <c:pt idx="0">
                  <c:v>1.615789162</c:v>
                </c:pt>
                <c:pt idx="1">
                  <c:v>0.73877072600000004</c:v>
                </c:pt>
                <c:pt idx="2">
                  <c:v>1.1211598780000001</c:v>
                </c:pt>
                <c:pt idx="3">
                  <c:v>0.73941494800000007</c:v>
                </c:pt>
                <c:pt idx="4">
                  <c:v>0.51348049777777771</c:v>
                </c:pt>
                <c:pt idx="5">
                  <c:v>0.21655118000000001</c:v>
                </c:pt>
                <c:pt idx="6">
                  <c:v>0.43605517166666669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88-407B-9754-8A96E61F0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248746720"/>
        <c:axId val="248746240"/>
      </c:barChart>
      <c:catAx>
        <c:axId val="24874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46240"/>
        <c:crosses val="autoZero"/>
        <c:auto val="1"/>
        <c:lblAlgn val="ctr"/>
        <c:lblOffset val="100"/>
        <c:noMultiLvlLbl val="0"/>
      </c:catAx>
      <c:valAx>
        <c:axId val="248746240"/>
        <c:scaling>
          <c:orientation val="minMax"/>
        </c:scaling>
        <c:delete val="0"/>
        <c:axPos val="l"/>
        <c:numFmt formatCode="#,##0;\-#,##0;&quot;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4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[20260422_Data for Dashboard.xlsx]Pivot.Master!PivotTable4</c:name>
    <c:fmtId val="2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Pivot.Master!$AV$3:$AV$4</c:f>
              <c:strCache>
                <c:ptCount val="1"/>
                <c:pt idx="0">
                  <c:v>Darajat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Pivot.Master!$AS$5:$AU$10</c:f>
              <c:multiLvlStrCache>
                <c:ptCount val="6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Pivot.Master!$AV$5:$AV$10</c:f>
              <c:numCache>
                <c:formatCode>#,##0</c:formatCode>
                <c:ptCount val="6"/>
                <c:pt idx="0">
                  <c:v>5183</c:v>
                </c:pt>
                <c:pt idx="1">
                  <c:v>6748.0000000000009</c:v>
                </c:pt>
                <c:pt idx="2">
                  <c:v>31014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2-4A35-975D-0E8F665F49BD}"/>
            </c:ext>
          </c:extLst>
        </c:ser>
        <c:ser>
          <c:idx val="1"/>
          <c:order val="1"/>
          <c:tx>
            <c:strRef>
              <c:f>Pivot.Master!$AW$3:$AW$4</c:f>
              <c:strCache>
                <c:ptCount val="1"/>
                <c:pt idx="0">
                  <c:v>Salak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Pivot.Master!$AS$5:$AU$10</c:f>
              <c:multiLvlStrCache>
                <c:ptCount val="6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Pivot.Master!$AW$5:$AW$10</c:f>
              <c:numCache>
                <c:formatCode>#,##0</c:formatCode>
                <c:ptCount val="6"/>
                <c:pt idx="3">
                  <c:v>8919</c:v>
                </c:pt>
                <c:pt idx="4">
                  <c:v>47146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F2-4A35-975D-0E8F665F49BD}"/>
            </c:ext>
          </c:extLst>
        </c:ser>
        <c:ser>
          <c:idx val="2"/>
          <c:order val="2"/>
          <c:tx>
            <c:strRef>
              <c:f>Pivot.Master!$AX$3:$AX$4</c:f>
              <c:strCache>
                <c:ptCount val="1"/>
                <c:pt idx="0">
                  <c:v>Wayang Windu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Pivot.Master!$AS$5:$AU$10</c:f>
              <c:multiLvlStrCache>
                <c:ptCount val="6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Pivot.Master!$AX$5:$AX$10</c:f>
              <c:numCache>
                <c:formatCode>#,##0</c:formatCode>
                <c:ptCount val="6"/>
                <c:pt idx="5">
                  <c:v>43546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F2-4A35-975D-0E8F665F4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513698735"/>
        <c:axId val="1513719855"/>
      </c:barChart>
      <c:catAx>
        <c:axId val="151369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3719855"/>
        <c:crosses val="autoZero"/>
        <c:auto val="1"/>
        <c:lblAlgn val="ctr"/>
        <c:lblOffset val="100"/>
        <c:noMultiLvlLbl val="0"/>
      </c:catAx>
      <c:valAx>
        <c:axId val="151371985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51369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[20260422_Data for Dashboard.xlsx]Pivot.Master!PivotTable11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Pivot.Master!$BD$3:$BD$4</c:f>
              <c:strCache>
                <c:ptCount val="1"/>
                <c:pt idx="0">
                  <c:v>Darajat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Pivot.Master!$BA$5:$BC$11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Pivot.Master!$BD$5:$BD$11</c:f>
              <c:numCache>
                <c:formatCode>#,##0</c:formatCode>
                <c:ptCount val="7"/>
                <c:pt idx="0">
                  <c:v>21.479166666666647</c:v>
                </c:pt>
                <c:pt idx="1">
                  <c:v>29.999999999999975</c:v>
                </c:pt>
                <c:pt idx="2">
                  <c:v>139.85416666666654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0-41BA-8450-A5148EDCAB0A}"/>
            </c:ext>
          </c:extLst>
        </c:ser>
        <c:ser>
          <c:idx val="1"/>
          <c:order val="1"/>
          <c:tx>
            <c:strRef>
              <c:f>Pivot.Master!$BE$3:$BE$4</c:f>
              <c:strCache>
                <c:ptCount val="1"/>
                <c:pt idx="0">
                  <c:v>Salak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Pivot.Master!$BA$5:$BC$11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Pivot.Master!$BE$5:$BE$11</c:f>
              <c:numCache>
                <c:formatCode>#,##0</c:formatCode>
                <c:ptCount val="7"/>
                <c:pt idx="3">
                  <c:v>21.999999999999982</c:v>
                </c:pt>
                <c:pt idx="4">
                  <c:v>124.98958333333324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40-41BA-8450-A5148EDCAB0A}"/>
            </c:ext>
          </c:extLst>
        </c:ser>
        <c:ser>
          <c:idx val="2"/>
          <c:order val="2"/>
          <c:tx>
            <c:strRef>
              <c:f>Pivot.Master!$BF$3:$BF$4</c:f>
              <c:strCache>
                <c:ptCount val="1"/>
                <c:pt idx="0">
                  <c:v>Wayang Windu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Pivot.Master!$BA$5:$BC$11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Pivot.Master!$BF$5:$BF$11</c:f>
              <c:numCache>
                <c:formatCode>#,##0</c:formatCode>
                <c:ptCount val="7"/>
                <c:pt idx="5">
                  <c:v>141.52083333333326</c:v>
                </c:pt>
                <c:pt idx="6">
                  <c:v>110.33333333333324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40-41BA-8450-A5148EDCA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3312080"/>
        <c:axId val="13326960"/>
      </c:barChart>
      <c:catAx>
        <c:axId val="1331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6960"/>
        <c:crosses val="autoZero"/>
        <c:auto val="1"/>
        <c:lblAlgn val="ctr"/>
        <c:lblOffset val="100"/>
        <c:noMultiLvlLbl val="0"/>
      </c:catAx>
      <c:valAx>
        <c:axId val="133269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331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Pivot.Master!$BZ$3</c:f>
              <c:strCache>
                <c:ptCount val="1"/>
                <c:pt idx="0">
                  <c:v>$/ft 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47FE4BF-43B8-432D-A92C-C2E4281D43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EA8-4347-BEA9-D9C385561A8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4273E8D-5DFE-40F3-87A2-A45FD0E467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EA8-4347-BEA9-D9C385561A8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BC455B4-1E88-4DD3-8B30-C8F00A1A16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EA8-4347-BEA9-D9C385561A8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82D18F5-599B-4596-B9E8-DAA17A1EA5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EA8-4347-BEA9-D9C385561A8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07036EF-C284-4C3E-A73A-A1B6B33042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EA8-4347-BEA9-D9C385561A8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2C3A6C5-7442-47BB-8D76-91BB35674D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EA8-4347-BEA9-D9C385561A8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F0D7506-22BE-4A31-864C-D9A5B4C9BE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EA8-4347-BEA9-D9C385561A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Pivot.Master!$BV$4:$BV$10</c:f>
              <c:strCache>
                <c:ptCount val="7"/>
                <c:pt idx="0">
                  <c:v>DRJ - 2019</c:v>
                </c:pt>
                <c:pt idx="1">
                  <c:v>DRJ - 2022</c:v>
                </c:pt>
                <c:pt idx="2">
                  <c:v>DRJ - 2024</c:v>
                </c:pt>
                <c:pt idx="3">
                  <c:v>SLK - 2021</c:v>
                </c:pt>
                <c:pt idx="4">
                  <c:v>SLK - 2025</c:v>
                </c:pt>
                <c:pt idx="5">
                  <c:v>WW - 2018</c:v>
                </c:pt>
                <c:pt idx="6">
                  <c:v>WW - 2021</c:v>
                </c:pt>
              </c:strCache>
            </c:strRef>
          </c:cat>
          <c:val>
            <c:numRef>
              <c:f>Pivot.Master!$BZ$4:$BZ$10</c:f>
              <c:numCache>
                <c:formatCode>#,##0.0;\(#,##0.0\);"-"</c:formatCode>
                <c:ptCount val="7"/>
                <c:pt idx="0">
                  <c:v>-9.9182586121489322</c:v>
                </c:pt>
                <c:pt idx="1">
                  <c:v>-5.5624270583689794</c:v>
                </c:pt>
                <c:pt idx="2">
                  <c:v>-1.4745655327870688</c:v>
                </c:pt>
                <c:pt idx="3">
                  <c:v>-3.8491813629650711</c:v>
                </c:pt>
                <c:pt idx="4">
                  <c:v>-1</c:v>
                </c:pt>
                <c:pt idx="5">
                  <c:v>-1.9261886262383332</c:v>
                </c:pt>
                <c:pt idx="6">
                  <c:v>-1.2552011104022582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Pivot.Master!$BU$13:$BU$19</c15:f>
                <c15:dlblRangeCache>
                  <c:ptCount val="7"/>
                  <c:pt idx="0">
                    <c:v>9.9</c:v>
                  </c:pt>
                  <c:pt idx="1">
                    <c:v>5.6</c:v>
                  </c:pt>
                  <c:pt idx="2">
                    <c:v>1.5</c:v>
                  </c:pt>
                  <c:pt idx="3">
                    <c:v>3.8</c:v>
                  </c:pt>
                  <c:pt idx="4">
                    <c:v>1.0</c:v>
                  </c:pt>
                  <c:pt idx="5">
                    <c:v>1.9</c:v>
                  </c:pt>
                  <c:pt idx="6">
                    <c:v>1.3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BEA8-4347-BEA9-D9C385561A80}"/>
            </c:ext>
          </c:extLst>
        </c:ser>
        <c:ser>
          <c:idx val="1"/>
          <c:order val="1"/>
          <c:tx>
            <c:strRef>
              <c:f>Pivot.Master!$CA$3</c:f>
              <c:strCache>
                <c:ptCount val="1"/>
                <c:pt idx="0">
                  <c:v>$000/day 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Pivot.Master!$BV$4:$BV$10</c:f>
              <c:strCache>
                <c:ptCount val="7"/>
                <c:pt idx="0">
                  <c:v>DRJ - 2019</c:v>
                </c:pt>
                <c:pt idx="1">
                  <c:v>DRJ - 2022</c:v>
                </c:pt>
                <c:pt idx="2">
                  <c:v>DRJ - 2024</c:v>
                </c:pt>
                <c:pt idx="3">
                  <c:v>SLK - 2021</c:v>
                </c:pt>
                <c:pt idx="4">
                  <c:v>SLK - 2025</c:v>
                </c:pt>
                <c:pt idx="5">
                  <c:v>WW - 2018</c:v>
                </c:pt>
                <c:pt idx="6">
                  <c:v>WW - 2021</c:v>
                </c:pt>
              </c:strCache>
            </c:strRef>
          </c:cat>
          <c:val>
            <c:numRef>
              <c:f>Pivot.Master!$CA$4:$CA$10</c:f>
              <c:numCache>
                <c:formatCode>#,##0.0;\(#,##0.0\);"-"</c:formatCode>
                <c:ptCount val="7"/>
                <c:pt idx="0">
                  <c:v>1.9128506408412884</c:v>
                </c:pt>
                <c:pt idx="1">
                  <c:v>1</c:v>
                </c:pt>
                <c:pt idx="2">
                  <c:v>0.26135348937721603</c:v>
                </c:pt>
                <c:pt idx="3">
                  <c:v>1.2472218460624527</c:v>
                </c:pt>
                <c:pt idx="4">
                  <c:v>0.301476096472581</c:v>
                </c:pt>
                <c:pt idx="5">
                  <c:v>0.18652989104295215</c:v>
                </c:pt>
                <c:pt idx="6">
                  <c:v>0.24003573609959547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A8-4347-BEA9-D9C385561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76946688"/>
        <c:axId val="1829904640"/>
      </c:barChart>
      <c:catAx>
        <c:axId val="476946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904640"/>
        <c:crossesAt val="-100"/>
        <c:auto val="1"/>
        <c:lblAlgn val="ctr"/>
        <c:lblOffset val="100"/>
        <c:noMultiLvlLbl val="0"/>
      </c:catAx>
      <c:valAx>
        <c:axId val="1829904640"/>
        <c:scaling>
          <c:orientation val="minMax"/>
        </c:scaling>
        <c:delete val="0"/>
        <c:axPos val="t"/>
        <c:numFmt formatCode="#,##0.0;\(#,##0.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94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[20260422_Data for Dashboard.xlsx]Pivot.Master!PivotTable10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Pivot.Master!$AO$3:$AO$4</c:f>
              <c:strCache>
                <c:ptCount val="1"/>
                <c:pt idx="0">
                  <c:v>Darajat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Pivot.Master!$AL$5:$AN$11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Pivot.Master!$AO$5:$AO$11</c:f>
              <c:numCache>
                <c:formatCode>#,##0.0</c:formatCode>
                <c:ptCount val="7"/>
                <c:pt idx="0">
                  <c:v>1955.540678642097</c:v>
                </c:pt>
                <c:pt idx="1">
                  <c:v>1022.3174966666677</c:v>
                </c:pt>
                <c:pt idx="2">
                  <c:v>267.186245005214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A-49D9-96BA-06A87EDF04E0}"/>
            </c:ext>
          </c:extLst>
        </c:ser>
        <c:ser>
          <c:idx val="1"/>
          <c:order val="1"/>
          <c:tx>
            <c:strRef>
              <c:f>Pivot.Master!$AP$3:$AP$4</c:f>
              <c:strCache>
                <c:ptCount val="1"/>
                <c:pt idx="0">
                  <c:v>Salak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Pivot.Master!$AL$5:$AN$11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Pivot.Master!$AP$5:$AP$11</c:f>
              <c:numCache>
                <c:formatCode>#,##0.0</c:formatCode>
                <c:ptCount val="7"/>
                <c:pt idx="3">
                  <c:v>1275.0567154545465</c:v>
                </c:pt>
                <c:pt idx="4">
                  <c:v>308.2042882506878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A-49D9-96BA-06A87EDF04E0}"/>
            </c:ext>
          </c:extLst>
        </c:ser>
        <c:ser>
          <c:idx val="2"/>
          <c:order val="2"/>
          <c:tx>
            <c:strRef>
              <c:f>Pivot.Master!$AQ$3:$AQ$4</c:f>
              <c:strCache>
                <c:ptCount val="1"/>
                <c:pt idx="0">
                  <c:v>Wayang Windu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Pivot.Master!$AL$5:$AN$11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Pivot.Master!$AQ$5:$AQ$11</c:f>
              <c:numCache>
                <c:formatCode>#,##0.0</c:formatCode>
                <c:ptCount val="7"/>
                <c:pt idx="5">
                  <c:v>190.69277126453713</c:v>
                </c:pt>
                <c:pt idx="6">
                  <c:v>245.39273283987933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A-49D9-96BA-06A87EDF0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398776192"/>
        <c:axId val="398777632"/>
      </c:barChart>
      <c:catAx>
        <c:axId val="39877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777632"/>
        <c:crosses val="autoZero"/>
        <c:auto val="1"/>
        <c:lblAlgn val="ctr"/>
        <c:lblOffset val="100"/>
        <c:noMultiLvlLbl val="0"/>
      </c:catAx>
      <c:valAx>
        <c:axId val="398777632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39877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[20260422_Data for Dashboard.xlsx]Pivot.Master!PivotTable8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Pivot.Master!$AG$3:$AG$4</c:f>
              <c:strCache>
                <c:ptCount val="1"/>
                <c:pt idx="0">
                  <c:v>Darajat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Pivot.Master!$AD$5:$AF$11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Pivot.Master!$AG$5:$AG$11</c:f>
              <c:numCache>
                <c:formatCode>#,##0.0</c:formatCode>
                <c:ptCount val="7"/>
                <c:pt idx="0">
                  <c:v>8104.0679452054792</c:v>
                </c:pt>
                <c:pt idx="1">
                  <c:v>4544.9799792531121</c:v>
                </c:pt>
                <c:pt idx="2">
                  <c:v>1204.8465093183722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0-4387-B272-522FFA73505F}"/>
            </c:ext>
          </c:extLst>
        </c:ser>
        <c:ser>
          <c:idx val="1"/>
          <c:order val="1"/>
          <c:tx>
            <c:strRef>
              <c:f>Pivot.Master!$AH$3:$AH$4</c:f>
              <c:strCache>
                <c:ptCount val="1"/>
                <c:pt idx="0">
                  <c:v>Salak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Pivot.Master!$AD$5:$AF$11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Pivot.Master!$AH$5:$AH$11</c:f>
              <c:numCache>
                <c:formatCode>#,##0.0</c:formatCode>
                <c:ptCount val="7"/>
                <c:pt idx="3">
                  <c:v>3145.1113062002464</c:v>
                </c:pt>
                <c:pt idx="4">
                  <c:v>817.08576697917113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60-4387-B272-522FFA73505F}"/>
            </c:ext>
          </c:extLst>
        </c:ser>
        <c:ser>
          <c:idx val="2"/>
          <c:order val="2"/>
          <c:tx>
            <c:strRef>
              <c:f>Pivot.Master!$AI$3:$AI$4</c:f>
              <c:strCache>
                <c:ptCount val="1"/>
                <c:pt idx="0">
                  <c:v>Wayang Windu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Pivot.Master!$AD$5:$AF$11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Pivot.Master!$AI$5:$AI$11</c:f>
              <c:numCache>
                <c:formatCode>#,##0.0</c:formatCode>
                <c:ptCount val="7"/>
                <c:pt idx="5">
                  <c:v>1573.8613110165045</c:v>
                </c:pt>
                <c:pt idx="6">
                  <c:v>1025.6069620061364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60-4387-B272-522FFA735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777501216"/>
        <c:axId val="1772566096"/>
      </c:barChart>
      <c:catAx>
        <c:axId val="177750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566096"/>
        <c:crosses val="autoZero"/>
        <c:auto val="1"/>
        <c:lblAlgn val="ctr"/>
        <c:lblOffset val="100"/>
        <c:noMultiLvlLbl val="0"/>
      </c:catAx>
      <c:valAx>
        <c:axId val="1772566096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177750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[20260422_Data for Dashboard.xlsx]Pivot.Master!PivotTable1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Pivot.Master!$CF$3</c:f>
              <c:strCache>
                <c:ptCount val="1"/>
                <c:pt idx="0">
                  <c:v>Avg. Well Cost per Well $mn/well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Pivot.Master!$CC$4:$CE$10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Pivot.Master!$CF$4:$CF$10</c:f>
              <c:numCache>
                <c:formatCode>#,##0.0</c:formatCode>
                <c:ptCount val="7"/>
                <c:pt idx="0">
                  <c:v>5.4247560559999997</c:v>
                </c:pt>
                <c:pt idx="1">
                  <c:v>4.0935248099999999</c:v>
                </c:pt>
                <c:pt idx="2">
                  <c:v>4.9296095180000004</c:v>
                </c:pt>
                <c:pt idx="3">
                  <c:v>3.4772727780000006</c:v>
                </c:pt>
                <c:pt idx="4">
                  <c:v>2.9392517099999997</c:v>
                </c:pt>
                <c:pt idx="5">
                  <c:v>6.199801517500001</c:v>
                </c:pt>
                <c:pt idx="6">
                  <c:v>3.1608907916666666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0-4738-8DFE-6512872EF737}"/>
            </c:ext>
          </c:extLst>
        </c:ser>
        <c:ser>
          <c:idx val="1"/>
          <c:order val="1"/>
          <c:tx>
            <c:strRef>
              <c:f>Pivot.Master!$CG$3</c:f>
              <c:strCache>
                <c:ptCount val="1"/>
                <c:pt idx="0">
                  <c:v>Avg. Drill Shared Cost per Well $mn/well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Pivot.Master!$CC$4:$CE$10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Pivot.Master!$CG$4:$CG$10</c:f>
              <c:numCache>
                <c:formatCode>#,##0.0</c:formatCode>
                <c:ptCount val="7"/>
                <c:pt idx="0">
                  <c:v>0.89604390000000134</c:v>
                </c:pt>
                <c:pt idx="1">
                  <c:v>0.91247612199999983</c:v>
                </c:pt>
                <c:pt idx="2">
                  <c:v>1.0340316759999999</c:v>
                </c:pt>
                <c:pt idx="3">
                  <c:v>1.1168216079999997</c:v>
                </c:pt>
                <c:pt idx="4">
                  <c:v>0.60167901777777777</c:v>
                </c:pt>
                <c:pt idx="5">
                  <c:v>0.26513801249999991</c:v>
                </c:pt>
                <c:pt idx="6">
                  <c:v>0.77751373666666668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0-4738-8DFE-6512872EF737}"/>
            </c:ext>
          </c:extLst>
        </c:ser>
        <c:ser>
          <c:idx val="2"/>
          <c:order val="2"/>
          <c:tx>
            <c:strRef>
              <c:f>Pivot.Master!$CH$3</c:f>
              <c:strCache>
                <c:ptCount val="1"/>
                <c:pt idx="0">
                  <c:v>Avg. Support Cost per well $mn/well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Pivot.Master!$CC$4:$CE$10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Pivot.Master!$CH$4:$CH$10</c:f>
              <c:numCache>
                <c:formatCode>#,##0.0</c:formatCode>
                <c:ptCount val="7"/>
                <c:pt idx="0">
                  <c:v>0.46408771399999998</c:v>
                </c:pt>
                <c:pt idx="1">
                  <c:v>0.38913332200000006</c:v>
                </c:pt>
                <c:pt idx="2">
                  <c:v>0.38862085600000001</c:v>
                </c:pt>
                <c:pt idx="3">
                  <c:v>0.27674021400000004</c:v>
                </c:pt>
                <c:pt idx="4">
                  <c:v>0.22584717111111116</c:v>
                </c:pt>
                <c:pt idx="5">
                  <c:v>6.5259264999999997E-2</c:v>
                </c:pt>
                <c:pt idx="6">
                  <c:v>0.13803999833333333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0-4738-8DFE-6512872EF737}"/>
            </c:ext>
          </c:extLst>
        </c:ser>
        <c:ser>
          <c:idx val="3"/>
          <c:order val="3"/>
          <c:tx>
            <c:strRef>
              <c:f>Pivot.Master!$CI$3</c:f>
              <c:strCache>
                <c:ptCount val="1"/>
                <c:pt idx="0">
                  <c:v>Avg. Surface Facility per well $mn/well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Pivot.Master!$CC$4:$CE$10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3">
                    <c:v>Salak</c:v>
                  </c:pt>
                  <c:pt idx="5">
                    <c:v>Wayang Windu</c:v>
                  </c:pt>
                </c:lvl>
              </c:multiLvlStrCache>
            </c:multiLvlStrRef>
          </c:cat>
          <c:val>
            <c:numRef>
              <c:f>Pivot.Master!$CI$4:$CI$10</c:f>
              <c:numCache>
                <c:formatCode>#,##0.0</c:formatCode>
                <c:ptCount val="7"/>
                <c:pt idx="0">
                  <c:v>1.615789162</c:v>
                </c:pt>
                <c:pt idx="1">
                  <c:v>0.73877072600000004</c:v>
                </c:pt>
                <c:pt idx="2">
                  <c:v>1.1211598780000001</c:v>
                </c:pt>
                <c:pt idx="3">
                  <c:v>0.73941494800000007</c:v>
                </c:pt>
                <c:pt idx="4">
                  <c:v>0.51348049777777771</c:v>
                </c:pt>
                <c:pt idx="5">
                  <c:v>0.21655118000000001</c:v>
                </c:pt>
                <c:pt idx="6">
                  <c:v>0.43605517166666669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D0-4738-8DFE-6512872EF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248746720"/>
        <c:axId val="248746240"/>
      </c:barChart>
      <c:catAx>
        <c:axId val="24874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46240"/>
        <c:crosses val="autoZero"/>
        <c:auto val="1"/>
        <c:lblAlgn val="ctr"/>
        <c:lblOffset val="100"/>
        <c:noMultiLvlLbl val="0"/>
      </c:catAx>
      <c:valAx>
        <c:axId val="248746240"/>
        <c:scaling>
          <c:orientation val="minMax"/>
        </c:scaling>
        <c:delete val="0"/>
        <c:axPos val="l"/>
        <c:numFmt formatCode="#,##0;\-#,##0;&quot;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74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ft/day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Sheet9!$D$4</c:f>
              <c:strCache>
                <c:ptCount val="1"/>
                <c:pt idx="0">
                  <c:v>Darajat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Sheet9!$B$5:$C$11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1">
                    <c:v>Darajat</c:v>
                  </c:pt>
                  <c:pt idx="2">
                    <c:v>Darajat</c:v>
                  </c:pt>
                  <c:pt idx="3">
                    <c:v>Salak</c:v>
                  </c:pt>
                  <c:pt idx="4">
                    <c:v>Salak</c:v>
                  </c:pt>
                  <c:pt idx="5">
                    <c:v>Wayang Windu</c:v>
                  </c:pt>
                  <c:pt idx="6">
                    <c:v>Wayang Windu</c:v>
                  </c:pt>
                </c:lvl>
              </c:multiLvlStrCache>
            </c:multiLvlStrRef>
          </c:cat>
          <c:val>
            <c:numRef>
              <c:f>Sheet9!$D$5:$D$11</c:f>
              <c:numCache>
                <c:formatCode>#,##0.0</c:formatCode>
                <c:ptCount val="7"/>
                <c:pt idx="0">
                  <c:v>241.30358874878783</c:v>
                </c:pt>
                <c:pt idx="1">
                  <c:v>224.93333333333356</c:v>
                </c:pt>
                <c:pt idx="2">
                  <c:v>221.75957098167757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4-4A27-A87B-21411138DBF4}"/>
            </c:ext>
          </c:extLst>
        </c:ser>
        <c:ser>
          <c:idx val="1"/>
          <c:order val="1"/>
          <c:tx>
            <c:strRef>
              <c:f>Sheet9!$E$4</c:f>
              <c:strCache>
                <c:ptCount val="1"/>
                <c:pt idx="0">
                  <c:v>Salak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Sheet9!$B$5:$C$11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1">
                    <c:v>Darajat</c:v>
                  </c:pt>
                  <c:pt idx="2">
                    <c:v>Darajat</c:v>
                  </c:pt>
                  <c:pt idx="3">
                    <c:v>Salak</c:v>
                  </c:pt>
                  <c:pt idx="4">
                    <c:v>Salak</c:v>
                  </c:pt>
                  <c:pt idx="5">
                    <c:v>Wayang Windu</c:v>
                  </c:pt>
                  <c:pt idx="6">
                    <c:v>Wayang Windu</c:v>
                  </c:pt>
                </c:lvl>
              </c:multiLvlStrCache>
            </c:multiLvlStrRef>
          </c:cat>
          <c:val>
            <c:numRef>
              <c:f>Sheet9!$E$5:$E$11</c:f>
              <c:numCache>
                <c:formatCode>#,##0.0</c:formatCode>
                <c:ptCount val="7"/>
                <c:pt idx="3">
                  <c:v>405.40909090909128</c:v>
                </c:pt>
                <c:pt idx="4">
                  <c:v>377.19943328610748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14-4A27-A87B-21411138DBF4}"/>
            </c:ext>
          </c:extLst>
        </c:ser>
        <c:ser>
          <c:idx val="2"/>
          <c:order val="2"/>
          <c:tx>
            <c:strRef>
              <c:f>Sheet9!$F$4</c:f>
              <c:strCache>
                <c:ptCount val="1"/>
                <c:pt idx="0">
                  <c:v>Wayang Windu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Sheet9!$B$5:$C$11</c:f>
              <c:multiLvlStrCache>
                <c:ptCount val="7"/>
                <c:lvl>
                  <c:pt idx="0">
                    <c:v>DRJ - 2019</c:v>
                  </c:pt>
                  <c:pt idx="1">
                    <c:v>DRJ - 2022</c:v>
                  </c:pt>
                  <c:pt idx="2">
                    <c:v>DRJ - 2024</c:v>
                  </c:pt>
                  <c:pt idx="3">
                    <c:v>SLK - 2021</c:v>
                  </c:pt>
                  <c:pt idx="4">
                    <c:v>SLK - 2025</c:v>
                  </c:pt>
                  <c:pt idx="5">
                    <c:v>WW - 2018</c:v>
                  </c:pt>
                  <c:pt idx="6">
                    <c:v>WW - 2021</c:v>
                  </c:pt>
                </c:lvl>
                <c:lvl>
                  <c:pt idx="0">
                    <c:v>Darajat</c:v>
                  </c:pt>
                  <c:pt idx="1">
                    <c:v>Darajat</c:v>
                  </c:pt>
                  <c:pt idx="2">
                    <c:v>Darajat</c:v>
                  </c:pt>
                  <c:pt idx="3">
                    <c:v>Salak</c:v>
                  </c:pt>
                  <c:pt idx="4">
                    <c:v>Salak</c:v>
                  </c:pt>
                  <c:pt idx="5">
                    <c:v>Wayang Windu</c:v>
                  </c:pt>
                  <c:pt idx="6">
                    <c:v>Wayang Windu</c:v>
                  </c:pt>
                </c:lvl>
              </c:multiLvlStrCache>
            </c:multiLvlStrRef>
          </c:cat>
          <c:val>
            <c:numRef>
              <c:f>Sheet9!$F$5:$F$11</c:f>
              <c:numCache>
                <c:formatCode>#,##0.0</c:formatCode>
                <c:ptCount val="7"/>
                <c:pt idx="5">
                  <c:v>121.16237303106143</c:v>
                </c:pt>
                <c:pt idx="6">
                  <c:v>239.26586102719054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14-4A27-A87B-21411138D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1019804239"/>
        <c:axId val="1045759679"/>
      </c:barChart>
      <c:catAx>
        <c:axId val="1019804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759679"/>
        <c:crosses val="autoZero"/>
        <c:auto val="1"/>
        <c:lblAlgn val="ctr"/>
        <c:lblOffset val="100"/>
        <c:noMultiLvlLbl val="0"/>
      </c:catAx>
      <c:valAx>
        <c:axId val="1045759679"/>
        <c:scaling>
          <c:orientation val="minMax"/>
        </c:scaling>
        <c:delete val="1"/>
        <c:axPos val="l"/>
        <c:numFmt formatCode="#,##0.0" sourceLinked="1"/>
        <c:majorTickMark val="none"/>
        <c:minorTickMark val="none"/>
        <c:tickLblPos val="nextTo"/>
        <c:crossAx val="101980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10</xdr:row>
      <xdr:rowOff>9525</xdr:rowOff>
    </xdr:from>
    <xdr:to>
      <xdr:col>16</xdr:col>
      <xdr:colOff>523875</xdr:colOff>
      <xdr:row>31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EAEB3D3-998E-5EA4-4A78-32D1B3ED9F32}"/>
            </a:ext>
          </a:extLst>
        </xdr:cNvPr>
        <xdr:cNvSpPr/>
      </xdr:nvSpPr>
      <xdr:spPr>
        <a:xfrm>
          <a:off x="1552575" y="1628775"/>
          <a:ext cx="8724900" cy="3448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Tambahkan char</a:t>
          </a:r>
          <a:r>
            <a:rPr lang="en-US" sz="1800" baseline="0"/>
            <a:t>t ft/day (total) dari membagi $/day dibagi $/ft </a:t>
          </a:r>
          <a:endParaRPr lang="en-US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312420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BE4289-7060-4DC1-8F07-303DA4561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304800</xdr:colOff>
      <xdr:row>33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47DC16-AB4C-4432-8343-8DF9EE4CA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4E4374-828F-4586-8A31-4BABD6AC5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304800</xdr:colOff>
      <xdr:row>33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0A9D0D-6CA3-4C41-A851-24953AC7C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16</xdr:col>
      <xdr:colOff>304800</xdr:colOff>
      <xdr:row>50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3C4DCA-D703-4548-A40B-6570010AC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27</xdr:col>
      <xdr:colOff>568099</xdr:colOff>
      <xdr:row>23</xdr:row>
      <xdr:rowOff>41503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7C6EAB-7EA6-4039-96D3-A68BFC146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0</xdr:colOff>
      <xdr:row>24</xdr:row>
      <xdr:rowOff>0</xdr:rowOff>
    </xdr:from>
    <xdr:to>
      <xdr:col>24</xdr:col>
      <xdr:colOff>383801</xdr:colOff>
      <xdr:row>41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588012-7B39-4160-A972-8647702E74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24</xdr:col>
      <xdr:colOff>336176</xdr:colOff>
      <xdr:row>60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899A28-0DD2-4C41-9F84-5B4010113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8</xdr:col>
      <xdr:colOff>304800</xdr:colOff>
      <xdr:row>51</xdr:row>
      <xdr:rowOff>114301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119F6E2-2988-492B-9F67-73B88DF052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161924</xdr:rowOff>
    </xdr:from>
    <xdr:to>
      <xdr:col>19</xdr:col>
      <xdr:colOff>485775</xdr:colOff>
      <xdr:row>42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9D513B-9A7E-4501-9EF3-57C6BBDAF6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19</xdr:col>
      <xdr:colOff>304800</xdr:colOff>
      <xdr:row>47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9218F1-32E1-4EC9-8DC3-AF765C512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190500</xdr:colOff>
      <xdr:row>43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6F71A-AFFE-488F-8A27-3CF9D1531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409576</xdr:colOff>
      <xdr:row>13</xdr:row>
      <xdr:rowOff>123825</xdr:rowOff>
    </xdr:from>
    <xdr:to>
      <xdr:col>5</xdr:col>
      <xdr:colOff>476251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438EB5-12B8-44F6-AD89-5D53F663F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2"/>
    </sheetNames>
    <sheetDataSet>
      <sheetData sheetId="0">
        <row r="2">
          <cell r="C2" t="str">
            <v>Contingency</v>
          </cell>
          <cell r="D2" t="str">
            <v>Contingency</v>
          </cell>
        </row>
        <row r="3">
          <cell r="C3" t="str">
            <v>Explosive</v>
          </cell>
          <cell r="D3" t="str">
            <v>Explosive</v>
          </cell>
        </row>
        <row r="4">
          <cell r="C4" t="str">
            <v>LIH</v>
          </cell>
          <cell r="D4" t="str">
            <v>LIH</v>
          </cell>
        </row>
        <row r="5">
          <cell r="C5" t="str">
            <v>Logging Cost</v>
          </cell>
          <cell r="D5" t="str">
            <v>Logging Cost</v>
          </cell>
        </row>
        <row r="6">
          <cell r="C6" t="str">
            <v>Rig Mobilization</v>
          </cell>
          <cell r="D6" t="str">
            <v>Rig Mobilization</v>
          </cell>
        </row>
        <row r="7">
          <cell r="C7" t="str">
            <v>Rig Move</v>
          </cell>
          <cell r="D7" t="str">
            <v>Interpad Move</v>
          </cell>
        </row>
        <row r="8">
          <cell r="C8" t="str">
            <v>Rig Move</v>
          </cell>
          <cell r="D8" t="str">
            <v>Rig Move</v>
          </cell>
        </row>
        <row r="9">
          <cell r="C9" t="str">
            <v>Rig Move</v>
          </cell>
          <cell r="D9" t="str">
            <v>Services</v>
          </cell>
        </row>
        <row r="10">
          <cell r="C10" t="str">
            <v>Rig Move</v>
          </cell>
          <cell r="D10" t="str">
            <v>Skid Moving</v>
          </cell>
        </row>
        <row r="11">
          <cell r="C11" t="str">
            <v>Rig Skid</v>
          </cell>
          <cell r="D11" t="str">
            <v>Rig Skid</v>
          </cell>
        </row>
        <row r="12">
          <cell r="C12" t="str">
            <v>Rig Skid</v>
          </cell>
          <cell r="D12" t="str">
            <v>Skid Moving</v>
          </cell>
        </row>
        <row r="13">
          <cell r="C13" t="str">
            <v>Asset Transfer</v>
          </cell>
          <cell r="D13" t="str">
            <v>Material - LL</v>
          </cell>
        </row>
        <row r="14">
          <cell r="C14" t="str">
            <v>Casing</v>
          </cell>
          <cell r="D14" t="str">
            <v>Material - LL</v>
          </cell>
        </row>
        <row r="15">
          <cell r="C15" t="str">
            <v>Casing Repair &amp; Modif</v>
          </cell>
          <cell r="D15" t="str">
            <v>Material - LL</v>
          </cell>
        </row>
        <row r="16">
          <cell r="C16" t="str">
            <v>Equipment Rental</v>
          </cell>
          <cell r="D16" t="str">
            <v>Material - LL</v>
          </cell>
        </row>
        <row r="17">
          <cell r="C17" t="str">
            <v>Fuel &amp; Lubricants</v>
          </cell>
          <cell r="D17" t="str">
            <v>Material - LL</v>
          </cell>
        </row>
        <row r="18">
          <cell r="C18" t="str">
            <v>Well Equipment Surface</v>
          </cell>
          <cell r="D18" t="str">
            <v>Material - LL</v>
          </cell>
        </row>
        <row r="19">
          <cell r="C19" t="str">
            <v>Consumables</v>
          </cell>
          <cell r="D19" t="str">
            <v>Material - Non LL</v>
          </cell>
        </row>
        <row r="20">
          <cell r="C20" t="str">
            <v>API non API Machine Shop Service</v>
          </cell>
          <cell r="D20" t="str">
            <v>Services</v>
          </cell>
        </row>
        <row r="21">
          <cell r="C21" t="str">
            <v>Bits, Reamer and Core heads</v>
          </cell>
          <cell r="D21" t="str">
            <v>Services</v>
          </cell>
        </row>
        <row r="22">
          <cell r="C22" t="str">
            <v>Casing Installation</v>
          </cell>
          <cell r="D22" t="str">
            <v>Services</v>
          </cell>
        </row>
        <row r="23">
          <cell r="C23" t="str">
            <v>Cement, Cementing &amp; Pump Fees</v>
          </cell>
          <cell r="D23" t="str">
            <v>Services</v>
          </cell>
        </row>
        <row r="24">
          <cell r="C24" t="str">
            <v>Contract Rig</v>
          </cell>
          <cell r="D24" t="str">
            <v>Services</v>
          </cell>
        </row>
        <row r="25">
          <cell r="C25" t="str">
            <v>Coring</v>
          </cell>
          <cell r="D25" t="str">
            <v>Services</v>
          </cell>
        </row>
        <row r="26">
          <cell r="C26" t="str">
            <v>Directional Drilling &amp; Surveys</v>
          </cell>
          <cell r="D26" t="str">
            <v>Services</v>
          </cell>
        </row>
        <row r="27">
          <cell r="C27" t="str">
            <v>Drilling Rig O&amp;M</v>
          </cell>
          <cell r="D27" t="str">
            <v>Services</v>
          </cell>
        </row>
        <row r="28">
          <cell r="C28" t="str">
            <v>Drilling Safety, Health &amp; Environment</v>
          </cell>
          <cell r="D28" t="str">
            <v>Services</v>
          </cell>
        </row>
        <row r="29">
          <cell r="C29" t="str">
            <v>Equipment Rental</v>
          </cell>
          <cell r="D29" t="str">
            <v>Services</v>
          </cell>
        </row>
        <row r="30">
          <cell r="C30" t="str">
            <v>Explosive Handling &amp; Permitting</v>
          </cell>
          <cell r="D30" t="str">
            <v>Services</v>
          </cell>
        </row>
        <row r="31">
          <cell r="C31" t="str">
            <v>Land Transportation</v>
          </cell>
          <cell r="D31" t="str">
            <v>Services</v>
          </cell>
        </row>
        <row r="32">
          <cell r="C32" t="str">
            <v>Mud Logging Service</v>
          </cell>
          <cell r="D32" t="str">
            <v>Services</v>
          </cell>
        </row>
        <row r="33">
          <cell r="C33" t="str">
            <v>Mud, Chemical and Engineering Service</v>
          </cell>
          <cell r="D33" t="str">
            <v>Services</v>
          </cell>
        </row>
        <row r="34">
          <cell r="C34" t="str">
            <v>NDT Inspection</v>
          </cell>
          <cell r="D34" t="str">
            <v>Services</v>
          </cell>
        </row>
        <row r="35">
          <cell r="C35" t="str">
            <v>Open Hole Electrical Logging Service</v>
          </cell>
          <cell r="D35" t="str">
            <v>Services</v>
          </cell>
        </row>
        <row r="36">
          <cell r="C36" t="str">
            <v>Other Transportation</v>
          </cell>
          <cell r="D36" t="str">
            <v>Services</v>
          </cell>
        </row>
        <row r="37">
          <cell r="C37" t="str">
            <v>Rig Inspection</v>
          </cell>
          <cell r="D37" t="str">
            <v>Services</v>
          </cell>
        </row>
        <row r="38">
          <cell r="C38" t="str">
            <v>Service Lines &amp; Communication</v>
          </cell>
          <cell r="D38" t="str">
            <v>Services</v>
          </cell>
        </row>
        <row r="39">
          <cell r="C39" t="str">
            <v>Supervision</v>
          </cell>
          <cell r="D39" t="str">
            <v>Services</v>
          </cell>
        </row>
        <row r="40">
          <cell r="C40" t="str">
            <v>Vehicle Inspection</v>
          </cell>
          <cell r="D40" t="str">
            <v>Services</v>
          </cell>
        </row>
        <row r="41">
          <cell r="C41" t="str">
            <v>Welding Service</v>
          </cell>
          <cell r="D41" t="str">
            <v>Services</v>
          </cell>
        </row>
        <row r="42">
          <cell r="C42" t="str">
            <v>Drilling Facilities Support</v>
          </cell>
          <cell r="D42" t="str">
            <v>Drilling Facilities Support</v>
          </cell>
        </row>
        <row r="43">
          <cell r="C43" t="str">
            <v>Drilling Facilities Support</v>
          </cell>
          <cell r="D43" t="str">
            <v>Drilling Operation Water Support</v>
          </cell>
        </row>
        <row r="44">
          <cell r="C44" t="str">
            <v>Drilling Operation Water Support</v>
          </cell>
          <cell r="D44" t="str">
            <v>Drilling Operation Water Support</v>
          </cell>
        </row>
        <row r="45">
          <cell r="C45" t="str">
            <v>Hardware Supply</v>
          </cell>
          <cell r="D45" t="str">
            <v>Drilling Facilities Support</v>
          </cell>
        </row>
        <row r="46">
          <cell r="C46" t="str">
            <v>Hardware Supply</v>
          </cell>
          <cell r="D46" t="str">
            <v>Hardware Supply</v>
          </cell>
        </row>
        <row r="47">
          <cell r="C47" t="str">
            <v>Internet and IT Support Service</v>
          </cell>
          <cell r="D47" t="str">
            <v>Internet and IT Support Service</v>
          </cell>
        </row>
        <row r="48">
          <cell r="C48" t="str">
            <v>Permitting</v>
          </cell>
          <cell r="D48" t="str">
            <v>Hardware Supply</v>
          </cell>
        </row>
        <row r="49">
          <cell r="C49" t="str">
            <v>PGPA</v>
          </cell>
          <cell r="D49" t="str">
            <v>PGPA</v>
          </cell>
        </row>
        <row r="50">
          <cell r="C50" t="str">
            <v>Security</v>
          </cell>
          <cell r="D50" t="str">
            <v>Security</v>
          </cell>
        </row>
        <row r="51">
          <cell r="C51" t="str">
            <v>Project Management Cost</v>
          </cell>
          <cell r="D51" t="str">
            <v>Project Management Cost</v>
          </cell>
        </row>
        <row r="52">
          <cell r="C52" t="str">
            <v>Drill Cutting - Transport &amp; Process</v>
          </cell>
          <cell r="D52" t="str">
            <v>Drill Cutting</v>
          </cell>
        </row>
        <row r="53">
          <cell r="C53" t="str">
            <v>Heavy Equipment for Drill Cutting</v>
          </cell>
          <cell r="D53" t="str">
            <v>Drill Cutting</v>
          </cell>
        </row>
        <row r="54">
          <cell r="C54" t="str">
            <v>Environmental Monitoring</v>
          </cell>
          <cell r="D54" t="str">
            <v>Environmental Monitoring</v>
          </cell>
        </row>
        <row r="55">
          <cell r="C55" t="str">
            <v>IPAL</v>
          </cell>
          <cell r="D55" t="str">
            <v>Environmental Monitoring</v>
          </cell>
        </row>
        <row r="56">
          <cell r="C56" t="str">
            <v>Sampling and Lab Analysis</v>
          </cell>
          <cell r="D56" t="str">
            <v>Environmental Monitoring</v>
          </cell>
        </row>
        <row r="57">
          <cell r="C57" t="str">
            <v>Hazardous Waste</v>
          </cell>
          <cell r="D57" t="str">
            <v>Hazardous Waste</v>
          </cell>
        </row>
        <row r="58">
          <cell r="C58" t="str">
            <v>Andalalin</v>
          </cell>
          <cell r="D58" t="str">
            <v>SHE Permit</v>
          </cell>
        </row>
        <row r="59">
          <cell r="C59" t="str">
            <v>Environment Permit</v>
          </cell>
          <cell r="D59" t="str">
            <v>SHE Permit</v>
          </cell>
        </row>
        <row r="60">
          <cell r="C60" t="str">
            <v>Insurance</v>
          </cell>
          <cell r="D60" t="str">
            <v>Well Insurance</v>
          </cell>
        </row>
        <row r="61">
          <cell r="C61" t="str">
            <v>Well Testing</v>
          </cell>
          <cell r="D61" t="str">
            <v>Well Testing</v>
          </cell>
        </row>
        <row r="62">
          <cell r="C62" t="str">
            <v>Wellsite Geologist (WSG)</v>
          </cell>
          <cell r="D62" t="str">
            <v>Wellsite Geologist (WSG)</v>
          </cell>
        </row>
        <row r="63">
          <cell r="C63" t="str">
            <v>Material</v>
          </cell>
          <cell r="D63" t="str">
            <v>Conductor Casing Installation &amp; Material</v>
          </cell>
        </row>
        <row r="64">
          <cell r="C64" t="str">
            <v>Service</v>
          </cell>
          <cell r="D64" t="str">
            <v>Conductor Casing Installation &amp; Material</v>
          </cell>
        </row>
        <row r="65">
          <cell r="C65" t="str">
            <v>Material</v>
          </cell>
          <cell r="D65" t="str">
            <v>Material</v>
          </cell>
        </row>
        <row r="66">
          <cell r="C66" t="str">
            <v>Service</v>
          </cell>
          <cell r="D66" t="str">
            <v>Services</v>
          </cell>
        </row>
        <row r="67">
          <cell r="C67" t="str">
            <v>New Rig Pavement</v>
          </cell>
          <cell r="D67" t="str">
            <v>Construction</v>
          </cell>
        </row>
        <row r="68">
          <cell r="C68" t="str">
            <v>Construction</v>
          </cell>
          <cell r="D68" t="str">
            <v>Construction</v>
          </cell>
        </row>
        <row r="69">
          <cell r="C69" t="str">
            <v>Engineering</v>
          </cell>
          <cell r="D69" t="str">
            <v>Engineering</v>
          </cell>
        </row>
        <row r="70">
          <cell r="C70" t="str">
            <v>Material - LL</v>
          </cell>
          <cell r="D70" t="str">
            <v>Procurement</v>
          </cell>
        </row>
        <row r="71">
          <cell r="C71" t="str">
            <v>Material - Non LL</v>
          </cell>
          <cell r="D71" t="str">
            <v>Procurement</v>
          </cell>
        </row>
        <row r="72">
          <cell r="C72" t="str">
            <v>Construction</v>
          </cell>
          <cell r="D72" t="str">
            <v>Construction</v>
          </cell>
        </row>
        <row r="73">
          <cell r="C73" t="str">
            <v>Engineering</v>
          </cell>
          <cell r="D73" t="str">
            <v>Engineering</v>
          </cell>
        </row>
        <row r="74">
          <cell r="C74" t="str">
            <v>Material - LL</v>
          </cell>
          <cell r="D74" t="str">
            <v>Procurement</v>
          </cell>
        </row>
        <row r="75">
          <cell r="C75" t="str">
            <v>Material - Non LL</v>
          </cell>
          <cell r="D75" t="str">
            <v>Procurement</v>
          </cell>
        </row>
        <row r="76">
          <cell r="C76" t="str">
            <v>Installation, Hook Up &amp; Pre-Commisioning</v>
          </cell>
          <cell r="D76" t="str">
            <v>Construction</v>
          </cell>
        </row>
        <row r="77">
          <cell r="C77" t="str">
            <v>Engineering</v>
          </cell>
          <cell r="D77" t="str">
            <v>Engineering</v>
          </cell>
        </row>
        <row r="78">
          <cell r="C78" t="str">
            <v>Material - LL</v>
          </cell>
          <cell r="D78" t="str">
            <v>Procurement</v>
          </cell>
        </row>
        <row r="79">
          <cell r="C79" t="str">
            <v>Material - Non LL</v>
          </cell>
          <cell r="D79" t="str">
            <v>Procurement</v>
          </cell>
        </row>
      </sheetData>
      <sheetData sheetId="1" refreshError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msal Goesmano Sihombing" id="{9F5E764E-F2B6-4BC1-A343-539F06465728}" userId="Amsal Goesmano Sihombing" providerId="None"/>
  <person displayName="Ryandito Mahendradani" id="{2F5A6B84-4CBA-4836-8930-6F3F1C237F2A}" userId="YandiRM@starenergy.co.id" providerId="PeoplePicker"/>
  <person displayName="Munifah" id="{BF11BD8D-5A65-4E8D-AB84-5B3BAE1AF041}" userId="MunifahM@starenergy.co.id" providerId="PeoplePicker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398958333" backgroundQuery="1" createdVersion="8" refreshedVersion="8" minRefreshableVersion="3" recordCount="0" supportSubquery="1" supportAdvancedDrill="1" xr:uid="{4CC21FA9-37A3-4A09-8320-3F270313F6FD}">
  <cacheSource type="external" connectionId="2"/>
  <cacheFields count="7">
    <cacheField name="[tab_DB_Temp].[Well].[Well]" caption="Well" numFmtId="0" hierarchy="4" level="1">
      <sharedItems count="39">
        <s v="DRJ-44OH"/>
        <s v="DRJ-45OH"/>
        <s v="DRJ-46OH"/>
        <s v="DRJ-47OH"/>
        <s v="DRJ-48"/>
        <s v="DRJ-38RD"/>
        <s v="DRJ-49OH"/>
        <s v="DRJ-50OH"/>
        <s v="DRJ-51OH"/>
        <s v="DRJ-52OH"/>
        <s v="DRJ-53"/>
        <s v="DRJ-54"/>
        <s v="DRJ-55"/>
        <s v="DRJ-56"/>
        <s v="DRJ-57"/>
        <s v="AWI 16-08"/>
        <s v="AWI 16-09"/>
        <s v="Awi 21-05"/>
        <s v="Awi 21-06"/>
        <s v="AWI 9-10"/>
        <s v="AWI 21-7"/>
        <s v="AWI 21-8"/>
        <s v="AWI 23-1"/>
        <s v="AWI 23-2"/>
        <s v="AWI 2-6"/>
        <s v="AWI 2-7 ML"/>
        <s v="AWI 3-9"/>
        <s v="AWI 9-10 RD"/>
        <s v="AWI 9-11"/>
        <s v="MBA-6"/>
        <s v="MBA-7"/>
        <s v="MBD-7"/>
        <s v="MBD-8"/>
        <s v="MBD-8WO"/>
        <s v="MBE-6"/>
        <s v="MBE-7"/>
        <s v="MBI-1"/>
        <s v="WWA-8"/>
        <s v="WWA-9"/>
      </sharedItems>
    </cacheField>
    <cacheField name="[tab_DB_Temp].[Asset_Label].[Asset_Label]" caption="Asset_Label" numFmtId="0" hierarchy="1" level="1">
      <sharedItems count="3">
        <s v="Darajat"/>
        <s v="Salak"/>
        <s v="Wayang Windu"/>
      </sharedItems>
    </cacheField>
    <cacheField name="[tab_DB_Temp].[Campaign].[Campaign]" caption="Campaign" numFmtId="0" hierarchy="2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Measures].[Avg. Support Cost per well $mn/well]" caption="Avg. Support Cost per well $mn/well" numFmtId="0" hierarchy="68" level="32767"/>
    <cacheField name="[Measures].[Avg. Surface Facility per well $mn/well]" caption="Avg. Surface Facility per well $mn/well" numFmtId="0" hierarchy="69" level="32767"/>
    <cacheField name="[Measures].[Avg. Well Cost per Well $mn/well]" caption="Avg. Well Cost per Well $mn/well" numFmtId="0" hierarchy="66" level="32767"/>
    <cacheField name="[Measures].[Avg. Drill Shared Cost per Well $mn/well]" caption="Avg. Drill Shared Cost per Well $mn/well" numFmtId="0" hierarchy="67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0" memberValueDatatype="130" unbalanced="0"/>
    <cacheHierarchy uniqueName="[tab_DB_Temp].[Asset_Label]" caption="Asset_Label" attribute="1" defaultMemberUniqueName="[tab_DB_Temp].[Asset_Label].[All]" allUniqueName="[tab_DB_Temp].[Asset_Label].[All]" dimensionUniqueName="[tab_DB_Temp]" displayFolder="" count="2" memberValueDatatype="130" unbalanced="0">
      <fieldsUsage count="2">
        <fieldUsage x="-1"/>
        <fieldUsage x="1"/>
      </fieldsUsage>
    </cacheHierarchy>
    <cacheHierarchy uniqueName="[tab_DB_Temp].[Campaign]" caption="Campaign" attribute="1" defaultMemberUniqueName="[tab_DB_Temp].[Campaign].[All]" allUniqueName="[tab_DB_Temp].[Campaign].[All]" dimensionUniqueName="[tab_DB_Temp]" displayFolder="" count="2" memberValueDatatype="130" unbalanced="0">
      <fieldsUsage count="2">
        <fieldUsage x="-1"/>
        <fieldUsage x="2"/>
      </fieldsUsage>
    </cacheHierarchy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2" memberValueDatatype="130" unbalanced="0">
      <fieldsUsage count="2">
        <fieldUsage x="-1"/>
        <fieldUsage x="0"/>
      </fieldsUsage>
    </cacheHierarchy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 oneField="1">
      <fieldsUsage count="1">
        <fieldUsage x="5"/>
      </fieldsUsage>
    </cacheHierarchy>
    <cacheHierarchy uniqueName="[Measures].[Avg. Drill Shared Cost per Well $mn/well]" caption="Avg. Drill Shared Cost per Well $mn/well" measure="1" displayFolder="" measureGroup="tab_DB_Temp" count="0" oneField="1">
      <fieldsUsage count="1">
        <fieldUsage x="6"/>
      </fieldsUsage>
    </cacheHierarchy>
    <cacheHierarchy uniqueName="[Measures].[Avg. Support Cost per well $mn/well]" caption="Avg. Support Cost per well $mn/well" measure="1" displayFolder="" measureGroup="tab_DB_Temp" count="0" oneField="1">
      <fieldsUsage count="1">
        <fieldUsage x="3"/>
      </fieldsUsage>
    </cacheHierarchy>
    <cacheHierarchy uniqueName="[Measures].[Avg. Surface Facility per well $mn/well]" caption="Avg. Surface Facility per well $mn/well" measure="1" displayFolder="" measureGroup="tab_DB_Temp" count="0" oneField="1">
      <fieldsUsage count="1">
        <fieldUsage x="4"/>
      </fieldsUsage>
    </cacheHierarchy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39791667" backgroundQuery="1" createdVersion="8" refreshedVersion="8" minRefreshableVersion="3" recordCount="0" supportSubquery="1" supportAdvancedDrill="1" xr:uid="{3C523B92-41D4-454C-BC40-635802AC2C29}">
  <cacheSource type="external" connectionId="2"/>
  <cacheFields count="5">
    <cacheField name="[tab_DB_Temp].[Well].[Well]" caption="Well" numFmtId="0" hierarchy="4" level="1">
      <sharedItems count="37">
        <s v="DRJ-44OH"/>
        <s v="DRJ-45OH"/>
        <s v="DRJ-46OH"/>
        <s v="DRJ-47OH"/>
        <s v="DRJ-48"/>
        <s v="DRJ-38RD"/>
        <s v="DRJ-49OH"/>
        <s v="DRJ-50OH"/>
        <s v="DRJ-51OH"/>
        <s v="DRJ-52OH"/>
        <s v="DRJ-53"/>
        <s v="DRJ-54"/>
        <s v="DRJ-55"/>
        <s v="DRJ-56"/>
        <s v="DRJ-57"/>
        <s v="AWI 16-08"/>
        <s v="AWI 16-09"/>
        <s v="Awi 21-05"/>
        <s v="Awi 21-06"/>
        <s v="AWI 9-10"/>
        <s v="AWI 21-7"/>
        <s v="AWI 21-8"/>
        <s v="AWI 23-1"/>
        <s v="AWI 23-2"/>
        <s v="AWI 2-6"/>
        <s v="AWI 2-7 ML"/>
        <s v="AWI 3-9"/>
        <s v="AWI 9-11"/>
        <s v="MBA-6"/>
        <s v="MBA-7"/>
        <s v="MBD-7"/>
        <s v="MBD-8"/>
        <s v="MBE-6"/>
        <s v="MBE-7"/>
        <s v="MBI-1"/>
        <s v="WWA-8"/>
        <s v="WWA-9"/>
      </sharedItems>
    </cacheField>
    <cacheField name="[tab_DB_Temp].[Asset_Label].[Asset_Label]" caption="Asset_Label" numFmtId="0" hierarchy="1" level="1">
      <sharedItems count="3">
        <s v="Darajat"/>
        <s v="Salak"/>
        <s v="Wayang Windu"/>
      </sharedItems>
    </cacheField>
    <cacheField name="[tab_DB_Temp].[Asset].[Asset]" caption="Asset" numFmtId="0" level="1">
      <sharedItems count="3">
        <s v="Darajat"/>
        <s v="Salak"/>
        <s v="Wayang Windu"/>
      </sharedItems>
    </cacheField>
    <cacheField name="[tab_DB_Temp].[Campaign].[Campaign]" caption="Campaign" numFmtId="0" hierarchy="2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Measures].[$/ft]" caption="$/ft" numFmtId="0" hierarchy="61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2" memberValueDatatype="130" unbalanced="0">
      <fieldsUsage count="2">
        <fieldUsage x="-1"/>
        <fieldUsage x="2"/>
      </fieldsUsage>
    </cacheHierarchy>
    <cacheHierarchy uniqueName="[tab_DB_Temp].[Asset_Label]" caption="Asset_Label" attribute="1" defaultMemberUniqueName="[tab_DB_Temp].[Asset_Label].[All]" allUniqueName="[tab_DB_Temp].[Asset_Label].[All]" dimensionUniqueName="[tab_DB_Temp]" displayFolder="" count="2" memberValueDatatype="130" unbalanced="0">
      <fieldsUsage count="2">
        <fieldUsage x="-1"/>
        <fieldUsage x="1"/>
      </fieldsUsage>
    </cacheHierarchy>
    <cacheHierarchy uniqueName="[tab_DB_Temp].[Campaign]" caption="Campaign" attribute="1" defaultMemberUniqueName="[tab_DB_Temp].[Campaign].[All]" allUniqueName="[tab_DB_Temp].[Campaign].[All]" dimensionUniqueName="[tab_DB_Temp]" displayFolder="" count="2" memberValueDatatype="130" unbalanced="0">
      <fieldsUsage count="2">
        <fieldUsage x="-1"/>
        <fieldUsage x="3"/>
      </fieldsUsage>
    </cacheHierarchy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2" memberValueDatatype="130" unbalanced="0">
      <fieldsUsage count="2">
        <fieldUsage x="-1"/>
        <fieldUsage x="0"/>
      </fieldsUsage>
    </cacheHierarchy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 oneField="1">
      <fieldsUsage count="1">
        <fieldUsage x="4"/>
      </fieldsUsage>
    </cacheHierarchy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396875" backgroundQuery="1" createdVersion="8" refreshedVersion="8" minRefreshableVersion="3" recordCount="0" supportSubquery="1" supportAdvancedDrill="1" xr:uid="{35398AC5-BF7A-4E2C-82DA-9AD8B1A8D669}">
  <cacheSource type="external" connectionId="2"/>
  <cacheFields count="5">
    <cacheField name="[tab_DB_Temp].[Well].[Well]" caption="Well" numFmtId="0" hierarchy="4" level="1">
      <sharedItems count="37">
        <s v="DRJ-44OH"/>
        <s v="DRJ-45OH"/>
        <s v="DRJ-46OH"/>
        <s v="DRJ-47OH"/>
        <s v="DRJ-48"/>
        <s v="DRJ-38RD"/>
        <s v="DRJ-49OH"/>
        <s v="DRJ-50OH"/>
        <s v="DRJ-51OH"/>
        <s v="DRJ-52OH"/>
        <s v="DRJ-53"/>
        <s v="DRJ-54"/>
        <s v="DRJ-55"/>
        <s v="DRJ-56"/>
        <s v="DRJ-57"/>
        <s v="AWI 16-08"/>
        <s v="AWI 16-09"/>
        <s v="Awi 21-05"/>
        <s v="Awi 21-06"/>
        <s v="AWI 9-10"/>
        <s v="AWI 21-7"/>
        <s v="AWI 21-8"/>
        <s v="AWI 23-1"/>
        <s v="AWI 23-2"/>
        <s v="AWI 2-6"/>
        <s v="AWI 2-7 ML"/>
        <s v="AWI 3-9"/>
        <s v="AWI 9-11"/>
        <s v="MBA-6"/>
        <s v="MBA-7"/>
        <s v="MBD-7"/>
        <s v="MBD-8"/>
        <s v="MBE-6"/>
        <s v="MBE-7"/>
        <s v="MBI-1"/>
        <s v="WWA-8"/>
        <s v="WWA-9"/>
      </sharedItems>
    </cacheField>
    <cacheField name="[tab_DB_Temp].[Asset_Label].[Asset_Label]" caption="Asset_Label" numFmtId="0" hierarchy="1" level="1">
      <sharedItems count="3">
        <s v="Darajat"/>
        <s v="Salak"/>
        <s v="Wayang Windu"/>
      </sharedItems>
    </cacheField>
    <cacheField name="[tab_DB_Temp].[Asset].[Asset]" caption="Asset" numFmtId="0" level="1">
      <sharedItems count="3">
        <s v="Darajat"/>
        <s v="Salak"/>
        <s v="Wayang Windu"/>
      </sharedItems>
    </cacheField>
    <cacheField name="[tab_DB_Temp].[Campaign].[Campaign]" caption="Campaign" numFmtId="0" hierarchy="2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Measures].[$000/day]" caption="$000/day" numFmtId="0" hierarchy="62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2" memberValueDatatype="130" unbalanced="0">
      <fieldsUsage count="2">
        <fieldUsage x="-1"/>
        <fieldUsage x="2"/>
      </fieldsUsage>
    </cacheHierarchy>
    <cacheHierarchy uniqueName="[tab_DB_Temp].[Asset_Label]" caption="Asset_Label" attribute="1" defaultMemberUniqueName="[tab_DB_Temp].[Asset_Label].[All]" allUniqueName="[tab_DB_Temp].[Asset_Label].[All]" dimensionUniqueName="[tab_DB_Temp]" displayFolder="" count="2" memberValueDatatype="130" unbalanced="0">
      <fieldsUsage count="2">
        <fieldUsage x="-1"/>
        <fieldUsage x="1"/>
      </fieldsUsage>
    </cacheHierarchy>
    <cacheHierarchy uniqueName="[tab_DB_Temp].[Campaign]" caption="Campaign" attribute="1" defaultMemberUniqueName="[tab_DB_Temp].[Campaign].[All]" allUniqueName="[tab_DB_Temp].[Campaign].[All]" dimensionUniqueName="[tab_DB_Temp]" displayFolder="" count="2" memberValueDatatype="130" unbalanced="0">
      <fieldsUsage count="2">
        <fieldUsage x="-1"/>
        <fieldUsage x="3"/>
      </fieldsUsage>
    </cacheHierarchy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2" memberValueDatatype="130" unbalanced="0">
      <fieldsUsage count="2">
        <fieldUsage x="-1"/>
        <fieldUsage x="0"/>
      </fieldsUsage>
    </cacheHierarchy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 oneField="1">
      <fieldsUsage count="1">
        <fieldUsage x="4"/>
      </fieldsUsage>
    </cacheHierarchy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395601853" backgroundQuery="1" createdVersion="8" refreshedVersion="8" minRefreshableVersion="3" recordCount="0" supportSubquery="1" supportAdvancedDrill="1" xr:uid="{51485E13-9FB2-4E4B-9212-170A2E2CCCEC}">
  <cacheSource type="external" connectionId="2"/>
  <cacheFields count="5">
    <cacheField name="[tab_DB_Temp].[Well].[Well]" caption="Well" numFmtId="0" hierarchy="4" level="1">
      <sharedItems count="5">
        <s v="DRJ-53"/>
        <s v="DRJ-54"/>
        <s v="DRJ-55"/>
        <s v="DRJ-56"/>
        <s v="DRJ-57"/>
      </sharedItems>
    </cacheField>
    <cacheField name="[tab_DB_Temp].[Asset_Label].[Asset_Label]" caption="Asset_Label" numFmtId="0" hierarchy="1" level="1">
      <sharedItems count="3">
        <s v="Darajat"/>
        <s v="Salak"/>
        <s v="Wayang Windu"/>
      </sharedItems>
    </cacheField>
    <cacheField name="[tab_DB_Temp].[Asset].[Asset]" caption="Asset" numFmtId="0" level="1">
      <sharedItems count="3">
        <s v="Darajat"/>
        <s v="Salak"/>
        <s v="Wayang Windu"/>
      </sharedItems>
    </cacheField>
    <cacheField name="[tab_DB_Temp].[Campaign].[Campaign]" caption="Campaign" numFmtId="0" hierarchy="2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Measures].[Average of No of Wells Drilled]" caption="Average of No of Wells Drilled" numFmtId="0" hierarchy="79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2" memberValueDatatype="130" unbalanced="0">
      <fieldsUsage count="2">
        <fieldUsage x="-1"/>
        <fieldUsage x="2"/>
      </fieldsUsage>
    </cacheHierarchy>
    <cacheHierarchy uniqueName="[tab_DB_Temp].[Asset_Label]" caption="Asset_Label" attribute="1" defaultMemberUniqueName="[tab_DB_Temp].[Asset_Label].[All]" allUniqueName="[tab_DB_Temp].[Asset_Label].[All]" dimensionUniqueName="[tab_DB_Temp]" displayFolder="" count="2" memberValueDatatype="130" unbalanced="0">
      <fieldsUsage count="2">
        <fieldUsage x="-1"/>
        <fieldUsage x="1"/>
      </fieldsUsage>
    </cacheHierarchy>
    <cacheHierarchy uniqueName="[tab_DB_Temp].[Campaign]" caption="Campaign" attribute="1" defaultMemberUniqueName="[tab_DB_Temp].[Campaign].[All]" allUniqueName="[tab_DB_Temp].[Campaign].[All]" dimensionUniqueName="[tab_DB_Temp]" displayFolder="" count="2" memberValueDatatype="130" unbalanced="0">
      <fieldsUsage count="2">
        <fieldUsage x="-1"/>
        <fieldUsage x="3"/>
      </fieldsUsage>
    </cacheHierarchy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2" memberValueDatatype="130" unbalanced="0">
      <fieldsUsage count="2">
        <fieldUsage x="-1"/>
        <fieldUsage x="0"/>
      </fieldsUsage>
    </cacheHierarchy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394560184" backgroundQuery="1" createdVersion="8" refreshedVersion="8" minRefreshableVersion="3" recordCount="0" supportSubquery="1" supportAdvancedDrill="1" xr:uid="{FE42F8B0-528B-44EC-AD1A-61A524B3EAAD}">
  <cacheSource type="external" connectionId="2"/>
  <cacheFields count="5">
    <cacheField name="[tab_DB_Temp].[Well].[Well]" caption="Well" numFmtId="0" hierarchy="4" level="1">
      <sharedItems count="5">
        <s v="MBE-6"/>
        <s v="MBE-7"/>
        <s v="MBI-1"/>
        <s v="WWA-8"/>
        <s v="WWA-9"/>
      </sharedItems>
    </cacheField>
    <cacheField name="[tab_DB_Temp].[Asset_Label].[Asset_Label]" caption="Asset_Label" numFmtId="0" hierarchy="1" level="1">
      <sharedItems count="3">
        <s v="Darajat"/>
        <s v="Salak"/>
        <s v="Wayang Windu"/>
      </sharedItems>
    </cacheField>
    <cacheField name="[tab_DB_Temp].[Campaign].[Campaign]" caption="Campaign" numFmtId="0" hierarchy="2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Measures].[$/ft]" caption="$/ft" numFmtId="0" hierarchy="61" level="32767"/>
    <cacheField name="[Measures].[$000/day]" caption="$000/day" numFmtId="0" hierarchy="62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0" memberValueDatatype="130" unbalanced="0"/>
    <cacheHierarchy uniqueName="[tab_DB_Temp].[Asset_Label]" caption="Asset_Label" attribute="1" defaultMemberUniqueName="[tab_DB_Temp].[Asset_Label].[All]" allUniqueName="[tab_DB_Temp].[Asset_Label].[All]" dimensionUniqueName="[tab_DB_Temp]" displayFolder="" count="2" memberValueDatatype="130" unbalanced="0">
      <fieldsUsage count="2">
        <fieldUsage x="-1"/>
        <fieldUsage x="1"/>
      </fieldsUsage>
    </cacheHierarchy>
    <cacheHierarchy uniqueName="[tab_DB_Temp].[Campaign]" caption="Campaign" attribute="1" defaultMemberUniqueName="[tab_DB_Temp].[Campaign].[All]" allUniqueName="[tab_DB_Temp].[Campaign].[All]" dimensionUniqueName="[tab_DB_Temp]" displayFolder="" count="2" memberValueDatatype="130" unbalanced="0">
      <fieldsUsage count="2">
        <fieldUsage x="-1"/>
        <fieldUsage x="2"/>
      </fieldsUsage>
    </cacheHierarchy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2" memberValueDatatype="130" unbalanced="0">
      <fieldsUsage count="2">
        <fieldUsage x="-1"/>
        <fieldUsage x="0"/>
      </fieldsUsage>
    </cacheHierarchy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 oneField="1">
      <fieldsUsage count="1">
        <fieldUsage x="3"/>
      </fieldsUsage>
    </cacheHierarchy>
    <cacheHierarchy uniqueName="[Measures].[$000/day]" caption="$000/day" measure="1" displayFolder="" measureGroup="tab_DB_Temp" count="0" oneField="1">
      <fieldsUsage count="1">
        <fieldUsage x="4"/>
      </fieldsUsage>
    </cacheHierarchy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393402775" backgroundQuery="1" createdVersion="8" refreshedVersion="8" minRefreshableVersion="3" recordCount="0" supportSubquery="1" supportAdvancedDrill="1" xr:uid="{F85142B3-3EE1-43D8-BFBF-E98C4D749A38}">
  <cacheSource type="external" connectionId="2"/>
  <cacheFields count="5">
    <cacheField name="[tab_DB_Temp].[Well].[Well]" caption="Well" numFmtId="0" hierarchy="4" level="1">
      <sharedItems count="5">
        <s v="DRJ-53"/>
        <s v="DRJ-54"/>
        <s v="DRJ-55"/>
        <s v="DRJ-56"/>
        <s v="DRJ-57"/>
      </sharedItems>
    </cacheField>
    <cacheField name="[tab_DB_Temp].[Asset_Label].[Asset_Label]" caption="Asset_Label" numFmtId="0" hierarchy="1" level="1">
      <sharedItems count="3">
        <s v="Darajat"/>
        <s v="Salak"/>
        <s v="Wayang Windu"/>
      </sharedItems>
    </cacheField>
    <cacheField name="[tab_DB_Temp].[Asset].[Asset]" caption="Asset" numFmtId="0" level="1">
      <sharedItems count="3">
        <s v="Darajat"/>
        <s v="Salak"/>
        <s v="Wayang Windu"/>
      </sharedItems>
    </cacheField>
    <cacheField name="[tab_DB_Temp].[Campaign].[Campaign]" caption="Campaign" numFmtId="0" hierarchy="2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Measures].[Sum of Campaign Cost per Well USD]" caption="Sum of Campaign Cost per Well USD" numFmtId="0" hierarchy="77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2" memberValueDatatype="130" unbalanced="0">
      <fieldsUsage count="2">
        <fieldUsage x="-1"/>
        <fieldUsage x="2"/>
      </fieldsUsage>
    </cacheHierarchy>
    <cacheHierarchy uniqueName="[tab_DB_Temp].[Asset_Label]" caption="Asset_Label" attribute="1" defaultMemberUniqueName="[tab_DB_Temp].[Asset_Label].[All]" allUniqueName="[tab_DB_Temp].[Asset_Label].[All]" dimensionUniqueName="[tab_DB_Temp]" displayFolder="" count="2" memberValueDatatype="130" unbalanced="0">
      <fieldsUsage count="2">
        <fieldUsage x="-1"/>
        <fieldUsage x="1"/>
      </fieldsUsage>
    </cacheHierarchy>
    <cacheHierarchy uniqueName="[tab_DB_Temp].[Campaign]" caption="Campaign" attribute="1" defaultMemberUniqueName="[tab_DB_Temp].[Campaign].[All]" allUniqueName="[tab_DB_Temp].[Campaign].[All]" dimensionUniqueName="[tab_DB_Temp]" displayFolder="" count="2" memberValueDatatype="130" unbalanced="0">
      <fieldsUsage count="2">
        <fieldUsage x="-1"/>
        <fieldUsage x="3"/>
      </fieldsUsage>
    </cacheHierarchy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2" memberValueDatatype="130" unbalanced="0">
      <fieldsUsage count="2">
        <fieldUsage x="-1"/>
        <fieldUsage x="0"/>
      </fieldsUsage>
    </cacheHierarchy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392361113" backgroundQuery="1" createdVersion="8" refreshedVersion="8" minRefreshableVersion="3" recordCount="0" supportSubquery="1" supportAdvancedDrill="1" xr:uid="{5D4F47BF-87CE-4EF2-9A0A-9A9C1B9EEF8B}">
  <cacheSource type="external" connectionId="2"/>
  <cacheFields count="6">
    <cacheField name="[tab_DB_Temp].[Well].[Well]" caption="Well" numFmtId="0" hierarchy="4" level="1">
      <sharedItems count="39">
        <s v="DRJ-44OH"/>
        <s v="DRJ-45OH"/>
        <s v="DRJ-46OH"/>
        <s v="DRJ-47OH"/>
        <s v="DRJ-48"/>
        <s v="DRJ-38RD"/>
        <s v="DRJ-49OH"/>
        <s v="DRJ-50OH"/>
        <s v="DRJ-51OH"/>
        <s v="DRJ-52OH"/>
        <s v="DRJ-53"/>
        <s v="DRJ-54"/>
        <s v="DRJ-55"/>
        <s v="DRJ-56"/>
        <s v="DRJ-57"/>
        <s v="AWI 16-08"/>
        <s v="AWI 16-09"/>
        <s v="Awi 21-05"/>
        <s v="Awi 21-06"/>
        <s v="AWI 9-10"/>
        <s v="AWI 21-7"/>
        <s v="AWI 21-8"/>
        <s v="AWI 23-1"/>
        <s v="AWI 23-2"/>
        <s v="AWI 2-6"/>
        <s v="AWI 2-7 ML"/>
        <s v="AWI 3-9"/>
        <s v="AWI 9-10 RD"/>
        <s v="AWI 9-11"/>
        <s v="MBA-6"/>
        <s v="MBA-7"/>
        <s v="MBD-7"/>
        <s v="MBD-8"/>
        <s v="MBD-8WO"/>
        <s v="MBE-6"/>
        <s v="MBE-7"/>
        <s v="MBI-1"/>
        <s v="WWA-8"/>
        <s v="WWA-9"/>
      </sharedItems>
    </cacheField>
    <cacheField name="[tab_DB_Temp].[Camp_Label].[Camp_Label]" caption="Camp_Label" numFmtId="0" hierarchy="3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tab_DB_Temp].[Asset_Label].[Asset_Label]" caption="Asset_Label" numFmtId="0" hierarchy="1" level="1">
      <sharedItems count="3">
        <s v="Darajat"/>
        <s v="Salak"/>
        <s v="Wayang Windu"/>
      </sharedItems>
    </cacheField>
    <cacheField name="[Measures].[$000/day]" caption="$000/day" numFmtId="0" hierarchy="62" level="32767"/>
    <cacheField name="[Measures].[$/ft]" caption="$/ft" numFmtId="0" hierarchy="61" level="32767"/>
    <cacheField name="[Measures].[$mn/well]" caption="$mn/well" numFmtId="0" hierarchy="63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0" memberValueDatatype="130" unbalanced="0"/>
    <cacheHierarchy uniqueName="[tab_DB_Temp].[Asset_Label]" caption="Asset_Label" attribute="1" defaultMemberUniqueName="[tab_DB_Temp].[Asset_Label].[All]" allUniqueName="[tab_DB_Temp].[Asset_Label].[All]" dimensionUniqueName="[tab_DB_Temp]" displayFolder="" count="2" memberValueDatatype="130" unbalanced="0">
      <fieldsUsage count="2">
        <fieldUsage x="-1"/>
        <fieldUsage x="2"/>
      </fieldsUsage>
    </cacheHierarchy>
    <cacheHierarchy uniqueName="[tab_DB_Temp].[Campaign]" caption="Campaign" attribute="1" defaultMemberUniqueName="[tab_DB_Temp].[Campaign].[All]" allUniqueName="[tab_DB_Temp].[Campaign].[All]" dimensionUniqueName="[tab_DB_Temp]" displayFolder="" count="0" memberValueDatatype="130" unbalanced="0"/>
    <cacheHierarchy uniqueName="[tab_DB_Temp].[Camp_Label]" caption="Camp_Label" attribute="1" defaultMemberUniqueName="[tab_DB_Temp].[Camp_Label].[All]" allUniqueName="[tab_DB_Temp].[Camp_Label].[All]" dimensionUniqueName="[tab_DB_Temp]" displayFolder="" count="2" memberValueDatatype="130" unbalanced="0">
      <fieldsUsage count="2">
        <fieldUsage x="-1"/>
        <fieldUsage x="1"/>
      </fieldsUsage>
    </cacheHierarchy>
    <cacheHierarchy uniqueName="[tab_DB_Temp].[Well]" caption="Well" attribute="1" defaultMemberUniqueName="[tab_DB_Temp].[Well].[All]" allUniqueName="[tab_DB_Temp].[Well].[All]" dimensionUniqueName="[tab_DB_Temp]" displayFolder="" count="2" memberValueDatatype="130" unbalanced="0">
      <fieldsUsage count="2">
        <fieldUsage x="-1"/>
        <fieldUsage x="0"/>
      </fieldsUsage>
    </cacheHierarchy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 oneField="1">
      <fieldsUsage count="1">
        <fieldUsage x="4"/>
      </fieldsUsage>
    </cacheHierarchy>
    <cacheHierarchy uniqueName="[Measures].[$000/day]" caption="$000/day" measure="1" displayFolder="" measureGroup="tab_DB_Temp" count="0" oneField="1">
      <fieldsUsage count="1">
        <fieldUsage x="3"/>
      </fieldsUsage>
    </cacheHierarchy>
    <cacheHierarchy uniqueName="[Measures].[$mn/well]" caption="$mn/well" measure="1" displayFolder="" measureGroup="tab_DB_Temp" count="0" oneField="1">
      <fieldsUsage count="1">
        <fieldUsage x="5"/>
      </fieldsUsage>
    </cacheHierarchy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39097222" backgroundQuery="1" createdVersion="8" refreshedVersion="8" minRefreshableVersion="3" recordCount="0" supportSubquery="1" supportAdvancedDrill="1" xr:uid="{6E3D1A3D-7C28-4977-95AB-56DABBEFB743}">
  <cacheSource type="external" connectionId="2"/>
  <cacheFields count="5">
    <cacheField name="[tab_DB_Temp].[Well].[Well]" caption="Well" numFmtId="0" hierarchy="4" level="1">
      <sharedItems count="5">
        <s v="DRJ-44OH"/>
        <s v="DRJ-45OH"/>
        <s v="DRJ-46OH"/>
        <s v="DRJ-47OH"/>
        <s v="DRJ-48"/>
      </sharedItems>
    </cacheField>
    <cacheField name="[tab_DB_Temp].[Asset_Label].[Asset_Label]" caption="Asset_Label" numFmtId="0" hierarchy="1" level="1">
      <sharedItems count="3">
        <s v="Darajat"/>
        <s v="Salak"/>
        <s v="Wayang Windu"/>
      </sharedItems>
    </cacheField>
    <cacheField name="[tab_DB_Temp].[Asset].[Asset]" caption="Asset" numFmtId="0" level="1">
      <sharedItems count="3">
        <s v="Darajat"/>
        <s v="Salak"/>
        <s v="Wayang Windu"/>
      </sharedItems>
    </cacheField>
    <cacheField name="[tab_DB_Temp].[Campaign].[Campaign]" caption="Campaign" numFmtId="0" hierarchy="2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Measures].[Cumulative days]" caption="Cumulative days" numFmtId="0" hierarchy="65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2" memberValueDatatype="130" unbalanced="0">
      <fieldsUsage count="2">
        <fieldUsage x="-1"/>
        <fieldUsage x="2"/>
      </fieldsUsage>
    </cacheHierarchy>
    <cacheHierarchy uniqueName="[tab_DB_Temp].[Asset_Label]" caption="Asset_Label" attribute="1" defaultMemberUniqueName="[tab_DB_Temp].[Asset_Label].[All]" allUniqueName="[tab_DB_Temp].[Asset_Label].[All]" dimensionUniqueName="[tab_DB_Temp]" displayFolder="" count="2" memberValueDatatype="130" unbalanced="0">
      <fieldsUsage count="2">
        <fieldUsage x="-1"/>
        <fieldUsage x="1"/>
      </fieldsUsage>
    </cacheHierarchy>
    <cacheHierarchy uniqueName="[tab_DB_Temp].[Campaign]" caption="Campaign" attribute="1" defaultMemberUniqueName="[tab_DB_Temp].[Campaign].[All]" allUniqueName="[tab_DB_Temp].[Campaign].[All]" dimensionUniqueName="[tab_DB_Temp]" displayFolder="" count="2" memberValueDatatype="130" unbalanced="0">
      <fieldsUsage count="2">
        <fieldUsage x="-1"/>
        <fieldUsage x="3"/>
      </fieldsUsage>
    </cacheHierarchy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2" memberValueDatatype="130" unbalanced="0">
      <fieldsUsage count="2">
        <fieldUsage x="-1"/>
        <fieldUsage x="0"/>
      </fieldsUsage>
    </cacheHierarchy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 oneField="1">
      <fieldsUsage count="1">
        <fieldUsage x="4"/>
      </fieldsUsage>
    </cacheHierarchy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389583334" backgroundQuery="1" createdVersion="8" refreshedVersion="8" minRefreshableVersion="3" recordCount="0" supportSubquery="1" supportAdvancedDrill="1" xr:uid="{CBFA7533-F680-49DB-BA82-46F3682BC25B}">
  <cacheSource type="external" connectionId="2"/>
  <cacheFields count="5">
    <cacheField name="[tab_DB_Temp].[Well].[Well]" caption="Well" numFmtId="0" hierarchy="4" level="1">
      <sharedItems count="25">
        <s v="DRJ-48"/>
        <s v="DRJ-38RD"/>
        <s v="DRJ-53"/>
        <s v="DRJ-54"/>
        <s v="DRJ-55"/>
        <s v="DRJ-56"/>
        <s v="DRJ-57"/>
        <s v="AWI 9-10"/>
        <s v="AWI 21-7"/>
        <s v="AWI 21-8"/>
        <s v="AWI 23-1"/>
        <s v="AWI 23-2"/>
        <s v="AWI 2-6"/>
        <s v="AWI 2-7 ML"/>
        <s v="AWI 3-9"/>
        <s v="AWI 9-11"/>
        <s v="MBA-6"/>
        <s v="MBA-7"/>
        <s v="MBD-7"/>
        <s v="MBD-8"/>
        <s v="MBE-6"/>
        <s v="MBE-7"/>
        <s v="MBI-1"/>
        <s v="WWA-8"/>
        <s v="WWA-9"/>
      </sharedItems>
    </cacheField>
    <cacheField name="[tab_DB_Temp].[Asset_Label].[Asset_Label]" caption="Asset_Label" numFmtId="0" hierarchy="1" level="1">
      <sharedItems count="3">
        <s v="Darajat"/>
        <s v="Salak"/>
        <s v="Wayang Windu"/>
      </sharedItems>
    </cacheField>
    <cacheField name="[tab_DB_Temp].[Campaign].[Campaign]" caption="Campaign" numFmtId="0" hierarchy="2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Measures].[$/ft]" caption="$/ft" numFmtId="0" hierarchy="61" level="32767"/>
    <cacheField name="[Measures].[$000/day]" caption="$000/day" numFmtId="0" hierarchy="62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0" memberValueDatatype="130" unbalanced="0"/>
    <cacheHierarchy uniqueName="[tab_DB_Temp].[Asset_Label]" caption="Asset_Label" attribute="1" defaultMemberUniqueName="[tab_DB_Temp].[Asset_Label].[All]" allUniqueName="[tab_DB_Temp].[Asset_Label].[All]" dimensionUniqueName="[tab_DB_Temp]" displayFolder="" count="2" memberValueDatatype="130" unbalanced="0">
      <fieldsUsage count="2">
        <fieldUsage x="-1"/>
        <fieldUsage x="1"/>
      </fieldsUsage>
    </cacheHierarchy>
    <cacheHierarchy uniqueName="[tab_DB_Temp].[Campaign]" caption="Campaign" attribute="1" defaultMemberUniqueName="[tab_DB_Temp].[Campaign].[All]" allUniqueName="[tab_DB_Temp].[Campaign].[All]" dimensionUniqueName="[tab_DB_Temp]" displayFolder="" count="2" memberValueDatatype="130" unbalanced="0">
      <fieldsUsage count="2">
        <fieldUsage x="-1"/>
        <fieldUsage x="2"/>
      </fieldsUsage>
    </cacheHierarchy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2" memberValueDatatype="130" unbalanced="0">
      <fieldsUsage count="2">
        <fieldUsage x="-1"/>
        <fieldUsage x="0"/>
      </fieldsUsage>
    </cacheHierarchy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 oneField="1">
      <fieldsUsage count="1">
        <fieldUsage x="3"/>
      </fieldsUsage>
    </cacheHierarchy>
    <cacheHierarchy uniqueName="[Measures].[$000/day]" caption="$000/day" measure="1" displayFolder="" measureGroup="tab_DB_Temp" count="0" oneField="1">
      <fieldsUsage count="1">
        <fieldUsage x="4"/>
      </fieldsUsage>
    </cacheHierarchy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387152779" backgroundQuery="1" createdVersion="8" refreshedVersion="8" minRefreshableVersion="3" recordCount="0" supportSubquery="1" supportAdvancedDrill="1" xr:uid="{0B95DBA8-E2F1-4098-97FD-214ED02346AE}">
  <cacheSource type="external" connectionId="2"/>
  <cacheFields count="5">
    <cacheField name="[tab_DB_Temp].[Well].[Well]" caption="Well" numFmtId="0" hierarchy="4" level="1">
      <sharedItems count="5">
        <s v="DRJ-53"/>
        <s v="DRJ-54"/>
        <s v="DRJ-55"/>
        <s v="DRJ-56"/>
        <s v="DRJ-57"/>
      </sharedItems>
    </cacheField>
    <cacheField name="[tab_DB_Temp].[Asset_Label].[Asset_Label]" caption="Asset_Label" numFmtId="0" hierarchy="1" level="1">
      <sharedItems count="3">
        <s v="Darajat"/>
        <s v="Salak"/>
        <s v="Wayang Windu"/>
      </sharedItems>
    </cacheField>
    <cacheField name="[tab_DB_Temp].[Asset].[Asset]" caption="Asset" numFmtId="0" level="1">
      <sharedItems count="3">
        <s v="Darajat"/>
        <s v="Salak"/>
        <s v="Wayang Windu"/>
      </sharedItems>
    </cacheField>
    <cacheField name="[tab_DB_Temp].[Campaign].[Campaign]" caption="Campaign" numFmtId="0" hierarchy="2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Measures].[$mn/well]" caption="$mn/well" numFmtId="0" hierarchy="63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2" memberValueDatatype="130" unbalanced="0">
      <fieldsUsage count="2">
        <fieldUsage x="-1"/>
        <fieldUsage x="2"/>
      </fieldsUsage>
    </cacheHierarchy>
    <cacheHierarchy uniqueName="[tab_DB_Temp].[Asset_Label]" caption="Asset_Label" attribute="1" defaultMemberUniqueName="[tab_DB_Temp].[Asset_Label].[All]" allUniqueName="[tab_DB_Temp].[Asset_Label].[All]" dimensionUniqueName="[tab_DB_Temp]" displayFolder="" count="2" memberValueDatatype="130" unbalanced="0">
      <fieldsUsage count="2">
        <fieldUsage x="-1"/>
        <fieldUsage x="1"/>
      </fieldsUsage>
    </cacheHierarchy>
    <cacheHierarchy uniqueName="[tab_DB_Temp].[Campaign]" caption="Campaign" attribute="1" defaultMemberUniqueName="[tab_DB_Temp].[Campaign].[All]" allUniqueName="[tab_DB_Temp].[Campaign].[All]" dimensionUniqueName="[tab_DB_Temp]" displayFolder="" count="2" memberValueDatatype="130" unbalanced="0">
      <fieldsUsage count="2">
        <fieldUsage x="-1"/>
        <fieldUsage x="3"/>
      </fieldsUsage>
    </cacheHierarchy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2" memberValueDatatype="130" unbalanced="0">
      <fieldsUsage count="2">
        <fieldUsage x="-1"/>
        <fieldUsage x="0"/>
      </fieldsUsage>
    </cacheHierarchy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 oneField="1">
      <fieldsUsage count="1">
        <fieldUsage x="4"/>
      </fieldsUsage>
    </cacheHierarchy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382175929" backgroundQuery="1" createdVersion="8" refreshedVersion="8" minRefreshableVersion="3" recordCount="0" supportSubquery="1" supportAdvancedDrill="1" xr:uid="{769C1284-0A0D-4AB5-934D-70E418D1C3D7}">
  <cacheSource type="external" connectionId="2"/>
  <cacheFields count="7">
    <cacheField name="[Table1].[Well].[Well]" caption="Well" numFmtId="0" hierarchy="33" level="1">
      <sharedItems count="5">
        <s v="General"/>
        <s v="MBA-6"/>
        <s v="MBA-7"/>
        <s v="MBD-7"/>
        <s v="MBD-8"/>
      </sharedItems>
    </cacheField>
    <cacheField name="[Table1].[Level 2].[Level 2]" caption="Level 2" numFmtId="0" hierarchy="29" level="1">
      <sharedItems count="1">
        <s v="Drilling Cost"/>
      </sharedItems>
    </cacheField>
    <cacheField name="[Measures].[Sum of Actual Cost USD]" caption="Sum of Actual Cost USD" numFmtId="0" hierarchy="76" level="32767"/>
    <cacheField name="[Table1].[Level 3].[Level 3]" caption="Level 3" numFmtId="0" hierarchy="30" level="1">
      <sharedItems count="1">
        <s v="Well Cost"/>
      </sharedItems>
    </cacheField>
    <cacheField name="[Table1].[Level 4].[Level 4]" caption="Level 4" numFmtId="0" hierarchy="31" level="1">
      <sharedItems count="3">
        <s v="Drilling Operation Water Support"/>
        <s v="Material - LL"/>
        <s v="Services"/>
      </sharedItems>
    </cacheField>
    <cacheField name="[Table1].[Level 5].[Level 5]" caption="Level 5" numFmtId="0" hierarchy="32" level="1">
      <sharedItems count="20">
        <s v="Drilling Operation Water Support"/>
        <s v="Casing"/>
        <s v="Fuel &amp; Lubricants"/>
        <s v="Well Equipment Surface"/>
        <s v="API non API Machine Shop Service"/>
        <s v="Bits, Reamer and Core heads"/>
        <s v="Casing Installation"/>
        <s v="Cement, Cementing &amp; Pump Fees"/>
        <s v="Contract Rig"/>
        <s v="Directional Drilling &amp; Surveys"/>
        <s v="Drilling Safety, Health &amp; Environment"/>
        <s v="Equipment Rental"/>
        <s v="Land Transportation"/>
        <s v="Mud Logging Service"/>
        <s v="Mud, Chemical and Engineering Service"/>
        <s v="Open Hole Electrical Logging Service"/>
        <s v="Other Transportation"/>
        <s v="Others"/>
        <s v="Service Lines &amp; Communication"/>
        <s v="Supervision"/>
      </sharedItems>
    </cacheField>
    <cacheField name="[Table1].[Campaign].[Campaign]" caption="Campaign" numFmtId="0" hierarchy="28" level="1">
      <sharedItems count="1">
        <s v="WW - 2018"/>
      </sharedItems>
    </cacheField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0" memberValueDatatype="130" unbalanced="0"/>
    <cacheHierarchy uniqueName="[tab_DB_Temp].[Asset_Label]" caption="Asset_Label" attribute="1" defaultMemberUniqueName="[tab_DB_Temp].[Asset_Label].[All]" allUniqueName="[tab_DB_Temp].[Asset_Label].[All]" dimensionUniqueName="[tab_DB_Temp]" displayFolder="" count="0" memberValueDatatype="130" unbalanced="0"/>
    <cacheHierarchy uniqueName="[tab_DB_Temp].[Campaign]" caption="Campaign" attribute="1" defaultMemberUniqueName="[tab_DB_Temp].[Campaign].[All]" allUniqueName="[tab_DB_Temp].[Campaign].[All]" dimensionUniqueName="[tab_DB_Temp]" displayFolder="" count="0" memberValueDatatype="130" unbalanced="0"/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0" memberValueDatatype="130" unbalanced="0"/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2" memberValueDatatype="130" unbalanced="0">
      <fieldsUsage count="2">
        <fieldUsage x="-1"/>
        <fieldUsage x="6"/>
      </fieldsUsage>
    </cacheHierarchy>
    <cacheHierarchy uniqueName="[Table1].[Level 2]" caption="Level 2" attribute="1" defaultMemberUniqueName="[Table1].[Level 2].[All]" allUniqueName="[Table1].[Level 2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Level 3]" caption="Level 3" attribute="1" defaultMemberUniqueName="[Table1].[Level 3].[All]" allUniqueName="[Table1].[Level 3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Level 4]" caption="Level 4" attribute="1" defaultMemberUniqueName="[Table1].[Level 4].[All]" allUniqueName="[Table1].[Level 4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Level 5]" caption="Level 5" attribute="1" defaultMemberUniqueName="[Table1].[Level 5].[All]" allUniqueName="[Table1].[Level 5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Well]" caption="Well" attribute="1" defaultMemberUniqueName="[Table1].[Well].[All]" allUniqueName="[Table1].[Well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380902775" backgroundQuery="1" createdVersion="8" refreshedVersion="8" minRefreshableVersion="3" recordCount="0" supportSubquery="1" supportAdvancedDrill="1" xr:uid="{ACEA6D26-BBE2-45FE-9EDA-F3AE2D0B6B94}">
  <cacheSource type="external" connectionId="2"/>
  <cacheFields count="5">
    <cacheField name="[Table1].[Well].[Well]" caption="Well" numFmtId="0" hierarchy="33" level="1">
      <sharedItems count="40">
        <s v="DRJ-44OH"/>
        <s v="DRJ-45OH"/>
        <s v="DRJ-46OH"/>
        <s v="DRJ-47OH"/>
        <s v="DRJ-48"/>
        <s v="General"/>
        <s v="DRJ-38RD"/>
        <s v="DRJ-49OH"/>
        <s v="DRJ-50OH"/>
        <s v="DRJ-51OH"/>
        <s v="DRJ-52OH"/>
        <s v="DRJ-53"/>
        <s v="DRJ-54"/>
        <s v="DRJ-55"/>
        <s v="DRJ-56"/>
        <s v="DRJ-57"/>
        <s v="AWI 16-08"/>
        <s v="AWI 16-09"/>
        <s v="Awi 21-05"/>
        <s v="Awi 21-06"/>
        <s v="AWI 9-10"/>
        <s v="AWI 21-7"/>
        <s v="AWI 21-8"/>
        <s v="AWI 23-1"/>
        <s v="AWI 23-2"/>
        <s v="AWI 2-6"/>
        <s v="AWI 2-7 ML"/>
        <s v="AWI 3-9"/>
        <s v="AWI 9-10 RD"/>
        <s v="AWI 9-11"/>
        <s v="MBA-6"/>
        <s v="MBA-7"/>
        <s v="MBD-7"/>
        <s v="MBD-8"/>
        <s v="MBD-8WO"/>
        <s v="MBE-6"/>
        <s v="MBE-7"/>
        <s v="MBI-1"/>
        <s v="WWA-8"/>
        <s v="WWA-9"/>
      </sharedItems>
    </cacheField>
    <cacheField name="[Table1].[Asset].[Asset]" caption="Asset" numFmtId="0" hierarchy="27" level="1">
      <sharedItems count="3">
        <s v="Darajat"/>
        <s v="Salak"/>
        <s v="Wayang Windu"/>
      </sharedItems>
    </cacheField>
    <cacheField name="[Table1].[Campaign].[Campaign]" caption="Campaign" numFmtId="0" hierarchy="28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Table1].[Level 2].[Level 2]" caption="Level 2" numFmtId="0" hierarchy="29" level="1">
      <sharedItems count="4">
        <s v="Contingency"/>
        <s v="Drilling Cost"/>
        <s v="Support Cost"/>
        <s v="Surface Facilities Cost"/>
      </sharedItems>
    </cacheField>
    <cacheField name="[Measures].[Sum of Actual Cost USD]" caption="Sum of Actual Cost USD" numFmtId="0" hierarchy="76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0" memberValueDatatype="130" unbalanced="0"/>
    <cacheHierarchy uniqueName="[tab_DB_Temp].[Asset_Label]" caption="Asset_Label" attribute="1" defaultMemberUniqueName="[tab_DB_Temp].[Asset_Label].[All]" allUniqueName="[tab_DB_Temp].[Asset_Label].[All]" dimensionUniqueName="[tab_DB_Temp]" displayFolder="" count="0" memberValueDatatype="130" unbalanced="0"/>
    <cacheHierarchy uniqueName="[tab_DB_Temp].[Campaign]" caption="Campaign" attribute="1" defaultMemberUniqueName="[tab_DB_Temp].[Campaign].[All]" allUniqueName="[tab_DB_Temp].[Campaign].[All]" dimensionUniqueName="[tab_DB_Temp]" displayFolder="" count="0" memberValueDatatype="130" unbalanced="0"/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0" memberValueDatatype="130" unbalanced="0"/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Campaign]" caption="Campaign" attribute="1" defaultMemberUniqueName="[Table1].[Campaign].[All]" allUniqueName="[Table1].[Campaign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Level 2]" caption="Level 2" attribute="1" defaultMemberUniqueName="[Table1].[Level 2].[All]" allUniqueName="[Table1].[Level 2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379629628" backgroundQuery="1" createdVersion="8" refreshedVersion="8" minRefreshableVersion="3" recordCount="0" supportSubquery="1" supportAdvancedDrill="1" xr:uid="{BA7E7F06-187B-4298-9E40-5D13F8FAF4D0}">
  <cacheSource type="external" connectionId="2"/>
  <cacheFields count="2">
    <cacheField name="[Table1].[Campaign].[Campaign]" caption="Campaign" numFmtId="0" hierarchy="28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Measures].[Sum of Actual Cost USD]" caption="Sum of Actual Cost USD" numFmtId="0" hierarchy="76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0" memberValueDatatype="130" unbalanced="0"/>
    <cacheHierarchy uniqueName="[tab_DB_Temp].[Asset_Label]" caption="Asset_Label" attribute="1" defaultMemberUniqueName="[tab_DB_Temp].[Asset_Label].[All]" allUniqueName="[tab_DB_Temp].[Asset_Label].[All]" dimensionUniqueName="[tab_DB_Temp]" displayFolder="" count="0" memberValueDatatype="130" unbalanced="0"/>
    <cacheHierarchy uniqueName="[tab_DB_Temp].[Campaign]" caption="Campaign" attribute="1" defaultMemberUniqueName="[tab_DB_Temp].[Campaign].[All]" allUniqueName="[tab_DB_Temp].[Campaign].[All]" dimensionUniqueName="[tab_DB_Temp]" displayFolder="" count="0" memberValueDatatype="130" unbalanced="0"/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0" memberValueDatatype="130" unbalanced="0"/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79403587966" backgroundQuery="1" createdVersion="8" refreshedVersion="8" minRefreshableVersion="3" recordCount="0" supportSubquery="1" supportAdvancedDrill="1" xr:uid="{7DBF49F5-9FEA-495E-8B3D-B68E990FA078}">
  <cacheSource type="external" connectionId="2"/>
  <cacheFields count="6">
    <cacheField name="[Table18].[Asset].[Asset]" caption="Asset" numFmtId="0" hierarchy="36" level="1">
      <sharedItems containsSemiMixedTypes="0" containsNonDate="0" containsString="0"/>
    </cacheField>
    <cacheField name="[Table18].[Well].[Well]" caption="Well" numFmtId="0" hierarchy="42" level="1">
      <sharedItems count="4">
        <s v="MBA-6"/>
        <s v="MBA-7"/>
        <s v="MBD-7"/>
        <s v="MBD-8"/>
      </sharedItems>
    </cacheField>
    <cacheField name="[Table18].[Level 3].[Level 3]" caption="Level 3" numFmtId="0" hierarchy="39" level="1">
      <sharedItems count="1">
        <s v="Well Cost"/>
      </sharedItems>
    </cacheField>
    <cacheField name="[Table18].[Level 4].[Level 4]" caption="Level 4" numFmtId="0" hierarchy="40" level="1">
      <sharedItems count="3">
        <s v="Drilling Operation Water Support"/>
        <s v="Material - LL"/>
        <s v="Services"/>
      </sharedItems>
    </cacheField>
    <cacheField name="[Table18].[Level 5].[Level 5]" caption="Level 5" numFmtId="0" hierarchy="41" level="1">
      <sharedItems count="20">
        <s v="Drilling Operation Water Support"/>
        <s v="Casing"/>
        <s v="Equipment Rental"/>
        <s v="Fuel &amp; Lubricants"/>
        <s v="Well Equipment Surface"/>
        <s v="API non API Machine Shop Service"/>
        <s v="Bits, Reamer and Core heads"/>
        <s v="Casing Installation"/>
        <s v="Cement, Cementing &amp; Pump Fees"/>
        <s v="Contract Rig"/>
        <s v="Directional Drilling &amp; Surveys"/>
        <s v="Drilling Safety, Health &amp; Environment"/>
        <s v="Land Transportation"/>
        <s v="Mud Logging Service"/>
        <s v="Mud, Chemical and Engineering Service"/>
        <s v="Open Hole Electrical Logging Service"/>
        <s v="Other Transportation"/>
        <s v="Others"/>
        <s v="Service Lines &amp; Communication"/>
        <s v="Supervision"/>
      </sharedItems>
    </cacheField>
    <cacheField name="[Measures].[Sum of Actual Cost USD 2]" caption="Sum of Actual Cost USD 2" numFmtId="0" hierarchy="82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0" memberValueDatatype="130" unbalanced="0"/>
    <cacheHierarchy uniqueName="[tab_DB_Temp].[Asset_Label]" caption="Asset_Label" attribute="1" defaultMemberUniqueName="[tab_DB_Temp].[Asset_Label].[All]" allUniqueName="[tab_DB_Temp].[Asset_Label].[All]" dimensionUniqueName="[tab_DB_Temp]" displayFolder="" count="0" memberValueDatatype="130" unbalanced="0"/>
    <cacheHierarchy uniqueName="[tab_DB_Temp].[Campaign]" caption="Campaign" attribute="1" defaultMemberUniqueName="[tab_DB_Temp].[Campaign].[All]" allUniqueName="[tab_DB_Temp].[Campaign].[All]" dimensionUniqueName="[tab_DB_Temp]" displayFolder="" count="0" memberValueDatatype="130" unbalanced="0"/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0" memberValueDatatype="130" unbalanced="0"/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2" memberValueDatatype="130" unbalanced="0">
      <fieldsUsage count="2">
        <fieldUsage x="-1"/>
        <fieldUsage x="0"/>
      </fieldsUsage>
    </cacheHierarchy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2" memberValueDatatype="130" unbalanced="0">
      <fieldsUsage count="2">
        <fieldUsage x="-1"/>
        <fieldUsage x="2"/>
      </fieldsUsage>
    </cacheHierarchy>
    <cacheHierarchy uniqueName="[Table18].[Level 4]" caption="Level 4" attribute="1" defaultMemberUniqueName="[Table18].[Level 4].[All]" allUniqueName="[Table18].[Level 4].[All]" dimensionUniqueName="[Table18]" displayFolder="" count="2" memberValueDatatype="130" unbalanced="0">
      <fieldsUsage count="2">
        <fieldUsage x="-1"/>
        <fieldUsage x="3"/>
      </fieldsUsage>
    </cacheHierarchy>
    <cacheHierarchy uniqueName="[Table18].[Level 5]" caption="Level 5" attribute="1" defaultMemberUniqueName="[Table18].[Level 5].[All]" allUniqueName="[Table18].[Level 5].[All]" dimensionUniqueName="[Table18]" displayFolder="" count="2" memberValueDatatype="130" unbalanced="0">
      <fieldsUsage count="2">
        <fieldUsage x="-1"/>
        <fieldUsage x="4"/>
      </fieldsUsage>
    </cacheHierarchy>
    <cacheHierarchy uniqueName="[Table18].[Well]" caption="Well" attribute="1" defaultMemberUniqueName="[Table18].[Well].[All]" allUniqueName="[Table18].[Well].[All]" dimensionUniqueName="[Table18]" displayFolder="" count="2" memberValueDatatype="130" unbalanced="0">
      <fieldsUsage count="2">
        <fieldUsage x="-1"/>
        <fieldUsage x="1"/>
      </fieldsUsage>
    </cacheHierarchy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83166087963" backgroundQuery="1" createdVersion="8" refreshedVersion="8" minRefreshableVersion="3" recordCount="0" supportSubquery="1" supportAdvancedDrill="1" xr:uid="{7B1ED53D-9E79-4D1C-AF53-E29131A8B0E6}">
  <cacheSource type="external" connectionId="2"/>
  <cacheFields count="4">
    <cacheField name="[tab_PhaseSum].[Campaign].[Campaign]" caption="Campaign" numFmtId="0" hierarchy="25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tab_PhaseSum].[Well Name].[Well Name]" caption="Well Name" numFmtId="0" hierarchy="16" level="1">
      <sharedItems count="37">
        <s v="DRJ-44"/>
        <s v="DRJ-45"/>
        <s v="DRJ-46"/>
        <s v="DRJ-47"/>
        <s v="DRJ-48"/>
        <s v="DRJ-38RD"/>
        <s v="DRJ-49"/>
        <s v="DRJ-50"/>
        <s v="DRJ-51"/>
        <s v="DRJ-52"/>
        <s v="DRJ-53"/>
        <s v="DRJ-54"/>
        <s v="DRJ-55"/>
        <s v="DRJ-56"/>
        <s v="DRJ-57"/>
        <s v="AWI 16-8"/>
        <s v="AWI 16-9"/>
        <s v="AWI 21-5"/>
        <s v="AWI 21-6"/>
        <s v="AWI 9-10"/>
        <s v="AWI 21-7"/>
        <s v="AWI 21-8"/>
        <s v="AWI 23-1"/>
        <s v="AWI 23-2"/>
        <s v="AWI 2-6"/>
        <s v="AWI 2-7 ML"/>
        <s v="AWI 3-9"/>
        <s v="AWI 9-11"/>
        <s v="MBA-6"/>
        <s v="MBA-7"/>
        <s v="MBD-7"/>
        <s v="MBD-8"/>
        <s v="MBE-6"/>
        <s v="MBE-7"/>
        <s v="MBI-1"/>
        <s v="WWA-8"/>
        <s v="WWA-9"/>
      </sharedItems>
    </cacheField>
    <cacheField name="[Measures].[Max of Act Cum Dur (days)]" caption="Max of Act Cum Dur (days)" numFmtId="0" hierarchy="86" level="32767"/>
    <cacheField name="[Measures].[Max of Actual End Depth (ftKB)]" caption="Max of Actual End Depth (ftKB)" numFmtId="0" hierarchy="88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0" memberValueDatatype="130" unbalanced="0"/>
    <cacheHierarchy uniqueName="[tab_DB_Temp].[Asset_Label]" caption="Asset_Label" attribute="1" defaultMemberUniqueName="[tab_DB_Temp].[Asset_Label].[All]" allUniqueName="[tab_DB_Temp].[Asset_Label].[All]" dimensionUniqueName="[tab_DB_Temp]" displayFolder="" count="0" memberValueDatatype="130" unbalanced="0"/>
    <cacheHierarchy uniqueName="[tab_DB_Temp].[Campaign]" caption="Campaign" attribute="1" defaultMemberUniqueName="[tab_DB_Temp].[Campaign].[All]" allUniqueName="[tab_DB_Temp].[Campaign].[All]" dimensionUniqueName="[tab_DB_Temp]" displayFolder="" count="0" memberValueDatatype="130" unbalanced="0"/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0" memberValueDatatype="130" unbalanced="0"/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2" memberValueDatatype="130" unbalanced="0">
      <fieldsUsage count="2">
        <fieldUsage x="-1"/>
        <fieldUsage x="1"/>
      </fieldsUsage>
    </cacheHierarchy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2" memberValueDatatype="130" unbalanced="0">
      <fieldsUsage count="2">
        <fieldUsage x="-1"/>
        <fieldUsage x="0"/>
      </fieldsUsage>
    </cacheHierarchy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85393634261" backgroundQuery="1" createdVersion="8" refreshedVersion="8" minRefreshableVersion="3" recordCount="0" supportSubquery="1" supportAdvancedDrill="1" xr:uid="{01098B45-CE66-41AC-B983-F4A3AA00CEE3}">
  <cacheSource type="external" connectionId="2"/>
  <cacheFields count="4">
    <cacheField name="[Table4].[Well Name (WellView Version)].[Well Name (WellView Version)]" caption="Well Name (WellView Version)" numFmtId="0" hierarchy="45" level="1">
      <sharedItems count="37">
        <s v="DRJ-44"/>
        <s v="DRJ-45"/>
        <s v="DRJ-46"/>
        <s v="DRJ-47"/>
        <s v="DRJ-48"/>
        <s v="DRJ-38RD"/>
        <s v="DRJ-49"/>
        <s v="DRJ-50"/>
        <s v="DRJ-51"/>
        <s v="DRJ-52"/>
        <s v="DRJ-53"/>
        <s v="DRJ-54"/>
        <s v="DRJ-55"/>
        <s v="DRJ-56"/>
        <s v="DRJ-57"/>
        <s v="AWI 16-8"/>
        <s v="AWI 16-9"/>
        <s v="AWI 21-5"/>
        <s v="AWI 21-6"/>
        <s v="AWI 9-10"/>
        <s v="AWI 21-7"/>
        <s v="AWI 21-8"/>
        <s v="AWI 23-1"/>
        <s v="AWI 23-2"/>
        <s v="AWI 2-6"/>
        <s v="AWI 2-7 ML"/>
        <s v="AWI 3-9"/>
        <s v="AWI 9-11"/>
        <s v="MBA-6"/>
        <s v="MBA-7"/>
        <s v="MBD-7"/>
        <s v="MBD-8"/>
        <s v="MBE-6"/>
        <s v="MBE-7"/>
        <s v="MBI-1"/>
        <s v="WWA-8"/>
        <s v="WWA-9"/>
      </sharedItems>
    </cacheField>
    <cacheField name="[Table4].[Campaign].[Campaign]" caption="Campaign" numFmtId="0" hierarchy="55" level="1">
      <sharedItems count="7">
        <s v="DRJ - 2019"/>
        <s v="DRJ - 2022"/>
        <s v="DRJ - 2024"/>
        <s v="SLK - 2021"/>
        <s v="SLK - 2025"/>
        <s v="WW - 2018"/>
        <s v="WW - 2021"/>
      </sharedItems>
    </cacheField>
    <cacheField name="[Measures].[Max of Cum Time Log Days_WV]" caption="Max of Cum Time Log Days_WV" numFmtId="0" hierarchy="91" level="32767"/>
    <cacheField name="[Measures].[Max of Depth End (MD)]" caption="Max of Depth End (MD)" numFmtId="0" hierarchy="84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0" memberValueDatatype="130" unbalanced="0"/>
    <cacheHierarchy uniqueName="[tab_DB_Temp].[Asset_Label]" caption="Asset_Label" attribute="1" defaultMemberUniqueName="[tab_DB_Temp].[Asset_Label].[All]" allUniqueName="[tab_DB_Temp].[Asset_Label].[All]" dimensionUniqueName="[tab_DB_Temp]" displayFolder="" count="0" memberValueDatatype="130" unbalanced="0"/>
    <cacheHierarchy uniqueName="[tab_DB_Temp].[Campaign]" caption="Campaign" attribute="1" defaultMemberUniqueName="[tab_DB_Temp].[Campaign].[All]" allUniqueName="[tab_DB_Temp].[Campaign].[All]" dimensionUniqueName="[tab_DB_Temp]" displayFolder="" count="0" memberValueDatatype="130" unbalanced="0"/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0" memberValueDatatype="130" unbalanced="0"/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85395486109" backgroundQuery="1" createdVersion="8" refreshedVersion="8" minRefreshableVersion="3" recordCount="0" supportSubquery="1" supportAdvancedDrill="1" xr:uid="{9A30559F-93A6-40C3-B7E3-A68AF17B64F2}">
  <cacheSource type="external" connectionId="2"/>
  <cacheFields count="2">
    <cacheField name="[Table4].[Well Name (WellView Version)].[Well Name (WellView Version)]" caption="Well Name (WellView Version)" numFmtId="0" hierarchy="45" level="1">
      <sharedItems count="37">
        <s v="DRJ-44"/>
        <s v="DRJ-45"/>
        <s v="DRJ-46"/>
        <s v="DRJ-47"/>
        <s v="DRJ-48"/>
        <s v="DRJ-38RD"/>
        <s v="DRJ-49"/>
        <s v="DRJ-50"/>
        <s v="DRJ-51"/>
        <s v="DRJ-52"/>
        <s v="DRJ-53"/>
        <s v="DRJ-54"/>
        <s v="DRJ-55"/>
        <s v="DRJ-56"/>
        <s v="DRJ-57"/>
        <s v="AWI 16-8"/>
        <s v="AWI 16-9"/>
        <s v="AWI 21-5"/>
        <s v="AWI 21-6"/>
        <s v="AWI 9-10"/>
        <s v="AWI 21-7"/>
        <s v="AWI 21-8"/>
        <s v="AWI 23-1"/>
        <s v="AWI 23-2"/>
        <s v="AWI 2-6"/>
        <s v="AWI 2-7 ML"/>
        <s v="AWI 3-9"/>
        <s v="AWI 9-11"/>
        <s v="MBA-6"/>
        <s v="MBA-7"/>
        <s v="MBD-7"/>
        <s v="MBD-8"/>
        <s v="MBE-6"/>
        <s v="MBE-7"/>
        <s v="MBI-1"/>
        <s v="WWA-8"/>
        <s v="WWA-9"/>
      </sharedItems>
    </cacheField>
    <cacheField name="[Table4].[Campaign].[Campaign]" caption="Campaign" numFmtId="0" hierarchy="55" level="1">
      <sharedItems count="7">
        <s v="DRJ - 2019"/>
        <s v="DRJ - 2022"/>
        <s v="DRJ - 2024"/>
        <s v="SLK - 2021"/>
        <s v="SLK - 2025"/>
        <s v="WW - 2018"/>
        <s v="WW - 2021"/>
      </sharedItems>
    </cacheField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0" memberValueDatatype="130" unbalanced="0"/>
    <cacheHierarchy uniqueName="[tab_DB_Temp].[Asset_Label]" caption="Asset_Label" attribute="1" defaultMemberUniqueName="[tab_DB_Temp].[Asset_Label].[All]" allUniqueName="[tab_DB_Temp].[Asset_Label].[All]" dimensionUniqueName="[tab_DB_Temp]" displayFolder="" count="0" memberValueDatatype="130" unbalanced="0"/>
    <cacheHierarchy uniqueName="[tab_DB_Temp].[Campaign]" caption="Campaign" attribute="1" defaultMemberUniqueName="[tab_DB_Temp].[Campaign].[All]" allUniqueName="[tab_DB_Temp].[Campaign].[All]" dimensionUniqueName="[tab_DB_Temp]" displayFolder="" count="0" memberValueDatatype="130" unbalanced="0"/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0" memberValueDatatype="130" unbalanced="0"/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585396643517" backgroundQuery="1" createdVersion="8" refreshedVersion="8" minRefreshableVersion="3" recordCount="0" supportSubquery="1" supportAdvancedDrill="1" xr:uid="{20F54D69-11F4-42DB-BFBC-79AB89BB1F91}">
  <cacheSource type="external" connectionId="2"/>
  <cacheFields count="1">
    <cacheField name="[Table4].[Well Name (WellView Version)].[Well Name (WellView Version)]" caption="Well Name (WellView Version)" numFmtId="0" hierarchy="45" level="1">
      <sharedItems count="44">
        <s v="AWI 10-4"/>
        <s v="AWI 16-8"/>
        <s v="AWI 16-9"/>
        <s v="AWI 21-5"/>
        <s v="AWI 21-6"/>
        <s v="AWI 21-7"/>
        <s v="AWI 21-8"/>
        <s v="AWI 23-1"/>
        <s v="AWI 23-2"/>
        <s v="AWI 2-6"/>
        <s v="AWI 2-7 ML"/>
        <s v="AWI 3-9"/>
        <s v="AWI 8-3"/>
        <s v="AWI 9-10"/>
        <s v="AWI 9-11"/>
        <s v="DRJ-16"/>
        <s v="DRJ-37"/>
        <s v="DRJ-38"/>
        <s v="DRJ-38RD"/>
        <s v="DRJ-44"/>
        <s v="DRJ-45"/>
        <s v="DRJ-46"/>
        <s v="DRJ-47"/>
        <s v="DRJ-48"/>
        <s v="DRJ-49"/>
        <s v="DRJ-50"/>
        <s v="DRJ-51"/>
        <s v="DRJ-52"/>
        <s v="DRJ-53"/>
        <s v="DRJ-54"/>
        <s v="DRJ-55"/>
        <s v="DRJ-56"/>
        <s v="DRJ-57"/>
        <s v="HMD-A01"/>
        <s v="HMD-A02"/>
        <s v="MBA-6"/>
        <s v="MBA-7"/>
        <s v="MBD-7"/>
        <s v="MBD-8"/>
        <s v="MBE-6"/>
        <s v="MBE-7"/>
        <s v="MBI-1"/>
        <s v="WWA-8"/>
        <s v="WWA-9"/>
      </sharedItems>
    </cacheField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0" memberValueDatatype="130" unbalanced="0"/>
    <cacheHierarchy uniqueName="[tab_DB_Temp].[Asset_Label]" caption="Asset_Label" attribute="1" defaultMemberUniqueName="[tab_DB_Temp].[Asset_Label].[All]" allUniqueName="[tab_DB_Temp].[Asset_Label].[All]" dimensionUniqueName="[tab_DB_Temp]" displayFolder="" count="0" memberValueDatatype="130" unbalanced="0"/>
    <cacheHierarchy uniqueName="[tab_DB_Temp].[Campaign]" caption="Campaign" attribute="1" defaultMemberUniqueName="[tab_DB_Temp].[Campaign].[All]" allUniqueName="[tab_DB_Temp].[Campaign].[All]" dimensionUniqueName="[tab_DB_Temp]" displayFolder="" count="0" memberValueDatatype="130" unbalanced="0"/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0" memberValueDatatype="130" unbalanced="0"/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2" memberValueDatatype="130" unbalanced="0">
      <fieldsUsage count="2">
        <fieldUsage x="-1"/>
        <fieldUsage x="0"/>
      </fieldsUsage>
    </cacheHierarchy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/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msal Goesmano Sihombing" refreshedDate="46134.660054050924" backgroundQuery="1" createdVersion="8" refreshedVersion="8" minRefreshableVersion="3" recordCount="0" supportSubquery="1" supportAdvancedDrill="1" xr:uid="{8BE65EB6-C7FC-4BE4-824C-B44299DE2497}">
  <cacheSource type="external" connectionId="2"/>
  <cacheFields count="5">
    <cacheField name="[tab_DB_Temp].[Well].[Well]" caption="Well" numFmtId="0" hierarchy="4" level="1">
      <sharedItems count="5">
        <s v="DRJ-53"/>
        <s v="DRJ-54"/>
        <s v="DRJ-55"/>
        <s v="DRJ-56"/>
        <s v="DRJ-57"/>
      </sharedItems>
    </cacheField>
    <cacheField name="[tab_DB_Temp].[Asset_Label].[Asset_Label]" caption="Asset_Label" numFmtId="0" hierarchy="1" level="1">
      <sharedItems count="3">
        <s v="Darajat"/>
        <s v="Salak"/>
        <s v="Wayang Windu"/>
      </sharedItems>
    </cacheField>
    <cacheField name="[tab_DB_Temp].[Asset].[Asset]" caption="Asset" numFmtId="0" level="1">
      <sharedItems count="3">
        <s v="Darajat"/>
        <s v="Salak"/>
        <s v="Wayang Windu"/>
      </sharedItems>
    </cacheField>
    <cacheField name="[tab_DB_Temp].[Campaign].[Campaign]" caption="Campaign" numFmtId="0" hierarchy="2" level="1">
      <sharedItems count="5">
        <s v="DRJ - 2019"/>
        <s v="DRJ - 2022"/>
        <s v="DRJ - 2024"/>
        <s v="SLK - 2021"/>
        <s v="SLK - 2025"/>
      </sharedItems>
    </cacheField>
    <cacheField name="[Measures].[Cumulative Depth ft]" caption="Cumulative Depth ft" numFmtId="0" hierarchy="64" level="32767"/>
  </cacheFields>
  <cacheHierarchies count="92">
    <cacheHierarchy uniqueName="[tab_DB_Temp].[Asset]" caption="Asset" attribute="1" defaultMemberUniqueName="[tab_DB_Temp].[Asset].[All]" allUniqueName="[tab_DB_Temp].[Asset].[All]" dimensionUniqueName="[tab_DB_Temp]" displayFolder="" count="2" memberValueDatatype="130" unbalanced="0">
      <fieldsUsage count="2">
        <fieldUsage x="-1"/>
        <fieldUsage x="2"/>
      </fieldsUsage>
    </cacheHierarchy>
    <cacheHierarchy uniqueName="[tab_DB_Temp].[Asset_Label]" caption="Asset_Label" attribute="1" defaultMemberUniqueName="[tab_DB_Temp].[Asset_Label].[All]" allUniqueName="[tab_DB_Temp].[Asset_Label].[All]" dimensionUniqueName="[tab_DB_Temp]" displayFolder="" count="2" memberValueDatatype="130" unbalanced="0">
      <fieldsUsage count="2">
        <fieldUsage x="-1"/>
        <fieldUsage x="1"/>
      </fieldsUsage>
    </cacheHierarchy>
    <cacheHierarchy uniqueName="[tab_DB_Temp].[Campaign]" caption="Campaign" attribute="1" defaultMemberUniqueName="[tab_DB_Temp].[Campaign].[All]" allUniqueName="[tab_DB_Temp].[Campaign].[All]" dimensionUniqueName="[tab_DB_Temp]" displayFolder="" count="2" memberValueDatatype="130" unbalanced="0">
      <fieldsUsage count="2">
        <fieldUsage x="-1"/>
        <fieldUsage x="3"/>
      </fieldsUsage>
    </cacheHierarchy>
    <cacheHierarchy uniqueName="[tab_DB_Temp].[Camp_Label]" caption="Camp_Label" attribute="1" defaultMemberUniqueName="[tab_DB_Temp].[Camp_Label].[All]" allUniqueName="[tab_DB_Temp].[Camp_Label].[All]" dimensionUniqueName="[tab_DB_Temp]" displayFolder="" count="0" memberValueDatatype="130" unbalanced="0"/>
    <cacheHierarchy uniqueName="[tab_DB_Temp].[Well]" caption="Well" attribute="1" defaultMemberUniqueName="[tab_DB_Temp].[Well].[All]" allUniqueName="[tab_DB_Temp].[Well].[All]" dimensionUniqueName="[tab_DB_Temp]" displayFolder="" count="2" memberValueDatatype="130" unbalanced="0">
      <fieldsUsage count="2">
        <fieldUsage x="-1"/>
        <fieldUsage x="0"/>
      </fieldsUsage>
    </cacheHierarchy>
    <cacheHierarchy uniqueName="[tab_DB_Temp].[Well_Label]" caption="Well_Label" attribute="1" defaultMemberUniqueName="[tab_DB_Temp].[Well_Label].[All]" allUniqueName="[tab_DB_Temp].[Well_Label].[All]" dimensionUniqueName="[tab_DB_Temp]" displayFolder="" count="0" memberValueDatatype="130" unbalanced="0"/>
    <cacheHierarchy uniqueName="[tab_DB_Temp].[No of Wells Drilled]" caption="No of Wells Drilled" attribute="1" defaultMemberUniqueName="[tab_DB_Temp].[No of Wells Drilled].[All]" allUniqueName="[tab_DB_Temp].[No of Wells Drilled].[All]" dimensionUniqueName="[tab_DB_Temp]" displayFolder="" count="0" memberValueDatatype="20" unbalanced="0"/>
    <cacheHierarchy uniqueName="[tab_DB_Temp].[Campaign Cost USD mn]" caption="Campaign Cost USD mn" attribute="1" defaultMemberUniqueName="[tab_DB_Temp].[Campaign Cost USD mn].[All]" allUniqueName="[tab_DB_Temp].[Campaign Cost USD mn].[All]" dimensionUniqueName="[tab_DB_Temp]" displayFolder="" count="0" memberValueDatatype="5" unbalanced="0"/>
    <cacheHierarchy uniqueName="[tab_DB_Temp].[Well Cost USD mn]" caption="Well Cost USD mn" attribute="1" defaultMemberUniqueName="[tab_DB_Temp].[Well Cost USD mn].[All]" allUniqueName="[tab_DB_Temp].[Well Cost USD mn].[All]" dimensionUniqueName="[tab_DB_Temp]" displayFolder="" count="0" memberValueDatatype="5" unbalanced="0"/>
    <cacheHierarchy uniqueName="[tab_DB_Temp].[Drilling Shared Cost USD mn]" caption="Drilling Shared Cost USD mn" attribute="1" defaultMemberUniqueName="[tab_DB_Temp].[Drilling Shared Cost USD mn].[All]" allUniqueName="[tab_DB_Temp].[Drilling Shared Cost USD mn].[All]" dimensionUniqueName="[tab_DB_Temp]" displayFolder="" count="0" memberValueDatatype="5" unbalanced="0"/>
    <cacheHierarchy uniqueName="[tab_DB_Temp].[Support Cost USD]" caption="Support Cost USD" attribute="1" defaultMemberUniqueName="[tab_DB_Temp].[Support Cost USD].[All]" allUniqueName="[tab_DB_Temp].[Support Cost USD].[All]" dimensionUniqueName="[tab_DB_Temp]" displayFolder="" count="0" memberValueDatatype="5" unbalanced="0"/>
    <cacheHierarchy uniqueName="[tab_DB_Temp].[Surface Facilities Cost USD]" caption="Surface Facilities Cost USD" attribute="1" defaultMemberUniqueName="[tab_DB_Temp].[Surface Facilities Cost USD].[All]" allUniqueName="[tab_DB_Temp].[Surface Facilities Cost USD].[All]" dimensionUniqueName="[tab_DB_Temp]" displayFolder="" count="0" memberValueDatatype="5" unbalanced="0"/>
    <cacheHierarchy uniqueName="[tab_DB_Temp].[Campaign Cost per Well USD]" caption="Campaign Cost per Well USD" attribute="1" defaultMemberUniqueName="[tab_DB_Temp].[Campaign Cost per Well USD].[All]" allUniqueName="[tab_DB_Temp].[Campaign Cost per Well USD].[All]" dimensionUniqueName="[tab_DB_Temp]" displayFolder="" count="0" memberValueDatatype="5" unbalanced="0"/>
    <cacheHierarchy uniqueName="[tab_DB_Temp].[Actual Total Depth ft MD]" caption="Actual Total Depth ft MD" attribute="1" defaultMemberUniqueName="[tab_DB_Temp].[Actual Total Depth ft MD].[All]" allUniqueName="[tab_DB_Temp].[Actual Total Depth ft MD].[All]" dimensionUniqueName="[tab_DB_Temp]" displayFolder="" count="0" memberValueDatatype="5" unbalanced="0"/>
    <cacheHierarchy uniqueName="[tab_DB_Temp].[Drilling Duration days]" caption="Drilling Duration days" attribute="1" defaultMemberUniqueName="[tab_DB_Temp].[Drilling Duration days].[All]" allUniqueName="[tab_DB_Temp].[Drilling Duration days].[All]" dimensionUniqueName="[tab_DB_Temp]" displayFolder="" count="0" memberValueDatatype="5" unbalanced="0"/>
    <cacheHierarchy uniqueName="[tab_PhaseSum].[#]" caption="#" attribute="1" defaultMemberUniqueName="[tab_PhaseSum].[#].[All]" allUniqueName="[tab_PhaseSum].[#].[All]" dimensionUniqueName="[tab_PhaseSum]" displayFolder="" count="0" memberValueDatatype="20" unbalanced="0"/>
    <cacheHierarchy uniqueName="[tab_PhaseSum].[Well Name]" caption="Well Name" attribute="1" defaultMemberUniqueName="[tab_PhaseSum].[Well Name].[All]" allUniqueName="[tab_PhaseSum].[Well Name].[All]" dimensionUniqueName="[tab_PhaseSum]" displayFolder="" count="0" memberValueDatatype="130" unbalanced="0"/>
    <cacheHierarchy uniqueName="[tab_PhaseSum].[Job Cat]" caption="Job Cat" attribute="1" defaultMemberUniqueName="[tab_PhaseSum].[Job Cat].[All]" allUniqueName="[tab_PhaseSum].[Job Cat].[All]" dimensionUniqueName="[tab_PhaseSum]" displayFolder="" count="0" memberValueDatatype="130" unbalanced="0"/>
    <cacheHierarchy uniqueName="[tab_PhaseSum].[Phase 1]" caption="Phase 1" attribute="1" defaultMemberUniqueName="[tab_PhaseSum].[Phase 1].[All]" allUniqueName="[tab_PhaseSum].[Phase 1].[All]" dimensionUniqueName="[tab_PhaseSum]" displayFolder="" count="0" memberValueDatatype="130" unbalanced="0"/>
    <cacheHierarchy uniqueName="[tab_PhaseSum].[Phase 2]" caption="Phase 2" attribute="1" defaultMemberUniqueName="[tab_PhaseSum].[Phase 2].[All]" allUniqueName="[tab_PhaseSum].[Phase 2].[All]" dimensionUniqueName="[tab_PhaseSum]" displayFolder="" count="0" memberValueDatatype="130" unbalanced="0"/>
    <cacheHierarchy uniqueName="[tab_PhaseSum].[Hole/Casing Size]" caption="Hole/Casing Size" attribute="1" defaultMemberUniqueName="[tab_PhaseSum].[Hole/Casing Size].[All]" allUniqueName="[tab_PhaseSum].[Hole/Casing Size].[All]" dimensionUniqueName="[tab_PhaseSum]" displayFolder="" count="0" memberValueDatatype="130" unbalanced="0"/>
    <cacheHierarchy uniqueName="[tab_PhaseSum].[Actual Start Depth (ftKB)]" caption="Actual Start Depth (ftKB)" attribute="1" defaultMemberUniqueName="[tab_PhaseSum].[Actual Start Depth (ftKB)].[All]" allUniqueName="[tab_PhaseSum].[Actual Start Depth (ftKB)].[All]" dimensionUniqueName="[tab_PhaseSum]" displayFolder="" count="0" memberValueDatatype="5" unbalanced="0"/>
    <cacheHierarchy uniqueName="[tab_PhaseSum].[Actual End Depth (ftKB)]" caption="Actual End Depth (ftKB)" attribute="1" defaultMemberUniqueName="[tab_PhaseSum].[Actual End Depth (ftKB)].[All]" allUniqueName="[tab_PhaseSum].[Actual End Depth (ftKB)].[All]" dimensionUniqueName="[tab_PhaseSum]" displayFolder="" count="0" memberValueDatatype="5" unbalanced="0"/>
    <cacheHierarchy uniqueName="[tab_PhaseSum].[Actual Dur (days)]" caption="Actual Dur (days)" attribute="1" defaultMemberUniqueName="[tab_PhaseSum].[Actual Dur (days)].[All]" allUniqueName="[tab_PhaseSum].[Actual Dur (days)].[All]" dimensionUniqueName="[tab_PhaseSum]" displayFolder="" count="0" memberValueDatatype="5" unbalanced="0"/>
    <cacheHierarchy uniqueName="[tab_PhaseSum].[Act Cum Dur (days)]" caption="Act Cum Dur (days)" attribute="1" defaultMemberUniqueName="[tab_PhaseSum].[Act Cum Dur (days)].[All]" allUniqueName="[tab_PhaseSum].[Act Cum Dur (days)].[All]" dimensionUniqueName="[tab_PhaseSum]" displayFolder="" count="0" memberValueDatatype="5" unbalanced="0"/>
    <cacheHierarchy uniqueName="[tab_PhaseSum].[Campaign]" caption="Campaign" attribute="1" defaultMemberUniqueName="[tab_PhaseSum].[Campaign].[All]" allUniqueName="[tab_PhaseSum].[Campaign].[All]" dimensionUniqueName="[tab_PhaseSum]" displayFolder="" count="0" memberValueDatatype="130" unbalanced="0"/>
    <cacheHierarchy uniqueName="[Table1].[#]" caption="#" attribute="1" defaultMemberUniqueName="[Table1].[#].[All]" allUniqueName="[Table1].[#].[All]" dimensionUniqueName="[Table1]" displayFolder="" count="0" memberValueDatatype="20" unbalanced="0"/>
    <cacheHierarchy uniqueName="[Table1].[Asset]" caption="Asset" attribute="1" defaultMemberUniqueName="[Table1].[Asset].[All]" allUniqueName="[Table1].[Asset].[All]" dimensionUniqueName="[Table1]" displayFolder="" count="0" memberValueDatatype="130" unbalanced="0"/>
    <cacheHierarchy uniqueName="[Table1].[Campaign]" caption="Campaign" attribute="1" defaultMemberUniqueName="[Table1].[Campaign].[All]" allUniqueName="[Table1].[Campaign].[All]" dimensionUniqueName="[Table1]" displayFolder="" count="0" memberValueDatatype="130" unbalanced="0"/>
    <cacheHierarchy uniqueName="[Table1].[Level 2]" caption="Level 2" attribute="1" defaultMemberUniqueName="[Table1].[Level 2].[All]" allUniqueName="[Table1].[Level 2].[All]" dimensionUniqueName="[Table1]" displayFolder="" count="0" memberValueDatatype="130" unbalanced="0"/>
    <cacheHierarchy uniqueName="[Table1].[Level 3]" caption="Level 3" attribute="1" defaultMemberUniqueName="[Table1].[Level 3].[All]" allUniqueName="[Table1].[Level 3].[All]" dimensionUniqueName="[Table1]" displayFolder="" count="0" memberValueDatatype="130" unbalanced="0"/>
    <cacheHierarchy uniqueName="[Table1].[Level 4]" caption="Level 4" attribute="1" defaultMemberUniqueName="[Table1].[Level 4].[All]" allUniqueName="[Table1].[Level 4].[All]" dimensionUniqueName="[Table1]" displayFolder="" count="0" memberValueDatatype="130" unbalanced="0"/>
    <cacheHierarchy uniqueName="[Table1].[Level 5]" caption="Level 5" attribute="1" defaultMemberUniqueName="[Table1].[Level 5].[All]" allUniqueName="[Table1].[Level 5].[All]" dimensionUniqueName="[Table1]" displayFolder="" count="0" memberValueDatatype="130" unbalanced="0"/>
    <cacheHierarchy uniqueName="[Table1].[Well]" caption="Well" attribute="1" defaultMemberUniqueName="[Table1].[Well].[All]" allUniqueName="[Table1].[Well].[All]" dimensionUniqueName="[Table1]" displayFolder="" count="0" memberValueDatatype="130" unbalanced="0"/>
    <cacheHierarchy uniqueName="[Table1].[Actual Cost USD]" caption="Actual Cost USD" attribute="1" defaultMemberUniqueName="[Table1].[Actual Cost USD].[All]" allUniqueName="[Table1].[Actual Cost USD].[All]" dimensionUniqueName="[Table1]" displayFolder="" count="0" memberValueDatatype="5" unbalanced="0"/>
    <cacheHierarchy uniqueName="[Table18].[#]" caption="#" attribute="1" defaultMemberUniqueName="[Table18].[#].[All]" allUniqueName="[Table18].[#].[All]" dimensionUniqueName="[Table18]" displayFolder="" count="0" memberValueDatatype="20" unbalanced="0"/>
    <cacheHierarchy uniqueName="[Table18].[Asset]" caption="Asset" attribute="1" defaultMemberUniqueName="[Table18].[Asset].[All]" allUniqueName="[Table18].[Asset].[All]" dimensionUniqueName="[Table18]" displayFolder="" count="0" memberValueDatatype="130" unbalanced="0"/>
    <cacheHierarchy uniqueName="[Table18].[Campaign]" caption="Campaign" attribute="1" defaultMemberUniqueName="[Table18].[Campaign].[All]" allUniqueName="[Table18].[Campaign].[All]" dimensionUniqueName="[Table18]" displayFolder="" count="0" memberValueDatatype="130" unbalanced="0"/>
    <cacheHierarchy uniqueName="[Table18].[Level 2]" caption="Level 2" attribute="1" defaultMemberUniqueName="[Table18].[Level 2].[All]" allUniqueName="[Table18].[Level 2].[All]" dimensionUniqueName="[Table18]" displayFolder="" count="0" memberValueDatatype="130" unbalanced="0"/>
    <cacheHierarchy uniqueName="[Table18].[Level 3]" caption="Level 3" attribute="1" defaultMemberUniqueName="[Table18].[Level 3].[All]" allUniqueName="[Table18].[Level 3].[All]" dimensionUniqueName="[Table18]" displayFolder="" count="0" memberValueDatatype="130" unbalanced="0"/>
    <cacheHierarchy uniqueName="[Table18].[Level 4]" caption="Level 4" attribute="1" defaultMemberUniqueName="[Table18].[Level 4].[All]" allUniqueName="[Table18].[Level 4].[All]" dimensionUniqueName="[Table18]" displayFolder="" count="0" memberValueDatatype="130" unbalanced="0"/>
    <cacheHierarchy uniqueName="[Table18].[Level 5]" caption="Level 5" attribute="1" defaultMemberUniqueName="[Table18].[Level 5].[All]" allUniqueName="[Table18].[Level 5].[All]" dimensionUniqueName="[Table18]" displayFolder="" count="0" memberValueDatatype="130" unbalanced="0"/>
    <cacheHierarchy uniqueName="[Table18].[Well]" caption="Well" attribute="1" defaultMemberUniqueName="[Table18].[Well].[All]" allUniqueName="[Table18].[Well].[All]" dimensionUniqueName="[Table18]" displayFolder="" count="0" memberValueDatatype="130" unbalanced="0"/>
    <cacheHierarchy uniqueName="[Table18].[Actual Cost USD]" caption="Actual Cost USD" attribute="1" defaultMemberUniqueName="[Table18].[Actual Cost USD].[All]" allUniqueName="[Table18].[Actual Cost USD].[All]" dimensionUniqueName="[Table18]" displayFolder="" count="0" memberValueDatatype="5" unbalanced="0"/>
    <cacheHierarchy uniqueName="[Table4].[#]" caption="#" attribute="1" defaultMemberUniqueName="[Table4].[#].[All]" allUniqueName="[Table4].[#].[All]" dimensionUniqueName="[Table4]" displayFolder="" count="0" memberValueDatatype="20" unbalanced="0"/>
    <cacheHierarchy uniqueName="[Table4].[Well Name (WellView Version)]" caption="Well Name (WellView Version)" attribute="1" defaultMemberUniqueName="[Table4].[Well Name (WellView Version)].[All]" allUniqueName="[Table4].[Well Name (WellView Version)].[All]" dimensionUniqueName="[Table4]" displayFolder="" count="0" memberValueDatatype="130" unbalanced="0"/>
    <cacheHierarchy uniqueName="[Table4].[Job Category]" caption="Job Category" attribute="1" defaultMemberUniqueName="[Table4].[Job Category].[All]" allUniqueName="[Table4].[Job Category].[All]" dimensionUniqueName="[Table4]" displayFolder="" count="0" memberValueDatatype="130" unbalanced="0"/>
    <cacheHierarchy uniqueName="[Table4].[Report Number]" caption="Report Number" attribute="1" defaultMemberUniqueName="[Table4].[Report Number].[All]" allUniqueName="[Table4].[Report Number].[All]" dimensionUniqueName="[Table4]" displayFolder="" count="0" memberValueDatatype="20" unbalanced="0"/>
    <cacheHierarchy uniqueName="[Table4].[Depth End (MD)]" caption="Depth End (MD)" attribute="1" defaultMemberUniqueName="[Table4].[Depth End (MD)].[All]" allUniqueName="[Table4].[Depth End (MD)].[All]" dimensionUniqueName="[Table4]" displayFolder="" count="0" memberValueDatatype="5" unbalanced="0"/>
    <cacheHierarchy uniqueName="[Table4].[Cum Time Log Days_WV]" caption="Cum Time Log Days_WV" attribute="1" defaultMemberUniqueName="[Table4].[Cum Time Log Days_WV].[All]" allUniqueName="[Table4].[Cum Time Log Days_WV].[All]" dimensionUniqueName="[Table4]" displayFolder="" count="0" memberValueDatatype="5" unbalanced="0"/>
    <cacheHierarchy uniqueName="[Table4].[Depth Progress]" caption="Depth Progress" attribute="1" defaultMemberUniqueName="[Table4].[Depth Progress].[All]" allUniqueName="[Table4].[Depth Progress].[All]" dimensionUniqueName="[Table4]" displayFolder="" count="0" memberValueDatatype="5" unbalanced="0"/>
    <cacheHierarchy uniqueName="[Table4].[Net Depth Progress_WV ft]" caption="Net Depth Progress_WV ft" attribute="1" defaultMemberUniqueName="[Table4].[Net Depth Progress_WV ft].[All]" allUniqueName="[Table4].[Net Depth Progress_WV ft].[All]" dimensionUniqueName="[Table4]" displayFolder="" count="0" memberValueDatatype="5" unbalanced="0"/>
    <cacheHierarchy uniqueName="[Table4].[Report Start Date]" caption="Report Start Date" attribute="1" time="1" defaultMemberUniqueName="[Table4].[Report Start Date].[All]" allUniqueName="[Table4].[Report Start Date].[All]" dimensionUniqueName="[Table4]" displayFolder="" count="0" memberValueDatatype="7" unbalanced="0"/>
    <cacheHierarchy uniqueName="[Table4].[Report End Date]" caption="Report End Date" attribute="1" time="1" defaultMemberUniqueName="[Table4].[Report End Date].[All]" allUniqueName="[Table4].[Report End Date].[All]" dimensionUniqueName="[Table4]" displayFolder="" count="0" memberValueDatatype="7" unbalanced="0"/>
    <cacheHierarchy uniqueName="[Table4].[Phase]" caption="Phase" attribute="1" defaultMemberUniqueName="[Table4].[Phase].[All]" allUniqueName="[Table4].[Phase].[All]" dimensionUniqueName="[Table4]" displayFolder="" count="0" memberValueDatatype="130" unbalanced="0"/>
    <cacheHierarchy uniqueName="[Table4].[Campaign]" caption="Campaign" attribute="1" defaultMemberUniqueName="[Table4].[Campaign].[All]" allUniqueName="[Table4].[Campaign].[All]" dimensionUniqueName="[Table4]" displayFolder="" count="0" memberValueDatatype="130" unbalanced="0"/>
    <cacheHierarchy uniqueName="[Table4].[dZ ft]" caption="dZ ft" attribute="1" defaultMemberUniqueName="[Table4].[dZ ft].[All]" allUniqueName="[Table4].[dZ ft].[All]" dimensionUniqueName="[Table4]" displayFolder="" count="0" memberValueDatatype="5" unbalanced="0"/>
    <cacheHierarchy uniqueName="[Table4].[dT days]" caption="dT days" attribute="1" defaultMemberUniqueName="[Table4].[dT days].[All]" allUniqueName="[Table4].[dT days].[All]" dimensionUniqueName="[Table4]" displayFolder="" count="0" memberValueDatatype="5" unbalanced="0"/>
    <cacheHierarchy uniqueName="[Table4].[dT flat time days]" caption="dT flat time days" attribute="1" defaultMemberUniqueName="[Table4].[dT flat time days].[All]" allUniqueName="[Table4].[dT flat time days].[All]" dimensionUniqueName="[Table4]" displayFolder="" count="0" memberValueDatatype="5" unbalanced="0"/>
    <cacheHierarchy uniqueName="[Table4].[Year Start Date]" caption="Year Start Date" attribute="1" defaultMemberUniqueName="[Table4].[Year Start Date].[All]" allUniqueName="[Table4].[Year Start Date].[All]" dimensionUniqueName="[Table4]" displayFolder="" count="0" memberValueDatatype="20" unbalanced="0"/>
    <cacheHierarchy uniqueName="[Table4].[Year Start Label]" caption="Year Start Label" attribute="1" defaultMemberUniqueName="[Table4].[Year Start Label].[All]" allUniqueName="[Table4].[Year Start Label].[All]" dimensionUniqueName="[Table4]" displayFolder="" count="0" memberValueDatatype="20" unbalanced="0"/>
    <cacheHierarchy uniqueName="[Measures].[$/ft]" caption="$/ft" measure="1" displayFolder="" measureGroup="tab_DB_Temp" count="0"/>
    <cacheHierarchy uniqueName="[Measures].[$000/day]" caption="$000/day" measure="1" displayFolder="" measureGroup="tab_DB_Temp" count="0"/>
    <cacheHierarchy uniqueName="[Measures].[$mn/well]" caption="$mn/well" measure="1" displayFolder="" measureGroup="tab_DB_Temp" count="0"/>
    <cacheHierarchy uniqueName="[Measures].[Cumulative Depth ft]" caption="Cumulative Depth ft" measure="1" displayFolder="" measureGroup="tab_DB_Temp" count="0" oneField="1">
      <fieldsUsage count="1">
        <fieldUsage x="4"/>
      </fieldsUsage>
    </cacheHierarchy>
    <cacheHierarchy uniqueName="[Measures].[Cumulative days]" caption="Cumulative days" measure="1" displayFolder="" measureGroup="tab_DB_Temp" count="0"/>
    <cacheHierarchy uniqueName="[Measures].[Avg. Well Cost per Well $mn/well]" caption="Avg. Well Cost per Well $mn/well" measure="1" displayFolder="" measureGroup="tab_DB_Temp" count="0"/>
    <cacheHierarchy uniqueName="[Measures].[Avg. Drill Shared Cost per Well $mn/well]" caption="Avg. Drill Shared Cost per Well $mn/well" measure="1" displayFolder="" measureGroup="tab_DB_Temp" count="0"/>
    <cacheHierarchy uniqueName="[Measures].[Avg. Support Cost per well $mn/well]" caption="Avg. Support Cost per well $mn/well" measure="1" displayFolder="" measureGroup="tab_DB_Temp" count="0"/>
    <cacheHierarchy uniqueName="[Measures].[Avg. Surface Facility per well $mn/well]" caption="Avg. Surface Facility per well $mn/well" measure="1" displayFolder="" measureGroup="tab_DB_Temp" count="0"/>
    <cacheHierarchy uniqueName="[Measures].[__XL_Count Table1]" caption="__XL_Count Table1" measure="1" displayFolder="" measureGroup="Table1" count="0" hidden="1"/>
    <cacheHierarchy uniqueName="[Measures].[__XL_Count tab_DB_Temp]" caption="__XL_Count tab_DB_Temp" measure="1" displayFolder="" measureGroup="tab_DB_Temp" count="0" hidden="1"/>
    <cacheHierarchy uniqueName="[Measures].[__XL_Count Table4]" caption="__XL_Count Table4" measure="1" displayFolder="" measureGroup="Table4" count="0" hidden="1"/>
    <cacheHierarchy uniqueName="[Measures].[__XL_Count Table18]" caption="__XL_Count Table18" measure="1" displayFolder="" measureGroup="Table18" count="0" hidden="1"/>
    <cacheHierarchy uniqueName="[Measures].[__XL_Count tab_PhaseSum]" caption="__XL_Count tab_PhaseSum" measure="1" displayFolder="" measureGroup="tab_PhaseSum" count="0" hidden="1"/>
    <cacheHierarchy uniqueName="[Measures].[__No measures defined]" caption="__No measures defined" measure="1" displayFolder="" count="0" hidden="1"/>
    <cacheHierarchy uniqueName="[Measures].[Sum of Actual Cost USD]" caption="Sum of Actual Cost USD" measure="1" displayFolder="" measureGroup="Table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Campaign Cost per Well USD]" caption="Sum of Campaign Cost per Well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No of Wells Drilled]" caption="Sum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No of Wells Drilled]" caption="Average of No of Wells Drilled" measure="1" displayFolder="" measureGroup="tab_DB_Temp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pport Cost USD]" caption="Sum of Support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Surface Facilities Cost USD]" caption="Sum of Surface Facilities Cost USD" measure="1" displayFolder="" measureGroup="tab_DB_Temp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ctual Cost USD 2]" caption="Sum of Actual Cost USD 2" measure="1" displayFolder="" measureGroup="Table18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  <cacheHierarchy uniqueName="[Measures].[Sum of Depth End (MD)]" caption="Sum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Max of Depth End (MD)]" caption="Max of Depth End (MD)" measure="1" displayFolder="" measureGroup="Table4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ct Cum Dur (days)]" caption="Sum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ax of Act Cum Dur (days)]" caption="Max of Act Cum Dur (days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Actual End Depth (ftKB)]" caption="Sum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ax of Actual End Depth (ftKB)]" caption="Max of Actual End Depth (ftKB)" measure="1" displayFolder="" measureGroup="tab_PhaseSum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Cum Time Log Days_WV]" caption="Sum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 of Net Depth Progress_WV ft]" caption="Sum of Net Depth Progress_WV ft" measure="1" displayFolder="" measureGroup="Table4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Max of Cum Time Log Days_WV]" caption="Max of Cum Time Log Days_WV" measure="1" displayFolder="" measureGroup="Table4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</cacheHierarchies>
  <kpis count="0"/>
  <dimensions count="6">
    <dimension measure="1" name="Measures" uniqueName="[Measures]" caption="Measures"/>
    <dimension name="tab_DB_Temp" uniqueName="[tab_DB_Temp]" caption="tab_DB_Temp"/>
    <dimension name="tab_PhaseSum" uniqueName="[tab_PhaseSum]" caption="tab_PhaseSum"/>
    <dimension name="Table1" uniqueName="[Table1]" caption="Table1"/>
    <dimension name="Table18" uniqueName="[Table18]" caption="Table18"/>
    <dimension name="Table4" uniqueName="[Table4]" caption="Table4"/>
  </dimensions>
  <measureGroups count="5">
    <measureGroup name="tab_DB_Temp" caption="tab_DB_Temp"/>
    <measureGroup name="tab_PhaseSum" caption="tab_PhaseSum"/>
    <measureGroup name="Table1" caption="Table1"/>
    <measureGroup name="Table18" caption="Table18"/>
    <measureGroup name="Table4" caption="Table4"/>
  </measureGroups>
  <maps count="5">
    <map measureGroup="0" dimension="1"/>
    <map measureGroup="1" dimension="2"/>
    <map measureGroup="2" dimension="3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0948C-0879-494F-889D-31225C77C8DD}" name="PivotTable9" cacheId="82" applyNumberFormats="0" applyBorderFormats="0" applyFontFormats="0" applyPatternFormats="0" applyAlignmentFormats="0" applyWidthHeightFormats="1" dataCaption="Values" tag="26fd186d-3fa4-42b0-90f4-247e4117a171" updatedVersion="8" minRefreshableVersion="3" useAutoFormatting="1" itemPrintTitles="1" createdVersion="8" indent="0" compact="0" compactData="0" multipleFieldFilters="0">
  <location ref="A3:F43" firstHeaderRow="0" firstDataRow="1" firstDataCol="3"/>
  <pivotFields count="6">
    <pivotField axis="axisRow" compact="0" allDrilled="1" outline="0" subtotalTop="0" showAll="0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1"/>
    <field x="0"/>
  </rowFields>
  <rowItems count="40">
    <i>
      <x/>
      <x/>
      <x/>
    </i>
    <i r="2">
      <x v="1"/>
    </i>
    <i r="2">
      <x v="2"/>
    </i>
    <i r="2">
      <x v="3"/>
    </i>
    <i r="2">
      <x v="4"/>
    </i>
    <i r="1">
      <x v="1"/>
      <x v="5"/>
    </i>
    <i r="2">
      <x v="6"/>
    </i>
    <i r="2">
      <x v="7"/>
    </i>
    <i r="2">
      <x v="8"/>
    </i>
    <i r="2">
      <x v="9"/>
    </i>
    <i r="1">
      <x v="2"/>
      <x v="10"/>
    </i>
    <i r="2">
      <x v="11"/>
    </i>
    <i r="2">
      <x v="12"/>
    </i>
    <i r="2">
      <x v="13"/>
    </i>
    <i r="2">
      <x v="14"/>
    </i>
    <i>
      <x v="1"/>
      <x v="3"/>
      <x v="15"/>
    </i>
    <i r="2">
      <x v="16"/>
    </i>
    <i r="2">
      <x v="17"/>
    </i>
    <i r="2">
      <x v="18"/>
    </i>
    <i r="2">
      <x v="19"/>
    </i>
    <i r="1">
      <x v="4"/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>
      <x v="2"/>
      <x v="5"/>
      <x v="29"/>
    </i>
    <i r="2">
      <x v="30"/>
    </i>
    <i r="2">
      <x v="31"/>
    </i>
    <i r="2">
      <x v="32"/>
    </i>
    <i r="1">
      <x v="6"/>
      <x v="33"/>
    </i>
    <i r="2">
      <x v="34"/>
    </i>
    <i r="2">
      <x v="35"/>
    </i>
    <i r="2">
      <x v="36"/>
    </i>
    <i r="2">
      <x v="37"/>
    </i>
    <i r="2">
      <x v="3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4" subtotal="count" baseField="0" baseItem="0"/>
    <dataField fld="3" subtotal="count" baseField="0" baseItem="0"/>
    <dataField fld="5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3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_DB_Temp">
        <x15:activeTabTopLevelEntity name="[tab_DB_Tem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B4278A-4CD4-4058-8825-28FBF6B4954F}" name="PivotTable10" cacheId="78" applyNumberFormats="0" applyBorderFormats="0" applyFontFormats="0" applyPatternFormats="0" applyAlignmentFormats="0" applyWidthHeightFormats="1" dataCaption="Values" tag="f1ecfbd5-36fe-4982-9d62-7fa897cc25c0" updatedVersion="8" minRefreshableVersion="3" useAutoFormatting="1" subtotalHiddenItems="1" rowGrandTotals="0" colGrandTotals="0" itemPrintTitles="1" createdVersion="8" indent="0" compact="0" compactData="0" multipleFieldFilters="0" chartFormat="27">
  <location ref="AL3:AQ11" firstHeaderRow="1" firstDataRow="2" firstDataCol="3"/>
  <pivotFields count="5">
    <pivotField axis="axisRow" compact="0" allDrilled="1" outline="0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7">
        <item x="0" e="0"/>
        <item x="1" e="0"/>
        <item x="2" e="0"/>
        <item x="3" e="0"/>
        <item x="4" e="0"/>
        <item x="5" e="0"/>
        <item x="6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3"/>
    <field x="0"/>
  </rowFields>
  <rowItems count="7">
    <i>
      <x/>
      <x/>
    </i>
    <i r="1">
      <x v="1"/>
    </i>
    <i r="1">
      <x v="2"/>
    </i>
    <i>
      <x v="1"/>
      <x v="3"/>
    </i>
    <i r="1">
      <x v="4"/>
    </i>
    <i>
      <x v="2"/>
      <x v="5"/>
    </i>
    <i r="1">
      <x v="6"/>
    </i>
  </rowItems>
  <colFields count="1">
    <field x="2"/>
  </colFields>
  <colItems count="3">
    <i>
      <x/>
    </i>
    <i>
      <x v="1"/>
    </i>
    <i>
      <x v="2"/>
    </i>
  </colItems>
  <dataFields count="1">
    <dataField fld="4" subtotal="count" baseField="0" baseItem="0"/>
  </dataFields>
  <chartFormats count="9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6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6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6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No of Wells Drill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2"/>
    <rowHierarchyUsage hierarchyUsage="4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_DB_Temp">
        <x15:activeTabTopLevelEntity name="[tab_DB_Tem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BD656-10C0-49D0-BC7D-72B5531CC67D}" name="PivotTable11" cacheId="83" applyNumberFormats="0" applyBorderFormats="0" applyFontFormats="0" applyPatternFormats="0" applyAlignmentFormats="0" applyWidthHeightFormats="1" dataCaption="Values" tag="ee9dd43f-5445-4cd7-a3f1-91a34ae4069a" updatedVersion="8" minRefreshableVersion="3" useAutoFormatting="1" subtotalHiddenItems="1" rowGrandTotals="0" colGrandTotals="0" itemPrintTitles="1" createdVersion="8" indent="0" compact="0" compactData="0" multipleFieldFilters="0" chartFormat="31">
  <location ref="BA3:BF11" firstHeaderRow="1" firstDataRow="2" firstDataCol="3"/>
  <pivotFields count="5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7">
        <item x="0" e="0"/>
        <item x="1" e="0"/>
        <item x="2" e="0"/>
        <item x="3" e="0"/>
        <item x="4" e="0"/>
        <item x="5" e="0"/>
        <item x="6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3"/>
    <field x="0"/>
  </rowFields>
  <rowItems count="7">
    <i>
      <x/>
      <x/>
    </i>
    <i r="1">
      <x v="1"/>
    </i>
    <i r="1">
      <x v="2"/>
    </i>
    <i>
      <x v="1"/>
      <x v="3"/>
    </i>
    <i r="1">
      <x v="4"/>
    </i>
    <i>
      <x v="2"/>
      <x v="5"/>
    </i>
    <i r="1">
      <x v="6"/>
    </i>
  </rowItems>
  <colFields count="1">
    <field x="2"/>
  </colFields>
  <colItems count="3">
    <i>
      <x/>
    </i>
    <i>
      <x v="1"/>
    </i>
    <i>
      <x v="2"/>
    </i>
  </colItems>
  <dataFields count="1">
    <dataField fld="4" subtotal="count" baseField="0" baseItem="0"/>
  </dataFields>
  <chartFormats count="3">
    <chartFormat chart="26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6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6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No of Wells Drill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2"/>
    <rowHierarchyUsage hierarchyUsage="4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_DB_Temp">
        <x15:activeTabTopLevelEntity name="[tab_DB_Tem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873D44-F342-4E0B-B69B-79A77DCA7192}" name="PivotTable12" cacheId="93" applyNumberFormats="0" applyBorderFormats="0" applyFontFormats="0" applyPatternFormats="0" applyAlignmentFormats="0" applyWidthHeightFormats="1" dataCaption="Values" tag="97b36953-2601-499f-9931-387768089db1" updatedVersion="8" minRefreshableVersion="3" useAutoFormatting="1" rowGrandTotals="0" colGrandTotals="0" itemPrintTitles="1" createdVersion="8" indent="0" compact="0" compactData="0" multipleFieldFilters="0">
  <location ref="CM1:CM45" firstHeaderRow="1" firstDataRow="1" firstDataCol="1"/>
  <pivotFields count="1">
    <pivotField axis="axisRow" compact="0" allDrilled="1" outline="0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</rowItem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47A6D-8BD1-41BF-9159-04A7CB5FF66E}" name="PivotTable3" cacheId="79" applyNumberFormats="0" applyBorderFormats="0" applyFontFormats="0" applyPatternFormats="0" applyAlignmentFormats="0" applyWidthHeightFormats="1" dataCaption="Values" tag="33a746ab-b533-4d7e-9f46-c16ac4548f31" updatedVersion="8" minRefreshableVersion="3" useAutoFormatting="1" subtotalHiddenItems="1" rowGrandTotals="0" colGrandTotals="0" itemPrintTitles="1" createdVersion="8" indent="0" compact="0" compactData="0" multipleFieldFilters="0" chartFormat="14">
  <location ref="O3:T11" firstHeaderRow="1" firstDataRow="2" firstDataCol="3"/>
  <pivotFields count="5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7">
        <item x="0" e="0"/>
        <item x="1" e="0"/>
        <item x="2" e="0"/>
        <item x="3" e="0"/>
        <item x="4" e="0"/>
        <item x="5" e="0"/>
        <item x="6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3"/>
    <field x="0"/>
  </rowFields>
  <rowItems count="7">
    <i>
      <x/>
      <x/>
    </i>
    <i r="1">
      <x v="1"/>
    </i>
    <i r="1">
      <x v="2"/>
    </i>
    <i>
      <x v="1"/>
      <x v="3"/>
    </i>
    <i r="1">
      <x v="4"/>
    </i>
    <i>
      <x v="2"/>
      <x v="5"/>
    </i>
    <i r="1">
      <x v="6"/>
    </i>
  </rowItems>
  <colFields count="1">
    <field x="2"/>
  </colFields>
  <colItems count="3">
    <i>
      <x/>
    </i>
    <i>
      <x v="1"/>
    </i>
    <i>
      <x v="2"/>
    </i>
  </colItems>
  <dataFields count="1">
    <dataField name="Average of No of Wells Drilled" fld="4" subtotal="average" baseField="3" baseItem="0"/>
  </dataFields>
  <chartFormats count="3"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No of Wells Drill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2"/>
    <rowHierarchyUsage hierarchyUsage="4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_DB_Temp">
        <x15:activeTabTopLevelEntity name="[tab_DB_Tem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DE3AA-4FBF-4769-A076-CB201C6D4AC2}" name="PivotTable5" cacheId="84" applyNumberFormats="0" applyBorderFormats="0" applyFontFormats="0" applyPatternFormats="0" applyAlignmentFormats="0" applyWidthHeightFormats="1" dataCaption="Values" tag="85a3df19-b3c7-4497-a1b4-b1680bccbc07" updatedVersion="8" minRefreshableVersion="3" useAutoFormatting="1" rowGrandTotals="0" colGrandTotals="0" itemPrintTitles="1" createdVersion="8" indent="0" compact="0" compactData="0" multipleFieldFilters="0" chartFormat="10">
  <location ref="BL3:BP28" firstHeaderRow="0" firstDataRow="1" firstDataCol="3"/>
  <pivotFields count="5">
    <pivotField axis="axisRow" compact="0" allDrilled="1" outline="0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0"/>
  </rowFields>
  <rowItems count="25">
    <i>
      <x/>
      <x/>
      <x/>
    </i>
    <i r="1">
      <x v="1"/>
      <x v="1"/>
    </i>
    <i r="1">
      <x v="2"/>
      <x v="2"/>
    </i>
    <i r="2">
      <x v="3"/>
    </i>
    <i r="2">
      <x v="4"/>
    </i>
    <i r="2">
      <x v="5"/>
    </i>
    <i r="2">
      <x v="6"/>
    </i>
    <i>
      <x v="1"/>
      <x v="3"/>
      <x v="7"/>
    </i>
    <i r="1">
      <x v="4"/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>
      <x v="2"/>
      <x v="5"/>
      <x v="16"/>
    </i>
    <i r="2">
      <x v="17"/>
    </i>
    <i r="2">
      <x v="18"/>
    </i>
    <i r="2">
      <x v="19"/>
    </i>
    <i r="1">
      <x v="6"/>
      <x v="20"/>
    </i>
    <i r="2">
      <x v="21"/>
    </i>
    <i r="2">
      <x v="22"/>
    </i>
    <i r="2">
      <x v="23"/>
    </i>
    <i r="2">
      <x v="24"/>
    </i>
  </rowItems>
  <colFields count="1">
    <field x="-2"/>
  </colFields>
  <colItems count="2">
    <i>
      <x/>
    </i>
    <i i="1">
      <x v="1"/>
    </i>
  </colItems>
  <dataFields count="2">
    <dataField fld="3" subtotal="count" baseField="0" baseItem="0"/>
    <dataField fld="4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No of Wells Drill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2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_DB_Temp">
        <x15:activeTabTopLevelEntity name="[tab_DB_Tem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0E3C5-3B92-4E5C-B3EF-442D7B46649A}" name="PivotTable6" cacheId="80" applyNumberFormats="0" applyBorderFormats="0" applyFontFormats="0" applyPatternFormats="0" applyAlignmentFormats="0" applyWidthHeightFormats="1" dataCaption="Values" tag="174d5e7a-5e60-4091-b198-d5ad1c063868" updatedVersion="8" minRefreshableVersion="3" useAutoFormatting="1" rowGrandTotals="0" colGrandTotals="0" itemPrintTitles="1" createdVersion="8" indent="0" compact="0" compactData="0" multipleFieldFilters="0" chartFormat="11">
  <location ref="BU3:BY10" firstHeaderRow="0" firstDataRow="1" firstDataCol="3"/>
  <pivotFields count="5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7">
        <item x="0" e="0"/>
        <item x="1" e="0"/>
        <item x="2" e="0"/>
        <item x="3" e="0"/>
        <item x="4" e="0"/>
        <item x="5" e="0"/>
        <item x="6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0"/>
  </rowFields>
  <rowItems count="7">
    <i>
      <x/>
      <x/>
    </i>
    <i r="1">
      <x v="1"/>
    </i>
    <i r="1">
      <x v="2"/>
    </i>
    <i>
      <x v="1"/>
      <x v="3"/>
    </i>
    <i r="1">
      <x v="4"/>
    </i>
    <i>
      <x v="2"/>
      <x v="5"/>
    </i>
    <i r="1">
      <x v="6"/>
    </i>
  </rowItems>
  <colFields count="1">
    <field x="-2"/>
  </colFields>
  <colItems count="2">
    <i>
      <x/>
    </i>
    <i i="1">
      <x v="1"/>
    </i>
  </colItems>
  <dataFields count="2">
    <dataField fld="3" subtotal="count" baseField="0" baseItem="0"/>
    <dataField fld="4" subtotal="count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No of Wells Drill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2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_DB_Temp">
        <x15:activeTabTopLevelEntity name="[tab_DB_Tem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F8F50-E762-4534-A28B-9A82B1DC6FDC}" name="PivotTable4" cacheId="94" applyNumberFormats="0" applyBorderFormats="0" applyFontFormats="0" applyPatternFormats="0" applyAlignmentFormats="0" applyWidthHeightFormats="1" dataCaption="Values" tag="3d43df11-5e51-4146-941a-b8f6590eea40" updatedVersion="8" minRefreshableVersion="3" useAutoFormatting="1" subtotalHiddenItems="1" rowGrandTotals="0" colGrandTotals="0" itemPrintTitles="1" createdVersion="8" indent="0" compact="0" compactData="0" multipleFieldFilters="0" chartFormat="29">
  <location ref="AS3:AX10" firstHeaderRow="1" firstDataRow="2" firstDataCol="3"/>
  <pivotFields count="5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3"/>
    <field x="0"/>
  </rowFields>
  <rowItems count="6">
    <i>
      <x/>
      <x/>
    </i>
    <i r="1">
      <x v="1"/>
    </i>
    <i r="1">
      <x v="2"/>
    </i>
    <i>
      <x v="1"/>
      <x v="3"/>
    </i>
    <i r="1">
      <x v="4"/>
    </i>
    <i>
      <x v="2"/>
    </i>
  </rowItems>
  <colFields count="1">
    <field x="2"/>
  </colFields>
  <colItems count="3">
    <i>
      <x/>
    </i>
    <i>
      <x v="1"/>
    </i>
    <i>
      <x v="2"/>
    </i>
  </colItems>
  <dataFields count="1">
    <dataField fld="4" subtotal="count" baseField="0" baseItem="0"/>
  </dataFields>
  <chartFormats count="3">
    <chartFormat chart="2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No of Wells Drill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2"/>
    <rowHierarchyUsage hierarchyUsage="4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_DB_Temp">
        <x15:activeTabTopLevelEntity name="[tab_DB_Tem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94122-55C1-4B43-8B19-F67DCC5DE504}" name="PivotTable2" cacheId="81" applyNumberFormats="0" applyBorderFormats="0" applyFontFormats="0" applyPatternFormats="0" applyAlignmentFormats="0" applyWidthHeightFormats="1" dataCaption="Values" tag="8c660cc0-8d2d-4446-b976-e7a6b6e004a2" updatedVersion="8" minRefreshableVersion="3" useAutoFormatting="1" rowGrandTotals="0" colGrandTotals="0" itemPrintTitles="1" createdVersion="8" indent="0" compact="0" compactData="0" multipleFieldFilters="0" chartFormat="14">
  <location ref="H3:M11" firstHeaderRow="1" firstDataRow="2" firstDataCol="3"/>
  <pivotFields count="5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7">
        <item x="0" e="0"/>
        <item x="1" e="0"/>
        <item x="2" e="0"/>
        <item x="3" e="0"/>
        <item x="4" e="0"/>
        <item x="5" e="0"/>
        <item x="6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3"/>
    <field x="0"/>
  </rowFields>
  <rowItems count="7">
    <i>
      <x/>
      <x/>
    </i>
    <i r="1">
      <x v="1"/>
    </i>
    <i r="1">
      <x v="2"/>
    </i>
    <i>
      <x v="1"/>
      <x v="3"/>
    </i>
    <i r="1">
      <x v="4"/>
    </i>
    <i>
      <x v="2"/>
      <x v="5"/>
    </i>
    <i r="1">
      <x v="6"/>
    </i>
  </rowItems>
  <colFields count="1">
    <field x="2"/>
  </colFields>
  <colItems count="3">
    <i>
      <x/>
    </i>
    <i>
      <x v="1"/>
    </i>
    <i>
      <x v="2"/>
    </i>
  </colItems>
  <dataFields count="1">
    <dataField name="Sum of Campaign Cost per Well USD" fld="4" baseField="0" baseItem="3" numFmtId="166"/>
  </dataFields>
  <chartFormats count="3"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2"/>
    <rowHierarchyUsage hierarchyUsage="4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_DB_Temp">
        <x15:activeTabTopLevelEntity name="[tab_DB_Tem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19D69-FF51-460C-8237-CCB0D06C1A8B}" name="PivotTable1" cacheId="76" applyNumberFormats="0" applyBorderFormats="0" applyFontFormats="0" applyPatternFormats="0" applyAlignmentFormats="0" applyWidthHeightFormats="1" dataCaption="Values" tag="40bad0e7-deb4-4b14-bfa7-772a0860ae37" updatedVersion="8" minRefreshableVersion="3" useAutoFormatting="1" rowGrandTotals="0" colGrandTotals="0" itemPrintTitles="1" createdVersion="8" indent="0" compact="0" compactData="0" multipleFieldFilters="0" chartFormat="31">
  <location ref="CC3:CI10" firstHeaderRow="0" firstDataRow="1" firstDataCol="3"/>
  <pivotFields count="7">
    <pivotField axis="axisRow" compact="0" allDrilled="1" outline="0" subtotalTop="0" showAll="0" dataSourceSort="1" defaultSubtotal="0" defaultAttributeDrillState="1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7">
        <item x="0" e="0"/>
        <item x="1" e="0"/>
        <item x="2" e="0"/>
        <item x="3" e="0"/>
        <item x="4" e="0"/>
        <item x="5" e="0"/>
        <item x="6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0"/>
  </rowFields>
  <rowItems count="7">
    <i>
      <x/>
      <x/>
    </i>
    <i r="1">
      <x v="1"/>
    </i>
    <i r="1">
      <x v="2"/>
    </i>
    <i>
      <x v="1"/>
      <x v="3"/>
    </i>
    <i r="1">
      <x v="4"/>
    </i>
    <i>
      <x v="2"/>
      <x v="5"/>
    </i>
    <i r="1">
      <x v="6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5" subtotal="count" baseField="0" baseItem="0"/>
    <dataField fld="6" subtotal="count" baseField="0" baseItem="0"/>
    <dataField fld="3" subtotal="count" baseField="2" baseItem="2" numFmtId="166"/>
    <dataField fld="4" subtotal="count" baseField="2" baseItem="2" numFmtId="166"/>
  </dataFields>
  <chartFormats count="8">
    <chartFormat chart="9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0" format="25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upport Cost USD "/>
    <pivotHierarchy dragToData="1" caption="Surface Facilities Cost USD 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2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_DB_Temp">
        <x15:activeTabTopLevelEntity name="[tab_DB_Tem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B7E8A-E104-4ADE-9828-FABA68CE9854}" name="PivotTable8" cacheId="77" applyNumberFormats="0" applyBorderFormats="0" applyFontFormats="0" applyPatternFormats="0" applyAlignmentFormats="0" applyWidthHeightFormats="1" dataCaption="Values" tag="3ac89223-777c-48d4-8bae-dc1d22f0d01f" updatedVersion="8" minRefreshableVersion="3" useAutoFormatting="1" subtotalHiddenItems="1" rowGrandTotals="0" colGrandTotals="0" itemPrintTitles="1" createdVersion="8" indent="0" compact="0" compactData="0" multipleFieldFilters="0" chartFormat="27">
  <location ref="AD3:AI11" firstHeaderRow="1" firstDataRow="2" firstDataCol="3"/>
  <pivotFields count="5">
    <pivotField axis="axisRow" compact="0" allDrilled="1" outline="0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7">
        <item x="0" e="0"/>
        <item x="1" e="0"/>
        <item x="2" e="0"/>
        <item x="3" e="0"/>
        <item x="4" e="0"/>
        <item x="5" e="0"/>
        <item x="6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3"/>
    <field x="0"/>
  </rowFields>
  <rowItems count="7">
    <i>
      <x/>
      <x/>
    </i>
    <i r="1">
      <x v="1"/>
    </i>
    <i r="1">
      <x v="2"/>
    </i>
    <i>
      <x v="1"/>
      <x v="3"/>
    </i>
    <i r="1">
      <x v="4"/>
    </i>
    <i>
      <x v="2"/>
      <x v="5"/>
    </i>
    <i r="1">
      <x v="6"/>
    </i>
  </rowItems>
  <colFields count="1">
    <field x="2"/>
  </colFields>
  <colItems count="3">
    <i>
      <x/>
    </i>
    <i>
      <x v="1"/>
    </i>
    <i>
      <x v="2"/>
    </i>
  </colItems>
  <dataFields count="1">
    <dataField fld="4" subtotal="count" baseField="0" baseItem="0"/>
  </dataFields>
  <chartFormats count="9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6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6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6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No of Wells Drill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2"/>
    <rowHierarchyUsage hierarchyUsage="4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_DB_Temp">
        <x15:activeTabTopLevelEntity name="[tab_DB_Tem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F46D97-69DD-47AE-8DA6-EAA18BA1F8E4}" name="PivotTable7" cacheId="85" applyNumberFormats="0" applyBorderFormats="0" applyFontFormats="0" applyPatternFormats="0" applyAlignmentFormats="0" applyWidthHeightFormats="1" dataCaption="Values" tag="6f9f89f3-3218-46ea-8924-c87bf0e36d4d" updatedVersion="8" minRefreshableVersion="3" useAutoFormatting="1" subtotalHiddenItems="1" rowGrandTotals="0" colGrandTotals="0" itemPrintTitles="1" createdVersion="8" indent="0" compact="0" compactData="0" multipleFieldFilters="0" chartFormat="20">
  <location ref="V3:AA11" firstHeaderRow="1" firstDataRow="2" firstDataCol="3"/>
  <pivotFields count="5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7">
        <item x="0" e="0"/>
        <item x="1" e="0"/>
        <item x="2" e="0"/>
        <item x="3" e="0"/>
        <item x="4" e="0"/>
        <item x="5" e="0"/>
        <item x="6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3"/>
    <field x="0"/>
  </rowFields>
  <rowItems count="7">
    <i>
      <x/>
      <x/>
    </i>
    <i r="1">
      <x v="1"/>
    </i>
    <i r="1">
      <x v="2"/>
    </i>
    <i>
      <x v="1"/>
      <x v="3"/>
    </i>
    <i r="1">
      <x v="4"/>
    </i>
    <i>
      <x v="2"/>
      <x v="5"/>
    </i>
    <i r="1">
      <x v="6"/>
    </i>
  </rowItems>
  <colFields count="1">
    <field x="2"/>
  </colFields>
  <colItems count="3">
    <i>
      <x/>
    </i>
    <i>
      <x v="1"/>
    </i>
    <i>
      <x v="2"/>
    </i>
  </colItems>
  <dataFields count="1">
    <dataField fld="4" subtotal="count" baseField="0" baseItem="0"/>
  </dataFields>
  <chartFormats count="6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4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No of Wells Drill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2"/>
    <rowHierarchyUsage hierarchyUsage="4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_DB_Temp">
        <x15:activeTabTopLevelEntity name="[tab_DB_Tem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46CD9-7B32-4F41-B7E2-4C23236B7B57}" name="PivotTable7" cacheId="87" applyNumberFormats="0" applyBorderFormats="0" applyFontFormats="0" applyPatternFormats="0" applyAlignmentFormats="0" applyWidthHeightFormats="1" dataCaption="Values" tag="2044bfb1-c316-4b97-8b08-bfb2c8085857" updatedVersion="8" minRefreshableVersion="3" useAutoFormatting="1" rowGrandTotals="0" colGrandTotals="0" itemPrintTitles="1" createdVersion="8" indent="0" compact="0" compactData="0" multipleFieldFilters="0">
  <location ref="A3:G50" firstHeaderRow="1" firstDataRow="2" firstDataCol="3"/>
  <pivotFields count="5">
    <pivotField axis="axisRow" compact="0" allDrilled="1" outline="0" subtotalTop="0" showAll="0" dataSourceSort="1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0"/>
  </rowFields>
  <rowItems count="46">
    <i>
      <x/>
      <x/>
      <x/>
    </i>
    <i r="2">
      <x v="1"/>
    </i>
    <i r="2">
      <x v="2"/>
    </i>
    <i r="2">
      <x v="3"/>
    </i>
    <i r="2">
      <x v="4"/>
    </i>
    <i r="2">
      <x v="5"/>
    </i>
    <i r="1">
      <x v="1"/>
      <x v="6"/>
    </i>
    <i r="2">
      <x v="7"/>
    </i>
    <i r="2">
      <x v="8"/>
    </i>
    <i r="2">
      <x v="9"/>
    </i>
    <i r="2">
      <x v="10"/>
    </i>
    <i r="2">
      <x v="5"/>
    </i>
    <i r="1">
      <x v="2"/>
      <x v="11"/>
    </i>
    <i r="2">
      <x v="12"/>
    </i>
    <i r="2">
      <x v="13"/>
    </i>
    <i r="2">
      <x v="14"/>
    </i>
    <i r="2">
      <x v="15"/>
    </i>
    <i r="2">
      <x v="5"/>
    </i>
    <i>
      <x v="1"/>
      <x v="3"/>
      <x v="16"/>
    </i>
    <i r="2">
      <x v="17"/>
    </i>
    <i r="2">
      <x v="18"/>
    </i>
    <i r="2">
      <x v="19"/>
    </i>
    <i r="2">
      <x v="20"/>
    </i>
    <i r="2">
      <x v="5"/>
    </i>
    <i r="1">
      <x v="4"/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5"/>
    </i>
    <i>
      <x v="2"/>
      <x v="5"/>
      <x v="5"/>
    </i>
    <i r="2">
      <x v="30"/>
    </i>
    <i r="2">
      <x v="31"/>
    </i>
    <i r="2">
      <x v="32"/>
    </i>
    <i r="2">
      <x v="33"/>
    </i>
    <i r="1">
      <x v="6"/>
      <x v="5"/>
    </i>
    <i r="2">
      <x v="34"/>
    </i>
    <i r="2">
      <x v="35"/>
    </i>
    <i r="2">
      <x v="36"/>
    </i>
    <i r="2">
      <x v="37"/>
    </i>
    <i r="2">
      <x v="38"/>
    </i>
    <i r="2">
      <x v="39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Sum of Actual Cost USD" fld="4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7"/>
    <rowHierarchyUsage hierarchyUsage="28"/>
    <rowHierarchyUsage hierarchyUsage="33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CAD7F9-1323-4C88-AC75-D4979D6952E1}" name="PivotTable11" cacheId="86" applyNumberFormats="0" applyBorderFormats="0" applyFontFormats="0" applyPatternFormats="0" applyAlignmentFormats="0" applyWidthHeightFormats="1" dataCaption="Values" tag="1a152313-b620-4053-bf7b-2ca133997a70" updatedVersion="8" minRefreshableVersion="3" useAutoFormatting="1" rowGrandTotals="0" colGrandTotals="0" itemPrintTitles="1" createdVersion="8" indent="0" compact="0" compactData="0" multipleFieldFilters="0">
  <location ref="K3:Q97" firstHeaderRow="1" firstDataRow="1" firstDataCol="6"/>
  <pivotFields count="7"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6"/>
    <field x="0"/>
    <field x="1"/>
    <field x="3"/>
    <field x="4"/>
    <field x="5"/>
  </rowFields>
  <rowItems count="94">
    <i>
      <x/>
      <x/>
      <x/>
      <x/>
      <x/>
      <x/>
    </i>
    <i r="4">
      <x v="1"/>
      <x v="1"/>
    </i>
    <i r="5">
      <x v="2"/>
    </i>
    <i r="5">
      <x v="3"/>
    </i>
    <i r="4">
      <x v="2"/>
      <x v="4"/>
    </i>
    <i r="5">
      <x v="5"/>
    </i>
    <i r="5">
      <x v="6"/>
    </i>
    <i r="5">
      <x v="7"/>
    </i>
    <i r="5">
      <x v="8"/>
    </i>
    <i r="5">
      <x v="9"/>
    </i>
    <i r="5">
      <x v="10"/>
    </i>
    <i r="5">
      <x v="11"/>
    </i>
    <i r="5">
      <x v="12"/>
    </i>
    <i r="5">
      <x v="13"/>
    </i>
    <i r="5">
      <x v="14"/>
    </i>
    <i r="5">
      <x v="15"/>
    </i>
    <i r="5">
      <x v="16"/>
    </i>
    <i r="5">
      <x v="17"/>
    </i>
    <i r="5">
      <x v="18"/>
    </i>
    <i r="5">
      <x v="19"/>
    </i>
    <i r="1">
      <x v="1"/>
      <x/>
      <x/>
      <x/>
      <x/>
    </i>
    <i r="4">
      <x v="1"/>
      <x v="1"/>
    </i>
    <i r="5">
      <x v="11"/>
    </i>
    <i r="5">
      <x v="2"/>
    </i>
    <i r="5">
      <x v="3"/>
    </i>
    <i r="4">
      <x v="2"/>
      <x v="4"/>
    </i>
    <i r="5">
      <x v="5"/>
    </i>
    <i r="5">
      <x v="6"/>
    </i>
    <i r="5">
      <x v="7"/>
    </i>
    <i r="5">
      <x v="8"/>
    </i>
    <i r="5">
      <x v="9"/>
    </i>
    <i r="5">
      <x v="10"/>
    </i>
    <i r="5">
      <x v="11"/>
    </i>
    <i r="5">
      <x v="12"/>
    </i>
    <i r="5">
      <x v="13"/>
    </i>
    <i r="5">
      <x v="14"/>
    </i>
    <i r="5">
      <x v="16"/>
    </i>
    <i r="5">
      <x v="17"/>
    </i>
    <i r="5">
      <x v="18"/>
    </i>
    <i r="5">
      <x v="19"/>
    </i>
    <i r="1">
      <x v="2"/>
      <x/>
      <x/>
      <x v="1"/>
      <x v="1"/>
    </i>
    <i r="5">
      <x v="2"/>
    </i>
    <i r="5">
      <x v="3"/>
    </i>
    <i r="4">
      <x v="2"/>
      <x v="4"/>
    </i>
    <i r="5">
      <x v="5"/>
    </i>
    <i r="5">
      <x v="6"/>
    </i>
    <i r="5">
      <x v="7"/>
    </i>
    <i r="5">
      <x v="8"/>
    </i>
    <i r="5">
      <x v="9"/>
    </i>
    <i r="5">
      <x v="10"/>
    </i>
    <i r="5">
      <x v="11"/>
    </i>
    <i r="5">
      <x v="12"/>
    </i>
    <i r="5">
      <x v="13"/>
    </i>
    <i r="5">
      <x v="14"/>
    </i>
    <i r="5">
      <x v="15"/>
    </i>
    <i r="5">
      <x v="16"/>
    </i>
    <i r="5">
      <x v="18"/>
    </i>
    <i r="5">
      <x v="19"/>
    </i>
    <i r="1">
      <x v="3"/>
      <x/>
      <x/>
      <x v="1"/>
      <x v="1"/>
    </i>
    <i r="5">
      <x v="2"/>
    </i>
    <i r="5">
      <x v="3"/>
    </i>
    <i r="4">
      <x v="2"/>
      <x v="4"/>
    </i>
    <i r="5">
      <x v="5"/>
    </i>
    <i r="5">
      <x v="6"/>
    </i>
    <i r="5">
      <x v="7"/>
    </i>
    <i r="5">
      <x v="8"/>
    </i>
    <i r="5">
      <x v="9"/>
    </i>
    <i r="5">
      <x v="10"/>
    </i>
    <i r="5">
      <x v="11"/>
    </i>
    <i r="5">
      <x v="12"/>
    </i>
    <i r="5">
      <x v="13"/>
    </i>
    <i r="5">
      <x v="14"/>
    </i>
    <i r="5">
      <x v="15"/>
    </i>
    <i r="5">
      <x v="16"/>
    </i>
    <i r="5">
      <x v="18"/>
    </i>
    <i r="5">
      <x v="19"/>
    </i>
    <i r="1">
      <x v="4"/>
      <x/>
      <x/>
      <x v="1"/>
      <x v="1"/>
    </i>
    <i r="5">
      <x v="2"/>
    </i>
    <i r="5">
      <x v="3"/>
    </i>
    <i r="4">
      <x v="2"/>
      <x v="4"/>
    </i>
    <i r="5">
      <x v="5"/>
    </i>
    <i r="5">
      <x v="6"/>
    </i>
    <i r="5">
      <x v="7"/>
    </i>
    <i r="5">
      <x v="8"/>
    </i>
    <i r="5">
      <x v="9"/>
    </i>
    <i r="5">
      <x v="10"/>
    </i>
    <i r="5">
      <x v="11"/>
    </i>
    <i r="5">
      <x v="12"/>
    </i>
    <i r="5">
      <x v="13"/>
    </i>
    <i r="5">
      <x v="14"/>
    </i>
    <i r="5">
      <x v="15"/>
    </i>
    <i r="5">
      <x v="16"/>
    </i>
    <i r="5">
      <x v="18"/>
    </i>
    <i r="5">
      <x v="19"/>
    </i>
  </rowItems>
  <colItems count="1">
    <i/>
  </colItems>
  <dataFields count="1">
    <dataField name="Sum of Actual Cost USD" fld="2" baseField="0" baseItem="0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6">
    <rowHierarchyUsage hierarchyUsage="28"/>
    <rowHierarchyUsage hierarchyUsage="33"/>
    <rowHierarchyUsage hierarchyUsage="29"/>
    <rowHierarchyUsage hierarchyUsage="30"/>
    <rowHierarchyUsage hierarchyUsage="31"/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420D4-3DC2-4A09-BB57-937177ABF057}" name="PivotTable5" cacheId="88" applyNumberFormats="0" applyBorderFormats="0" applyFontFormats="0" applyPatternFormats="0" applyAlignmentFormats="0" applyWidthHeightFormats="1" dataCaption="Values" tag="d384fb42-35ba-4276-b755-a5c7aa4db34c" updatedVersion="8" minRefreshableVersion="3" useAutoFormatting="1" itemPrintTitles="1" createdVersion="8" indent="0" outline="1" outlineData="1" multipleFieldFilters="0">
  <location ref="A3:B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ctual Cost USD" fld="1" baseField="0" baseItem="0" numFmtId="166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536A2-F605-45A2-B5D5-9FDF662AC10D}" name="PivotTable4" cacheId="92" applyNumberFormats="0" applyBorderFormats="0" applyFontFormats="0" applyPatternFormats="0" applyAlignmentFormats="0" applyWidthHeightFormats="1" dataCaption="Values" tag="56de5fff-e2fa-46e4-8548-ddad9c14eaad" updatedVersion="8" minRefreshableVersion="3" useAutoFormatting="1" rowGrandTotals="0" colGrandTotals="0" itemPrintTitles="1" createdVersion="8" indent="0" compact="0" compactData="0" multipleFieldFilters="0">
  <location ref="X2:Y39" firstHeaderRow="1" firstDataRow="1" firstDataCol="2"/>
  <pivotFields count="2">
    <pivotField axis="axisRow" compact="0" allDrilled="1" outline="0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37">
    <i>
      <x/>
      <x/>
    </i>
    <i r="1">
      <x v="1"/>
    </i>
    <i r="1">
      <x v="2"/>
    </i>
    <i r="1">
      <x v="3"/>
    </i>
    <i r="1">
      <x v="4"/>
    </i>
    <i>
      <x v="1"/>
      <x v="5"/>
    </i>
    <i r="1">
      <x v="6"/>
    </i>
    <i r="1">
      <x v="7"/>
    </i>
    <i r="1">
      <x v="8"/>
    </i>
    <i r="1">
      <x v="9"/>
    </i>
    <i>
      <x v="2"/>
      <x v="10"/>
    </i>
    <i r="1">
      <x v="11"/>
    </i>
    <i r="1">
      <x v="12"/>
    </i>
    <i r="1">
      <x v="13"/>
    </i>
    <i r="1">
      <x v="14"/>
    </i>
    <i>
      <x v="3"/>
      <x v="15"/>
    </i>
    <i r="1">
      <x v="16"/>
    </i>
    <i r="1">
      <x v="17"/>
    </i>
    <i r="1">
      <x v="18"/>
    </i>
    <i r="1">
      <x v="19"/>
    </i>
    <i>
      <x v="4"/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5"/>
      <x v="28"/>
    </i>
    <i r="1">
      <x v="29"/>
    </i>
    <i r="1">
      <x v="30"/>
    </i>
    <i r="1">
      <x v="31"/>
    </i>
    <i>
      <x v="6"/>
      <x v="32"/>
    </i>
    <i r="1">
      <x v="33"/>
    </i>
    <i r="1">
      <x v="34"/>
    </i>
    <i r="1">
      <x v="35"/>
    </i>
    <i r="1">
      <x v="36"/>
    </i>
  </rowItem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Depth End (MD)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5"/>
    <rowHierarchyUsage hierarchyUsage="4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BBCBF-114D-4B7D-B56C-B86A89426DDA}" name="PivotTable6" cacheId="91" applyNumberFormats="0" applyBorderFormats="0" applyFontFormats="0" applyPatternFormats="0" applyAlignmentFormats="0" applyWidthHeightFormats="1" dataCaption="Values" tag="ed8d00cf-5530-4c02-a121-b53684e34d49" updatedVersion="8" minRefreshableVersion="3" useAutoFormatting="1" rowGrandTotals="0" colGrandTotals="0" itemPrintTitles="1" createdVersion="8" indent="0" compact="0" compactData="0" multipleFieldFilters="0">
  <location ref="H3:K40" firstHeaderRow="0" firstDataRow="1" firstDataCol="2"/>
  <pivotFields count="4">
    <pivotField axis="axisRow" compact="0" allDrilled="1" outline="0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0"/>
  </rowFields>
  <rowItems count="37">
    <i>
      <x/>
      <x/>
    </i>
    <i r="1">
      <x v="1"/>
    </i>
    <i r="1">
      <x v="2"/>
    </i>
    <i r="1">
      <x v="3"/>
    </i>
    <i r="1">
      <x v="4"/>
    </i>
    <i>
      <x v="1"/>
      <x v="5"/>
    </i>
    <i r="1">
      <x v="6"/>
    </i>
    <i r="1">
      <x v="7"/>
    </i>
    <i r="1">
      <x v="8"/>
    </i>
    <i r="1">
      <x v="9"/>
    </i>
    <i>
      <x v="2"/>
      <x v="10"/>
    </i>
    <i r="1">
      <x v="11"/>
    </i>
    <i r="1">
      <x v="12"/>
    </i>
    <i r="1">
      <x v="13"/>
    </i>
    <i r="1">
      <x v="14"/>
    </i>
    <i>
      <x v="3"/>
      <x v="15"/>
    </i>
    <i r="1">
      <x v="16"/>
    </i>
    <i r="1">
      <x v="17"/>
    </i>
    <i r="1">
      <x v="18"/>
    </i>
    <i r="1">
      <x v="19"/>
    </i>
    <i>
      <x v="4"/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5"/>
      <x v="28"/>
    </i>
    <i r="1">
      <x v="29"/>
    </i>
    <i r="1">
      <x v="30"/>
    </i>
    <i r="1">
      <x v="31"/>
    </i>
    <i>
      <x v="6"/>
      <x v="32"/>
    </i>
    <i r="1">
      <x v="33"/>
    </i>
    <i r="1">
      <x v="34"/>
    </i>
    <i r="1">
      <x v="35"/>
    </i>
    <i r="1">
      <x v="36"/>
    </i>
  </rowItems>
  <colFields count="1">
    <field x="-2"/>
  </colFields>
  <colItems count="2">
    <i>
      <x/>
    </i>
    <i i="1">
      <x v="1"/>
    </i>
  </colItems>
  <dataFields count="2">
    <dataField name="Max of Depth End (MD)" fld="3" subtotal="max" baseField="0" baseItem="4" numFmtId="166"/>
    <dataField name="Max of Cum Time Log Days_WV" fld="2" subtotal="max" baseField="0" baseItem="0" numFmtId="166"/>
  </dataFields>
  <formats count="3">
    <format dxfId="15">
      <pivotArea outline="0" fieldPosition="0">
        <references count="3">
          <reference field="4294967294" count="1" selected="0">
            <x v="0"/>
          </reference>
          <reference field="0" count="1" selected="0">
            <x v="35"/>
          </reference>
          <reference field="1" count="1" selected="0">
            <x v="6"/>
          </reference>
        </references>
      </pivotArea>
    </format>
    <format dxfId="14">
      <pivotArea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1"/>
          </reference>
        </references>
      </pivotArea>
    </format>
    <format dxfId="13">
      <pivotArea outline="0" fieldPosition="0">
        <references count="3">
          <reference field="4294967294" count="1" selected="0">
            <x v="0"/>
          </reference>
          <reference field="0" count="1" selected="0">
            <x v="27"/>
          </reference>
          <reference field="1" count="1" selected="0">
            <x v="4"/>
          </reference>
        </references>
      </pivotArea>
    </format>
  </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Depth End (MD)"/>
    <pivotHierarchy dragToData="1"/>
    <pivotHierarchy dragToData="1"/>
    <pivotHierarchy dragToData="1"/>
    <pivotHierarchy dragToData="1"/>
    <pivotHierarchy dragToData="1"/>
    <pivotHierarchy dragToData="1"/>
    <pivotHierarchy dragToData="1" caption="Max of Cum Time Log Days_WV"/>
  </pivotHierarchies>
  <pivotTableStyleInfo name="PivotStyleLight16" showRowHeaders="1" showColHeaders="1" showRowStripes="0" showColStripes="0" showLastColumn="1"/>
  <rowHierarchiesUsage count="2">
    <rowHierarchyUsage hierarchyUsage="55"/>
    <rowHierarchyUsage hierarchyUsage="4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B920B4-1837-4DEA-9D23-F055BD17040D}" name="PivotTable5" cacheId="90" applyNumberFormats="0" applyBorderFormats="0" applyFontFormats="0" applyPatternFormats="0" applyAlignmentFormats="0" applyWidthHeightFormats="1" dataCaption="Values" tag="6c6feb74-5078-451c-9425-8c82c199b4bb" updatedVersion="8" minRefreshableVersion="3" useAutoFormatting="1" rowGrandTotals="0" colGrandTotals="0" itemPrintTitles="1" createdVersion="8" indent="0" compact="0" compactData="0" multipleFieldFilters="0">
  <location ref="B3:E40" firstHeaderRow="0" firstDataRow="1" firstDataCol="2"/>
  <pivotFields count="4">
    <pivotField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4"/>
    </i>
    <i>
      <x v="1"/>
      <x v="5"/>
    </i>
    <i r="1">
      <x v="6"/>
    </i>
    <i r="1">
      <x v="7"/>
    </i>
    <i r="1">
      <x v="8"/>
    </i>
    <i r="1">
      <x v="9"/>
    </i>
    <i>
      <x v="2"/>
      <x v="10"/>
    </i>
    <i r="1">
      <x v="11"/>
    </i>
    <i r="1">
      <x v="12"/>
    </i>
    <i r="1">
      <x v="13"/>
    </i>
    <i r="1">
      <x v="14"/>
    </i>
    <i>
      <x v="3"/>
      <x v="15"/>
    </i>
    <i r="1">
      <x v="16"/>
    </i>
    <i r="1">
      <x v="17"/>
    </i>
    <i r="1">
      <x v="18"/>
    </i>
    <i r="1">
      <x v="19"/>
    </i>
    <i>
      <x v="4"/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5"/>
      <x v="28"/>
    </i>
    <i r="1">
      <x v="29"/>
    </i>
    <i r="1">
      <x v="30"/>
    </i>
    <i r="1">
      <x v="31"/>
    </i>
    <i>
      <x v="6"/>
      <x v="32"/>
    </i>
    <i r="1">
      <x v="33"/>
    </i>
    <i r="1">
      <x v="34"/>
    </i>
    <i r="1">
      <x v="35"/>
    </i>
    <i r="1">
      <x v="36"/>
    </i>
  </rowItems>
  <colFields count="1">
    <field x="-2"/>
  </colFields>
  <colItems count="2">
    <i>
      <x/>
    </i>
    <i i="1">
      <x v="1"/>
    </i>
  </colItems>
  <dataFields count="2">
    <dataField name="Max of Actual End Depth (ftKB)" fld="3" subtotal="max" baseField="1" baseItem="3" numFmtId="166"/>
    <dataField name="Max of Act Cum Dur (days)" fld="2" subtotal="max" baseField="1" baseItem="2" numFmtId="166"/>
  </dataField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Act Cum Dur (days)"/>
    <pivotHierarchy dragToData="1"/>
    <pivotHierarchy dragToData="1" caption="Max of Actual End Depth (ftKB)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5"/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20260422_Data for Dashboard.xlsx!tab_PhaseSum">
        <x15:activeTabTopLevelEntity name="[tab_PhaseSu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E6678-4E4D-464F-95C9-FD181FB7273D}" name="PivotTable3" cacheId="89" applyNumberFormats="0" applyBorderFormats="0" applyFontFormats="0" applyPatternFormats="0" applyAlignmentFormats="0" applyWidthHeightFormats="1" dataCaption="Values" tag="80a1881b-261f-4a7a-9d59-9928836f0341" updatedVersion="8" minRefreshableVersion="3" useAutoFormatting="1" rowGrandTotals="0" colGrandTotals="0" itemPrintTitles="1" createdVersion="8" indent="0" outline="1" outlineData="1" multipleFieldFilters="0">
  <location ref="A3:E29" firstHeaderRow="1" firstDataRow="2" firstDataCol="1" rowPageCount="1" colPageCount="1"/>
  <pivotFields count="6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</pivotFields>
  <rowFields count="3">
    <field x="2"/>
    <field x="3"/>
    <field x="4"/>
  </rowFields>
  <rowItems count="25">
    <i>
      <x/>
    </i>
    <i r="1">
      <x/>
    </i>
    <i r="2">
      <x/>
    </i>
    <i r="1">
      <x v="1"/>
    </i>
    <i r="2">
      <x v="1"/>
    </i>
    <i r="2">
      <x v="2"/>
    </i>
    <i r="2">
      <x v="3"/>
    </i>
    <i r="2">
      <x v="4"/>
    </i>
    <i r="1">
      <x v="2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2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</rowItems>
  <colFields count="1">
    <field x="1"/>
  </colFields>
  <colItems count="4">
    <i>
      <x/>
    </i>
    <i>
      <x v="1"/>
    </i>
    <i>
      <x v="2"/>
    </i>
    <i>
      <x v="3"/>
    </i>
  </colItems>
  <pageFields count="1">
    <pageField fld="0" hier="36" name="[Table18].[Asset].[All]" cap="All"/>
  </pageFields>
  <dataFields count="1">
    <dataField name="Sum of Actual Cost USD" fld="5" baseField="2" baseItem="0" numFmtId="166"/>
  </dataFields>
  <formats count="9">
    <format dxfId="12">
      <pivotArea collapsedLevelsAreSubtotals="1" fieldPosition="0">
        <references count="4">
          <reference field="1" count="1" selected="0">
            <x v="3"/>
          </reference>
          <reference field="2" count="0" selected="0"/>
          <reference field="3" count="1" selected="0">
            <x v="2"/>
          </reference>
          <reference field="4" count="2">
            <x v="9"/>
            <x v="10"/>
          </reference>
        </references>
      </pivotArea>
    </format>
    <format dxfId="11">
      <pivotArea collapsedLevelsAreSubtotals="1" fieldPosition="0">
        <references count="4">
          <reference field="1" count="1" selected="0">
            <x v="2"/>
          </reference>
          <reference field="2" count="0" selected="0"/>
          <reference field="3" count="1" selected="0">
            <x v="2"/>
          </reference>
          <reference field="4" count="1">
            <x v="2"/>
          </reference>
        </references>
      </pivotArea>
    </format>
    <format dxfId="10">
      <pivotArea collapsedLevelsAreSubtotals="1" fieldPosition="0">
        <references count="4">
          <reference field="1" count="1" selected="0">
            <x v="0"/>
          </reference>
          <reference field="2" count="0" selected="0"/>
          <reference field="3" count="1" selected="0">
            <x v="2"/>
          </reference>
          <reference field="4" count="1">
            <x v="2"/>
          </reference>
        </references>
      </pivotArea>
    </format>
    <format dxfId="9">
      <pivotArea collapsedLevelsAreSubtotals="1" fieldPosition="0">
        <references count="4">
          <reference field="1" count="2" selected="0">
            <x v="2"/>
            <x v="3"/>
          </reference>
          <reference field="2" count="0" selected="0"/>
          <reference field="3" count="1" selected="0">
            <x v="2"/>
          </reference>
          <reference field="4" count="1">
            <x v="14"/>
          </reference>
        </references>
      </pivotArea>
    </format>
    <format dxfId="8">
      <pivotArea collapsedLevelsAreSubtotals="1" fieldPosition="0">
        <references count="4">
          <reference field="1" count="2" selected="0">
            <x v="2"/>
            <x v="3"/>
          </reference>
          <reference field="2" count="0" selected="0"/>
          <reference field="3" count="1" selected="0">
            <x v="1"/>
          </reference>
          <reference field="4" count="1">
            <x v="1"/>
          </reference>
        </references>
      </pivotArea>
    </format>
    <format dxfId="7">
      <pivotArea collapsedLevelsAreSubtotals="1" fieldPosition="0">
        <references count="4">
          <reference field="1" count="1" selected="0">
            <x v="0"/>
          </reference>
          <reference field="2" count="0" selected="0"/>
          <reference field="3" count="1" selected="0">
            <x v="2"/>
          </reference>
          <reference field="4" count="1">
            <x v="6"/>
          </reference>
        </references>
      </pivotArea>
    </format>
    <format dxfId="6">
      <pivotArea collapsedLevelsAreSubtotals="1" fieldPosition="0">
        <references count="4">
          <reference field="1" count="2" selected="0">
            <x v="2"/>
            <x v="3"/>
          </reference>
          <reference field="2" count="0" selected="0"/>
          <reference field="3" count="1" selected="0">
            <x v="1"/>
          </reference>
          <reference field="4" count="1">
            <x v="3"/>
          </reference>
        </references>
      </pivotArea>
    </format>
    <format dxfId="5">
      <pivotArea collapsedLevelsAreSubtotals="1" fieldPosition="0">
        <references count="4">
          <reference field="1" count="1" selected="0">
            <x v="2"/>
          </reference>
          <reference field="2" count="0" selected="0"/>
          <reference field="3" count="1" selected="0">
            <x v="2"/>
          </reference>
          <reference field="4" count="1">
            <x v="9"/>
          </reference>
        </references>
      </pivotArea>
    </format>
    <format dxfId="4">
      <pivotArea collapsedLevelsAreSubtotals="1" fieldPosition="0">
        <references count="4">
          <reference field="1" count="1" selected="0">
            <x v="3"/>
          </reference>
          <reference field="2" count="0" selected="0"/>
          <reference field="3" count="1" selected="0">
            <x v="2"/>
          </reference>
          <reference field="4" count="1">
            <x v="10"/>
          </reference>
        </references>
      </pivotArea>
    </format>
  </formats>
  <pivotHierarchies count="9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39"/>
    <rowHierarchyUsage hierarchyUsage="40"/>
    <rowHierarchyUsage hierarchyUsage="41"/>
  </rowHierarchiesUsage>
  <colHierarchiesUsage count="1">
    <colHierarchyUsage hierarchyUsage="4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60416_Data for Dashboard.xlsx!Table18">
        <x15:activeTabTopLevelEntity name="[Table18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FC7B0C1-4246-4273-99BA-71286AC88DE2}" autoFormatId="16" applyNumberFormats="0" applyBorderFormats="0" applyFontFormats="0" applyPatternFormats="0" applyAlignmentFormats="0" applyWidthHeightFormats="0">
  <queryTableRefresh nextId="10">
    <queryTableFields count="9">
      <queryTableField id="1" name="Table18[#]" tableColumnId="1"/>
      <queryTableField id="2" name="Table18[Asset]" tableColumnId="2"/>
      <queryTableField id="3" name="Table18[Campaign]" tableColumnId="3"/>
      <queryTableField id="4" name="Table18[Level 2]" tableColumnId="4"/>
      <queryTableField id="5" name="Table18[Level 3]" tableColumnId="5"/>
      <queryTableField id="6" name="Table18[Level 4]" tableColumnId="6"/>
      <queryTableField id="7" name="Table18[Level 5]" tableColumnId="7"/>
      <queryTableField id="8" name="Table18[Well]" tableColumnId="8"/>
      <queryTableField id="9" name="Table18[Actual Cost USD]" tableColumnId="9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9C4297-8FB0-414F-9D2C-80E45CADCA6D}" name="tab_DB_Temp" displayName="tab_DB_Temp" ref="B2:P41" totalsRowShown="0" headerRowDxfId="69" dataDxfId="68">
  <autoFilter ref="B2:P41" xr:uid="{D29C4297-8FB0-414F-9D2C-80E45CADCA6D}"/>
  <tableColumns count="15">
    <tableColumn id="1" xr3:uid="{36E60998-4016-493A-B5AF-CBAFC10BC9B6}" name="Asset" dataDxfId="67"/>
    <tableColumn id="14" xr3:uid="{B4B189A1-C878-4532-BE5C-D667EE77700D}" name="Asset_Label" dataDxfId="66"/>
    <tableColumn id="2" xr3:uid="{4DD3694A-6E21-4E4F-9E9B-FAA5E938F49E}" name="Campaign" dataDxfId="65"/>
    <tableColumn id="13" xr3:uid="{451C9C5A-03B9-4CF8-8C0F-87C328A6FB8A}" name="Camp_Label" dataDxfId="64"/>
    <tableColumn id="3" xr3:uid="{65F4B0D5-66F3-4035-90F1-3FA904FDF7B1}" name="Well" dataDxfId="63"/>
    <tableColumn id="15" xr3:uid="{99892A49-FE96-453E-9B8B-CB587A28BB96}" name="Well_Label" dataDxfId="62"/>
    <tableColumn id="8" xr3:uid="{51C4DCB8-92B6-47E6-8D48-902B84D6F911}" name="No of Wells Drilled" dataDxfId="61">
      <calculatedColumnFormula>COUNTIFS(tab_DB_Temp[Campaign], tab_DB_Temp[[#This Row],[Campaign]])*1</calculatedColumnFormula>
    </tableColumn>
    <tableColumn id="9" xr3:uid="{7B15A35D-9BAA-422F-85C5-39AA275B40A9}" name="Campaign Cost USD mn" dataDxfId="60" dataCellStyle="01. Standard Numbers">
      <calculatedColumnFormula array="1">SUMPRODUCT(Table1[Actual Cost USD]*(Table1[Campaign]=tab_DB_Temp[[#This Row],[Campaign]]))/1000000</calculatedColumnFormula>
    </tableColumn>
    <tableColumn id="4" xr3:uid="{4444985B-3AA8-4734-B80F-B68BE80FB0AB}" name="Well Cost USD mn" dataDxfId="59">
      <calculatedColumnFormula array="1">SUMPRODUCT(Table1[Actual Cost USD]*(Table1[Well]=tab_DB_Temp[[#This Row],[Well]])*(Table1[Level 3]="Well Cost"))/1000000</calculatedColumnFormula>
    </tableColumn>
    <tableColumn id="5" xr3:uid="{D5E7AC26-4581-4930-AF89-A54FBDB6E90D}" name="Drilling Shared Cost USD mn" dataDxfId="58">
      <calculatedColumnFormula array="1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calculatedColumnFormula>
    </tableColumn>
    <tableColumn id="6" xr3:uid="{EA46687B-7C9A-4BDA-A2FB-496FF4ED591A}" name="Support Cost USD" dataDxfId="57">
      <calculatedColumnFormula array="1">SUMPRODUCT(Table1[Actual Cost USD]*(Table1[Level 2]="Support Cost")*(Table1[Campaign]=tab_DB_Temp[[#This Row],[Campaign]]))/tab_DB_Temp[[#This Row],[No of Wells Drilled]]/1000000</calculatedColumnFormula>
    </tableColumn>
    <tableColumn id="7" xr3:uid="{8A7B7AF8-AF8A-492B-A118-54F0F3BA48BD}" name="Surface Facilities Cost USD" dataDxfId="56">
      <calculatedColumnFormula array="1">SUMPRODUCT(Table1[Actual Cost USD]*(Table1[Level 2]="Surface Facilities Cost")*(Table1[Campaign]=tab_DB_Temp[[#This Row],[Campaign]]))/tab_DB_Temp[[#This Row],[No of Wells Drilled]]/1000000</calculatedColumnFormula>
    </tableColumn>
    <tableColumn id="12" xr3:uid="{0DAFE2F2-267C-4E5C-A072-4048D1FA70CD}" name="Campaign Cost per Well USD" dataDxfId="55">
      <calculatedColumnFormula>SUM(tab_DB_Temp[[#This Row],[Well Cost USD mn]:[Surface Facilities Cost USD]])*1</calculatedColumnFormula>
    </tableColumn>
    <tableColumn id="10" xr3:uid="{5FA803FF-ABE9-4BB6-BC55-AD8F72D9ED91}" name="Actual Total Depth ft MD" dataDxfId="54">
      <calculatedColumnFormula>IFERROR(INDEX(Table2[Actual depth, ft MD], MATCH(tab_DB_Temp[[#This Row],[Well]], Table2[Well Name
Actual], 0))*1, 0)</calculatedColumnFormula>
    </tableColumn>
    <tableColumn id="11" xr3:uid="{DAB8E3B5-62FA-43B1-B723-B757BF34D0BD}" name="Drilling Duration days" dataDxfId="53">
      <calculatedColumnFormula>IFERROR(INDEX(Table2[Drilling Duration, days equivalent], MATCH(tab_DB_Temp[[#This Row],[Well]], Table2[Well Name
Actual],0))*1, 0)</calculatedColumnFormula>
    </tableColumn>
  </tableColumns>
  <tableStyleInfo name="TableStyleLight8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A6A0E-9CD7-491A-B794-BB59E6758FEB}" name="Table1" displayName="Table1" ref="B2:J1140" totalsRowShown="0">
  <autoFilter ref="B2:J1140" xr:uid="{1D7A6A0E-9CD7-491A-B794-BB59E6758FEB}"/>
  <tableColumns count="9">
    <tableColumn id="1" xr3:uid="{51C5BE65-4712-4A14-A959-DD727B8AC4E1}" name="#"/>
    <tableColumn id="2" xr3:uid="{191667BA-B340-4F43-B0B2-CA97E1760364}" name="Asset" dataDxfId="52"/>
    <tableColumn id="3" xr3:uid="{9F650F24-0504-4BBC-844D-310F7029990E}" name="Campaign" dataDxfId="51"/>
    <tableColumn id="4" xr3:uid="{7ADA09FB-2DBD-46F8-9089-F8B3F279DD5F}" name="Level 2"/>
    <tableColumn id="5" xr3:uid="{E0AD0A92-9A69-4526-A0A9-E40715155D4E}" name="Level 3"/>
    <tableColumn id="6" xr3:uid="{CF613C46-476A-4237-B2CD-16DB5A13F5E6}" name="Level 4"/>
    <tableColumn id="7" xr3:uid="{6BD5A3E9-83A4-45C0-A64E-40D50F87F5E2}" name="Level 5"/>
    <tableColumn id="8" xr3:uid="{4770F026-9B2F-4F87-A65A-F0A6D28567D9}" name="Well"/>
    <tableColumn id="9" xr3:uid="{C0F02F94-3E74-43A3-9B33-E76A80EA0B6C}" name="Actual Cost USD" dataDxfId="50" dataCellStyle="01. Standard Numbers"/>
  </tableColumns>
  <tableStyleInfo name="TableStyleLight8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099341-5C86-4AE9-A725-9DE7778608A8}" name="Table2" displayName="Table2" ref="B2:U41" totalsRowShown="0" dataDxfId="49" dataCellStyle="01. Standard Numbers">
  <autoFilter ref="B2:U41" xr:uid="{6D099341-5C86-4AE9-A725-9DE7778608A8}"/>
  <tableColumns count="20">
    <tableColumn id="1" xr3:uid="{06B3BF53-E9DB-4945-82E5-30D2D1377673}" name="No"/>
    <tableColumn id="2" xr3:uid="{82881C3D-7CF4-4B0D-A16D-3CC11C71BE65}" name="Asset"/>
    <tableColumn id="3" xr3:uid="{29D54848-1846-4F02-851C-9DB81F5CED15}" name="Campaign"/>
    <tableColumn id="4" xr3:uid="{053AF4AC-3EDF-4931-824B-58E1B7181133}" name="WBS CODE"/>
    <tableColumn id="5" xr3:uid="{9E9B64A3-09BC-43F7-AC43-E6B57C58CE17}" name="Pad Name"/>
    <tableColumn id="6" xr3:uid="{D151A3E5-84FE-4DE3-B7D9-5B7AABAE2E07}" name="Well Name_x000a_Actual"/>
    <tableColumn id="7" xr3:uid="{4346599D-9424-4765-B00B-0D775C37B725}" name="Well Name_x000a_SAP"/>
    <tableColumn id="12" xr3:uid="{9DC421D7-8C17-4959-99E3-7A80523FA06F}" name="Well Name Alt 1"/>
    <tableColumn id="19" xr3:uid="{2C1C112D-FD00-418E-9B7D-ECC278D08E93}" name="Well Name Alt 2"/>
    <tableColumn id="8" xr3:uid="{FC5C2E4C-93D6-45EF-88C9-905906E201D9}" name="ST_x000a_Yes or No"/>
    <tableColumn id="9" xr3:uid="{DD362DE9-15A4-4CCD-AF02-B2B2F625B396}" name="Actual Depth Original, ft MD" dataDxfId="48" dataCellStyle="01. Standard Numbers"/>
    <tableColumn id="10" xr3:uid="{60BBCAB7-FC6C-49F7-A5CA-A7D8EB1A57ED}" name="Actual Depth Side Track, ft MD" dataDxfId="47" dataCellStyle="01. Standard Numbers"/>
    <tableColumn id="11" xr3:uid="{778CBCA7-5CF4-471A-9E6B-214A6354D41F}" name="Actual depth, ft MD" dataDxfId="46" dataCellStyle="01. Standard Numbers"/>
    <tableColumn id="13" xr3:uid="{9272680D-32FA-45FA-A899-D5B5DDB0536B}" name="Spud Date" dataDxfId="45"/>
    <tableColumn id="14" xr3:uid="{AADE68A8-8DCA-41A8-ACF2-BB1B0D318F20}" name="Drilling Duration, hrs" dataDxfId="44" dataCellStyle="01. Standard Numbers"/>
    <tableColumn id="15" xr3:uid="{EF58D0F6-9939-4450-AA11-9BC20137AA60}" name="Drilling Duration, days equivalent" dataDxfId="43" dataCellStyle="01. Standard Numbers"/>
    <tableColumn id="20" xr3:uid="{78BD1194-D4BE-4EEF-AECA-E5A9DF27C5D4}" name="NPT hours" dataDxfId="42" dataCellStyle="01. Standard Numbers"/>
    <tableColumn id="16" xr3:uid="{3C26C57D-D253-4937-8C9F-E286F759A58B}" name="Target depth, ft MD" dataDxfId="41" dataCellStyle="01. Standard Numbers"/>
    <tableColumn id="17" xr3:uid="{2DD85B02-CE4B-4B90-8B2A-A4A8941DB236}" name="Target Depth, eq. m MD" dataDxfId="40" dataCellStyle="01. Standard Numbers"/>
    <tableColumn id="18" xr3:uid="{EE9B6EFE-F3BB-4C52-A3F3-FC12804F336E}" name="Actual Depth, eq. m MD" dataDxfId="39" dataCellStyle="01. Standard Numbers">
      <calculatedColumnFormula>CONVERT(Table2[[#This Row],[Actual depth, ft MD]],"ft", "m")</calculatedColumnFormula>
    </tableColumn>
  </tableColumns>
  <tableStyleInfo name="TableStyleLight8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E90E72-4851-4D3C-BB06-1956679CF79A}" name="tab_NPT" displayName="tab_NPT" ref="B4:N405" totalsRowShown="0" headerRowDxfId="38" dataDxfId="37">
  <autoFilter ref="B4:N405" xr:uid="{AAE90E72-4851-4D3C-BB06-1956679CF79A}"/>
  <tableColumns count="13">
    <tableColumn id="1" xr3:uid="{70AE494A-7629-44B2-B267-150D7FF858D4}" name="#" dataDxfId="36"/>
    <tableColumn id="2" xr3:uid="{EBB255AF-E538-4585-8358-DA114A2FA01D}" name="Well Name" dataDxfId="35"/>
    <tableColumn id="3" xr3:uid="{3BE59D2A-5CDB-4808-BAB7-2BC2CBD79F49}" name="Job Cat_x000a_Drill / Sidetrack / Well Service" dataDxfId="34"/>
    <tableColumn id="4" xr3:uid="{0780A2E8-52BE-4539-9929-0B37DEFF095D}" name="Event Reference No." dataDxfId="33"/>
    <tableColumn id="5" xr3:uid="{8D569F44-F26B-479E-87BC-31A1A1F049AF}" name="Start Date" dataDxfId="32"/>
    <tableColumn id="6" xr3:uid="{09B02655-43ED-4B08-B96F-F694F4F24165}" name="End Date" dataDxfId="31"/>
    <tableColumn id="7" xr3:uid="{566AB590-936A-45C7-BE1D-2ADF7BF50A13}" name="Unsch Maj Cat" dataDxfId="30"/>
    <tableColumn id="8" xr3:uid="{90D268CE-131E-43E4-9FAF-E83E9B1DB806}" name="Unscheduled Detail" dataDxfId="29"/>
    <tableColumn id="9" xr3:uid="{DEF71223-9795-4EBC-84A6-E213D29CE816}" name="Definition" dataDxfId="28"/>
    <tableColumn id="10" xr3:uid="{67E47610-5DA6-4280-9DA1-F28D5EBB1529}" name="Dur (Net) (hr)" dataDxfId="27"/>
    <tableColumn id="11" xr3:uid="{C41C9461-EFC4-4EDA-BA8A-FFCF77E4FDCC}" name="Accountable Party" dataDxfId="26"/>
    <tableColumn id="12" xr3:uid="{9889BD8C-1935-4F2E-9058-19B4911016E4}" name="Service Contract" dataDxfId="25"/>
    <tableColumn id="14" xr3:uid="{19D7B761-6425-4626-A61D-141A222E9FAB}" name="Campaign" dataDxfId="24">
      <calculatedColumnFormula>IFERROR(INDEX(Table2[Campaign], MATCH(tab_NPT[[#This Row],[Well Name]], Table2[Well Name
Actual], 0)), "")</calculatedColumnFormula>
    </tableColumn>
  </tableColumns>
  <tableStyleInfo name="TableStyleLight8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BFE61E-9F4C-4BB3-B5FF-DEA173850F3A}" name="Table4" displayName="Table4" ref="B2:R1455" totalsRowShown="0">
  <autoFilter ref="B2:R1455" xr:uid="{4CBFE61E-9F4C-4BB3-B5FF-DEA173850F3A}"/>
  <tableColumns count="17">
    <tableColumn id="1" xr3:uid="{5F7BAE7F-E20B-4AF5-9A7C-32AAE335B592}" name="#"/>
    <tableColumn id="2" xr3:uid="{CBC2C68C-608D-44F9-9F9F-1633FD26CDE7}" name="Well Name (WellView Version)"/>
    <tableColumn id="3" xr3:uid="{BBFA066B-CE8F-4836-89E0-F0E31E01DBF1}" name="Job Category"/>
    <tableColumn id="4" xr3:uid="{3BCC331F-8A8E-4C1C-864C-E2F79B223AD6}" name="Report Number"/>
    <tableColumn id="5" xr3:uid="{5DB81475-14BD-4630-84FC-DB548123E06A}" name="Depth End (MD)" dataCellStyle="01. Standard Numbers"/>
    <tableColumn id="6" xr3:uid="{2543C748-69CF-4F43-AB37-816C5F57C28B}" name="Cum Time Log Days_WV" dataCellStyle="01. Standard Numbers"/>
    <tableColumn id="7" xr3:uid="{89CFF9CC-6ED9-41FF-86FA-710B509978B9}" name="Depth Progress"/>
    <tableColumn id="8" xr3:uid="{C936FCA1-1E83-470F-9C72-2DBF104200D3}" name="Net Depth Progress_WV ft"/>
    <tableColumn id="9" xr3:uid="{2364B85C-F236-4F9C-A51C-0806CC9EE406}" name="Report Start Date" dataDxfId="23"/>
    <tableColumn id="10" xr3:uid="{43E54C4B-E93E-4DCC-8910-4BEF8ECF31D0}" name="Report End Date" dataDxfId="22"/>
    <tableColumn id="11" xr3:uid="{90E37362-FC25-408D-9DCE-5C1C5DC2EA2E}" name="Phase"/>
    <tableColumn id="17" xr3:uid="{67685415-6688-424F-A0F1-D3519D202308}" name="Campaign" dataDxfId="21">
      <calculatedColumnFormula>IFERROR(INDEX(Table2[Campaign], MATCH(Table4[[#This Row],[Well Name (WellView Version)]], Table2[Well Name
Actual], 0)), "A_Others")</calculatedColumnFormula>
    </tableColumn>
    <tableColumn id="12" xr3:uid="{463718BA-9136-4ECC-8C8F-EB4E561857A3}" name="dZ ft" dataDxfId="20">
      <calculatedColumnFormula>IF(Table4[[#This Row],[Report Number]]=_xlfn.MINIFS(Table4[Report Number], Table4[Well Name (WellView Version)], Table4[[#This Row],[Well Name (WellView Version)]]), Table4[[#This Row],[Depth End (MD)]], Table4[[#This Row],[Depth End (MD)]]-F2)</calculatedColumnFormula>
    </tableColumn>
    <tableColumn id="13" xr3:uid="{00F0D800-5006-45C6-A5D0-3718C2F66CC5}" name="dT days" dataDxfId="19" dataCellStyle="01. Standard Numbers">
      <calculatedColumnFormula>IF(Table4[[#This Row],[Report Number]]=_xlfn.MINIFS(Table4[Report Number], Table4[Well Name (WellView Version)], Table4[[#This Row],[Well Name (WellView Version)]]), Table4[[#This Row],[Cum Time Log Days_WV]], Table4[[#This Row],[Cum Time Log Days_WV]]-G2)</calculatedColumnFormula>
    </tableColumn>
    <tableColumn id="14" xr3:uid="{298ECC8F-7B08-47EC-A9E5-8AFD08EBD23A}" name="dT flat time days" dataCellStyle="01. Standard Numbers">
      <calculatedColumnFormula>(Table4[[#This Row],[dZ ft]]&lt;=50)*Table4[[#This Row],[dT days]]</calculatedColumnFormula>
    </tableColumn>
    <tableColumn id="15" xr3:uid="{EF4DB697-582C-4BA2-A643-C1BA9FAE7BC6}" name="Year Start Date" dataDxfId="18">
      <calculatedColumnFormula>YEAR(Table4[[#This Row],[Report Start Date]])</calculatedColumnFormula>
    </tableColumn>
    <tableColumn id="16" xr3:uid="{6E57969D-4913-4F30-B54C-70EAC65FBA1F}" name="Year Start Label" dataDxfId="17">
      <calculatedColumnFormula>Table4[[#This Row],[Year Start Date]]</calculatedColumnFormula>
    </tableColumn>
  </tableColumns>
  <tableStyleInfo name="TableStyleLight8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23036D5-20CF-4DC5-8EA3-BB6F03C3AB87}" name="tab_PhaseSum" displayName="tab_PhaseSum" ref="A2:K471" totalsRowShown="0">
  <autoFilter ref="A2:K471" xr:uid="{C23036D5-20CF-4DC5-8EA3-BB6F03C3AB87}"/>
  <tableColumns count="11">
    <tableColumn id="11" xr3:uid="{0ED78C75-1F26-4915-A736-F030316F2393}" name="#" dataCellStyle="01. Standard Numbers"/>
    <tableColumn id="1" xr3:uid="{E7AFA711-467F-4FD1-BE2B-13F8E85CF370}" name="Well Name"/>
    <tableColumn id="2" xr3:uid="{067397A7-5691-4ED7-B994-B43CEB49974E}" name="Job Cat"/>
    <tableColumn id="3" xr3:uid="{1F10AF66-5450-494B-99B5-CA98BDE54E88}" name="Phase 1"/>
    <tableColumn id="4" xr3:uid="{F03D70A2-9B50-49BE-B610-86CE7C0AC914}" name="Phase 2"/>
    <tableColumn id="5" xr3:uid="{AABDF237-1430-4109-AEFE-2F219853638F}" name="Hole/Casing Size"/>
    <tableColumn id="6" xr3:uid="{B40AD7A6-B4B6-4F13-87FD-AA89F695FF22}" name="Actual Start Depth (ftKB)" dataCellStyle="01. Standard Numbers"/>
    <tableColumn id="7" xr3:uid="{E3390546-B112-40C2-BABB-B6719C9999C4}" name="Actual End Depth (ftKB)" dataCellStyle="01. Standard Numbers"/>
    <tableColumn id="8" xr3:uid="{77E5541D-EE6C-49CC-9767-18BF602F3493}" name="Actual Dur (days)" dataCellStyle="01. Standard Numbers"/>
    <tableColumn id="9" xr3:uid="{654D6BD6-73BA-44BA-B5D6-14882E51B392}" name="Act Cum Dur (days)" dataCellStyle="01. Standard Numbers"/>
    <tableColumn id="10" xr3:uid="{300F8CE4-FF9B-435A-9698-CD2B18108E6B}" name="Campaign" dataDxfId="16" dataCellStyle="01. Standard Numbers">
      <calculatedColumnFormula>IFERROR(INDEX(Table2[Campaign], MATCH(tab_PhaseSum[[#This Row],[Well Name]], Table2[Well Name
Actual], 0)), "A_Others")</calculatedColumnFormula>
    </tableColumn>
  </tableColumns>
  <tableStyleInfo name="TableStyleLight8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AA8DA3-0792-4E23-868F-184E94C5B08D}" name="Table_ExternalData_1" displayName="Table_ExternalData_1" ref="A3:I4" tableType="queryTable" totalsRowShown="0">
  <autoFilter ref="A3:I4" xr:uid="{A0AA8DA3-0792-4E23-868F-184E94C5B08D}"/>
  <tableColumns count="9">
    <tableColumn id="1" xr3:uid="{550673E0-AA69-4F17-B167-DB9A317C610B}" uniqueName="1" name="Table18[#]" queryTableFieldId="1"/>
    <tableColumn id="2" xr3:uid="{560C9F6E-4A98-456D-BB03-7E6C4180BFF1}" uniqueName="2" name="Table18[Asset]" queryTableFieldId="2"/>
    <tableColumn id="3" xr3:uid="{600DE95A-AD1E-4F23-A266-CDEA6F10FDA0}" uniqueName="3" name="Table18[Campaign]" queryTableFieldId="3"/>
    <tableColumn id="4" xr3:uid="{F37DE82F-F521-4C45-9EA9-C94BC4E8D42E}" uniqueName="4" name="Table18[Level 2]" queryTableFieldId="4"/>
    <tableColumn id="5" xr3:uid="{0064EE2A-7480-4C06-9B5B-517DC096DD40}" uniqueName="5" name="Table18[Level 3]" queryTableFieldId="5"/>
    <tableColumn id="6" xr3:uid="{103561D4-5828-4E58-9E29-6A7002C21E8D}" uniqueName="6" name="Table18[Level 4]" queryTableFieldId="6"/>
    <tableColumn id="7" xr3:uid="{356069EF-8B21-44C0-B531-049BC30B744F}" uniqueName="7" name="Table18[Level 5]" queryTableFieldId="7"/>
    <tableColumn id="8" xr3:uid="{AD82936B-AA5C-42DC-82D8-BC58650E23F6}" uniqueName="8" name="Table18[Well]" queryTableFieldId="8"/>
    <tableColumn id="9" xr3:uid="{F0152BF4-7472-48A0-99A3-31E3AC8178A1}" uniqueName="9" name="Table18[Actual Cost USD]" queryTableField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168A91-2018-406E-BDDD-AA6288ABD15A}" name="Table18" displayName="Table18" ref="B2:J1140" totalsRowShown="0">
  <autoFilter ref="B2:J1140" xr:uid="{1D7A6A0E-9CD7-491A-B794-BB59E6758FEB}"/>
  <tableColumns count="9">
    <tableColumn id="1" xr3:uid="{5037017D-4F57-4206-99D5-7057E37C17C4}" name="#"/>
    <tableColumn id="2" xr3:uid="{FA242D68-C841-404A-BC6A-604B48722DF5}" name="Asset" dataDxfId="3"/>
    <tableColumn id="3" xr3:uid="{2FC93B29-97A8-45F2-B53F-C543541434CB}" name="Campaign" dataDxfId="2"/>
    <tableColumn id="4" xr3:uid="{B5978E6C-55A0-4970-BF3C-B797D1F72A4F}" name="Level 2"/>
    <tableColumn id="5" xr3:uid="{DA8FC7EA-E8E7-47B5-8A89-4AAF5491306C}" name="Level 3"/>
    <tableColumn id="6" xr3:uid="{4C9C6F58-E0C5-4FE8-A025-D45DD0077BEB}" name="Level 4"/>
    <tableColumn id="7" xr3:uid="{874F57B7-8129-4C72-8DD0-9C02E6F035F1}" name="Level 5"/>
    <tableColumn id="8" xr3:uid="{B61548BB-F2AA-4941-9841-9DE76A1E1F77}" name="Well"/>
    <tableColumn id="9" xr3:uid="{94B79949-CA3B-4536-8F44-E86D304E094C}" name="Actual Cost USD" dataDxfId="1" dataCellStyle="01. Standard Numbers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25" dT="2026-04-17T01:27:07.60" personId="{9F5E764E-F2B6-4BC1-A343-539F06465728}" id="{37BC02B8-382A-40CA-85B8-872349A72B6E}">
    <text>@Munifah and @Ryandito Mahendradani hasilnya dari remapping. Aku restart laptop dulu ya. Monggo direview. Sejauh ini tidak ada pattern untuk $/ft vs $k/day. Walaupun tidak sejomplang kemarin</text>
    <mentions>
      <mention mentionpersonId="{BF11BD8D-5A65-4E8D-AB84-5B3BAE1AF041}" mentionId="{6A90DB9F-70B1-4BDB-B54B-13F8384038F6}" startIndex="0" length="8"/>
      <mention mentionpersonId="{2F5A6B84-4CBA-4836-8930-6F3F1C237F2A}" mentionId="{3827167A-EB9D-4442-8155-70B204E0FCC4}" startIndex="13" length="22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70F1-DAA6-456C-A5D5-D6168220BB53}">
  <dimension ref="B4:D38"/>
  <sheetViews>
    <sheetView workbookViewId="0">
      <selection activeCell="G38" sqref="G38"/>
    </sheetView>
  </sheetViews>
  <sheetFormatPr defaultRowHeight="13.8" x14ac:dyDescent="0.3"/>
  <sheetData>
    <row r="4" spans="2:4" x14ac:dyDescent="0.3">
      <c r="B4">
        <v>17.5</v>
      </c>
      <c r="C4">
        <v>12.5</v>
      </c>
      <c r="D4">
        <f>B4/C4</f>
        <v>1.4</v>
      </c>
    </row>
    <row r="36" spans="4:4" x14ac:dyDescent="0.3">
      <c r="D36">
        <v>1.4</v>
      </c>
    </row>
    <row r="37" spans="4:4" x14ac:dyDescent="0.3">
      <c r="D37">
        <v>1.75</v>
      </c>
    </row>
    <row r="38" spans="4:4" x14ac:dyDescent="0.3">
      <c r="D38">
        <f>D36/D37</f>
        <v>0.79999999999999993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DABE6-66DD-45D9-8B6C-B373EBFC1B67}">
  <dimension ref="U25"/>
  <sheetViews>
    <sheetView topLeftCell="BB1" zoomScale="145" zoomScaleNormal="145" workbookViewId="0">
      <selection activeCell="G1" sqref="G1:BJ5"/>
    </sheetView>
  </sheetViews>
  <sheetFormatPr defaultRowHeight="13.8" x14ac:dyDescent="0.3"/>
  <sheetData>
    <row r="25" spans="21:21" x14ac:dyDescent="0.3"/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18A85-2053-49D9-8C1E-21EB8C3E904D}">
  <dimension ref="A1"/>
  <sheetViews>
    <sheetView workbookViewId="0">
      <selection activeCell="V17" sqref="V17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7431-37E1-4B7A-87B4-1513F74F265F}">
  <dimension ref="A1"/>
  <sheetViews>
    <sheetView workbookViewId="0">
      <selection activeCell="U19" sqref="U19"/>
    </sheetView>
  </sheetViews>
  <sheetFormatPr defaultRowHeight="13.8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FDFD-7DDF-4143-92F9-4492E1D8DB95}">
  <dimension ref="B46"/>
  <sheetViews>
    <sheetView topLeftCell="A7" zoomScale="115" zoomScaleNormal="115" workbookViewId="0">
      <selection activeCell="B47" sqref="B47"/>
    </sheetView>
  </sheetViews>
  <sheetFormatPr defaultRowHeight="13.8" x14ac:dyDescent="0.3"/>
  <sheetData>
    <row r="46" spans="2:2" x14ac:dyDescent="0.3">
      <c r="B46" t="s">
        <v>596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9438-1C41-4636-9556-FBD094444135}">
  <dimension ref="B1:P41"/>
  <sheetViews>
    <sheetView zoomScale="85" zoomScaleNormal="85" workbookViewId="0">
      <selection activeCell="E20" sqref="E20"/>
    </sheetView>
  </sheetViews>
  <sheetFormatPr defaultColWidth="9.109375" defaultRowHeight="13.8" x14ac:dyDescent="0.3"/>
  <cols>
    <col min="1" max="1" width="3.6640625" style="9" customWidth="1"/>
    <col min="2" max="2" width="13.33203125" style="9" bestFit="1" customWidth="1"/>
    <col min="3" max="3" width="13.33203125" style="9" customWidth="1"/>
    <col min="4" max="4" width="10.88671875" style="9" bestFit="1" customWidth="1"/>
    <col min="5" max="5" width="10.88671875" style="9" customWidth="1"/>
    <col min="6" max="6" width="10.88671875" style="9" bestFit="1" customWidth="1"/>
    <col min="7" max="7" width="10.88671875" style="9" customWidth="1"/>
    <col min="8" max="8" width="12.33203125" style="9" bestFit="1" customWidth="1"/>
    <col min="9" max="9" width="18.44140625" style="9" bestFit="1" customWidth="1"/>
    <col min="10" max="10" width="14.33203125" style="9" bestFit="1" customWidth="1"/>
    <col min="11" max="11" width="22.33203125" style="9" bestFit="1" customWidth="1"/>
    <col min="12" max="12" width="17.109375" style="9" bestFit="1" customWidth="1"/>
    <col min="13" max="13" width="23.88671875" style="9" bestFit="1" customWidth="1"/>
    <col min="14" max="14" width="23.88671875" style="9" customWidth="1"/>
    <col min="15" max="15" width="22.88671875" style="9" bestFit="1" customWidth="1"/>
    <col min="16" max="16" width="14.109375" style="9" customWidth="1"/>
    <col min="17" max="16384" width="9.109375" style="9"/>
  </cols>
  <sheetData>
    <row r="1" spans="2:16" x14ac:dyDescent="0.3">
      <c r="I1" s="14"/>
    </row>
    <row r="2" spans="2:16" ht="27.6" x14ac:dyDescent="0.3">
      <c r="B2" s="9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</row>
    <row r="3" spans="2:16" x14ac:dyDescent="0.3">
      <c r="B3" s="9" t="s">
        <v>15</v>
      </c>
      <c r="C3" s="9" t="s">
        <v>15</v>
      </c>
      <c r="D3" s="9" t="s">
        <v>16</v>
      </c>
      <c r="E3" s="9" t="s">
        <v>16</v>
      </c>
      <c r="F3" s="9" t="s">
        <v>17</v>
      </c>
      <c r="G3" s="9" t="s">
        <v>17</v>
      </c>
      <c r="H3" s="9">
        <f>COUNTIFS(tab_DB_Temp[Campaign], tab_DB_Temp[[#This Row],[Campaign]])*1</f>
        <v>5</v>
      </c>
      <c r="I3" s="11" cm="1">
        <f t="array" ref="I3">SUMPRODUCT(Table1[Actual Cost USD]*(Table1[Campaign]=tab_DB_Temp[[#This Row],[Campaign]]))/1000000</f>
        <v>42.003384160000017</v>
      </c>
      <c r="J3" s="11" cm="1">
        <f t="array" ref="J3">SUMPRODUCT(Table1[Actual Cost USD]*(Table1[Well]=tab_DB_Temp[[#This Row],[Well]])*(Table1[Level 3]="Well Cost"))/1000000</f>
        <v>4.2156197400000002</v>
      </c>
      <c r="K3" s="11" cm="1">
        <f t="array" ref="K3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0.89604390000000134</v>
      </c>
      <c r="L3" s="11" cm="1">
        <f t="array" ref="L3">SUMPRODUCT(Table1[Actual Cost USD]*(Table1[Level 2]="Support Cost")*(Table1[Campaign]=tab_DB_Temp[[#This Row],[Campaign]]))/tab_DB_Temp[[#This Row],[No of Wells Drilled]]/1000000</f>
        <v>0.46408771399999998</v>
      </c>
      <c r="M3" s="11" cm="1">
        <f t="array" ref="M3">SUMPRODUCT(Table1[Actual Cost USD]*(Table1[Level 2]="Surface Facilities Cost")*(Table1[Campaign]=tab_DB_Temp[[#This Row],[Campaign]]))/tab_DB_Temp[[#This Row],[No of Wells Drilled]]/1000000</f>
        <v>1.6157891620000002</v>
      </c>
      <c r="N3" s="11">
        <f>SUM(tab_DB_Temp[[#This Row],[Well Cost USD mn]:[Surface Facilities Cost USD]])*1</f>
        <v>7.1915405160000017</v>
      </c>
      <c r="O3" s="12">
        <f>IFERROR(INDEX(Table2[Actual depth, ft MD], MATCH(tab_DB_Temp[[#This Row],[Well]], Table2[Well Name
Actual], 0))*1, 0)</f>
        <v>0</v>
      </c>
      <c r="P3" s="12">
        <f>IFERROR(INDEX(Table2[Drilling Duration, days equivalent], MATCH(tab_DB_Temp[[#This Row],[Well]], Table2[Well Name
Actual],0))*1, 0)</f>
        <v>0</v>
      </c>
    </row>
    <row r="4" spans="2:16" x14ac:dyDescent="0.3">
      <c r="B4" s="9" t="s">
        <v>15</v>
      </c>
      <c r="C4" s="9" t="s">
        <v>15</v>
      </c>
      <c r="D4" s="9" t="s">
        <v>16</v>
      </c>
      <c r="E4" s="9" t="s">
        <v>16</v>
      </c>
      <c r="F4" s="9" t="s">
        <v>18</v>
      </c>
      <c r="G4" s="9" t="s">
        <v>18</v>
      </c>
      <c r="H4" s="9">
        <f>COUNTIFS(tab_DB_Temp[Campaign], tab_DB_Temp[[#This Row],[Campaign]])*1</f>
        <v>5</v>
      </c>
      <c r="I4" s="11" cm="1">
        <f t="array" ref="I4">SUMPRODUCT(Table1[Actual Cost USD]*(Table1[Campaign]=tab_DB_Temp[[#This Row],[Campaign]]))/1000000</f>
        <v>42.003384160000017</v>
      </c>
      <c r="J4" s="11" cm="1">
        <f t="array" ref="J4">SUMPRODUCT(Table1[Actual Cost USD]*(Table1[Well]=tab_DB_Temp[[#This Row],[Well]])*(Table1[Level 3]="Well Cost"))/1000000</f>
        <v>6.5561120000000006</v>
      </c>
      <c r="K4" s="12" cm="1">
        <f t="array" ref="K4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0.89604390000000134</v>
      </c>
      <c r="L4" s="12" cm="1">
        <f t="array" ref="L4">SUMPRODUCT(Table1[Actual Cost USD]*(Table1[Level 2]="Support Cost")*(Table1[Campaign]=tab_DB_Temp[[#This Row],[Campaign]]))/tab_DB_Temp[[#This Row],[No of Wells Drilled]]/1000000</f>
        <v>0.46408771399999998</v>
      </c>
      <c r="M4" s="12" cm="1">
        <f t="array" ref="M4">SUMPRODUCT(Table1[Actual Cost USD]*(Table1[Level 2]="Surface Facilities Cost")*(Table1[Campaign]=tab_DB_Temp[[#This Row],[Campaign]]))/tab_DB_Temp[[#This Row],[No of Wells Drilled]]/1000000</f>
        <v>1.6157891620000002</v>
      </c>
      <c r="N4" s="12">
        <f>SUM(tab_DB_Temp[[#This Row],[Well Cost USD mn]:[Surface Facilities Cost USD]])*1</f>
        <v>9.5320327760000012</v>
      </c>
      <c r="O4" s="12">
        <f>IFERROR(INDEX(Table2[Actual depth, ft MD], MATCH(tab_DB_Temp[[#This Row],[Well]], Table2[Well Name
Actual], 0))*1, 0)</f>
        <v>0</v>
      </c>
      <c r="P4" s="12">
        <f>IFERROR(INDEX(Table2[Drilling Duration, days equivalent], MATCH(tab_DB_Temp[[#This Row],[Well]], Table2[Well Name
Actual],0))*1, 0)</f>
        <v>0</v>
      </c>
    </row>
    <row r="5" spans="2:16" x14ac:dyDescent="0.3">
      <c r="B5" s="9" t="s">
        <v>15</v>
      </c>
      <c r="C5" s="9" t="s">
        <v>15</v>
      </c>
      <c r="D5" s="9" t="s">
        <v>16</v>
      </c>
      <c r="E5" s="9" t="s">
        <v>16</v>
      </c>
      <c r="F5" s="9" t="s">
        <v>19</v>
      </c>
      <c r="G5" s="9" t="s">
        <v>19</v>
      </c>
      <c r="H5" s="9">
        <f>COUNTIFS(tab_DB_Temp[Campaign], tab_DB_Temp[[#This Row],[Campaign]])*1</f>
        <v>5</v>
      </c>
      <c r="I5" s="11" cm="1">
        <f t="array" ref="I5">SUMPRODUCT(Table1[Actual Cost USD]*(Table1[Campaign]=tab_DB_Temp[[#This Row],[Campaign]]))/1000000</f>
        <v>42.003384160000017</v>
      </c>
      <c r="J5" s="11" cm="1">
        <f t="array" ref="J5">SUMPRODUCT(Table1[Actual Cost USD]*(Table1[Well]=tab_DB_Temp[[#This Row],[Well]])*(Table1[Level 3]="Well Cost"))/1000000</f>
        <v>5.96915175</v>
      </c>
      <c r="K5" s="12" cm="1">
        <f t="array" ref="K5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0.89604390000000134</v>
      </c>
      <c r="L5" s="12" cm="1">
        <f t="array" ref="L5">SUMPRODUCT(Table1[Actual Cost USD]*(Table1[Level 2]="Support Cost")*(Table1[Campaign]=tab_DB_Temp[[#This Row],[Campaign]]))/tab_DB_Temp[[#This Row],[No of Wells Drilled]]/1000000</f>
        <v>0.46408771399999998</v>
      </c>
      <c r="M5" s="12" cm="1">
        <f t="array" ref="M5">SUMPRODUCT(Table1[Actual Cost USD]*(Table1[Level 2]="Surface Facilities Cost")*(Table1[Campaign]=tab_DB_Temp[[#This Row],[Campaign]]))/tab_DB_Temp[[#This Row],[No of Wells Drilled]]/1000000</f>
        <v>1.6157891620000002</v>
      </c>
      <c r="N5" s="12">
        <f>SUM(tab_DB_Temp[[#This Row],[Well Cost USD mn]:[Surface Facilities Cost USD]])*1</f>
        <v>8.9450725260000006</v>
      </c>
      <c r="O5" s="12">
        <f>IFERROR(INDEX(Table2[Actual depth, ft MD], MATCH(tab_DB_Temp[[#This Row],[Well]], Table2[Well Name
Actual], 0))*1, 0)</f>
        <v>0</v>
      </c>
      <c r="P5" s="12">
        <f>IFERROR(INDEX(Table2[Drilling Duration, days equivalent], MATCH(tab_DB_Temp[[#This Row],[Well]], Table2[Well Name
Actual],0))*1, 0)</f>
        <v>0</v>
      </c>
    </row>
    <row r="6" spans="2:16" x14ac:dyDescent="0.3">
      <c r="B6" s="9" t="s">
        <v>15</v>
      </c>
      <c r="C6" s="9" t="s">
        <v>15</v>
      </c>
      <c r="D6" s="9" t="s">
        <v>16</v>
      </c>
      <c r="E6" s="9" t="s">
        <v>16</v>
      </c>
      <c r="F6" s="9" t="s">
        <v>20</v>
      </c>
      <c r="G6" s="9" t="s">
        <v>20</v>
      </c>
      <c r="H6" s="9">
        <f>COUNTIFS(tab_DB_Temp[Campaign], tab_DB_Temp[[#This Row],[Campaign]])*1</f>
        <v>5</v>
      </c>
      <c r="I6" s="11" cm="1">
        <f t="array" ref="I6">SUMPRODUCT(Table1[Actual Cost USD]*(Table1[Campaign]=tab_DB_Temp[[#This Row],[Campaign]]))/1000000</f>
        <v>42.003384160000017</v>
      </c>
      <c r="J6" s="11" cm="1">
        <f t="array" ref="J6">SUMPRODUCT(Table1[Actual Cost USD]*(Table1[Well]=tab_DB_Temp[[#This Row],[Well]])*(Table1[Level 3]="Well Cost"))/1000000</f>
        <v>4.8037949799999993</v>
      </c>
      <c r="K6" s="12" cm="1">
        <f t="array" ref="K6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0.89604390000000134</v>
      </c>
      <c r="L6" s="12" cm="1">
        <f t="array" ref="L6">SUMPRODUCT(Table1[Actual Cost USD]*(Table1[Level 2]="Support Cost")*(Table1[Campaign]=tab_DB_Temp[[#This Row],[Campaign]]))/tab_DB_Temp[[#This Row],[No of Wells Drilled]]/1000000</f>
        <v>0.46408771399999998</v>
      </c>
      <c r="M6" s="12" cm="1">
        <f t="array" ref="M6">SUMPRODUCT(Table1[Actual Cost USD]*(Table1[Level 2]="Surface Facilities Cost")*(Table1[Campaign]=tab_DB_Temp[[#This Row],[Campaign]]))/tab_DB_Temp[[#This Row],[No of Wells Drilled]]/1000000</f>
        <v>1.6157891620000002</v>
      </c>
      <c r="N6" s="12">
        <f>SUM(tab_DB_Temp[[#This Row],[Well Cost USD mn]:[Surface Facilities Cost USD]])*1</f>
        <v>7.7797157560000008</v>
      </c>
      <c r="O6" s="12">
        <f>IFERROR(INDEX(Table2[Actual depth, ft MD], MATCH(tab_DB_Temp[[#This Row],[Well]], Table2[Well Name
Actual], 0))*1, 0)</f>
        <v>0</v>
      </c>
      <c r="P6" s="12">
        <f>IFERROR(INDEX(Table2[Drilling Duration, days equivalent], MATCH(tab_DB_Temp[[#This Row],[Well]], Table2[Well Name
Actual],0))*1, 0)</f>
        <v>0</v>
      </c>
    </row>
    <row r="7" spans="2:16" x14ac:dyDescent="0.3">
      <c r="B7" s="9" t="s">
        <v>15</v>
      </c>
      <c r="C7" s="9" t="s">
        <v>15</v>
      </c>
      <c r="D7" s="9" t="s">
        <v>16</v>
      </c>
      <c r="E7" s="9" t="s">
        <v>16</v>
      </c>
      <c r="F7" s="9" t="s">
        <v>21</v>
      </c>
      <c r="G7" s="9" t="s">
        <v>21</v>
      </c>
      <c r="H7" s="9">
        <f>COUNTIFS(tab_DB_Temp[Campaign], tab_DB_Temp[[#This Row],[Campaign]])*1</f>
        <v>5</v>
      </c>
      <c r="I7" s="11" cm="1">
        <f t="array" ref="I7">SUMPRODUCT(Table1[Actual Cost USD]*(Table1[Campaign]=tab_DB_Temp[[#This Row],[Campaign]]))/1000000</f>
        <v>42.003384160000017</v>
      </c>
      <c r="J7" s="11" cm="1">
        <f t="array" ref="J7">SUMPRODUCT(Table1[Actual Cost USD]*(Table1[Well]=tab_DB_Temp[[#This Row],[Well]])*(Table1[Level 3]="Well Cost"))/1000000</f>
        <v>5.5791018099999992</v>
      </c>
      <c r="K7" s="12" cm="1">
        <f t="array" ref="K7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0.89604390000000134</v>
      </c>
      <c r="L7" s="12" cm="1">
        <f t="array" ref="L7">SUMPRODUCT(Table1[Actual Cost USD]*(Table1[Level 2]="Support Cost")*(Table1[Campaign]=tab_DB_Temp[[#This Row],[Campaign]]))/tab_DB_Temp[[#This Row],[No of Wells Drilled]]/1000000</f>
        <v>0.46408771399999998</v>
      </c>
      <c r="M7" s="12" cm="1">
        <f t="array" ref="M7">SUMPRODUCT(Table1[Actual Cost USD]*(Table1[Level 2]="Surface Facilities Cost")*(Table1[Campaign]=tab_DB_Temp[[#This Row],[Campaign]]))/tab_DB_Temp[[#This Row],[No of Wells Drilled]]/1000000</f>
        <v>1.6157891620000002</v>
      </c>
      <c r="N7" s="12">
        <f>SUM(tab_DB_Temp[[#This Row],[Well Cost USD mn]:[Surface Facilities Cost USD]])*1</f>
        <v>8.5550225859999998</v>
      </c>
      <c r="O7" s="12">
        <f>IFERROR(INDEX(Table2[Actual depth, ft MD], MATCH(tab_DB_Temp[[#This Row],[Well]], Table2[Well Name
Actual], 0))*1, 0)</f>
        <v>5399.5</v>
      </c>
      <c r="P7" s="12">
        <f>IFERROR(INDEX(Table2[Drilling Duration, days equivalent], MATCH(tab_DB_Temp[[#This Row],[Well]], Table2[Well Name
Actual],0))*1, 0)</f>
        <v>21.479166666666647</v>
      </c>
    </row>
    <row r="8" spans="2:16" x14ac:dyDescent="0.3">
      <c r="B8" s="9" t="s">
        <v>15</v>
      </c>
      <c r="C8" s="9" t="s">
        <v>15</v>
      </c>
      <c r="D8" s="9" t="s">
        <v>22</v>
      </c>
      <c r="E8" s="9" t="s">
        <v>22</v>
      </c>
      <c r="F8" s="9" t="s">
        <v>23</v>
      </c>
      <c r="G8" s="9" t="s">
        <v>23</v>
      </c>
      <c r="H8" s="9">
        <f>COUNTIFS(tab_DB_Temp[Campaign], tab_DB_Temp[[#This Row],[Campaign]])*1</f>
        <v>5</v>
      </c>
      <c r="I8" s="11" cm="1">
        <f t="array" ref="I8">SUMPRODUCT(Table1[Actual Cost USD]*(Table1[Campaign]=tab_DB_Temp[[#This Row],[Campaign]]))/1000000</f>
        <v>30.669524899999999</v>
      </c>
      <c r="J8" s="11" cm="1">
        <f t="array" ref="J8">SUMPRODUCT(Table1[Actual Cost USD]*(Table1[Well]=tab_DB_Temp[[#This Row],[Well]])*(Table1[Level 3]="Well Cost"))/1000000</f>
        <v>3.9122157399999997</v>
      </c>
      <c r="K8" s="12" cm="1">
        <f t="array" ref="K8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0.91247612199999983</v>
      </c>
      <c r="L8" s="12" cm="1">
        <f t="array" ref="L8">SUMPRODUCT(Table1[Actual Cost USD]*(Table1[Level 2]="Support Cost")*(Table1[Campaign]=tab_DB_Temp[[#This Row],[Campaign]]))/tab_DB_Temp[[#This Row],[No of Wells Drilled]]/1000000</f>
        <v>0.38913332200000006</v>
      </c>
      <c r="M8" s="12" cm="1">
        <f t="array" ref="M8">SUMPRODUCT(Table1[Actual Cost USD]*(Table1[Level 2]="Surface Facilities Cost")*(Table1[Campaign]=tab_DB_Temp[[#This Row],[Campaign]]))/tab_DB_Temp[[#This Row],[No of Wells Drilled]]/1000000</f>
        <v>0.73877072600000004</v>
      </c>
      <c r="N8" s="12">
        <f>SUM(tab_DB_Temp[[#This Row],[Well Cost USD mn]:[Surface Facilities Cost USD]])*1</f>
        <v>5.9525959100000003</v>
      </c>
      <c r="O8" s="12">
        <f>IFERROR(INDEX(Table2[Actual depth, ft MD], MATCH(tab_DB_Temp[[#This Row],[Well]], Table2[Well Name
Actual], 0))*1, 0)</f>
        <v>6748.0000000000009</v>
      </c>
      <c r="P8" s="12">
        <f>IFERROR(INDEX(Table2[Drilling Duration, days equivalent], MATCH(tab_DB_Temp[[#This Row],[Well]], Table2[Well Name
Actual],0))*1, 0)</f>
        <v>29.999999999999975</v>
      </c>
    </row>
    <row r="9" spans="2:16" x14ac:dyDescent="0.3">
      <c r="B9" s="9" t="s">
        <v>15</v>
      </c>
      <c r="C9" s="9" t="s">
        <v>15</v>
      </c>
      <c r="D9" s="9" t="s">
        <v>22</v>
      </c>
      <c r="E9" s="9" t="s">
        <v>22</v>
      </c>
      <c r="F9" s="9" t="s">
        <v>24</v>
      </c>
      <c r="G9" s="9" t="s">
        <v>24</v>
      </c>
      <c r="H9" s="9">
        <f>COUNTIFS(tab_DB_Temp[Campaign], tab_DB_Temp[[#This Row],[Campaign]])*1</f>
        <v>5</v>
      </c>
      <c r="I9" s="11" cm="1">
        <f t="array" ref="I9">SUMPRODUCT(Table1[Actual Cost USD]*(Table1[Campaign]=tab_DB_Temp[[#This Row],[Campaign]]))/1000000</f>
        <v>30.669524899999999</v>
      </c>
      <c r="J9" s="11" cm="1">
        <f t="array" ref="J9">SUMPRODUCT(Table1[Actual Cost USD]*(Table1[Well]=tab_DB_Temp[[#This Row],[Well]])*(Table1[Level 3]="Well Cost"))/1000000</f>
        <v>4.7828761999999996</v>
      </c>
      <c r="K9" s="12" cm="1">
        <f t="array" ref="K9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0.91247612199999983</v>
      </c>
      <c r="L9" s="12" cm="1">
        <f t="array" ref="L9">SUMPRODUCT(Table1[Actual Cost USD]*(Table1[Level 2]="Support Cost")*(Table1[Campaign]=tab_DB_Temp[[#This Row],[Campaign]]))/tab_DB_Temp[[#This Row],[No of Wells Drilled]]/1000000</f>
        <v>0.38913332200000006</v>
      </c>
      <c r="M9" s="12" cm="1">
        <f t="array" ref="M9">SUMPRODUCT(Table1[Actual Cost USD]*(Table1[Level 2]="Surface Facilities Cost")*(Table1[Campaign]=tab_DB_Temp[[#This Row],[Campaign]]))/tab_DB_Temp[[#This Row],[No of Wells Drilled]]/1000000</f>
        <v>0.73877072600000004</v>
      </c>
      <c r="N9" s="12">
        <f>SUM(tab_DB_Temp[[#This Row],[Well Cost USD mn]:[Surface Facilities Cost USD]])*1</f>
        <v>6.8232563700000002</v>
      </c>
      <c r="O9" s="12">
        <f>IFERROR(INDEX(Table2[Actual depth, ft MD], MATCH(tab_DB_Temp[[#This Row],[Well]], Table2[Well Name
Actual], 0))*1, 0)</f>
        <v>0</v>
      </c>
      <c r="P9" s="12">
        <f>IFERROR(INDEX(Table2[Drilling Duration, days equivalent], MATCH(tab_DB_Temp[[#This Row],[Well]], Table2[Well Name
Actual],0))*1, 0)</f>
        <v>0</v>
      </c>
    </row>
    <row r="10" spans="2:16" x14ac:dyDescent="0.3">
      <c r="B10" s="9" t="s">
        <v>15</v>
      </c>
      <c r="C10" s="9" t="s">
        <v>15</v>
      </c>
      <c r="D10" s="9" t="s">
        <v>22</v>
      </c>
      <c r="E10" s="9" t="s">
        <v>22</v>
      </c>
      <c r="F10" s="9" t="s">
        <v>25</v>
      </c>
      <c r="G10" s="9" t="s">
        <v>25</v>
      </c>
      <c r="H10" s="9">
        <f>COUNTIFS(tab_DB_Temp[Campaign], tab_DB_Temp[[#This Row],[Campaign]])*1</f>
        <v>5</v>
      </c>
      <c r="I10" s="11" cm="1">
        <f t="array" ref="I10">SUMPRODUCT(Table1[Actual Cost USD]*(Table1[Campaign]=tab_DB_Temp[[#This Row],[Campaign]]))/1000000</f>
        <v>30.669524899999999</v>
      </c>
      <c r="J10" s="11" cm="1">
        <f t="array" ref="J10">SUMPRODUCT(Table1[Actual Cost USD]*(Table1[Well]=tab_DB_Temp[[#This Row],[Well]])*(Table1[Level 3]="Well Cost"))/1000000</f>
        <v>4.0668032000000007</v>
      </c>
      <c r="K10" s="12" cm="1">
        <f t="array" ref="K10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0.91247612199999983</v>
      </c>
      <c r="L10" s="12" cm="1">
        <f t="array" ref="L10">SUMPRODUCT(Table1[Actual Cost USD]*(Table1[Level 2]="Support Cost")*(Table1[Campaign]=tab_DB_Temp[[#This Row],[Campaign]]))/tab_DB_Temp[[#This Row],[No of Wells Drilled]]/1000000</f>
        <v>0.38913332200000006</v>
      </c>
      <c r="M10" s="12" cm="1">
        <f t="array" ref="M10">SUMPRODUCT(Table1[Actual Cost USD]*(Table1[Level 2]="Surface Facilities Cost")*(Table1[Campaign]=tab_DB_Temp[[#This Row],[Campaign]]))/tab_DB_Temp[[#This Row],[No of Wells Drilled]]/1000000</f>
        <v>0.73877072600000004</v>
      </c>
      <c r="N10" s="12">
        <f>SUM(tab_DB_Temp[[#This Row],[Well Cost USD mn]:[Surface Facilities Cost USD]])*1</f>
        <v>6.1071833700000013</v>
      </c>
      <c r="O10" s="12">
        <f>IFERROR(INDEX(Table2[Actual depth, ft MD], MATCH(tab_DB_Temp[[#This Row],[Well]], Table2[Well Name
Actual], 0))*1, 0)</f>
        <v>0</v>
      </c>
      <c r="P10" s="12">
        <f>IFERROR(INDEX(Table2[Drilling Duration, days equivalent], MATCH(tab_DB_Temp[[#This Row],[Well]], Table2[Well Name
Actual],0))*1, 0)</f>
        <v>0</v>
      </c>
    </row>
    <row r="11" spans="2:16" x14ac:dyDescent="0.3">
      <c r="B11" s="9" t="s">
        <v>15</v>
      </c>
      <c r="C11" s="9" t="s">
        <v>15</v>
      </c>
      <c r="D11" s="9" t="s">
        <v>22</v>
      </c>
      <c r="E11" s="9" t="s">
        <v>22</v>
      </c>
      <c r="F11" s="9" t="s">
        <v>26</v>
      </c>
      <c r="G11" s="9" t="s">
        <v>26</v>
      </c>
      <c r="H11" s="9">
        <f>COUNTIFS(tab_DB_Temp[Campaign], tab_DB_Temp[[#This Row],[Campaign]])*1</f>
        <v>5</v>
      </c>
      <c r="I11" s="11" cm="1">
        <f t="array" ref="I11">SUMPRODUCT(Table1[Actual Cost USD]*(Table1[Campaign]=tab_DB_Temp[[#This Row],[Campaign]]))/1000000</f>
        <v>30.669524899999999</v>
      </c>
      <c r="J11" s="11" cm="1">
        <f t="array" ref="J11">SUMPRODUCT(Table1[Actual Cost USD]*(Table1[Well]=tab_DB_Temp[[#This Row],[Well]])*(Table1[Level 3]="Well Cost"))/1000000</f>
        <v>4.1984832399999998</v>
      </c>
      <c r="K11" s="12" cm="1">
        <f t="array" ref="K11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0.91247612199999983</v>
      </c>
      <c r="L11" s="12" cm="1">
        <f t="array" ref="L11">SUMPRODUCT(Table1[Actual Cost USD]*(Table1[Level 2]="Support Cost")*(Table1[Campaign]=tab_DB_Temp[[#This Row],[Campaign]]))/tab_DB_Temp[[#This Row],[No of Wells Drilled]]/1000000</f>
        <v>0.38913332200000006</v>
      </c>
      <c r="M11" s="12" cm="1">
        <f t="array" ref="M11">SUMPRODUCT(Table1[Actual Cost USD]*(Table1[Level 2]="Surface Facilities Cost")*(Table1[Campaign]=tab_DB_Temp[[#This Row],[Campaign]]))/tab_DB_Temp[[#This Row],[No of Wells Drilled]]/1000000</f>
        <v>0.73877072600000004</v>
      </c>
      <c r="N11" s="12">
        <f>SUM(tab_DB_Temp[[#This Row],[Well Cost USD mn]:[Surface Facilities Cost USD]])*1</f>
        <v>6.2388634100000004</v>
      </c>
      <c r="O11" s="12">
        <f>IFERROR(INDEX(Table2[Actual depth, ft MD], MATCH(tab_DB_Temp[[#This Row],[Well]], Table2[Well Name
Actual], 0))*1, 0)</f>
        <v>0</v>
      </c>
      <c r="P11" s="12">
        <f>IFERROR(INDEX(Table2[Drilling Duration, days equivalent], MATCH(tab_DB_Temp[[#This Row],[Well]], Table2[Well Name
Actual],0))*1, 0)</f>
        <v>0</v>
      </c>
    </row>
    <row r="12" spans="2:16" x14ac:dyDescent="0.3">
      <c r="B12" s="9" t="s">
        <v>15</v>
      </c>
      <c r="C12" s="9" t="s">
        <v>15</v>
      </c>
      <c r="D12" s="9" t="s">
        <v>22</v>
      </c>
      <c r="E12" s="9" t="s">
        <v>22</v>
      </c>
      <c r="F12" s="9" t="s">
        <v>27</v>
      </c>
      <c r="G12" s="9" t="s">
        <v>27</v>
      </c>
      <c r="H12" s="9">
        <f>COUNTIFS(tab_DB_Temp[Campaign], tab_DB_Temp[[#This Row],[Campaign]])*1</f>
        <v>5</v>
      </c>
      <c r="I12" s="11" cm="1">
        <f t="array" ref="I12">SUMPRODUCT(Table1[Actual Cost USD]*(Table1[Campaign]=tab_DB_Temp[[#This Row],[Campaign]]))/1000000</f>
        <v>30.669524899999999</v>
      </c>
      <c r="J12" s="11" cm="1">
        <f t="array" ref="J12">SUMPRODUCT(Table1[Actual Cost USD]*(Table1[Well]=tab_DB_Temp[[#This Row],[Well]])*(Table1[Level 3]="Well Cost"))/1000000</f>
        <v>3.5072456700000001</v>
      </c>
      <c r="K12" s="12" cm="1">
        <f t="array" ref="K12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0.91247612199999983</v>
      </c>
      <c r="L12" s="12" cm="1">
        <f t="array" ref="L12">SUMPRODUCT(Table1[Actual Cost USD]*(Table1[Level 2]="Support Cost")*(Table1[Campaign]=tab_DB_Temp[[#This Row],[Campaign]]))/tab_DB_Temp[[#This Row],[No of Wells Drilled]]/1000000</f>
        <v>0.38913332200000006</v>
      </c>
      <c r="M12" s="12" cm="1">
        <f t="array" ref="M12">SUMPRODUCT(Table1[Actual Cost USD]*(Table1[Level 2]="Surface Facilities Cost")*(Table1[Campaign]=tab_DB_Temp[[#This Row],[Campaign]]))/tab_DB_Temp[[#This Row],[No of Wells Drilled]]/1000000</f>
        <v>0.73877072600000004</v>
      </c>
      <c r="N12" s="12">
        <f>SUM(tab_DB_Temp[[#This Row],[Well Cost USD mn]:[Surface Facilities Cost USD]])*1</f>
        <v>5.5476258400000003</v>
      </c>
      <c r="O12" s="12">
        <f>IFERROR(INDEX(Table2[Actual depth, ft MD], MATCH(tab_DB_Temp[[#This Row],[Well]], Table2[Well Name
Actual], 0))*1, 0)</f>
        <v>0</v>
      </c>
      <c r="P12" s="12">
        <f>IFERROR(INDEX(Table2[Drilling Duration, days equivalent], MATCH(tab_DB_Temp[[#This Row],[Well]], Table2[Well Name
Actual],0))*1, 0)</f>
        <v>0</v>
      </c>
    </row>
    <row r="13" spans="2:16" x14ac:dyDescent="0.3">
      <c r="B13" s="9" t="s">
        <v>15</v>
      </c>
      <c r="C13" s="9" t="s">
        <v>15</v>
      </c>
      <c r="D13" s="9" t="s">
        <v>28</v>
      </c>
      <c r="E13" s="9" t="s">
        <v>28</v>
      </c>
      <c r="F13" s="9" t="s">
        <v>29</v>
      </c>
      <c r="G13" s="9" t="s">
        <v>29</v>
      </c>
      <c r="H13" s="9">
        <f>COUNTIFS(tab_DB_Temp[Campaign], tab_DB_Temp[[#This Row],[Campaign]])*1</f>
        <v>5</v>
      </c>
      <c r="I13" s="11" cm="1">
        <f t="array" ref="I13">SUMPRODUCT(Table1[Actual Cost USD]*(Table1[Campaign]=tab_DB_Temp[[#This Row],[Campaign]]))/1000000</f>
        <v>37.367109640000017</v>
      </c>
      <c r="J13" s="11" cm="1">
        <f t="array" ref="J13">SUMPRODUCT(Table1[Actual Cost USD]*(Table1[Well]=tab_DB_Temp[[#This Row],[Well]])*(Table1[Level 3]="Well Cost"))/1000000</f>
        <v>3.60957361</v>
      </c>
      <c r="K13" s="12" cm="1">
        <f t="array" ref="K13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1.0340316759999999</v>
      </c>
      <c r="L13" s="12" cm="1">
        <f t="array" ref="L13">SUMPRODUCT(Table1[Actual Cost USD]*(Table1[Level 2]="Support Cost")*(Table1[Campaign]=tab_DB_Temp[[#This Row],[Campaign]]))/tab_DB_Temp[[#This Row],[No of Wells Drilled]]/1000000</f>
        <v>0.38862085600000001</v>
      </c>
      <c r="M13" s="12" cm="1">
        <f t="array" ref="M13">SUMPRODUCT(Table1[Actual Cost USD]*(Table1[Level 2]="Surface Facilities Cost")*(Table1[Campaign]=tab_DB_Temp[[#This Row],[Campaign]]))/tab_DB_Temp[[#This Row],[No of Wells Drilled]]/1000000</f>
        <v>1.1211598780000001</v>
      </c>
      <c r="N13" s="12">
        <f>SUM(tab_DB_Temp[[#This Row],[Well Cost USD mn]:[Surface Facilities Cost USD]])*1</f>
        <v>6.1533860200000001</v>
      </c>
      <c r="O13" s="12">
        <f>IFERROR(INDEX(Table2[Actual depth, ft MD], MATCH(tab_DB_Temp[[#This Row],[Well]], Table2[Well Name
Actual], 0))*1, 0)</f>
        <v>6500</v>
      </c>
      <c r="P13" s="12">
        <f>IFERROR(INDEX(Table2[Drilling Duration, days equivalent], MATCH(tab_DB_Temp[[#This Row],[Well]], Table2[Well Name
Actual],0))*1, 0)</f>
        <v>22.770833333333314</v>
      </c>
    </row>
    <row r="14" spans="2:16" x14ac:dyDescent="0.3">
      <c r="B14" s="9" t="s">
        <v>15</v>
      </c>
      <c r="C14" s="9" t="s">
        <v>15</v>
      </c>
      <c r="D14" s="9" t="s">
        <v>28</v>
      </c>
      <c r="E14" s="9" t="s">
        <v>28</v>
      </c>
      <c r="F14" s="9" t="s">
        <v>30</v>
      </c>
      <c r="G14" s="9" t="s">
        <v>30</v>
      </c>
      <c r="H14" s="9">
        <f>COUNTIFS(tab_DB_Temp[Campaign], tab_DB_Temp[[#This Row],[Campaign]])*1</f>
        <v>5</v>
      </c>
      <c r="I14" s="11" cm="1">
        <f t="array" ref="I14">SUMPRODUCT(Table1[Actual Cost USD]*(Table1[Campaign]=tab_DB_Temp[[#This Row],[Campaign]]))/1000000</f>
        <v>37.367109640000017</v>
      </c>
      <c r="J14" s="11" cm="1">
        <f t="array" ref="J14">SUMPRODUCT(Table1[Actual Cost USD]*(Table1[Well]=tab_DB_Temp[[#This Row],[Well]])*(Table1[Level 3]="Well Cost"))/1000000</f>
        <v>5.1895546299999999</v>
      </c>
      <c r="K14" s="12" cm="1">
        <f t="array" ref="K14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1.0340316759999999</v>
      </c>
      <c r="L14" s="12" cm="1">
        <f t="array" ref="L14">SUMPRODUCT(Table1[Actual Cost USD]*(Table1[Level 2]="Support Cost")*(Table1[Campaign]=tab_DB_Temp[[#This Row],[Campaign]]))/tab_DB_Temp[[#This Row],[No of Wells Drilled]]/1000000</f>
        <v>0.38862085600000001</v>
      </c>
      <c r="M14" s="12" cm="1">
        <f t="array" ref="M14">SUMPRODUCT(Table1[Actual Cost USD]*(Table1[Level 2]="Surface Facilities Cost")*(Table1[Campaign]=tab_DB_Temp[[#This Row],[Campaign]]))/tab_DB_Temp[[#This Row],[No of Wells Drilled]]/1000000</f>
        <v>1.1211598780000001</v>
      </c>
      <c r="N14" s="12">
        <f>SUM(tab_DB_Temp[[#This Row],[Well Cost USD mn]:[Surface Facilities Cost USD]])*1</f>
        <v>7.7333670400000001</v>
      </c>
      <c r="O14" s="12">
        <f>IFERROR(INDEX(Table2[Actual depth, ft MD], MATCH(tab_DB_Temp[[#This Row],[Well]], Table2[Well Name
Actual], 0))*1, 0)</f>
        <v>6014</v>
      </c>
      <c r="P14" s="12">
        <f>IFERROR(INDEX(Table2[Drilling Duration, days equivalent], MATCH(tab_DB_Temp[[#This Row],[Well]], Table2[Well Name
Actual],0))*1, 0)</f>
        <v>29.687499999999975</v>
      </c>
    </row>
    <row r="15" spans="2:16" x14ac:dyDescent="0.3">
      <c r="B15" s="9" t="s">
        <v>15</v>
      </c>
      <c r="C15" s="9" t="s">
        <v>15</v>
      </c>
      <c r="D15" s="9" t="s">
        <v>28</v>
      </c>
      <c r="E15" s="9" t="s">
        <v>28</v>
      </c>
      <c r="F15" s="9" t="s">
        <v>31</v>
      </c>
      <c r="G15" s="9" t="s">
        <v>31</v>
      </c>
      <c r="H15" s="9">
        <f>COUNTIFS(tab_DB_Temp[Campaign], tab_DB_Temp[[#This Row],[Campaign]])*1</f>
        <v>5</v>
      </c>
      <c r="I15" s="11" cm="1">
        <f t="array" ref="I15">SUMPRODUCT(Table1[Actual Cost USD]*(Table1[Campaign]=tab_DB_Temp[[#This Row],[Campaign]]))/1000000</f>
        <v>37.367109640000017</v>
      </c>
      <c r="J15" s="11" cm="1">
        <f t="array" ref="J15">SUMPRODUCT(Table1[Actual Cost USD]*(Table1[Well]=tab_DB_Temp[[#This Row],[Well]])*(Table1[Level 3]="Well Cost"))/1000000</f>
        <v>4.3599430899999998</v>
      </c>
      <c r="K15" s="12" cm="1">
        <f t="array" ref="K15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1.0340316759999999</v>
      </c>
      <c r="L15" s="12" cm="1">
        <f t="array" ref="L15">SUMPRODUCT(Table1[Actual Cost USD]*(Table1[Level 2]="Support Cost")*(Table1[Campaign]=tab_DB_Temp[[#This Row],[Campaign]]))/tab_DB_Temp[[#This Row],[No of Wells Drilled]]/1000000</f>
        <v>0.38862085600000001</v>
      </c>
      <c r="M15" s="12" cm="1">
        <f t="array" ref="M15">SUMPRODUCT(Table1[Actual Cost USD]*(Table1[Level 2]="Surface Facilities Cost")*(Table1[Campaign]=tab_DB_Temp[[#This Row],[Campaign]]))/tab_DB_Temp[[#This Row],[No of Wells Drilled]]/1000000</f>
        <v>1.1211598780000001</v>
      </c>
      <c r="N15" s="12">
        <f>SUM(tab_DB_Temp[[#This Row],[Well Cost USD mn]:[Surface Facilities Cost USD]])*1</f>
        <v>6.9037554999999999</v>
      </c>
      <c r="O15" s="12">
        <f>IFERROR(INDEX(Table2[Actual depth, ft MD], MATCH(tab_DB_Temp[[#This Row],[Well]], Table2[Well Name
Actual], 0))*1, 0)</f>
        <v>6000</v>
      </c>
      <c r="P15" s="12">
        <f>IFERROR(INDEX(Table2[Drilling Duration, days equivalent], MATCH(tab_DB_Temp[[#This Row],[Well]], Table2[Well Name
Actual],0))*1, 0)</f>
        <v>18.229166666666654</v>
      </c>
    </row>
    <row r="16" spans="2:16" x14ac:dyDescent="0.3">
      <c r="B16" s="9" t="s">
        <v>15</v>
      </c>
      <c r="C16" s="9" t="s">
        <v>15</v>
      </c>
      <c r="D16" s="9" t="s">
        <v>28</v>
      </c>
      <c r="E16" s="9" t="s">
        <v>28</v>
      </c>
      <c r="F16" s="9" t="s">
        <v>32</v>
      </c>
      <c r="G16" s="9" t="s">
        <v>32</v>
      </c>
      <c r="H16" s="9">
        <f>COUNTIFS(tab_DB_Temp[Campaign], tab_DB_Temp[[#This Row],[Campaign]])*1</f>
        <v>5</v>
      </c>
      <c r="I16" s="11" cm="1">
        <f t="array" ref="I16">SUMPRODUCT(Table1[Actual Cost USD]*(Table1[Campaign]=tab_DB_Temp[[#This Row],[Campaign]]))/1000000</f>
        <v>37.367109640000017</v>
      </c>
      <c r="J16" s="11" cm="1">
        <f t="array" ref="J16">SUMPRODUCT(Table1[Actual Cost USD]*(Table1[Well]=tab_DB_Temp[[#This Row],[Well]])*(Table1[Level 3]="Well Cost"))/1000000</f>
        <v>6.9259782100000002</v>
      </c>
      <c r="K16" s="12" cm="1">
        <f t="array" ref="K16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1.0340316759999999</v>
      </c>
      <c r="L16" s="12" cm="1">
        <f t="array" ref="L16">SUMPRODUCT(Table1[Actual Cost USD]*(Table1[Level 2]="Support Cost")*(Table1[Campaign]=tab_DB_Temp[[#This Row],[Campaign]]))/tab_DB_Temp[[#This Row],[No of Wells Drilled]]/1000000</f>
        <v>0.38862085600000001</v>
      </c>
      <c r="M16" s="12" cm="1">
        <f t="array" ref="M16">SUMPRODUCT(Table1[Actual Cost USD]*(Table1[Level 2]="Surface Facilities Cost")*(Table1[Campaign]=tab_DB_Temp[[#This Row],[Campaign]]))/tab_DB_Temp[[#This Row],[No of Wells Drilled]]/1000000</f>
        <v>1.1211598780000001</v>
      </c>
      <c r="N16" s="12">
        <f>SUM(tab_DB_Temp[[#This Row],[Well Cost USD mn]:[Surface Facilities Cost USD]])*1</f>
        <v>9.4697906199999995</v>
      </c>
      <c r="O16" s="12">
        <f>IFERROR(INDEX(Table2[Actual depth, ft MD], MATCH(tab_DB_Temp[[#This Row],[Well]], Table2[Well Name
Actual], 0))*1, 0)</f>
        <v>6500</v>
      </c>
      <c r="P16" s="12">
        <f>IFERROR(INDEX(Table2[Drilling Duration, days equivalent], MATCH(tab_DB_Temp[[#This Row],[Well]], Table2[Well Name
Actual],0))*1, 0)</f>
        <v>50.31249999999995</v>
      </c>
    </row>
    <row r="17" spans="2:16" x14ac:dyDescent="0.3">
      <c r="B17" s="9" t="s">
        <v>15</v>
      </c>
      <c r="C17" s="9" t="s">
        <v>15</v>
      </c>
      <c r="D17" s="9" t="s">
        <v>28</v>
      </c>
      <c r="E17" s="9" t="s">
        <v>28</v>
      </c>
      <c r="F17" s="9" t="s">
        <v>33</v>
      </c>
      <c r="G17" s="9" t="s">
        <v>33</v>
      </c>
      <c r="H17" s="9">
        <f>COUNTIFS(tab_DB_Temp[Campaign], tab_DB_Temp[[#This Row],[Campaign]])*1</f>
        <v>5</v>
      </c>
      <c r="I17" s="11" cm="1">
        <f t="array" ref="I17">SUMPRODUCT(Table1[Actual Cost USD]*(Table1[Campaign]=tab_DB_Temp[[#This Row],[Campaign]]))/1000000</f>
        <v>37.367109640000017</v>
      </c>
      <c r="J17" s="11" cm="1">
        <f t="array" ref="J17">SUMPRODUCT(Table1[Actual Cost USD]*(Table1[Well]=tab_DB_Temp[[#This Row],[Well]])*(Table1[Level 3]="Well Cost"))/1000000</f>
        <v>4.56299805</v>
      </c>
      <c r="K17" s="12" cm="1">
        <f t="array" ref="K17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1.0340316759999999</v>
      </c>
      <c r="L17" s="12" cm="1">
        <f t="array" ref="L17">SUMPRODUCT(Table1[Actual Cost USD]*(Table1[Level 2]="Support Cost")*(Table1[Campaign]=tab_DB_Temp[[#This Row],[Campaign]]))/tab_DB_Temp[[#This Row],[No of Wells Drilled]]/1000000</f>
        <v>0.38862085600000001</v>
      </c>
      <c r="M17" s="12" cm="1">
        <f t="array" ref="M17">SUMPRODUCT(Table1[Actual Cost USD]*(Table1[Level 2]="Surface Facilities Cost")*(Table1[Campaign]=tab_DB_Temp[[#This Row],[Campaign]]))/tab_DB_Temp[[#This Row],[No of Wells Drilled]]/1000000</f>
        <v>1.1211598780000001</v>
      </c>
      <c r="N17" s="12">
        <f>SUM(tab_DB_Temp[[#This Row],[Well Cost USD mn]:[Surface Facilities Cost USD]])*1</f>
        <v>7.1068104600000002</v>
      </c>
      <c r="O17" s="12">
        <f>IFERROR(INDEX(Table2[Actual depth, ft MD], MATCH(tab_DB_Temp[[#This Row],[Well]], Table2[Well Name
Actual], 0))*1, 0)</f>
        <v>6000</v>
      </c>
      <c r="P17" s="12">
        <f>IFERROR(INDEX(Table2[Drilling Duration, days equivalent], MATCH(tab_DB_Temp[[#This Row],[Well]], Table2[Well Name
Actual],0))*1, 0)</f>
        <v>18.85416666666665</v>
      </c>
    </row>
    <row r="18" spans="2:16" x14ac:dyDescent="0.3">
      <c r="B18" s="9" t="s">
        <v>34</v>
      </c>
      <c r="C18" s="9" t="s">
        <v>34</v>
      </c>
      <c r="D18" s="9" t="s">
        <v>35</v>
      </c>
      <c r="E18" s="9" t="s">
        <v>35</v>
      </c>
      <c r="F18" s="9" t="s">
        <v>36</v>
      </c>
      <c r="G18" s="9" t="s">
        <v>36</v>
      </c>
      <c r="H18" s="9">
        <f>COUNTIFS(tab_DB_Temp[Campaign], tab_DB_Temp[[#This Row],[Campaign]])*1</f>
        <v>5</v>
      </c>
      <c r="I18" s="11" cm="1">
        <f t="array" ref="I18">SUMPRODUCT(Table1[Actual Cost USD]*(Table1[Campaign]=tab_DB_Temp[[#This Row],[Campaign]]))/1000000</f>
        <v>28.05124773999999</v>
      </c>
      <c r="J18" s="11" cm="1">
        <f t="array" ref="J18">SUMPRODUCT(Table1[Actual Cost USD]*(Table1[Well]=tab_DB_Temp[[#This Row],[Well]])*(Table1[Level 3]="Well Cost"))/1000000</f>
        <v>5.4600235299999991</v>
      </c>
      <c r="K18" s="12" cm="1">
        <f t="array" ref="K18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1.1168216079999997</v>
      </c>
      <c r="L18" s="12" cm="1">
        <f t="array" ref="L18">SUMPRODUCT(Table1[Actual Cost USD]*(Table1[Level 2]="Support Cost")*(Table1[Campaign]=tab_DB_Temp[[#This Row],[Campaign]]))/tab_DB_Temp[[#This Row],[No of Wells Drilled]]/1000000</f>
        <v>0.27674021400000004</v>
      </c>
      <c r="M18" s="12" cm="1">
        <f t="array" ref="M18">SUMPRODUCT(Table1[Actual Cost USD]*(Table1[Level 2]="Surface Facilities Cost")*(Table1[Campaign]=tab_DB_Temp[[#This Row],[Campaign]]))/tab_DB_Temp[[#This Row],[No of Wells Drilled]]/1000000</f>
        <v>0.73941494800000007</v>
      </c>
      <c r="N18" s="12">
        <f>SUM(tab_DB_Temp[[#This Row],[Well Cost USD mn]:[Surface Facilities Cost USD]])*1</f>
        <v>7.593000299999999</v>
      </c>
      <c r="O18" s="12">
        <f>IFERROR(INDEX(Table2[Actual depth, ft MD], MATCH(tab_DB_Temp[[#This Row],[Well]], Table2[Well Name
Actual], 0))*1, 0)</f>
        <v>0</v>
      </c>
      <c r="P18" s="12">
        <f>IFERROR(INDEX(Table2[Drilling Duration, days equivalent], MATCH(tab_DB_Temp[[#This Row],[Well]], Table2[Well Name
Actual],0))*1, 0)</f>
        <v>0</v>
      </c>
    </row>
    <row r="19" spans="2:16" x14ac:dyDescent="0.3">
      <c r="B19" s="9" t="s">
        <v>34</v>
      </c>
      <c r="C19" s="9" t="s">
        <v>34</v>
      </c>
      <c r="D19" s="9" t="s">
        <v>35</v>
      </c>
      <c r="E19" s="9" t="s">
        <v>35</v>
      </c>
      <c r="F19" s="9" t="s">
        <v>37</v>
      </c>
      <c r="G19" s="9" t="s">
        <v>37</v>
      </c>
      <c r="H19" s="9">
        <f>COUNTIFS(tab_DB_Temp[Campaign], tab_DB_Temp[[#This Row],[Campaign]])*1</f>
        <v>5</v>
      </c>
      <c r="I19" s="11" cm="1">
        <f t="array" ref="I19">SUMPRODUCT(Table1[Actual Cost USD]*(Table1[Campaign]=tab_DB_Temp[[#This Row],[Campaign]]))/1000000</f>
        <v>28.05124773999999</v>
      </c>
      <c r="J19" s="11" cm="1">
        <f t="array" ref="J19">SUMPRODUCT(Table1[Actual Cost USD]*(Table1[Well]=tab_DB_Temp[[#This Row],[Well]])*(Table1[Level 3]="Well Cost"))/1000000</f>
        <v>3.0589058499999995</v>
      </c>
      <c r="K19" s="12" cm="1">
        <f t="array" ref="K19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1.1168216079999997</v>
      </c>
      <c r="L19" s="12" cm="1">
        <f t="array" ref="L19">SUMPRODUCT(Table1[Actual Cost USD]*(Table1[Level 2]="Support Cost")*(Table1[Campaign]=tab_DB_Temp[[#This Row],[Campaign]]))/tab_DB_Temp[[#This Row],[No of Wells Drilled]]/1000000</f>
        <v>0.27674021400000004</v>
      </c>
      <c r="M19" s="12" cm="1">
        <f t="array" ref="M19">SUMPRODUCT(Table1[Actual Cost USD]*(Table1[Level 2]="Surface Facilities Cost")*(Table1[Campaign]=tab_DB_Temp[[#This Row],[Campaign]]))/tab_DB_Temp[[#This Row],[No of Wells Drilled]]/1000000</f>
        <v>0.73941494800000007</v>
      </c>
      <c r="N19" s="12">
        <f>SUM(tab_DB_Temp[[#This Row],[Well Cost USD mn]:[Surface Facilities Cost USD]])*1</f>
        <v>5.1918826199999994</v>
      </c>
      <c r="O19" s="12">
        <f>IFERROR(INDEX(Table2[Actual depth, ft MD], MATCH(tab_DB_Temp[[#This Row],[Well]], Table2[Well Name
Actual], 0))*1, 0)</f>
        <v>0</v>
      </c>
      <c r="P19" s="12">
        <f>IFERROR(INDEX(Table2[Drilling Duration, days equivalent], MATCH(tab_DB_Temp[[#This Row],[Well]], Table2[Well Name
Actual],0))*1, 0)</f>
        <v>0</v>
      </c>
    </row>
    <row r="20" spans="2:16" x14ac:dyDescent="0.3">
      <c r="B20" s="9" t="s">
        <v>34</v>
      </c>
      <c r="C20" s="9" t="s">
        <v>34</v>
      </c>
      <c r="D20" s="9" t="s">
        <v>35</v>
      </c>
      <c r="E20" s="9" t="s">
        <v>35</v>
      </c>
      <c r="F20" s="9" t="s">
        <v>38</v>
      </c>
      <c r="G20" s="9" t="s">
        <v>38</v>
      </c>
      <c r="H20" s="9">
        <f>COUNTIFS(tab_DB_Temp[Campaign], tab_DB_Temp[[#This Row],[Campaign]])*1</f>
        <v>5</v>
      </c>
      <c r="I20" s="11" cm="1">
        <f t="array" ref="I20">SUMPRODUCT(Table1[Actual Cost USD]*(Table1[Campaign]=tab_DB_Temp[[#This Row],[Campaign]]))/1000000</f>
        <v>28.05124773999999</v>
      </c>
      <c r="J20" s="11" cm="1">
        <f t="array" ref="J20">SUMPRODUCT(Table1[Actual Cost USD]*(Table1[Well]=tab_DB_Temp[[#This Row],[Well]])*(Table1[Level 3]="Well Cost"))/1000000</f>
        <v>3.1118127800000002</v>
      </c>
      <c r="K20" s="12" cm="1">
        <f t="array" ref="K20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1.1168216079999997</v>
      </c>
      <c r="L20" s="12" cm="1">
        <f t="array" ref="L20">SUMPRODUCT(Table1[Actual Cost USD]*(Table1[Level 2]="Support Cost")*(Table1[Campaign]=tab_DB_Temp[[#This Row],[Campaign]]))/tab_DB_Temp[[#This Row],[No of Wells Drilled]]/1000000</f>
        <v>0.27674021400000004</v>
      </c>
      <c r="M20" s="12" cm="1">
        <f t="array" ref="M20">SUMPRODUCT(Table1[Actual Cost USD]*(Table1[Level 2]="Surface Facilities Cost")*(Table1[Campaign]=tab_DB_Temp[[#This Row],[Campaign]]))/tab_DB_Temp[[#This Row],[No of Wells Drilled]]/1000000</f>
        <v>0.73941494800000007</v>
      </c>
      <c r="N20" s="12">
        <f>SUM(tab_DB_Temp[[#This Row],[Well Cost USD mn]:[Surface Facilities Cost USD]])*1</f>
        <v>5.2447895500000001</v>
      </c>
      <c r="O20" s="12">
        <f>IFERROR(INDEX(Table2[Actual depth, ft MD], MATCH(tab_DB_Temp[[#This Row],[Well]], Table2[Well Name
Actual], 0))*1, 0)</f>
        <v>0</v>
      </c>
      <c r="P20" s="12">
        <f>IFERROR(INDEX(Table2[Drilling Duration, days equivalent], MATCH(tab_DB_Temp[[#This Row],[Well]], Table2[Well Name
Actual],0))*1, 0)</f>
        <v>0</v>
      </c>
    </row>
    <row r="21" spans="2:16" x14ac:dyDescent="0.3">
      <c r="B21" s="9" t="s">
        <v>34</v>
      </c>
      <c r="C21" s="9" t="s">
        <v>34</v>
      </c>
      <c r="D21" s="9" t="s">
        <v>35</v>
      </c>
      <c r="E21" s="9" t="s">
        <v>35</v>
      </c>
      <c r="F21" s="9" t="s">
        <v>39</v>
      </c>
      <c r="G21" s="9" t="s">
        <v>39</v>
      </c>
      <c r="H21" s="9">
        <f>COUNTIFS(tab_DB_Temp[Campaign], tab_DB_Temp[[#This Row],[Campaign]])*1</f>
        <v>5</v>
      </c>
      <c r="I21" s="11" cm="1">
        <f t="array" ref="I21">SUMPRODUCT(Table1[Actual Cost USD]*(Table1[Campaign]=tab_DB_Temp[[#This Row],[Campaign]]))/1000000</f>
        <v>28.05124773999999</v>
      </c>
      <c r="J21" s="11" cm="1">
        <f t="array" ref="J21">SUMPRODUCT(Table1[Actual Cost USD]*(Table1[Well]=tab_DB_Temp[[#This Row],[Well]])*(Table1[Level 3]="Well Cost"))/1000000</f>
        <v>2.1497487099999999</v>
      </c>
      <c r="K21" s="12" cm="1">
        <f t="array" ref="K21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1.1168216079999997</v>
      </c>
      <c r="L21" s="12" cm="1">
        <f t="array" ref="L21">SUMPRODUCT(Table1[Actual Cost USD]*(Table1[Level 2]="Support Cost")*(Table1[Campaign]=tab_DB_Temp[[#This Row],[Campaign]]))/tab_DB_Temp[[#This Row],[No of Wells Drilled]]/1000000</f>
        <v>0.27674021400000004</v>
      </c>
      <c r="M21" s="12" cm="1">
        <f t="array" ref="M21">SUMPRODUCT(Table1[Actual Cost USD]*(Table1[Level 2]="Surface Facilities Cost")*(Table1[Campaign]=tab_DB_Temp[[#This Row],[Campaign]]))/tab_DB_Temp[[#This Row],[No of Wells Drilled]]/1000000</f>
        <v>0.73941494800000007</v>
      </c>
      <c r="N21" s="12">
        <f>SUM(tab_DB_Temp[[#This Row],[Well Cost USD mn]:[Surface Facilities Cost USD]])*1</f>
        <v>4.2827254799999999</v>
      </c>
      <c r="O21" s="12">
        <f>IFERROR(INDEX(Table2[Actual depth, ft MD], MATCH(tab_DB_Temp[[#This Row],[Well]], Table2[Well Name
Actual], 0))*1, 0)</f>
        <v>0</v>
      </c>
      <c r="P21" s="12">
        <f>IFERROR(INDEX(Table2[Drilling Duration, days equivalent], MATCH(tab_DB_Temp[[#This Row],[Well]], Table2[Well Name
Actual],0))*1, 0)</f>
        <v>0</v>
      </c>
    </row>
    <row r="22" spans="2:16" x14ac:dyDescent="0.3">
      <c r="B22" s="9" t="s">
        <v>34</v>
      </c>
      <c r="C22" s="9" t="s">
        <v>34</v>
      </c>
      <c r="D22" s="9" t="s">
        <v>35</v>
      </c>
      <c r="E22" s="9" t="s">
        <v>35</v>
      </c>
      <c r="F22" s="9" t="s">
        <v>40</v>
      </c>
      <c r="G22" s="9" t="s">
        <v>40</v>
      </c>
      <c r="H22" s="9">
        <f>COUNTIFS(tab_DB_Temp[Campaign], tab_DB_Temp[[#This Row],[Campaign]])*1</f>
        <v>5</v>
      </c>
      <c r="I22" s="11" cm="1">
        <f t="array" ref="I22">SUMPRODUCT(Table1[Actual Cost USD]*(Table1[Campaign]=tab_DB_Temp[[#This Row],[Campaign]]))/1000000</f>
        <v>28.05124773999999</v>
      </c>
      <c r="J22" s="11" cm="1">
        <f t="array" ref="J22">SUMPRODUCT(Table1[Actual Cost USD]*(Table1[Well]=tab_DB_Temp[[#This Row],[Well]])*(Table1[Level 3]="Well Cost"))/1000000</f>
        <v>3.6058730200000002</v>
      </c>
      <c r="K22" s="12" cm="1">
        <f t="array" ref="K22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1.1168216079999997</v>
      </c>
      <c r="L22" s="12" cm="1">
        <f t="array" ref="L22">SUMPRODUCT(Table1[Actual Cost USD]*(Table1[Level 2]="Support Cost")*(Table1[Campaign]=tab_DB_Temp[[#This Row],[Campaign]]))/tab_DB_Temp[[#This Row],[No of Wells Drilled]]/1000000</f>
        <v>0.27674021400000004</v>
      </c>
      <c r="M22" s="12" cm="1">
        <f t="array" ref="M22">SUMPRODUCT(Table1[Actual Cost USD]*(Table1[Level 2]="Surface Facilities Cost")*(Table1[Campaign]=tab_DB_Temp[[#This Row],[Campaign]]))/tab_DB_Temp[[#This Row],[No of Wells Drilled]]/1000000</f>
        <v>0.73941494800000007</v>
      </c>
      <c r="N22" s="12">
        <f>SUM(tab_DB_Temp[[#This Row],[Well Cost USD mn]:[Surface Facilities Cost USD]])*1</f>
        <v>5.7388497900000006</v>
      </c>
      <c r="O22" s="12">
        <f>IFERROR(INDEX(Table2[Actual depth, ft MD], MATCH(tab_DB_Temp[[#This Row],[Well]], Table2[Well Name
Actual], 0))*1, 0)</f>
        <v>8919</v>
      </c>
      <c r="P22" s="12">
        <f>IFERROR(INDEX(Table2[Drilling Duration, days equivalent], MATCH(tab_DB_Temp[[#This Row],[Well]], Table2[Well Name
Actual],0))*1, 0)</f>
        <v>21.999999999999982</v>
      </c>
    </row>
    <row r="23" spans="2:16" x14ac:dyDescent="0.3">
      <c r="B23" s="9" t="s">
        <v>34</v>
      </c>
      <c r="C23" s="9" t="s">
        <v>34</v>
      </c>
      <c r="D23" s="9" t="s">
        <v>41</v>
      </c>
      <c r="E23" s="9" t="s">
        <v>41</v>
      </c>
      <c r="F23" s="9" t="s">
        <v>42</v>
      </c>
      <c r="G23" s="9" t="s">
        <v>42</v>
      </c>
      <c r="H23" s="9">
        <f>COUNTIFS(tab_DB_Temp[Campaign], tab_DB_Temp[[#This Row],[Campaign]])*1</f>
        <v>9</v>
      </c>
      <c r="I23" s="11" cm="1">
        <f t="array" ref="I23">SUMPRODUCT(Table1[Actual Cost USD]*(Table1[Campaign]=tab_DB_Temp[[#This Row],[Campaign]]))/1000000</f>
        <v>38.522325570000007</v>
      </c>
      <c r="J23" s="11" cm="1">
        <f t="array" ref="J23">SUMPRODUCT(Table1[Actual Cost USD]*(Table1[Well]=tab_DB_Temp[[#This Row],[Well]])*(Table1[Level 3]="Well Cost"))/1000000</f>
        <v>3.1838047500000006</v>
      </c>
      <c r="K23" s="12" cm="1">
        <f t="array" ref="K23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0.60167901777777777</v>
      </c>
      <c r="L23" s="12" cm="1">
        <f t="array" ref="L23">SUMPRODUCT(Table1[Actual Cost USD]*(Table1[Level 2]="Support Cost")*(Table1[Campaign]=tab_DB_Temp[[#This Row],[Campaign]]))/tab_DB_Temp[[#This Row],[No of Wells Drilled]]/1000000</f>
        <v>0.22584717111111113</v>
      </c>
      <c r="M23" s="12" cm="1">
        <f t="array" ref="M23">SUMPRODUCT(Table1[Actual Cost USD]*(Table1[Level 2]="Surface Facilities Cost")*(Table1[Campaign]=tab_DB_Temp[[#This Row],[Campaign]]))/tab_DB_Temp[[#This Row],[No of Wells Drilled]]/1000000</f>
        <v>0.51348049777777782</v>
      </c>
      <c r="N23" s="12">
        <f>SUM(tab_DB_Temp[[#This Row],[Well Cost USD mn]:[Surface Facilities Cost USD]])*1</f>
        <v>4.524811436666667</v>
      </c>
      <c r="O23" s="12">
        <f>IFERROR(INDEX(Table2[Actual depth, ft MD], MATCH(tab_DB_Temp[[#This Row],[Well]], Table2[Well Name
Actual], 0))*1, 0)</f>
        <v>5060</v>
      </c>
      <c r="P23" s="12">
        <f>IFERROR(INDEX(Table2[Drilling Duration, days equivalent], MATCH(tab_DB_Temp[[#This Row],[Well]], Table2[Well Name
Actual],0))*1, 0)</f>
        <v>16.416666666666654</v>
      </c>
    </row>
    <row r="24" spans="2:16" x14ac:dyDescent="0.3">
      <c r="B24" s="9" t="s">
        <v>34</v>
      </c>
      <c r="C24" s="9" t="s">
        <v>34</v>
      </c>
      <c r="D24" s="9" t="s">
        <v>41</v>
      </c>
      <c r="E24" s="9" t="s">
        <v>41</v>
      </c>
      <c r="F24" s="9" t="s">
        <v>43</v>
      </c>
      <c r="G24" s="9" t="s">
        <v>43</v>
      </c>
      <c r="H24" s="9">
        <f>COUNTIFS(tab_DB_Temp[Campaign], tab_DB_Temp[[#This Row],[Campaign]])*1</f>
        <v>9</v>
      </c>
      <c r="I24" s="11" cm="1">
        <f t="array" ref="I24">SUMPRODUCT(Table1[Actual Cost USD]*(Table1[Campaign]=tab_DB_Temp[[#This Row],[Campaign]]))/1000000</f>
        <v>38.522325570000007</v>
      </c>
      <c r="J24" s="11" cm="1">
        <f t="array" ref="J24">SUMPRODUCT(Table1[Actual Cost USD]*(Table1[Well]=tab_DB_Temp[[#This Row],[Well]])*(Table1[Level 3]="Well Cost"))/1000000</f>
        <v>3.1873258399999997</v>
      </c>
      <c r="K24" s="12" cm="1">
        <f t="array" ref="K24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0.60167901777777777</v>
      </c>
      <c r="L24" s="12" cm="1">
        <f t="array" ref="L24">SUMPRODUCT(Table1[Actual Cost USD]*(Table1[Level 2]="Support Cost")*(Table1[Campaign]=tab_DB_Temp[[#This Row],[Campaign]]))/tab_DB_Temp[[#This Row],[No of Wells Drilled]]/1000000</f>
        <v>0.22584717111111113</v>
      </c>
      <c r="M24" s="12" cm="1">
        <f t="array" ref="M24">SUMPRODUCT(Table1[Actual Cost USD]*(Table1[Level 2]="Surface Facilities Cost")*(Table1[Campaign]=tab_DB_Temp[[#This Row],[Campaign]]))/tab_DB_Temp[[#This Row],[No of Wells Drilled]]/1000000</f>
        <v>0.51348049777777782</v>
      </c>
      <c r="N24" s="12">
        <f>SUM(tab_DB_Temp[[#This Row],[Well Cost USD mn]:[Surface Facilities Cost USD]])*1</f>
        <v>4.5283325266666665</v>
      </c>
      <c r="O24" s="12">
        <f>IFERROR(INDEX(Table2[Actual depth, ft MD], MATCH(tab_DB_Temp[[#This Row],[Well]], Table2[Well Name
Actual], 0))*1, 0)</f>
        <v>4055.0000000000005</v>
      </c>
      <c r="P24" s="12">
        <f>IFERROR(INDEX(Table2[Drilling Duration, days equivalent], MATCH(tab_DB_Temp[[#This Row],[Well]], Table2[Well Name
Actual],0))*1, 0)</f>
        <v>13.916666666666655</v>
      </c>
    </row>
    <row r="25" spans="2:16" x14ac:dyDescent="0.3">
      <c r="B25" s="9" t="s">
        <v>34</v>
      </c>
      <c r="C25" s="9" t="s">
        <v>34</v>
      </c>
      <c r="D25" s="9" t="s">
        <v>41</v>
      </c>
      <c r="E25" s="9" t="s">
        <v>41</v>
      </c>
      <c r="F25" s="9" t="s">
        <v>44</v>
      </c>
      <c r="G25" s="9" t="s">
        <v>44</v>
      </c>
      <c r="H25" s="9">
        <f>COUNTIFS(tab_DB_Temp[Campaign], tab_DB_Temp[[#This Row],[Campaign]])*1</f>
        <v>9</v>
      </c>
      <c r="I25" s="11" cm="1">
        <f t="array" ref="I25">SUMPRODUCT(Table1[Actual Cost USD]*(Table1[Campaign]=tab_DB_Temp[[#This Row],[Campaign]]))/1000000</f>
        <v>38.522325570000007</v>
      </c>
      <c r="J25" s="11" cm="1">
        <f t="array" ref="J25">SUMPRODUCT(Table1[Actual Cost USD]*(Table1[Well]=tab_DB_Temp[[#This Row],[Well]])*(Table1[Level 3]="Well Cost"))/1000000</f>
        <v>4.8799403899999998</v>
      </c>
      <c r="K25" s="12" cm="1">
        <f t="array" ref="K25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0.60167901777777777</v>
      </c>
      <c r="L25" s="12" cm="1">
        <f t="array" ref="L25">SUMPRODUCT(Table1[Actual Cost USD]*(Table1[Level 2]="Support Cost")*(Table1[Campaign]=tab_DB_Temp[[#This Row],[Campaign]]))/tab_DB_Temp[[#This Row],[No of Wells Drilled]]/1000000</f>
        <v>0.22584717111111113</v>
      </c>
      <c r="M25" s="12" cm="1">
        <f t="array" ref="M25">SUMPRODUCT(Table1[Actual Cost USD]*(Table1[Level 2]="Surface Facilities Cost")*(Table1[Campaign]=tab_DB_Temp[[#This Row],[Campaign]]))/tab_DB_Temp[[#This Row],[No of Wells Drilled]]/1000000</f>
        <v>0.51348049777777782</v>
      </c>
      <c r="N25" s="12">
        <f>SUM(tab_DB_Temp[[#This Row],[Well Cost USD mn]:[Surface Facilities Cost USD]])*1</f>
        <v>6.2209470766666666</v>
      </c>
      <c r="O25" s="12">
        <f>IFERROR(INDEX(Table2[Actual depth, ft MD], MATCH(tab_DB_Temp[[#This Row],[Well]], Table2[Well Name
Actual], 0))*1, 0)</f>
        <v>9000</v>
      </c>
      <c r="P25" s="12">
        <f>IFERROR(INDEX(Table2[Drilling Duration, days equivalent], MATCH(tab_DB_Temp[[#This Row],[Well]], Table2[Well Name
Actual],0))*1, 0)</f>
        <v>13.697916666666655</v>
      </c>
    </row>
    <row r="26" spans="2:16" x14ac:dyDescent="0.3">
      <c r="B26" s="9" t="s">
        <v>34</v>
      </c>
      <c r="C26" s="9" t="s">
        <v>34</v>
      </c>
      <c r="D26" s="9" t="s">
        <v>41</v>
      </c>
      <c r="E26" s="9" t="s">
        <v>41</v>
      </c>
      <c r="F26" s="9" t="s">
        <v>45</v>
      </c>
      <c r="G26" s="9" t="s">
        <v>45</v>
      </c>
      <c r="H26" s="9">
        <f>COUNTIFS(tab_DB_Temp[Campaign], tab_DB_Temp[[#This Row],[Campaign]])*1</f>
        <v>9</v>
      </c>
      <c r="I26" s="11" cm="1">
        <f t="array" ref="I26">SUMPRODUCT(Table1[Actual Cost USD]*(Table1[Campaign]=tab_DB_Temp[[#This Row],[Campaign]]))/1000000</f>
        <v>38.522325570000007</v>
      </c>
      <c r="J26" s="11" cm="1">
        <f t="array" ref="J26">SUMPRODUCT(Table1[Actual Cost USD]*(Table1[Well]=tab_DB_Temp[[#This Row],[Well]])*(Table1[Level 3]="Well Cost"))/1000000</f>
        <v>4.3257407900000011</v>
      </c>
      <c r="K26" s="12" cm="1">
        <f t="array" ref="K26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0.60167901777777777</v>
      </c>
      <c r="L26" s="12" cm="1">
        <f t="array" ref="L26">SUMPRODUCT(Table1[Actual Cost USD]*(Table1[Level 2]="Support Cost")*(Table1[Campaign]=tab_DB_Temp[[#This Row],[Campaign]]))/tab_DB_Temp[[#This Row],[No of Wells Drilled]]/1000000</f>
        <v>0.22584717111111113</v>
      </c>
      <c r="M26" s="12" cm="1">
        <f t="array" ref="M26">SUMPRODUCT(Table1[Actual Cost USD]*(Table1[Level 2]="Surface Facilities Cost")*(Table1[Campaign]=tab_DB_Temp[[#This Row],[Campaign]]))/tab_DB_Temp[[#This Row],[No of Wells Drilled]]/1000000</f>
        <v>0.51348049777777782</v>
      </c>
      <c r="N26" s="12">
        <f>SUM(tab_DB_Temp[[#This Row],[Well Cost USD mn]:[Surface Facilities Cost USD]])*1</f>
        <v>5.6667474766666679</v>
      </c>
      <c r="O26" s="12">
        <f>IFERROR(INDEX(Table2[Actual depth, ft MD], MATCH(tab_DB_Temp[[#This Row],[Well]], Table2[Well Name
Actual], 0))*1, 0)</f>
        <v>8050.0000000000009</v>
      </c>
      <c r="P26" s="12">
        <f>IFERROR(INDEX(Table2[Drilling Duration, days equivalent], MATCH(tab_DB_Temp[[#This Row],[Well]], Table2[Well Name
Actual],0))*1, 0)</f>
        <v>19.999999999999982</v>
      </c>
    </row>
    <row r="27" spans="2:16" x14ac:dyDescent="0.3">
      <c r="B27" s="9" t="s">
        <v>34</v>
      </c>
      <c r="C27" s="9" t="s">
        <v>34</v>
      </c>
      <c r="D27" s="9" t="s">
        <v>41</v>
      </c>
      <c r="E27" s="9" t="s">
        <v>41</v>
      </c>
      <c r="F27" s="9" t="s">
        <v>46</v>
      </c>
      <c r="G27" s="9" t="s">
        <v>46</v>
      </c>
      <c r="H27" s="9">
        <f>COUNTIFS(tab_DB_Temp[Campaign], tab_DB_Temp[[#This Row],[Campaign]])*1</f>
        <v>9</v>
      </c>
      <c r="I27" s="11" cm="1">
        <f t="array" ref="I27">SUMPRODUCT(Table1[Actual Cost USD]*(Table1[Campaign]=tab_DB_Temp[[#This Row],[Campaign]]))/1000000</f>
        <v>38.522325570000007</v>
      </c>
      <c r="J27" s="11" cm="1">
        <f t="array" ref="J27">SUMPRODUCT(Table1[Actual Cost USD]*(Table1[Well]=tab_DB_Temp[[#This Row],[Well]])*(Table1[Level 3]="Well Cost"))/1000000</f>
        <v>2.3294488600000003</v>
      </c>
      <c r="K27" s="12" cm="1">
        <f t="array" ref="K27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0.60167901777777777</v>
      </c>
      <c r="L27" s="12" cm="1">
        <f t="array" ref="L27">SUMPRODUCT(Table1[Actual Cost USD]*(Table1[Level 2]="Support Cost")*(Table1[Campaign]=tab_DB_Temp[[#This Row],[Campaign]]))/tab_DB_Temp[[#This Row],[No of Wells Drilled]]/1000000</f>
        <v>0.22584717111111113</v>
      </c>
      <c r="M27" s="12" cm="1">
        <f t="array" ref="M27">SUMPRODUCT(Table1[Actual Cost USD]*(Table1[Level 2]="Surface Facilities Cost")*(Table1[Campaign]=tab_DB_Temp[[#This Row],[Campaign]]))/tab_DB_Temp[[#This Row],[No of Wells Drilled]]/1000000</f>
        <v>0.51348049777777782</v>
      </c>
      <c r="N27" s="12">
        <f>SUM(tab_DB_Temp[[#This Row],[Well Cost USD mn]:[Surface Facilities Cost USD]])*1</f>
        <v>3.6704555466666671</v>
      </c>
      <c r="O27" s="12">
        <f>IFERROR(INDEX(Table2[Actual depth, ft MD], MATCH(tab_DB_Temp[[#This Row],[Well]], Table2[Well Name
Actual], 0))*1, 0)</f>
        <v>5484</v>
      </c>
      <c r="P27" s="12">
        <f>IFERROR(INDEX(Table2[Drilling Duration, days equivalent], MATCH(tab_DB_Temp[[#This Row],[Well]], Table2[Well Name
Actual],0))*1, 0)</f>
        <v>11.041666666666657</v>
      </c>
    </row>
    <row r="28" spans="2:16" x14ac:dyDescent="0.3">
      <c r="B28" s="9" t="s">
        <v>34</v>
      </c>
      <c r="C28" s="9" t="s">
        <v>34</v>
      </c>
      <c r="D28" s="9" t="s">
        <v>41</v>
      </c>
      <c r="E28" s="9" t="s">
        <v>41</v>
      </c>
      <c r="F28" s="9" t="s">
        <v>47</v>
      </c>
      <c r="G28" s="9" t="s">
        <v>47</v>
      </c>
      <c r="H28" s="9">
        <f>COUNTIFS(tab_DB_Temp[Campaign], tab_DB_Temp[[#This Row],[Campaign]])*1</f>
        <v>9</v>
      </c>
      <c r="I28" s="11" cm="1">
        <f t="array" ref="I28">SUMPRODUCT(Table1[Actual Cost USD]*(Table1[Campaign]=tab_DB_Temp[[#This Row],[Campaign]]))/1000000</f>
        <v>38.522325570000007</v>
      </c>
      <c r="J28" s="11" cm="1">
        <f t="array" ref="J28">SUMPRODUCT(Table1[Actual Cost USD]*(Table1[Well]=tab_DB_Temp[[#This Row],[Well]])*(Table1[Level 3]="Well Cost"))/1000000</f>
        <v>4.7207215199999988</v>
      </c>
      <c r="K28" s="12" cm="1">
        <f t="array" ref="K28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0.60167901777777777</v>
      </c>
      <c r="L28" s="12" cm="1">
        <f t="array" ref="L28">SUMPRODUCT(Table1[Actual Cost USD]*(Table1[Level 2]="Support Cost")*(Table1[Campaign]=tab_DB_Temp[[#This Row],[Campaign]]))/tab_DB_Temp[[#This Row],[No of Wells Drilled]]/1000000</f>
        <v>0.22584717111111113</v>
      </c>
      <c r="M28" s="12" cm="1">
        <f t="array" ref="M28">SUMPRODUCT(Table1[Actual Cost USD]*(Table1[Level 2]="Surface Facilities Cost")*(Table1[Campaign]=tab_DB_Temp[[#This Row],[Campaign]]))/tab_DB_Temp[[#This Row],[No of Wells Drilled]]/1000000</f>
        <v>0.51348049777777782</v>
      </c>
      <c r="N28" s="12">
        <f>SUM(tab_DB_Temp[[#This Row],[Well Cost USD mn]:[Surface Facilities Cost USD]])*1</f>
        <v>6.0617282066666647</v>
      </c>
      <c r="O28" s="12">
        <f>IFERROR(INDEX(Table2[Actual depth, ft MD], MATCH(tab_DB_Temp[[#This Row],[Well]], Table2[Well Name
Actual], 0))*1, 0)</f>
        <v>5497</v>
      </c>
      <c r="P28" s="12">
        <f>IFERROR(INDEX(Table2[Drilling Duration, days equivalent], MATCH(tab_DB_Temp[[#This Row],[Well]], Table2[Well Name
Actual],0))*1, 0)</f>
        <v>25.999999999999975</v>
      </c>
    </row>
    <row r="29" spans="2:16" x14ac:dyDescent="0.3">
      <c r="B29" s="9" t="s">
        <v>34</v>
      </c>
      <c r="C29" s="9" t="s">
        <v>34</v>
      </c>
      <c r="D29" s="9" t="s">
        <v>41</v>
      </c>
      <c r="E29" s="9" t="s">
        <v>41</v>
      </c>
      <c r="F29" s="9" t="s">
        <v>48</v>
      </c>
      <c r="G29" s="9" t="s">
        <v>48</v>
      </c>
      <c r="H29" s="9">
        <f>COUNTIFS(tab_DB_Temp[Campaign], tab_DB_Temp[[#This Row],[Campaign]])*1</f>
        <v>9</v>
      </c>
      <c r="I29" s="11" cm="1">
        <f t="array" ref="I29">SUMPRODUCT(Table1[Actual Cost USD]*(Table1[Campaign]=tab_DB_Temp[[#This Row],[Campaign]]))/1000000</f>
        <v>38.522325570000007</v>
      </c>
      <c r="J29" s="11" cm="1">
        <f t="array" ref="J29">SUMPRODUCT(Table1[Actual Cost USD]*(Table1[Well]=tab_DB_Temp[[#This Row],[Well]])*(Table1[Level 3]="Well Cost"))/1000000</f>
        <v>3.6698541900000001</v>
      </c>
      <c r="K29" s="12" cm="1">
        <f t="array" ref="K29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0.60167901777777777</v>
      </c>
      <c r="L29" s="12" cm="1">
        <f t="array" ref="L29">SUMPRODUCT(Table1[Actual Cost USD]*(Table1[Level 2]="Support Cost")*(Table1[Campaign]=tab_DB_Temp[[#This Row],[Campaign]]))/tab_DB_Temp[[#This Row],[No of Wells Drilled]]/1000000</f>
        <v>0.22584717111111113</v>
      </c>
      <c r="M29" s="12" cm="1">
        <f t="array" ref="M29">SUMPRODUCT(Table1[Actual Cost USD]*(Table1[Level 2]="Surface Facilities Cost")*(Table1[Campaign]=tab_DB_Temp[[#This Row],[Campaign]]))/tab_DB_Temp[[#This Row],[No of Wells Drilled]]/1000000</f>
        <v>0.51348049777777782</v>
      </c>
      <c r="N29" s="12">
        <f>SUM(tab_DB_Temp[[#This Row],[Well Cost USD mn]:[Surface Facilities Cost USD]])*1</f>
        <v>5.0108608766666665</v>
      </c>
      <c r="O29" s="12">
        <f>IFERROR(INDEX(Table2[Actual depth, ft MD], MATCH(tab_DB_Temp[[#This Row],[Well]], Table2[Well Name
Actual], 0))*1, 0)</f>
        <v>5500</v>
      </c>
      <c r="P29" s="12">
        <f>IFERROR(INDEX(Table2[Drilling Duration, days equivalent], MATCH(tab_DB_Temp[[#This Row],[Well]], Table2[Well Name
Actual],0))*1, 0)</f>
        <v>12.583333333333323</v>
      </c>
    </row>
    <row r="30" spans="2:16" x14ac:dyDescent="0.3">
      <c r="B30" s="9" t="s">
        <v>34</v>
      </c>
      <c r="C30" s="9" t="s">
        <v>34</v>
      </c>
      <c r="D30" s="9" t="s">
        <v>41</v>
      </c>
      <c r="E30" s="9" t="s">
        <v>41</v>
      </c>
      <c r="F30" s="9" t="s">
        <v>49</v>
      </c>
      <c r="G30" s="9" t="s">
        <v>49</v>
      </c>
      <c r="H30" s="9">
        <f>COUNTIFS(tab_DB_Temp[Campaign], tab_DB_Temp[[#This Row],[Campaign]])*1</f>
        <v>9</v>
      </c>
      <c r="I30" s="11" cm="1">
        <f t="array" ref="I30">SUMPRODUCT(Table1[Actual Cost USD]*(Table1[Campaign]=tab_DB_Temp[[#This Row],[Campaign]]))/1000000</f>
        <v>38.522325570000007</v>
      </c>
      <c r="J30" s="11" cm="1">
        <f t="array" ref="J30">SUMPRODUCT(Table1[Actual Cost USD]*(Table1[Well]=tab_DB_Temp[[#This Row],[Well]])*(Table1[Level 3]="Well Cost"))/1000000</f>
        <v>4.512774E-2</v>
      </c>
      <c r="K30" s="12" cm="1">
        <f t="array" ref="K30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0.60167901777777777</v>
      </c>
      <c r="L30" s="12" cm="1">
        <f t="array" ref="L30">SUMPRODUCT(Table1[Actual Cost USD]*(Table1[Level 2]="Support Cost")*(Table1[Campaign]=tab_DB_Temp[[#This Row],[Campaign]]))/tab_DB_Temp[[#This Row],[No of Wells Drilled]]/1000000</f>
        <v>0.22584717111111113</v>
      </c>
      <c r="M30" s="12" cm="1">
        <f t="array" ref="M30">SUMPRODUCT(Table1[Actual Cost USD]*(Table1[Level 2]="Surface Facilities Cost")*(Table1[Campaign]=tab_DB_Temp[[#This Row],[Campaign]]))/tab_DB_Temp[[#This Row],[No of Wells Drilled]]/1000000</f>
        <v>0.51348049777777782</v>
      </c>
      <c r="N30" s="12">
        <f>SUM(tab_DB_Temp[[#This Row],[Well Cost USD mn]:[Surface Facilities Cost USD]])*1</f>
        <v>1.3861344266666666</v>
      </c>
      <c r="O30" s="12">
        <f>IFERROR(INDEX(Table2[Actual depth, ft MD], MATCH(tab_DB_Temp[[#This Row],[Well]], Table2[Well Name
Actual], 0))*1, 0)</f>
        <v>0</v>
      </c>
      <c r="P30" s="12">
        <f>IFERROR(INDEX(Table2[Drilling Duration, days equivalent], MATCH(tab_DB_Temp[[#This Row],[Well]], Table2[Well Name
Actual],0))*1, 0)</f>
        <v>0</v>
      </c>
    </row>
    <row r="31" spans="2:16" x14ac:dyDescent="0.3">
      <c r="B31" s="9" t="s">
        <v>34</v>
      </c>
      <c r="C31" s="9" t="s">
        <v>34</v>
      </c>
      <c r="D31" s="9" t="s">
        <v>41</v>
      </c>
      <c r="E31" s="9" t="s">
        <v>41</v>
      </c>
      <c r="F31" s="9" t="s">
        <v>50</v>
      </c>
      <c r="G31" s="9" t="s">
        <v>50</v>
      </c>
      <c r="H31" s="9">
        <f>COUNTIFS(tab_DB_Temp[Campaign], tab_DB_Temp[[#This Row],[Campaign]])*1</f>
        <v>9</v>
      </c>
      <c r="I31" s="11" cm="1">
        <f t="array" ref="I31">SUMPRODUCT(Table1[Actual Cost USD]*(Table1[Campaign]=tab_DB_Temp[[#This Row],[Campaign]]))/1000000</f>
        <v>38.522325570000007</v>
      </c>
      <c r="J31" s="11" cm="1">
        <f t="array" ref="J31">SUMPRODUCT(Table1[Actual Cost USD]*(Table1[Well]=tab_DB_Temp[[#This Row],[Well]])*(Table1[Level 3]="Well Cost"))/1000000</f>
        <v>0.11130130999999999</v>
      </c>
      <c r="K31" s="12" cm="1">
        <f t="array" ref="K31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0.60167901777777777</v>
      </c>
      <c r="L31" s="12" cm="1">
        <f t="array" ref="L31">SUMPRODUCT(Table1[Actual Cost USD]*(Table1[Level 2]="Support Cost")*(Table1[Campaign]=tab_DB_Temp[[#This Row],[Campaign]]))/tab_DB_Temp[[#This Row],[No of Wells Drilled]]/1000000</f>
        <v>0.22584717111111113</v>
      </c>
      <c r="M31" s="12" cm="1">
        <f t="array" ref="M31">SUMPRODUCT(Table1[Actual Cost USD]*(Table1[Level 2]="Surface Facilities Cost")*(Table1[Campaign]=tab_DB_Temp[[#This Row],[Campaign]]))/tab_DB_Temp[[#This Row],[No of Wells Drilled]]/1000000</f>
        <v>0.51348049777777782</v>
      </c>
      <c r="N31" s="12">
        <f>SUM(tab_DB_Temp[[#This Row],[Well Cost USD mn]:[Surface Facilities Cost USD]])*1</f>
        <v>1.4523079966666668</v>
      </c>
      <c r="O31" s="12">
        <f>IFERROR(INDEX(Table2[Actual depth, ft MD], MATCH(tab_DB_Temp[[#This Row],[Well]], Table2[Well Name
Actual], 0))*1, 0)</f>
        <v>9000</v>
      </c>
      <c r="P31" s="12">
        <f>IFERROR(INDEX(Table2[Drilling Duration, days equivalent], MATCH(tab_DB_Temp[[#This Row],[Well]], Table2[Well Name
Actual],0))*1, 0)</f>
        <v>11.333333333333345</v>
      </c>
    </row>
    <row r="32" spans="2:16" x14ac:dyDescent="0.3">
      <c r="B32" s="9" t="s">
        <v>51</v>
      </c>
      <c r="C32" s="9" t="s">
        <v>51</v>
      </c>
      <c r="D32" s="9" t="s">
        <v>52</v>
      </c>
      <c r="E32" s="9" t="s">
        <v>52</v>
      </c>
      <c r="F32" s="9" t="s">
        <v>53</v>
      </c>
      <c r="G32" s="9" t="s">
        <v>53</v>
      </c>
      <c r="H32" s="9">
        <f>COUNTIFS(tab_DB_Temp[Campaign], tab_DB_Temp[[#This Row],[Campaign]])*1</f>
        <v>4</v>
      </c>
      <c r="I32" s="11" cm="1">
        <f t="array" ref="I32">SUMPRODUCT(Table1[Actual Cost USD]*(Table1[Campaign]=tab_DB_Temp[[#This Row],[Campaign]]))/1000000</f>
        <v>26.986999899999994</v>
      </c>
      <c r="J32" s="11" cm="1">
        <f t="array" ref="J32">SUMPRODUCT(Table1[Actual Cost USD]*(Table1[Well]=tab_DB_Temp[[#This Row],[Well]])*(Table1[Level 3]="Well Cost"))/1000000</f>
        <v>4.4991305099999996</v>
      </c>
      <c r="K32" s="12" cm="1">
        <f t="array" ref="K32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0.26513801249999991</v>
      </c>
      <c r="L32" s="12" cm="1">
        <f t="array" ref="L32">SUMPRODUCT(Table1[Actual Cost USD]*(Table1[Level 2]="Support Cost")*(Table1[Campaign]=tab_DB_Temp[[#This Row],[Campaign]]))/tab_DB_Temp[[#This Row],[No of Wells Drilled]]/1000000</f>
        <v>6.5259264999999997E-2</v>
      </c>
      <c r="M32" s="12" cm="1">
        <f t="array" ref="M32">SUMPRODUCT(Table1[Actual Cost USD]*(Table1[Level 2]="Surface Facilities Cost")*(Table1[Campaign]=tab_DB_Temp[[#This Row],[Campaign]]))/tab_DB_Temp[[#This Row],[No of Wells Drilled]]/1000000</f>
        <v>0.21655118000000001</v>
      </c>
      <c r="N32" s="12">
        <f>SUM(tab_DB_Temp[[#This Row],[Well Cost USD mn]:[Surface Facilities Cost USD]])*1</f>
        <v>5.0460789674999988</v>
      </c>
      <c r="O32" s="12">
        <f>IFERROR(INDEX(Table2[Actual depth, ft MD], MATCH(tab_DB_Temp[[#This Row],[Well]], Table2[Well Name
Actual], 0))*1, 0)</f>
        <v>5732</v>
      </c>
      <c r="P32" s="12">
        <f>IFERROR(INDEX(Table2[Drilling Duration, days equivalent], MATCH(tab_DB_Temp[[#This Row],[Well]], Table2[Well Name
Actual],0))*1, 0)</f>
        <v>27.249999999999982</v>
      </c>
    </row>
    <row r="33" spans="2:16" x14ac:dyDescent="0.3">
      <c r="B33" s="9" t="s">
        <v>51</v>
      </c>
      <c r="C33" s="9" t="s">
        <v>51</v>
      </c>
      <c r="D33" s="9" t="s">
        <v>52</v>
      </c>
      <c r="E33" s="9" t="s">
        <v>52</v>
      </c>
      <c r="F33" s="9" t="s">
        <v>54</v>
      </c>
      <c r="G33" s="9" t="s">
        <v>54</v>
      </c>
      <c r="H33" s="9">
        <f>COUNTIFS(tab_DB_Temp[Campaign], tab_DB_Temp[[#This Row],[Campaign]])*1</f>
        <v>4</v>
      </c>
      <c r="I33" s="11" cm="1">
        <f t="array" ref="I33">SUMPRODUCT(Table1[Actual Cost USD]*(Table1[Campaign]=tab_DB_Temp[[#This Row],[Campaign]]))/1000000</f>
        <v>26.986999899999994</v>
      </c>
      <c r="J33" s="11" cm="1">
        <f t="array" ref="J33">SUMPRODUCT(Table1[Actual Cost USD]*(Table1[Well]=tab_DB_Temp[[#This Row],[Well]])*(Table1[Level 3]="Well Cost"))/1000000</f>
        <v>4.4230852200000017</v>
      </c>
      <c r="K33" s="12" cm="1">
        <f t="array" ref="K33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0.26513801249999991</v>
      </c>
      <c r="L33" s="12" cm="1">
        <f t="array" ref="L33">SUMPRODUCT(Table1[Actual Cost USD]*(Table1[Level 2]="Support Cost")*(Table1[Campaign]=tab_DB_Temp[[#This Row],[Campaign]]))/tab_DB_Temp[[#This Row],[No of Wells Drilled]]/1000000</f>
        <v>6.5259264999999997E-2</v>
      </c>
      <c r="M33" s="12" cm="1">
        <f t="array" ref="M33">SUMPRODUCT(Table1[Actual Cost USD]*(Table1[Level 2]="Surface Facilities Cost")*(Table1[Campaign]=tab_DB_Temp[[#This Row],[Campaign]]))/tab_DB_Temp[[#This Row],[No of Wells Drilled]]/1000000</f>
        <v>0.21655118000000001</v>
      </c>
      <c r="N33" s="12">
        <f>SUM(tab_DB_Temp[[#This Row],[Well Cost USD mn]:[Surface Facilities Cost USD]])*1</f>
        <v>4.9700336775000009</v>
      </c>
      <c r="O33" s="12">
        <f>IFERROR(INDEX(Table2[Actual depth, ft MD], MATCH(tab_DB_Temp[[#This Row],[Well]], Table2[Well Name
Actual], 0))*1, 0)</f>
        <v>4965</v>
      </c>
      <c r="P33" s="12">
        <f>IFERROR(INDEX(Table2[Drilling Duration, days equivalent], MATCH(tab_DB_Temp[[#This Row],[Well]], Table2[Well Name
Actual],0))*1, 0)</f>
        <v>24.895833333333314</v>
      </c>
    </row>
    <row r="34" spans="2:16" x14ac:dyDescent="0.3">
      <c r="B34" s="9" t="s">
        <v>51</v>
      </c>
      <c r="C34" s="9" t="s">
        <v>51</v>
      </c>
      <c r="D34" s="9" t="s">
        <v>52</v>
      </c>
      <c r="E34" s="9" t="s">
        <v>52</v>
      </c>
      <c r="F34" s="9" t="s">
        <v>55</v>
      </c>
      <c r="G34" s="9" t="s">
        <v>55</v>
      </c>
      <c r="H34" s="9">
        <f>COUNTIFS(tab_DB_Temp[Campaign], tab_DB_Temp[[#This Row],[Campaign]])*1</f>
        <v>4</v>
      </c>
      <c r="I34" s="11" cm="1">
        <f t="array" ref="I34">SUMPRODUCT(Table1[Actual Cost USD]*(Table1[Campaign]=tab_DB_Temp[[#This Row],[Campaign]]))/1000000</f>
        <v>26.986999899999994</v>
      </c>
      <c r="J34" s="11" cm="1">
        <f t="array" ref="J34">SUMPRODUCT(Table1[Actual Cost USD]*(Table1[Well]=tab_DB_Temp[[#This Row],[Well]])*(Table1[Level 3]="Well Cost"))/1000000</f>
        <v>6.6962902400000006</v>
      </c>
      <c r="K34" s="12" cm="1">
        <f t="array" ref="K34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0.26513801249999991</v>
      </c>
      <c r="L34" s="12" cm="1">
        <f t="array" ref="L34">SUMPRODUCT(Table1[Actual Cost USD]*(Table1[Level 2]="Support Cost")*(Table1[Campaign]=tab_DB_Temp[[#This Row],[Campaign]]))/tab_DB_Temp[[#This Row],[No of Wells Drilled]]/1000000</f>
        <v>6.5259264999999997E-2</v>
      </c>
      <c r="M34" s="12" cm="1">
        <f t="array" ref="M34">SUMPRODUCT(Table1[Actual Cost USD]*(Table1[Level 2]="Surface Facilities Cost")*(Table1[Campaign]=tab_DB_Temp[[#This Row],[Campaign]]))/tab_DB_Temp[[#This Row],[No of Wells Drilled]]/1000000</f>
        <v>0.21655118000000001</v>
      </c>
      <c r="N34" s="12">
        <f>SUM(tab_DB_Temp[[#This Row],[Well Cost USD mn]:[Surface Facilities Cost USD]])*1</f>
        <v>7.2432386974999998</v>
      </c>
      <c r="O34" s="12">
        <f>IFERROR(INDEX(Table2[Actual depth, ft MD], MATCH(tab_DB_Temp[[#This Row],[Well]], Table2[Well Name
Actual], 0))*1, 0)</f>
        <v>4997</v>
      </c>
      <c r="P34" s="12">
        <f>IFERROR(INDEX(Table2[Drilling Duration, days equivalent], MATCH(tab_DB_Temp[[#This Row],[Well]], Table2[Well Name
Actual],0))*1, 0)</f>
        <v>38.770833333333343</v>
      </c>
    </row>
    <row r="35" spans="2:16" x14ac:dyDescent="0.3">
      <c r="B35" s="9" t="s">
        <v>51</v>
      </c>
      <c r="C35" s="9" t="s">
        <v>51</v>
      </c>
      <c r="D35" s="9" t="s">
        <v>52</v>
      </c>
      <c r="E35" s="9" t="s">
        <v>52</v>
      </c>
      <c r="F35" s="9" t="s">
        <v>56</v>
      </c>
      <c r="G35" s="9" t="s">
        <v>56</v>
      </c>
      <c r="H35" s="9">
        <f>COUNTIFS(tab_DB_Temp[Campaign], tab_DB_Temp[[#This Row],[Campaign]])*1</f>
        <v>4</v>
      </c>
      <c r="I35" s="11" cm="1">
        <f t="array" ref="I35">SUMPRODUCT(Table1[Actual Cost USD]*(Table1[Campaign]=tab_DB_Temp[[#This Row],[Campaign]]))/1000000</f>
        <v>26.986999899999994</v>
      </c>
      <c r="J35" s="11" cm="1">
        <f t="array" ref="J35">SUMPRODUCT(Table1[Actual Cost USD]*(Table1[Well]=tab_DB_Temp[[#This Row],[Well]])*(Table1[Level 3]="Well Cost"))/1000000</f>
        <v>9.180700100000001</v>
      </c>
      <c r="K35" s="12" cm="1">
        <f t="array" ref="K35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0.26513801249999991</v>
      </c>
      <c r="L35" s="12" cm="1">
        <f t="array" ref="L35">SUMPRODUCT(Table1[Actual Cost USD]*(Table1[Level 2]="Support Cost")*(Table1[Campaign]=tab_DB_Temp[[#This Row],[Campaign]]))/tab_DB_Temp[[#This Row],[No of Wells Drilled]]/1000000</f>
        <v>6.5259264999999997E-2</v>
      </c>
      <c r="M35" s="12" cm="1">
        <f t="array" ref="M35">SUMPRODUCT(Table1[Actual Cost USD]*(Table1[Level 2]="Surface Facilities Cost")*(Table1[Campaign]=tab_DB_Temp[[#This Row],[Campaign]]))/tab_DB_Temp[[#This Row],[No of Wells Drilled]]/1000000</f>
        <v>0.21655118000000001</v>
      </c>
      <c r="N35" s="12">
        <f>SUM(tab_DB_Temp[[#This Row],[Well Cost USD mn]:[Surface Facilities Cost USD]])*1</f>
        <v>9.7276485575000002</v>
      </c>
      <c r="O35" s="12">
        <f>IFERROR(INDEX(Table2[Actual depth, ft MD], MATCH(tab_DB_Temp[[#This Row],[Well]], Table2[Well Name
Actual], 0))*1, 0)</f>
        <v>4140</v>
      </c>
      <c r="P35" s="12">
        <f>IFERROR(INDEX(Table2[Drilling Duration, days equivalent], MATCH(tab_DB_Temp[[#This Row],[Well]], Table2[Well Name
Actual],0))*1, 0)</f>
        <v>50.604166666666629</v>
      </c>
    </row>
    <row r="36" spans="2:16" x14ac:dyDescent="0.3">
      <c r="B36" s="9" t="s">
        <v>51</v>
      </c>
      <c r="C36" s="9" t="s">
        <v>51</v>
      </c>
      <c r="D36" s="9" t="s">
        <v>57</v>
      </c>
      <c r="E36" s="9" t="s">
        <v>57</v>
      </c>
      <c r="F36" s="9" t="s">
        <v>58</v>
      </c>
      <c r="G36" s="9" t="s">
        <v>58</v>
      </c>
      <c r="H36" s="9">
        <f>COUNTIFS(tab_DB_Temp[Campaign], tab_DB_Temp[[#This Row],[Campaign]])*1</f>
        <v>6</v>
      </c>
      <c r="I36" s="11" cm="1">
        <f t="array" ref="I36">SUMPRODUCT(Table1[Actual Cost USD]*(Table1[Campaign]=tab_DB_Temp[[#This Row],[Campaign]]))/1000000</f>
        <v>27.074998190000009</v>
      </c>
      <c r="J36" s="11" cm="1">
        <f t="array" ref="J36">SUMPRODUCT(Table1[Actual Cost USD]*(Table1[Well]=tab_DB_Temp[[#This Row],[Well]])*(Table1[Level 3]="Well Cost"))/1000000</f>
        <v>2.8165062799999996</v>
      </c>
      <c r="K36" s="12" cm="1">
        <f t="array" ref="K36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0.77751373666666668</v>
      </c>
      <c r="L36" s="12" cm="1">
        <f t="array" ref="L36">SUMPRODUCT(Table1[Actual Cost USD]*(Table1[Level 2]="Support Cost")*(Table1[Campaign]=tab_DB_Temp[[#This Row],[Campaign]]))/tab_DB_Temp[[#This Row],[No of Wells Drilled]]/1000000</f>
        <v>0.13803999833333333</v>
      </c>
      <c r="M36" s="12" cm="1">
        <f t="array" ref="M36">SUMPRODUCT(Table1[Actual Cost USD]*(Table1[Level 2]="Surface Facilities Cost")*(Table1[Campaign]=tab_DB_Temp[[#This Row],[Campaign]]))/tab_DB_Temp[[#This Row],[No of Wells Drilled]]/1000000</f>
        <v>0.43605517166666669</v>
      </c>
      <c r="N36" s="12">
        <f>SUM(tab_DB_Temp[[#This Row],[Well Cost USD mn]:[Surface Facilities Cost USD]])*1</f>
        <v>4.1681151866666664</v>
      </c>
      <c r="O36" s="12">
        <f>IFERROR(INDEX(Table2[Actual depth, ft MD], MATCH(tab_DB_Temp[[#This Row],[Well]], Table2[Well Name
Actual], 0))*1, 0)</f>
        <v>0</v>
      </c>
      <c r="P36" s="12">
        <f>IFERROR(INDEX(Table2[Drilling Duration, days equivalent], MATCH(tab_DB_Temp[[#This Row],[Well]], Table2[Well Name
Actual],0))*1, 0)</f>
        <v>0</v>
      </c>
    </row>
    <row r="37" spans="2:16" x14ac:dyDescent="0.3">
      <c r="B37" s="9" t="s">
        <v>51</v>
      </c>
      <c r="C37" s="9" t="s">
        <v>51</v>
      </c>
      <c r="D37" s="9" t="s">
        <v>57</v>
      </c>
      <c r="E37" s="9" t="s">
        <v>57</v>
      </c>
      <c r="F37" s="9" t="s">
        <v>59</v>
      </c>
      <c r="G37" s="9" t="s">
        <v>59</v>
      </c>
      <c r="H37" s="9">
        <f>COUNTIFS(tab_DB_Temp[Campaign], tab_DB_Temp[[#This Row],[Campaign]])*1</f>
        <v>6</v>
      </c>
      <c r="I37" s="11" cm="1">
        <f t="array" ref="I37">SUMPRODUCT(Table1[Actual Cost USD]*(Table1[Campaign]=tab_DB_Temp[[#This Row],[Campaign]]))/1000000</f>
        <v>27.074998190000009</v>
      </c>
      <c r="J37" s="11" cm="1">
        <f t="array" ref="J37">SUMPRODUCT(Table1[Actual Cost USD]*(Table1[Well]=tab_DB_Temp[[#This Row],[Well]])*(Table1[Level 3]="Well Cost"))/1000000</f>
        <v>2.5398397899999998</v>
      </c>
      <c r="K37" s="12" cm="1">
        <f t="array" ref="K37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0.77751373666666668</v>
      </c>
      <c r="L37" s="12" cm="1">
        <f t="array" ref="L37">SUMPRODUCT(Table1[Actual Cost USD]*(Table1[Level 2]="Support Cost")*(Table1[Campaign]=tab_DB_Temp[[#This Row],[Campaign]]))/tab_DB_Temp[[#This Row],[No of Wells Drilled]]/1000000</f>
        <v>0.13803999833333333</v>
      </c>
      <c r="M37" s="12" cm="1">
        <f t="array" ref="M37">SUMPRODUCT(Table1[Actual Cost USD]*(Table1[Level 2]="Surface Facilities Cost")*(Table1[Campaign]=tab_DB_Temp[[#This Row],[Campaign]]))/tab_DB_Temp[[#This Row],[No of Wells Drilled]]/1000000</f>
        <v>0.43605517166666669</v>
      </c>
      <c r="N37" s="12">
        <f>SUM(tab_DB_Temp[[#This Row],[Well Cost USD mn]:[Surface Facilities Cost USD]])*1</f>
        <v>3.8914486966666666</v>
      </c>
      <c r="O37" s="12">
        <f>IFERROR(INDEX(Table2[Actual depth, ft MD], MATCH(tab_DB_Temp[[#This Row],[Well]], Table2[Well Name
Actual], 0))*1, 0)</f>
        <v>4500</v>
      </c>
      <c r="P37" s="12">
        <f>IFERROR(INDEX(Table2[Drilling Duration, days equivalent], MATCH(tab_DB_Temp[[#This Row],[Well]], Table2[Well Name
Actual],0))*1, 0)</f>
        <v>15.229166666666655</v>
      </c>
    </row>
    <row r="38" spans="2:16" x14ac:dyDescent="0.3">
      <c r="B38" s="9" t="s">
        <v>51</v>
      </c>
      <c r="C38" s="9" t="s">
        <v>51</v>
      </c>
      <c r="D38" s="9" t="s">
        <v>57</v>
      </c>
      <c r="E38" s="9" t="s">
        <v>57</v>
      </c>
      <c r="F38" s="9" t="s">
        <v>60</v>
      </c>
      <c r="G38" s="9" t="s">
        <v>60</v>
      </c>
      <c r="H38" s="9">
        <f>COUNTIFS(tab_DB_Temp[Campaign], tab_DB_Temp[[#This Row],[Campaign]])*1</f>
        <v>6</v>
      </c>
      <c r="I38" s="11" cm="1">
        <f t="array" ref="I38">SUMPRODUCT(Table1[Actual Cost USD]*(Table1[Campaign]=tab_DB_Temp[[#This Row],[Campaign]]))/1000000</f>
        <v>27.074998190000009</v>
      </c>
      <c r="J38" s="11" cm="1">
        <f t="array" ref="J38">SUMPRODUCT(Table1[Actual Cost USD]*(Table1[Well]=tab_DB_Temp[[#This Row],[Well]])*(Table1[Level 3]="Well Cost"))/1000000</f>
        <v>3.4822276700000003</v>
      </c>
      <c r="K38" s="12" cm="1">
        <f t="array" ref="K38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0.77751373666666668</v>
      </c>
      <c r="L38" s="12" cm="1">
        <f t="array" ref="L38">SUMPRODUCT(Table1[Actual Cost USD]*(Table1[Level 2]="Support Cost")*(Table1[Campaign]=tab_DB_Temp[[#This Row],[Campaign]]))/tab_DB_Temp[[#This Row],[No of Wells Drilled]]/1000000</f>
        <v>0.13803999833333333</v>
      </c>
      <c r="M38" s="12" cm="1">
        <f t="array" ref="M38">SUMPRODUCT(Table1[Actual Cost USD]*(Table1[Level 2]="Surface Facilities Cost")*(Table1[Campaign]=tab_DB_Temp[[#This Row],[Campaign]]))/tab_DB_Temp[[#This Row],[No of Wells Drilled]]/1000000</f>
        <v>0.43605517166666669</v>
      </c>
      <c r="N38" s="12">
        <f>SUM(tab_DB_Temp[[#This Row],[Well Cost USD mn]:[Surface Facilities Cost USD]])*1</f>
        <v>4.8338365766666662</v>
      </c>
      <c r="O38" s="12">
        <f>IFERROR(INDEX(Table2[Actual depth, ft MD], MATCH(tab_DB_Temp[[#This Row],[Well]], Table2[Well Name
Actual], 0))*1, 0)</f>
        <v>7065.0000000000009</v>
      </c>
      <c r="P38" s="12">
        <f>IFERROR(INDEX(Table2[Drilling Duration, days equivalent], MATCH(tab_DB_Temp[[#This Row],[Well]], Table2[Well Name
Actual],0))*1, 0)</f>
        <v>24.104166666666647</v>
      </c>
    </row>
    <row r="39" spans="2:16" x14ac:dyDescent="0.3">
      <c r="B39" s="9" t="s">
        <v>51</v>
      </c>
      <c r="C39" s="9" t="s">
        <v>51</v>
      </c>
      <c r="D39" s="9" t="s">
        <v>57</v>
      </c>
      <c r="E39" s="9" t="s">
        <v>57</v>
      </c>
      <c r="F39" s="9" t="s">
        <v>61</v>
      </c>
      <c r="G39" s="9" t="s">
        <v>61</v>
      </c>
      <c r="H39" s="9">
        <f>COUNTIFS(tab_DB_Temp[Campaign], tab_DB_Temp[[#This Row],[Campaign]])*1</f>
        <v>6</v>
      </c>
      <c r="I39" s="11" cm="1">
        <f t="array" ref="I39">SUMPRODUCT(Table1[Actual Cost USD]*(Table1[Campaign]=tab_DB_Temp[[#This Row],[Campaign]]))/1000000</f>
        <v>27.074998190000009</v>
      </c>
      <c r="J39" s="11" cm="1">
        <f t="array" ref="J39">SUMPRODUCT(Table1[Actual Cost USD]*(Table1[Well]=tab_DB_Temp[[#This Row],[Well]])*(Table1[Level 3]="Well Cost"))/1000000</f>
        <v>1.9176737400000001</v>
      </c>
      <c r="K39" s="12" cm="1">
        <f t="array" ref="K39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0.77751373666666668</v>
      </c>
      <c r="L39" s="12" cm="1">
        <f t="array" ref="L39">SUMPRODUCT(Table1[Actual Cost USD]*(Table1[Level 2]="Support Cost")*(Table1[Campaign]=tab_DB_Temp[[#This Row],[Campaign]]))/tab_DB_Temp[[#This Row],[No of Wells Drilled]]/1000000</f>
        <v>0.13803999833333333</v>
      </c>
      <c r="M39" s="12" cm="1">
        <f t="array" ref="M39">SUMPRODUCT(Table1[Actual Cost USD]*(Table1[Level 2]="Surface Facilities Cost")*(Table1[Campaign]=tab_DB_Temp[[#This Row],[Campaign]]))/tab_DB_Temp[[#This Row],[No of Wells Drilled]]/1000000</f>
        <v>0.43605517166666669</v>
      </c>
      <c r="N39" s="12">
        <f>SUM(tab_DB_Temp[[#This Row],[Well Cost USD mn]:[Surface Facilities Cost USD]])*1</f>
        <v>3.2692826466666669</v>
      </c>
      <c r="O39" s="12">
        <f>IFERROR(INDEX(Table2[Actual depth, ft MD], MATCH(tab_DB_Temp[[#This Row],[Well]], Table2[Well Name
Actual], 0))*1, 0)</f>
        <v>4325</v>
      </c>
      <c r="P39" s="12">
        <f>IFERROR(INDEX(Table2[Drilling Duration, days equivalent], MATCH(tab_DB_Temp[[#This Row],[Well]], Table2[Well Name
Actual],0))*1, 0)</f>
        <v>10.916666666666657</v>
      </c>
    </row>
    <row r="40" spans="2:16" x14ac:dyDescent="0.3">
      <c r="B40" s="9" t="s">
        <v>51</v>
      </c>
      <c r="C40" s="9" t="s">
        <v>51</v>
      </c>
      <c r="D40" s="9" t="s">
        <v>57</v>
      </c>
      <c r="E40" s="9" t="s">
        <v>57</v>
      </c>
      <c r="F40" s="9" t="s">
        <v>62</v>
      </c>
      <c r="G40" s="9" t="s">
        <v>62</v>
      </c>
      <c r="H40" s="9">
        <f>COUNTIFS(tab_DB_Temp[Campaign], tab_DB_Temp[[#This Row],[Campaign]])*1</f>
        <v>6</v>
      </c>
      <c r="I40" s="11" cm="1">
        <f t="array" ref="I40">SUMPRODUCT(Table1[Actual Cost USD]*(Table1[Campaign]=tab_DB_Temp[[#This Row],[Campaign]]))/1000000</f>
        <v>27.074998190000009</v>
      </c>
      <c r="J40" s="11" cm="1">
        <f t="array" ref="J40">SUMPRODUCT(Table1[Actual Cost USD]*(Table1[Well]=tab_DB_Temp[[#This Row],[Well]])*(Table1[Level 3]="Well Cost"))/1000000</f>
        <v>5.3059646100000002</v>
      </c>
      <c r="K40" s="12" cm="1">
        <f t="array" ref="K40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0.77751373666666668</v>
      </c>
      <c r="L40" s="12" cm="1">
        <f t="array" ref="L40">SUMPRODUCT(Table1[Actual Cost USD]*(Table1[Level 2]="Support Cost")*(Table1[Campaign]=tab_DB_Temp[[#This Row],[Campaign]]))/tab_DB_Temp[[#This Row],[No of Wells Drilled]]/1000000</f>
        <v>0.13803999833333333</v>
      </c>
      <c r="M40" s="12" cm="1">
        <f t="array" ref="M40">SUMPRODUCT(Table1[Actual Cost USD]*(Table1[Level 2]="Surface Facilities Cost")*(Table1[Campaign]=tab_DB_Temp[[#This Row],[Campaign]]))/tab_DB_Temp[[#This Row],[No of Wells Drilled]]/1000000</f>
        <v>0.43605517166666669</v>
      </c>
      <c r="N40" s="12">
        <f>SUM(tab_DB_Temp[[#This Row],[Well Cost USD mn]:[Surface Facilities Cost USD]])*1</f>
        <v>6.6575735166666661</v>
      </c>
      <c r="O40" s="12">
        <f>IFERROR(INDEX(Table2[Actual depth, ft MD], MATCH(tab_DB_Temp[[#This Row],[Well]], Table2[Well Name
Actual], 0))*1, 0)</f>
        <v>5263</v>
      </c>
      <c r="P40" s="12">
        <f>IFERROR(INDEX(Table2[Drilling Duration, days equivalent], MATCH(tab_DB_Temp[[#This Row],[Well]], Table2[Well Name
Actual],0))*1, 0)</f>
        <v>45.229166666666629</v>
      </c>
    </row>
    <row r="41" spans="2:16" x14ac:dyDescent="0.3">
      <c r="B41" s="9" t="s">
        <v>51</v>
      </c>
      <c r="C41" s="9" t="s">
        <v>51</v>
      </c>
      <c r="D41" s="9" t="s">
        <v>57</v>
      </c>
      <c r="E41" s="9" t="s">
        <v>57</v>
      </c>
      <c r="F41" s="9" t="s">
        <v>63</v>
      </c>
      <c r="G41" s="9" t="s">
        <v>63</v>
      </c>
      <c r="H41" s="9">
        <f>COUNTIFS(tab_DB_Temp[Campaign], tab_DB_Temp[[#This Row],[Campaign]])*1</f>
        <v>6</v>
      </c>
      <c r="I41" s="11" cm="1">
        <f t="array" ref="I41">SUMPRODUCT(Table1[Actual Cost USD]*(Table1[Campaign]=tab_DB_Temp[[#This Row],[Campaign]]))/1000000</f>
        <v>27.074998190000009</v>
      </c>
      <c r="J41" s="12" cm="1">
        <f t="array" ref="J41">SUMPRODUCT(Table1[Actual Cost USD]*(Table1[Well]=tab_DB_Temp[[#This Row],[Well]])*(Table1[Level 3]="Well Cost"))/1000000</f>
        <v>2.9031326600000003</v>
      </c>
      <c r="K41" s="12" cm="1">
        <f t="array" ref="K41">(SUMPRODUCT(Table1[Actual Cost USD]*(Table1[Campaign]=tab_DB_Temp[[#This Row],[Campaign]])*(Table1[Level 2]="Drilling Cost")*(Table1[Level 3]&lt;&gt;"Well Cost")) +
SUMPRODUCT(Table1[Actual Cost USD]*(Table1[Campaign]=tab_DB_Temp[[#This Row],[Campaign]])*(Table1[Level 3]="Well Cost")*(Table1[Well]="General")))/tab_DB_Temp[[#This Row],[No of Wells Drilled]]/1000000</f>
        <v>0.77751373666666668</v>
      </c>
      <c r="L41" s="12" cm="1">
        <f t="array" ref="L41">SUMPRODUCT(Table1[Actual Cost USD]*(Table1[Level 2]="Support Cost")*(Table1[Campaign]=tab_DB_Temp[[#This Row],[Campaign]]))/tab_DB_Temp[[#This Row],[No of Wells Drilled]]/1000000</f>
        <v>0.13803999833333333</v>
      </c>
      <c r="M41" s="12" cm="1">
        <f t="array" ref="M41">SUMPRODUCT(Table1[Actual Cost USD]*(Table1[Level 2]="Surface Facilities Cost")*(Table1[Campaign]=tab_DB_Temp[[#This Row],[Campaign]]))/tab_DB_Temp[[#This Row],[No of Wells Drilled]]/1000000</f>
        <v>0.43605517166666669</v>
      </c>
      <c r="N41" s="12">
        <f>SUM(tab_DB_Temp[[#This Row],[Well Cost USD mn]:[Surface Facilities Cost USD]])*1</f>
        <v>4.2547415666666666</v>
      </c>
      <c r="O41" s="12">
        <f>IFERROR(INDEX(Table2[Actual depth, ft MD], MATCH(tab_DB_Temp[[#This Row],[Well]], Table2[Well Name
Actual], 0))*1, 0)</f>
        <v>7158</v>
      </c>
      <c r="P41" s="12">
        <f>IFERROR(INDEX(Table2[Drilling Duration, days equivalent], MATCH(tab_DB_Temp[[#This Row],[Well]], Table2[Well Name
Actual],0))*1, 0)</f>
        <v>14.854166666666655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B009-9963-4C8E-865D-9BE4F2683321}">
  <dimension ref="A1"/>
  <sheetViews>
    <sheetView workbookViewId="0">
      <selection activeCell="F35" sqref="F35"/>
    </sheetView>
  </sheetViews>
  <sheetFormatPr defaultRowHeight="13.8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DDFE-60D9-4C93-BD27-86B446960640}">
  <dimension ref="A1:CO45"/>
  <sheetViews>
    <sheetView tabSelected="1" workbookViewId="0">
      <selection activeCell="M18" sqref="M18"/>
    </sheetView>
  </sheetViews>
  <sheetFormatPr defaultRowHeight="13.8" x14ac:dyDescent="0.3"/>
  <cols>
    <col min="1" max="1" width="14.6640625" bestFit="1" customWidth="1"/>
    <col min="2" max="2" width="12.6640625" bestFit="1" customWidth="1"/>
    <col min="3" max="3" width="10.88671875" bestFit="1" customWidth="1"/>
    <col min="4" max="4" width="6.88671875" bestFit="1" customWidth="1"/>
    <col min="5" max="5" width="8.5546875" bestFit="1" customWidth="1"/>
    <col min="6" max="6" width="8.6640625" bestFit="1" customWidth="1"/>
    <col min="7" max="7" width="3.6640625" customWidth="1"/>
    <col min="8" max="8" width="14.6640625" bestFit="1" customWidth="1"/>
    <col min="9" max="9" width="11.6640625" bestFit="1" customWidth="1"/>
    <col min="10" max="10" width="6.88671875" bestFit="1" customWidth="1"/>
    <col min="11" max="11" width="7.5546875" bestFit="1" customWidth="1"/>
    <col min="12" max="12" width="4.88671875" bestFit="1" customWidth="1"/>
    <col min="13" max="13" width="12.6640625" bestFit="1" customWidth="1"/>
    <col min="14" max="14" width="3.6640625" customWidth="1"/>
    <col min="15" max="15" width="14.6640625" bestFit="1" customWidth="1"/>
    <col min="16" max="16" width="10.6640625" bestFit="1" customWidth="1"/>
    <col min="17" max="17" width="6.88671875" bestFit="1" customWidth="1"/>
    <col min="18" max="18" width="7.5546875" bestFit="1" customWidth="1"/>
    <col min="19" max="19" width="4.88671875" bestFit="1" customWidth="1"/>
    <col min="20" max="20" width="12.6640625" bestFit="1" customWidth="1"/>
    <col min="21" max="21" width="3.6640625" customWidth="1"/>
    <col min="22" max="22" width="14.6640625" bestFit="1" customWidth="1"/>
    <col min="23" max="23" width="10.6640625" bestFit="1" customWidth="1"/>
    <col min="24" max="24" width="6.88671875" bestFit="1" customWidth="1"/>
    <col min="25" max="25" width="7.5546875" bestFit="1" customWidth="1"/>
    <col min="26" max="26" width="4.88671875" bestFit="1" customWidth="1"/>
    <col min="27" max="27" width="12.6640625" bestFit="1" customWidth="1"/>
    <col min="28" max="29" width="3.6640625" customWidth="1"/>
    <col min="30" max="30" width="14.6640625" bestFit="1" customWidth="1"/>
    <col min="31" max="31" width="10.6640625" bestFit="1" customWidth="1"/>
    <col min="32" max="32" width="6.88671875" bestFit="1" customWidth="1"/>
    <col min="33" max="33" width="7.5546875" bestFit="1" customWidth="1"/>
    <col min="34" max="34" width="6.88671875" bestFit="1" customWidth="1"/>
    <col min="35" max="35" width="12.6640625" bestFit="1" customWidth="1"/>
    <col min="36" max="37" width="3.6640625" customWidth="1"/>
    <col min="38" max="38" width="14.6640625" bestFit="1" customWidth="1"/>
    <col min="39" max="39" width="10.6640625" bestFit="1" customWidth="1"/>
    <col min="40" max="40" width="6.88671875" bestFit="1" customWidth="1"/>
    <col min="41" max="41" width="7.5546875" bestFit="1" customWidth="1"/>
    <col min="42" max="42" width="6.88671875" bestFit="1" customWidth="1"/>
    <col min="43" max="43" width="12.6640625" bestFit="1" customWidth="1"/>
    <col min="44" max="44" width="3.6640625" customWidth="1"/>
    <col min="45" max="45" width="14.6640625" bestFit="1" customWidth="1"/>
    <col min="46" max="46" width="10.6640625" bestFit="1" customWidth="1"/>
    <col min="47" max="47" width="6.88671875" bestFit="1" customWidth="1"/>
    <col min="48" max="48" width="7.5546875" bestFit="1" customWidth="1"/>
    <col min="49" max="49" width="6.44140625" bestFit="1" customWidth="1"/>
    <col min="50" max="50" width="12.6640625" bestFit="1" customWidth="1"/>
    <col min="51" max="52" width="3.6640625" customWidth="1"/>
    <col min="53" max="53" width="14.6640625" bestFit="1" customWidth="1"/>
    <col min="54" max="54" width="10.6640625" bestFit="1" customWidth="1"/>
    <col min="55" max="55" width="6.88671875" bestFit="1" customWidth="1"/>
    <col min="56" max="56" width="7.5546875" bestFit="1" customWidth="1"/>
    <col min="57" max="57" width="4.88671875" bestFit="1" customWidth="1"/>
    <col min="58" max="58" width="12.6640625" bestFit="1" customWidth="1"/>
    <col min="59" max="63" width="3.6640625" customWidth="1"/>
    <col min="64" max="64" width="14.6640625" bestFit="1" customWidth="1"/>
    <col min="65" max="65" width="10.6640625" bestFit="1" customWidth="1"/>
    <col min="66" max="66" width="10" bestFit="1" customWidth="1"/>
    <col min="67" max="67" width="6.88671875" bestFit="1" customWidth="1"/>
    <col min="68" max="68" width="8.5546875" bestFit="1" customWidth="1"/>
    <col min="69" max="69" width="9.33203125" bestFit="1" customWidth="1"/>
    <col min="70" max="72" width="9.33203125" customWidth="1"/>
    <col min="73" max="73" width="14.6640625" bestFit="1" customWidth="1"/>
    <col min="74" max="74" width="11.6640625" bestFit="1" customWidth="1"/>
    <col min="75" max="76" width="6.88671875" bestFit="1" customWidth="1"/>
    <col min="77" max="77" width="8.5546875" bestFit="1" customWidth="1"/>
    <col min="81" max="81" width="14.6640625" bestFit="1" customWidth="1"/>
    <col min="82" max="82" width="11.6640625" bestFit="1" customWidth="1"/>
    <col min="83" max="83" width="6.88671875" bestFit="1" customWidth="1"/>
    <col min="84" max="84" width="28" bestFit="1" customWidth="1"/>
    <col min="85" max="85" width="33.5546875" bestFit="1" customWidth="1"/>
    <col min="86" max="86" width="30.5546875" bestFit="1" customWidth="1"/>
    <col min="87" max="87" width="31.88671875" bestFit="1" customWidth="1"/>
    <col min="88" max="88" width="22" bestFit="1" customWidth="1"/>
    <col min="89" max="90" width="3.6640625" customWidth="1"/>
    <col min="91" max="92" width="28.109375" bestFit="1" customWidth="1"/>
    <col min="93" max="104" width="26.109375" bestFit="1" customWidth="1"/>
    <col min="105" max="122" width="23.88671875" bestFit="1" customWidth="1"/>
  </cols>
  <sheetData>
    <row r="1" spans="1:93" s="16" customFormat="1" ht="15.6" x14ac:dyDescent="0.3">
      <c r="A1" s="16" t="s">
        <v>64</v>
      </c>
      <c r="H1" s="16" t="s">
        <v>65</v>
      </c>
      <c r="O1" s="16" t="s">
        <v>66</v>
      </c>
      <c r="V1" s="16" t="s">
        <v>67</v>
      </c>
      <c r="AD1" s="16" t="s">
        <v>68</v>
      </c>
      <c r="AL1" s="16" t="s">
        <v>69</v>
      </c>
      <c r="AS1" s="16" t="s">
        <v>70</v>
      </c>
      <c r="BA1" s="16" t="s">
        <v>71</v>
      </c>
      <c r="BL1" s="16" t="s">
        <v>72</v>
      </c>
      <c r="BU1" s="16" t="s">
        <v>73</v>
      </c>
      <c r="CC1" s="16" t="s">
        <v>65</v>
      </c>
      <c r="CF1" s="17"/>
      <c r="CM1" s="3" t="s">
        <v>505</v>
      </c>
      <c r="CN1"/>
      <c r="CO1"/>
    </row>
    <row r="2" spans="1:93" x14ac:dyDescent="0.3">
      <c r="BZ2" t="s">
        <v>74</v>
      </c>
      <c r="CM2" t="s">
        <v>264</v>
      </c>
    </row>
    <row r="3" spans="1:93" x14ac:dyDescent="0.3">
      <c r="A3" s="3" t="s">
        <v>1</v>
      </c>
      <c r="B3" s="3" t="s">
        <v>3</v>
      </c>
      <c r="C3" s="3" t="s">
        <v>4</v>
      </c>
      <c r="D3" t="s">
        <v>68</v>
      </c>
      <c r="E3" t="s">
        <v>75</v>
      </c>
      <c r="F3" t="s">
        <v>67</v>
      </c>
      <c r="H3" s="3" t="s">
        <v>76</v>
      </c>
      <c r="K3" s="3" t="s">
        <v>0</v>
      </c>
      <c r="O3" s="3" t="s">
        <v>77</v>
      </c>
      <c r="R3" s="3" t="s">
        <v>0</v>
      </c>
      <c r="V3" s="3" t="s">
        <v>67</v>
      </c>
      <c r="Y3" s="3" t="s">
        <v>0</v>
      </c>
      <c r="AD3" s="3" t="s">
        <v>68</v>
      </c>
      <c r="AG3" s="3" t="s">
        <v>0</v>
      </c>
      <c r="AL3" s="3" t="s">
        <v>75</v>
      </c>
      <c r="AO3" s="3" t="s">
        <v>0</v>
      </c>
      <c r="AS3" s="3" t="s">
        <v>78</v>
      </c>
      <c r="AV3" s="3" t="s">
        <v>0</v>
      </c>
      <c r="BA3" s="3" t="s">
        <v>79</v>
      </c>
      <c r="BD3" s="3" t="s">
        <v>0</v>
      </c>
      <c r="BL3" s="3" t="s">
        <v>1</v>
      </c>
      <c r="BM3" s="3" t="s">
        <v>2</v>
      </c>
      <c r="BN3" s="3" t="s">
        <v>4</v>
      </c>
      <c r="BO3" t="s">
        <v>68</v>
      </c>
      <c r="BP3" t="s">
        <v>75</v>
      </c>
      <c r="BU3" s="3" t="s">
        <v>1</v>
      </c>
      <c r="BV3" s="3" t="s">
        <v>2</v>
      </c>
      <c r="BW3" s="3" t="s">
        <v>4</v>
      </c>
      <c r="BX3" t="s">
        <v>68</v>
      </c>
      <c r="BY3" t="s">
        <v>75</v>
      </c>
      <c r="BZ3" s="13" t="s">
        <v>80</v>
      </c>
      <c r="CA3" s="13" t="s">
        <v>81</v>
      </c>
      <c r="CC3" s="3" t="s">
        <v>1</v>
      </c>
      <c r="CD3" s="3" t="s">
        <v>2</v>
      </c>
      <c r="CE3" s="3" t="s">
        <v>4</v>
      </c>
      <c r="CF3" t="s">
        <v>82</v>
      </c>
      <c r="CG3" t="s">
        <v>83</v>
      </c>
      <c r="CH3" t="s">
        <v>84</v>
      </c>
      <c r="CI3" t="s">
        <v>85</v>
      </c>
      <c r="CJ3" t="s">
        <v>86</v>
      </c>
      <c r="CM3" t="s">
        <v>297</v>
      </c>
    </row>
    <row r="4" spans="1:93" x14ac:dyDescent="0.3">
      <c r="A4" t="s">
        <v>15</v>
      </c>
      <c r="B4" t="s">
        <v>16</v>
      </c>
      <c r="C4" t="s">
        <v>17</v>
      </c>
      <c r="D4" s="5"/>
      <c r="E4" s="5"/>
      <c r="F4" s="5">
        <v>1.4383081032000002</v>
      </c>
      <c r="H4" s="3" t="s">
        <v>1</v>
      </c>
      <c r="I4" s="3" t="s">
        <v>2</v>
      </c>
      <c r="J4" s="3" t="s">
        <v>4</v>
      </c>
      <c r="K4" t="s">
        <v>15</v>
      </c>
      <c r="L4" t="s">
        <v>34</v>
      </c>
      <c r="M4" t="s">
        <v>51</v>
      </c>
      <c r="O4" s="3" t="s">
        <v>1</v>
      </c>
      <c r="P4" s="3" t="s">
        <v>2</v>
      </c>
      <c r="Q4" s="3" t="s">
        <v>4</v>
      </c>
      <c r="R4" t="s">
        <v>15</v>
      </c>
      <c r="S4" t="s">
        <v>34</v>
      </c>
      <c r="T4" t="s">
        <v>51</v>
      </c>
      <c r="V4" s="3" t="s">
        <v>1</v>
      </c>
      <c r="W4" s="3" t="s">
        <v>2</v>
      </c>
      <c r="X4" s="3" t="s">
        <v>4</v>
      </c>
      <c r="Y4" t="s">
        <v>15</v>
      </c>
      <c r="Z4" t="s">
        <v>34</v>
      </c>
      <c r="AA4" t="s">
        <v>51</v>
      </c>
      <c r="AD4" s="3" t="s">
        <v>1</v>
      </c>
      <c r="AE4" s="3" t="s">
        <v>2</v>
      </c>
      <c r="AF4" s="3" t="s">
        <v>4</v>
      </c>
      <c r="AG4" t="s">
        <v>15</v>
      </c>
      <c r="AH4" t="s">
        <v>34</v>
      </c>
      <c r="AI4" t="s">
        <v>51</v>
      </c>
      <c r="AL4" s="3" t="s">
        <v>1</v>
      </c>
      <c r="AM4" s="3" t="s">
        <v>2</v>
      </c>
      <c r="AN4" s="3" t="s">
        <v>4</v>
      </c>
      <c r="AO4" t="s">
        <v>15</v>
      </c>
      <c r="AP4" t="s">
        <v>34</v>
      </c>
      <c r="AQ4" t="s">
        <v>51</v>
      </c>
      <c r="AS4" s="3" t="s">
        <v>1</v>
      </c>
      <c r="AT4" s="3" t="s">
        <v>2</v>
      </c>
      <c r="AU4" s="3" t="s">
        <v>4</v>
      </c>
      <c r="AV4" t="s">
        <v>15</v>
      </c>
      <c r="AW4" t="s">
        <v>34</v>
      </c>
      <c r="AX4" t="s">
        <v>51</v>
      </c>
      <c r="BA4" s="3" t="s">
        <v>1</v>
      </c>
      <c r="BB4" s="3" t="s">
        <v>2</v>
      </c>
      <c r="BC4" s="3" t="s">
        <v>4</v>
      </c>
      <c r="BD4" t="s">
        <v>15</v>
      </c>
      <c r="BE4" t="s">
        <v>34</v>
      </c>
      <c r="BF4" t="s">
        <v>51</v>
      </c>
      <c r="BL4" t="s">
        <v>15</v>
      </c>
      <c r="BM4" t="s">
        <v>16</v>
      </c>
      <c r="BN4" t="s">
        <v>21</v>
      </c>
      <c r="BO4" s="5">
        <v>1650.5928199884238</v>
      </c>
      <c r="BP4" s="5">
        <v>398.2939710261885</v>
      </c>
      <c r="BR4" s="15"/>
      <c r="BS4" s="15"/>
      <c r="BT4" s="15"/>
      <c r="BU4" t="s">
        <v>15</v>
      </c>
      <c r="BV4" t="s">
        <v>16</v>
      </c>
      <c r="BX4" s="5">
        <v>8104.0679452054792</v>
      </c>
      <c r="BY4" s="5">
        <v>1955.540678642097</v>
      </c>
      <c r="BZ4" s="2">
        <f>-BX4/$CA$13</f>
        <v>-9.9182586121489322</v>
      </c>
      <c r="CA4" s="2">
        <f>BY4/$CA$14</f>
        <v>1.9128506408412884</v>
      </c>
      <c r="CC4" t="s">
        <v>15</v>
      </c>
      <c r="CD4" t="s">
        <v>16</v>
      </c>
      <c r="CF4" s="5">
        <v>5.4247560559999997</v>
      </c>
      <c r="CG4" s="5">
        <v>0.89604390000000134</v>
      </c>
      <c r="CH4" s="5">
        <v>0.46408771399999998</v>
      </c>
      <c r="CI4" s="5">
        <v>1.615789162</v>
      </c>
      <c r="CJ4" s="5">
        <f>SUM(CF4:CI4)</f>
        <v>8.4006768320000003</v>
      </c>
      <c r="CM4" t="s">
        <v>517</v>
      </c>
    </row>
    <row r="5" spans="1:93" x14ac:dyDescent="0.3">
      <c r="A5" t="s">
        <v>15</v>
      </c>
      <c r="B5" t="s">
        <v>16</v>
      </c>
      <c r="C5" t="s">
        <v>18</v>
      </c>
      <c r="D5" s="5"/>
      <c r="E5" s="5"/>
      <c r="F5" s="5">
        <v>1.9064065552000002</v>
      </c>
      <c r="H5" t="s">
        <v>15</v>
      </c>
      <c r="I5" t="s">
        <v>16</v>
      </c>
      <c r="K5" s="5">
        <v>42.003384160000003</v>
      </c>
      <c r="L5" s="5"/>
      <c r="M5" s="5"/>
      <c r="O5" t="s">
        <v>15</v>
      </c>
      <c r="P5" t="s">
        <v>16</v>
      </c>
      <c r="R5">
        <v>5</v>
      </c>
      <c r="V5" t="s">
        <v>15</v>
      </c>
      <c r="W5" t="s">
        <v>16</v>
      </c>
      <c r="Y5" s="5">
        <v>8.4006768320000003</v>
      </c>
      <c r="Z5" s="5"/>
      <c r="AA5" s="5"/>
      <c r="AD5" t="s">
        <v>15</v>
      </c>
      <c r="AE5" t="s">
        <v>16</v>
      </c>
      <c r="AG5" s="5">
        <v>8104.0679452054792</v>
      </c>
      <c r="AH5" s="5"/>
      <c r="AI5" s="5"/>
      <c r="AL5" t="s">
        <v>15</v>
      </c>
      <c r="AM5" t="s">
        <v>16</v>
      </c>
      <c r="AO5" s="5">
        <v>1955.540678642097</v>
      </c>
      <c r="AP5" s="5"/>
      <c r="AQ5" s="5"/>
      <c r="AS5" t="s">
        <v>15</v>
      </c>
      <c r="AT5" t="s">
        <v>16</v>
      </c>
      <c r="AV5" s="15">
        <v>5183</v>
      </c>
      <c r="AW5" s="15"/>
      <c r="AX5" s="15"/>
      <c r="BA5" t="s">
        <v>15</v>
      </c>
      <c r="BB5" t="s">
        <v>16</v>
      </c>
      <c r="BD5" s="15">
        <v>21.479166666666647</v>
      </c>
      <c r="BE5" s="15"/>
      <c r="BF5" s="15"/>
      <c r="BL5" t="s">
        <v>15</v>
      </c>
      <c r="BM5" t="s">
        <v>22</v>
      </c>
      <c r="BN5" t="s">
        <v>23</v>
      </c>
      <c r="BO5" s="5">
        <v>882.12743183165378</v>
      </c>
      <c r="BP5" s="5">
        <v>198.41986366666683</v>
      </c>
      <c r="BR5" s="15"/>
      <c r="BS5" s="15"/>
      <c r="BT5" s="15"/>
      <c r="BU5" t="s">
        <v>15</v>
      </c>
      <c r="BV5" t="s">
        <v>22</v>
      </c>
      <c r="BX5" s="5">
        <v>4544.9799792531121</v>
      </c>
      <c r="BY5" s="5">
        <v>1022.3174966666677</v>
      </c>
      <c r="BZ5" s="2">
        <f t="shared" ref="BZ5:BZ10" si="0">-BX5/$CA$13</f>
        <v>-5.5624270583689794</v>
      </c>
      <c r="CA5" s="2">
        <f t="shared" ref="CA5:CA10" si="1">BY5/$CA$14</f>
        <v>1</v>
      </c>
      <c r="CC5" t="s">
        <v>15</v>
      </c>
      <c r="CD5" t="s">
        <v>22</v>
      </c>
      <c r="CF5" s="5">
        <v>4.0935248099999999</v>
      </c>
      <c r="CG5" s="5">
        <v>0.91247612199999983</v>
      </c>
      <c r="CH5" s="5">
        <v>0.38913332200000006</v>
      </c>
      <c r="CI5" s="5">
        <v>0.73877072600000004</v>
      </c>
      <c r="CJ5" s="5">
        <f t="shared" ref="CJ5:CJ10" si="2">SUM(CF5:CI5)</f>
        <v>6.1339049800000005</v>
      </c>
      <c r="CM5" t="s">
        <v>320</v>
      </c>
    </row>
    <row r="6" spans="1:93" x14ac:dyDescent="0.3">
      <c r="A6" t="s">
        <v>15</v>
      </c>
      <c r="B6" t="s">
        <v>16</v>
      </c>
      <c r="C6" t="s">
        <v>19</v>
      </c>
      <c r="D6" s="5"/>
      <c r="E6" s="5"/>
      <c r="F6" s="5">
        <v>1.7890145052000002</v>
      </c>
      <c r="H6" t="s">
        <v>15</v>
      </c>
      <c r="I6" t="s">
        <v>22</v>
      </c>
      <c r="K6" s="5">
        <v>30.669524900000006</v>
      </c>
      <c r="L6" s="5"/>
      <c r="M6" s="5"/>
      <c r="O6" t="s">
        <v>15</v>
      </c>
      <c r="P6" t="s">
        <v>22</v>
      </c>
      <c r="R6">
        <v>5</v>
      </c>
      <c r="V6" t="s">
        <v>15</v>
      </c>
      <c r="W6" t="s">
        <v>22</v>
      </c>
      <c r="Y6" s="5">
        <v>6.1339049800000014</v>
      </c>
      <c r="Z6" s="5"/>
      <c r="AA6" s="5"/>
      <c r="AD6" t="s">
        <v>15</v>
      </c>
      <c r="AE6" t="s">
        <v>22</v>
      </c>
      <c r="AG6" s="5">
        <v>4544.9799792531121</v>
      </c>
      <c r="AH6" s="5"/>
      <c r="AI6" s="5"/>
      <c r="AL6" t="s">
        <v>15</v>
      </c>
      <c r="AM6" t="s">
        <v>22</v>
      </c>
      <c r="AO6" s="5">
        <v>1022.3174966666677</v>
      </c>
      <c r="AP6" s="5"/>
      <c r="AQ6" s="5"/>
      <c r="AS6" t="s">
        <v>15</v>
      </c>
      <c r="AT6" t="s">
        <v>22</v>
      </c>
      <c r="AV6" s="15">
        <v>6748.0000000000009</v>
      </c>
      <c r="AW6" s="15"/>
      <c r="AX6" s="15"/>
      <c r="BA6" t="s">
        <v>15</v>
      </c>
      <c r="BB6" t="s">
        <v>22</v>
      </c>
      <c r="BD6" s="15">
        <v>29.999999999999975</v>
      </c>
      <c r="BE6" s="15"/>
      <c r="BF6" s="15"/>
      <c r="BL6" t="s">
        <v>15</v>
      </c>
      <c r="BM6" t="s">
        <v>28</v>
      </c>
      <c r="BN6" t="s">
        <v>29</v>
      </c>
      <c r="BO6" s="5">
        <v>946.67477230769225</v>
      </c>
      <c r="BP6" s="5">
        <v>270.23104204940552</v>
      </c>
      <c r="BR6" s="15"/>
      <c r="BS6" s="15"/>
      <c r="BT6" s="15"/>
      <c r="BU6" t="s">
        <v>15</v>
      </c>
      <c r="BV6" t="s">
        <v>28</v>
      </c>
      <c r="BX6" s="5">
        <v>1204.8465093183722</v>
      </c>
      <c r="BY6" s="5">
        <v>267.186245005214</v>
      </c>
      <c r="BZ6" s="2">
        <f t="shared" si="0"/>
        <v>-1.4745655327870688</v>
      </c>
      <c r="CA6" s="2">
        <f t="shared" si="1"/>
        <v>0.26135348937721603</v>
      </c>
      <c r="CC6" t="s">
        <v>15</v>
      </c>
      <c r="CD6" t="s">
        <v>28</v>
      </c>
      <c r="CF6" s="5">
        <v>4.9296095180000004</v>
      </c>
      <c r="CG6" s="5">
        <v>1.0340316759999999</v>
      </c>
      <c r="CH6" s="5">
        <v>0.38862085600000001</v>
      </c>
      <c r="CI6" s="5">
        <v>1.1211598780000001</v>
      </c>
      <c r="CJ6" s="5">
        <f t="shared" si="2"/>
        <v>7.4734219280000005</v>
      </c>
      <c r="CM6" t="s">
        <v>516</v>
      </c>
    </row>
    <row r="7" spans="1:93" x14ac:dyDescent="0.3">
      <c r="A7" t="s">
        <v>15</v>
      </c>
      <c r="B7" t="s">
        <v>16</v>
      </c>
      <c r="C7" t="s">
        <v>20</v>
      </c>
      <c r="D7" s="5"/>
      <c r="E7" s="5"/>
      <c r="F7" s="5">
        <v>1.5559431512000002</v>
      </c>
      <c r="H7" t="s">
        <v>15</v>
      </c>
      <c r="I7" t="s">
        <v>28</v>
      </c>
      <c r="K7" s="5">
        <v>37.367109639999995</v>
      </c>
      <c r="L7" s="5"/>
      <c r="M7" s="5"/>
      <c r="O7" t="s">
        <v>15</v>
      </c>
      <c r="P7" t="s">
        <v>28</v>
      </c>
      <c r="R7">
        <v>5</v>
      </c>
      <c r="V7" t="s">
        <v>15</v>
      </c>
      <c r="W7" t="s">
        <v>28</v>
      </c>
      <c r="Y7" s="5">
        <v>7.4734219279999987</v>
      </c>
      <c r="Z7" s="5"/>
      <c r="AA7" s="5"/>
      <c r="AD7" t="s">
        <v>15</v>
      </c>
      <c r="AE7" t="s">
        <v>28</v>
      </c>
      <c r="AG7" s="5">
        <v>1204.8465093183722</v>
      </c>
      <c r="AH7" s="5"/>
      <c r="AI7" s="5"/>
      <c r="AL7" t="s">
        <v>15</v>
      </c>
      <c r="AM7" t="s">
        <v>28</v>
      </c>
      <c r="AO7" s="5">
        <v>267.186245005214</v>
      </c>
      <c r="AP7" s="5"/>
      <c r="AQ7" s="5"/>
      <c r="AS7" t="s">
        <v>15</v>
      </c>
      <c r="AT7" t="s">
        <v>28</v>
      </c>
      <c r="AV7" s="15">
        <v>31014</v>
      </c>
      <c r="AW7" s="15"/>
      <c r="AX7" s="15"/>
      <c r="BA7" t="s">
        <v>15</v>
      </c>
      <c r="BB7" t="s">
        <v>28</v>
      </c>
      <c r="BD7" s="15">
        <v>139.85416666666654</v>
      </c>
      <c r="BE7" s="15"/>
      <c r="BF7" s="15"/>
      <c r="BL7" t="s">
        <v>15</v>
      </c>
      <c r="BM7" t="s">
        <v>28</v>
      </c>
      <c r="BN7" t="s">
        <v>30</v>
      </c>
      <c r="BO7" s="5">
        <v>1285.8940871300299</v>
      </c>
      <c r="BP7" s="5">
        <v>260.49236345263182</v>
      </c>
      <c r="BR7" s="15"/>
      <c r="BS7" s="15"/>
      <c r="BT7" s="15"/>
      <c r="BU7" t="s">
        <v>34</v>
      </c>
      <c r="BV7" t="s">
        <v>35</v>
      </c>
      <c r="BX7" s="5">
        <v>3145.1113062002464</v>
      </c>
      <c r="BY7" s="5">
        <v>1275.0567154545465</v>
      </c>
      <c r="BZ7" s="2">
        <f t="shared" si="0"/>
        <v>-3.8491813629650711</v>
      </c>
      <c r="CA7" s="2">
        <f t="shared" si="1"/>
        <v>1.2472218460624527</v>
      </c>
      <c r="CC7" t="s">
        <v>34</v>
      </c>
      <c r="CD7" t="s">
        <v>35</v>
      </c>
      <c r="CF7" s="5">
        <v>3.4772727780000006</v>
      </c>
      <c r="CG7" s="5">
        <v>1.1168216079999997</v>
      </c>
      <c r="CH7" s="5">
        <v>0.27674021400000004</v>
      </c>
      <c r="CI7" s="5">
        <v>0.73941494800000007</v>
      </c>
      <c r="CJ7" s="5">
        <f t="shared" si="2"/>
        <v>5.6102495480000005</v>
      </c>
      <c r="CM7" t="s">
        <v>42</v>
      </c>
    </row>
    <row r="8" spans="1:93" x14ac:dyDescent="0.3">
      <c r="A8" t="s">
        <v>15</v>
      </c>
      <c r="B8" t="s">
        <v>16</v>
      </c>
      <c r="C8" t="s">
        <v>21</v>
      </c>
      <c r="D8" s="5">
        <v>1650.5928199884238</v>
      </c>
      <c r="E8" s="5">
        <v>398.2939710261885</v>
      </c>
      <c r="F8" s="5">
        <v>1.7110045171999999</v>
      </c>
      <c r="H8" t="s">
        <v>34</v>
      </c>
      <c r="I8" t="s">
        <v>35</v>
      </c>
      <c r="K8" s="5"/>
      <c r="L8" s="5">
        <v>28.051247739999997</v>
      </c>
      <c r="M8" s="5"/>
      <c r="O8" t="s">
        <v>34</v>
      </c>
      <c r="P8" t="s">
        <v>35</v>
      </c>
      <c r="S8">
        <v>5</v>
      </c>
      <c r="V8" t="s">
        <v>34</v>
      </c>
      <c r="W8" t="s">
        <v>35</v>
      </c>
      <c r="Y8" s="5"/>
      <c r="Z8" s="5">
        <v>5.6102495479999996</v>
      </c>
      <c r="AA8" s="5"/>
      <c r="AD8" t="s">
        <v>34</v>
      </c>
      <c r="AE8" t="s">
        <v>35</v>
      </c>
      <c r="AG8" s="5"/>
      <c r="AH8" s="5">
        <v>3145.1113062002464</v>
      </c>
      <c r="AI8" s="5"/>
      <c r="AL8" t="s">
        <v>34</v>
      </c>
      <c r="AM8" t="s">
        <v>35</v>
      </c>
      <c r="AO8" s="5"/>
      <c r="AP8" s="5">
        <v>1275.0567154545465</v>
      </c>
      <c r="AQ8" s="5"/>
      <c r="AS8" t="s">
        <v>34</v>
      </c>
      <c r="AT8" t="s">
        <v>35</v>
      </c>
      <c r="AV8" s="15"/>
      <c r="AW8" s="15">
        <v>8919</v>
      </c>
      <c r="AX8" s="15"/>
      <c r="BA8" t="s">
        <v>34</v>
      </c>
      <c r="BB8" t="s">
        <v>35</v>
      </c>
      <c r="BD8" s="15"/>
      <c r="BE8" s="15">
        <v>21.999999999999982</v>
      </c>
      <c r="BF8" s="15"/>
      <c r="BL8" t="s">
        <v>15</v>
      </c>
      <c r="BM8" t="s">
        <v>28</v>
      </c>
      <c r="BN8" t="s">
        <v>31</v>
      </c>
      <c r="BO8" s="5">
        <v>1150.6259166666666</v>
      </c>
      <c r="BP8" s="5">
        <v>378.72030171428599</v>
      </c>
      <c r="BR8" s="15"/>
      <c r="BS8" s="15"/>
      <c r="BT8" s="15"/>
      <c r="BU8" t="s">
        <v>34</v>
      </c>
      <c r="BV8" t="s">
        <v>41</v>
      </c>
      <c r="BX8" s="5">
        <v>817.08576697917113</v>
      </c>
      <c r="BY8" s="5">
        <v>308.2042882506878</v>
      </c>
      <c r="BZ8" s="2">
        <f t="shared" si="0"/>
        <v>-1</v>
      </c>
      <c r="CA8" s="2">
        <f t="shared" si="1"/>
        <v>0.301476096472581</v>
      </c>
      <c r="CC8" t="s">
        <v>34</v>
      </c>
      <c r="CD8" t="s">
        <v>41</v>
      </c>
      <c r="CF8" s="5">
        <v>2.9392517099999997</v>
      </c>
      <c r="CG8" s="5">
        <v>0.60167901777777777</v>
      </c>
      <c r="CH8" s="5">
        <v>0.22584717111111116</v>
      </c>
      <c r="CI8" s="5">
        <v>0.51348049777777771</v>
      </c>
      <c r="CJ8" s="5">
        <f t="shared" si="2"/>
        <v>4.2802583966666665</v>
      </c>
      <c r="CM8" t="s">
        <v>43</v>
      </c>
    </row>
    <row r="9" spans="1:93" x14ac:dyDescent="0.3">
      <c r="A9" t="s">
        <v>15</v>
      </c>
      <c r="B9" t="s">
        <v>22</v>
      </c>
      <c r="C9" t="s">
        <v>23</v>
      </c>
      <c r="D9" s="5">
        <v>882.12743183165378</v>
      </c>
      <c r="E9" s="5">
        <v>198.41986366666683</v>
      </c>
      <c r="F9" s="5">
        <v>1.1905191820000001</v>
      </c>
      <c r="H9" t="s">
        <v>34</v>
      </c>
      <c r="I9" t="s">
        <v>41</v>
      </c>
      <c r="K9" s="5"/>
      <c r="L9" s="5">
        <v>38.52232557</v>
      </c>
      <c r="M9" s="5"/>
      <c r="O9" t="s">
        <v>34</v>
      </c>
      <c r="P9" t="s">
        <v>41</v>
      </c>
      <c r="S9">
        <v>9</v>
      </c>
      <c r="V9" t="s">
        <v>34</v>
      </c>
      <c r="W9" t="s">
        <v>41</v>
      </c>
      <c r="Y9" s="5"/>
      <c r="Z9" s="5">
        <v>4.2802583966666665</v>
      </c>
      <c r="AA9" s="5"/>
      <c r="AD9" t="s">
        <v>34</v>
      </c>
      <c r="AE9" t="s">
        <v>41</v>
      </c>
      <c r="AG9" s="5"/>
      <c r="AH9" s="5">
        <v>817.08576697917113</v>
      </c>
      <c r="AI9" s="5"/>
      <c r="AL9" t="s">
        <v>34</v>
      </c>
      <c r="AM9" t="s">
        <v>41</v>
      </c>
      <c r="AO9" s="5"/>
      <c r="AP9" s="5">
        <v>308.2042882506878</v>
      </c>
      <c r="AQ9" s="5"/>
      <c r="AS9" t="s">
        <v>34</v>
      </c>
      <c r="AT9" t="s">
        <v>41</v>
      </c>
      <c r="AV9" s="15"/>
      <c r="AW9" s="15">
        <v>47146</v>
      </c>
      <c r="AX9" s="15"/>
      <c r="BA9" t="s">
        <v>34</v>
      </c>
      <c r="BB9" t="s">
        <v>41</v>
      </c>
      <c r="BD9" s="15"/>
      <c r="BE9" s="15">
        <v>124.98958333333324</v>
      </c>
      <c r="BF9" s="15"/>
      <c r="BL9" t="s">
        <v>15</v>
      </c>
      <c r="BM9" t="s">
        <v>28</v>
      </c>
      <c r="BN9" t="s">
        <v>32</v>
      </c>
      <c r="BO9" s="5">
        <v>1456.8908646153845</v>
      </c>
      <c r="BP9" s="5">
        <v>188.21944089441013</v>
      </c>
      <c r="BR9" s="15"/>
      <c r="BS9" s="15"/>
      <c r="BT9" s="15"/>
      <c r="BU9" t="s">
        <v>51</v>
      </c>
      <c r="BV9" t="s">
        <v>52</v>
      </c>
      <c r="BX9" s="5">
        <v>1573.8613110165045</v>
      </c>
      <c r="BY9" s="5">
        <v>190.69277126453713</v>
      </c>
      <c r="BZ9" s="2">
        <f t="shared" si="0"/>
        <v>-1.9261886262383332</v>
      </c>
      <c r="CA9" s="2">
        <f t="shared" si="1"/>
        <v>0.18652989104295215</v>
      </c>
      <c r="CC9" t="s">
        <v>51</v>
      </c>
      <c r="CD9" t="s">
        <v>52</v>
      </c>
      <c r="CF9" s="5">
        <v>6.199801517500001</v>
      </c>
      <c r="CG9" s="5">
        <v>0.26513801249999991</v>
      </c>
      <c r="CH9" s="5">
        <v>6.5259264999999997E-2</v>
      </c>
      <c r="CI9" s="5">
        <v>0.21655118000000001</v>
      </c>
      <c r="CJ9" s="5">
        <f t="shared" si="2"/>
        <v>6.7467499750000002</v>
      </c>
      <c r="CM9" t="s">
        <v>44</v>
      </c>
    </row>
    <row r="10" spans="1:93" x14ac:dyDescent="0.3">
      <c r="A10" t="s">
        <v>15</v>
      </c>
      <c r="B10" t="s">
        <v>22</v>
      </c>
      <c r="C10" t="s">
        <v>24</v>
      </c>
      <c r="D10" s="5"/>
      <c r="E10" s="5"/>
      <c r="F10" s="5">
        <v>1.3646512740000001</v>
      </c>
      <c r="H10" t="s">
        <v>51</v>
      </c>
      <c r="I10" t="s">
        <v>52</v>
      </c>
      <c r="K10" s="5"/>
      <c r="L10" s="5"/>
      <c r="M10" s="5">
        <v>26.986999900000001</v>
      </c>
      <c r="O10" t="s">
        <v>51</v>
      </c>
      <c r="P10" t="s">
        <v>52</v>
      </c>
      <c r="T10">
        <v>4</v>
      </c>
      <c r="V10" t="s">
        <v>51</v>
      </c>
      <c r="W10" t="s">
        <v>52</v>
      </c>
      <c r="Y10" s="5"/>
      <c r="Z10" s="5"/>
      <c r="AA10" s="5">
        <v>6.7467499750000002</v>
      </c>
      <c r="AD10" t="s">
        <v>51</v>
      </c>
      <c r="AE10" t="s">
        <v>52</v>
      </c>
      <c r="AG10" s="5"/>
      <c r="AH10" s="5"/>
      <c r="AI10" s="5">
        <v>1573.8613110165045</v>
      </c>
      <c r="AL10" t="s">
        <v>51</v>
      </c>
      <c r="AM10" t="s">
        <v>52</v>
      </c>
      <c r="AO10" s="5"/>
      <c r="AP10" s="5"/>
      <c r="AQ10" s="5">
        <v>190.69277126453713</v>
      </c>
      <c r="AS10" t="s">
        <v>51</v>
      </c>
      <c r="AV10" s="15"/>
      <c r="AW10" s="15"/>
      <c r="AX10" s="15">
        <v>43546</v>
      </c>
      <c r="BA10" t="s">
        <v>51</v>
      </c>
      <c r="BB10" t="s">
        <v>52</v>
      </c>
      <c r="BD10" s="15"/>
      <c r="BE10" s="15"/>
      <c r="BF10" s="15">
        <v>141.52083333333326</v>
      </c>
      <c r="BL10" t="s">
        <v>15</v>
      </c>
      <c r="BM10" t="s">
        <v>28</v>
      </c>
      <c r="BN10" t="s">
        <v>33</v>
      </c>
      <c r="BO10" s="5">
        <v>1184.4684099999999</v>
      </c>
      <c r="BP10" s="5">
        <v>376.93580340331528</v>
      </c>
      <c r="BR10" s="15"/>
      <c r="BS10" s="15"/>
      <c r="BT10" s="15"/>
      <c r="BU10" t="s">
        <v>51</v>
      </c>
      <c r="BV10" t="s">
        <v>57</v>
      </c>
      <c r="BX10" s="5">
        <v>1025.6069620061364</v>
      </c>
      <c r="BY10" s="5">
        <v>245.39273283987933</v>
      </c>
      <c r="BZ10" s="2">
        <f t="shared" si="0"/>
        <v>-1.2552011104022582</v>
      </c>
      <c r="CA10" s="2">
        <f t="shared" si="1"/>
        <v>0.24003573609959547</v>
      </c>
      <c r="CC10" t="s">
        <v>51</v>
      </c>
      <c r="CD10" t="s">
        <v>57</v>
      </c>
      <c r="CF10" s="5">
        <v>3.1608907916666666</v>
      </c>
      <c r="CG10" s="5">
        <v>0.77751373666666668</v>
      </c>
      <c r="CH10" s="5">
        <v>0.13803999833333333</v>
      </c>
      <c r="CI10" s="5">
        <v>0.43605517166666669</v>
      </c>
      <c r="CJ10" s="5">
        <f t="shared" si="2"/>
        <v>4.5124996983333325</v>
      </c>
      <c r="CM10" t="s">
        <v>45</v>
      </c>
    </row>
    <row r="11" spans="1:93" x14ac:dyDescent="0.3">
      <c r="A11" t="s">
        <v>15</v>
      </c>
      <c r="B11" t="s">
        <v>22</v>
      </c>
      <c r="C11" t="s">
        <v>25</v>
      </c>
      <c r="D11" s="5"/>
      <c r="E11" s="5"/>
      <c r="F11" s="5">
        <v>1.2214366740000002</v>
      </c>
      <c r="H11" t="s">
        <v>51</v>
      </c>
      <c r="I11" t="s">
        <v>57</v>
      </c>
      <c r="K11" s="5"/>
      <c r="L11" s="5"/>
      <c r="M11" s="5">
        <v>27.074998189999999</v>
      </c>
      <c r="O11" t="s">
        <v>51</v>
      </c>
      <c r="P11" t="s">
        <v>57</v>
      </c>
      <c r="T11">
        <v>6</v>
      </c>
      <c r="V11" t="s">
        <v>51</v>
      </c>
      <c r="W11" t="s">
        <v>57</v>
      </c>
      <c r="Y11" s="5"/>
      <c r="Z11" s="5"/>
      <c r="AA11" s="5">
        <v>4.5124996983333334</v>
      </c>
      <c r="AD11" t="s">
        <v>51</v>
      </c>
      <c r="AE11" t="s">
        <v>57</v>
      </c>
      <c r="AG11" s="5"/>
      <c r="AH11" s="5"/>
      <c r="AI11" s="5">
        <v>1025.6069620061364</v>
      </c>
      <c r="AL11" t="s">
        <v>51</v>
      </c>
      <c r="AM11" t="s">
        <v>57</v>
      </c>
      <c r="AO11" s="5"/>
      <c r="AP11" s="5"/>
      <c r="AQ11" s="5">
        <v>245.39273283987933</v>
      </c>
      <c r="BA11" t="s">
        <v>51</v>
      </c>
      <c r="BB11" t="s">
        <v>57</v>
      </c>
      <c r="BD11" s="15"/>
      <c r="BE11" s="15"/>
      <c r="BF11" s="15">
        <v>110.33333333333324</v>
      </c>
      <c r="BL11" t="s">
        <v>34</v>
      </c>
      <c r="BM11" t="s">
        <v>35</v>
      </c>
      <c r="BN11" t="s">
        <v>40</v>
      </c>
      <c r="BO11" s="5">
        <v>643.44094517322571</v>
      </c>
      <c r="BP11" s="5">
        <v>260.85680863636389</v>
      </c>
      <c r="BR11" s="15"/>
      <c r="BS11" s="15"/>
      <c r="BT11" s="15"/>
      <c r="BZ11" s="2"/>
      <c r="CA11" s="2"/>
      <c r="CM11" t="s">
        <v>46</v>
      </c>
    </row>
    <row r="12" spans="1:93" x14ac:dyDescent="0.3">
      <c r="A12" t="s">
        <v>15</v>
      </c>
      <c r="B12" t="s">
        <v>22</v>
      </c>
      <c r="C12" t="s">
        <v>26</v>
      </c>
      <c r="D12" s="5"/>
      <c r="E12" s="5"/>
      <c r="F12" s="5">
        <v>1.2477726820000001</v>
      </c>
      <c r="BL12" t="s">
        <v>34</v>
      </c>
      <c r="BM12" t="s">
        <v>41</v>
      </c>
      <c r="BN12" t="s">
        <v>42</v>
      </c>
      <c r="BO12" s="5">
        <v>894.23150922266143</v>
      </c>
      <c r="BP12" s="5">
        <v>275.62303167512715</v>
      </c>
      <c r="BR12" s="15"/>
      <c r="BS12" s="15"/>
      <c r="BT12" s="15"/>
      <c r="BU12" s="18" t="s">
        <v>87</v>
      </c>
      <c r="BZ12" t="s">
        <v>88</v>
      </c>
      <c r="CA12" s="2"/>
      <c r="CM12" t="s">
        <v>47</v>
      </c>
    </row>
    <row r="13" spans="1:93" x14ac:dyDescent="0.3">
      <c r="A13" t="s">
        <v>15</v>
      </c>
      <c r="B13" t="s">
        <v>22</v>
      </c>
      <c r="C13" t="s">
        <v>27</v>
      </c>
      <c r="D13" s="5"/>
      <c r="E13" s="5"/>
      <c r="F13" s="5">
        <v>1.109525168</v>
      </c>
      <c r="BL13" t="s">
        <v>34</v>
      </c>
      <c r="BM13" t="s">
        <v>41</v>
      </c>
      <c r="BN13" t="s">
        <v>43</v>
      </c>
      <c r="BO13" s="5">
        <v>1116.7281200164402</v>
      </c>
      <c r="BP13" s="5">
        <v>325.38916359281461</v>
      </c>
      <c r="BR13" s="15"/>
      <c r="BS13" s="15"/>
      <c r="BT13" s="15"/>
      <c r="BU13" s="2">
        <f t="shared" ref="BU13:BU19" si="3">-BZ4</f>
        <v>9.9182586121489322</v>
      </c>
      <c r="BZ13" t="s">
        <v>68</v>
      </c>
      <c r="CA13" s="2">
        <f>BX8</f>
        <v>817.08576697917113</v>
      </c>
      <c r="CM13" t="s">
        <v>48</v>
      </c>
    </row>
    <row r="14" spans="1:93" x14ac:dyDescent="0.3">
      <c r="A14" t="s">
        <v>15</v>
      </c>
      <c r="B14" t="s">
        <v>28</v>
      </c>
      <c r="C14" t="s">
        <v>29</v>
      </c>
      <c r="D14" s="5">
        <v>946.67477230769225</v>
      </c>
      <c r="E14" s="5">
        <v>270.23104204940552</v>
      </c>
      <c r="F14" s="5">
        <v>1.230677204</v>
      </c>
      <c r="BL14" t="s">
        <v>34</v>
      </c>
      <c r="BM14" t="s">
        <v>41</v>
      </c>
      <c r="BN14" t="s">
        <v>44</v>
      </c>
      <c r="BO14" s="5">
        <v>691.21634185185189</v>
      </c>
      <c r="BP14" s="5">
        <v>454.15279038783308</v>
      </c>
      <c r="BR14" s="15"/>
      <c r="BS14" s="15"/>
      <c r="BT14" s="15"/>
      <c r="BU14" s="2">
        <f t="shared" si="3"/>
        <v>5.5624270583689794</v>
      </c>
      <c r="BZ14" t="s">
        <v>89</v>
      </c>
      <c r="CA14" s="2">
        <f>BY5</f>
        <v>1022.3174966666677</v>
      </c>
      <c r="CM14" t="s">
        <v>345</v>
      </c>
    </row>
    <row r="15" spans="1:93" x14ac:dyDescent="0.3">
      <c r="A15" t="s">
        <v>15</v>
      </c>
      <c r="B15" t="s">
        <v>28</v>
      </c>
      <c r="C15" t="s">
        <v>30</v>
      </c>
      <c r="D15" s="5">
        <v>1285.8940871300299</v>
      </c>
      <c r="E15" s="5">
        <v>260.49236345263182</v>
      </c>
      <c r="F15" s="5">
        <v>1.546673408</v>
      </c>
      <c r="BL15" t="s">
        <v>34</v>
      </c>
      <c r="BM15" t="s">
        <v>41</v>
      </c>
      <c r="BN15" t="s">
        <v>45</v>
      </c>
      <c r="BO15" s="5">
        <v>703.94378592132512</v>
      </c>
      <c r="BP15" s="5">
        <v>283.33737383333363</v>
      </c>
      <c r="BR15" s="15"/>
      <c r="BS15" s="15"/>
      <c r="BT15" s="15"/>
      <c r="BU15" s="2">
        <f t="shared" si="3"/>
        <v>1.4745655327870688</v>
      </c>
      <c r="CA15" s="2"/>
      <c r="CM15" t="s">
        <v>40</v>
      </c>
    </row>
    <row r="16" spans="1:93" x14ac:dyDescent="0.3">
      <c r="A16" t="s">
        <v>15</v>
      </c>
      <c r="B16" t="s">
        <v>28</v>
      </c>
      <c r="C16" t="s">
        <v>31</v>
      </c>
      <c r="D16" s="5">
        <v>1150.6259166666666</v>
      </c>
      <c r="E16" s="5">
        <v>378.72030171428599</v>
      </c>
      <c r="F16" s="5">
        <v>1.3807510999999999</v>
      </c>
      <c r="BL16" t="s">
        <v>34</v>
      </c>
      <c r="BM16" t="s">
        <v>41</v>
      </c>
      <c r="BN16" t="s">
        <v>46</v>
      </c>
      <c r="BO16" s="5">
        <v>669.30261609530771</v>
      </c>
      <c r="BP16" s="5">
        <v>332.41861554717013</v>
      </c>
      <c r="BR16" s="15"/>
      <c r="BS16" s="15"/>
      <c r="BT16" s="15"/>
      <c r="BU16" s="2">
        <f t="shared" si="3"/>
        <v>3.8491813629650711</v>
      </c>
      <c r="CA16" s="2"/>
      <c r="CM16" t="s">
        <v>50</v>
      </c>
    </row>
    <row r="17" spans="1:91" x14ac:dyDescent="0.3">
      <c r="A17" t="s">
        <v>15</v>
      </c>
      <c r="B17" t="s">
        <v>28</v>
      </c>
      <c r="C17" t="s">
        <v>32</v>
      </c>
      <c r="D17" s="5">
        <v>1456.8908646153845</v>
      </c>
      <c r="E17" s="5">
        <v>188.21944089441013</v>
      </c>
      <c r="F17" s="5">
        <v>1.8939581239999999</v>
      </c>
      <c r="BL17" t="s">
        <v>34</v>
      </c>
      <c r="BM17" t="s">
        <v>41</v>
      </c>
      <c r="BN17" t="s">
        <v>47</v>
      </c>
      <c r="BO17" s="5">
        <v>1102.7338924261715</v>
      </c>
      <c r="BP17" s="5">
        <v>233.14339256410273</v>
      </c>
      <c r="BR17" s="15"/>
      <c r="BS17" s="15"/>
      <c r="BT17" s="15"/>
      <c r="BU17" s="2">
        <f t="shared" si="3"/>
        <v>1</v>
      </c>
      <c r="CA17" s="2"/>
      <c r="CM17" t="s">
        <v>513</v>
      </c>
    </row>
    <row r="18" spans="1:91" x14ac:dyDescent="0.3">
      <c r="A18" t="s">
        <v>15</v>
      </c>
      <c r="B18" t="s">
        <v>28</v>
      </c>
      <c r="C18" t="s">
        <v>33</v>
      </c>
      <c r="D18" s="5">
        <v>1184.4684099999999</v>
      </c>
      <c r="E18" s="5">
        <v>376.93580340331528</v>
      </c>
      <c r="F18" s="5">
        <v>1.4213620920000001</v>
      </c>
      <c r="BL18" t="s">
        <v>34</v>
      </c>
      <c r="BM18" t="s">
        <v>41</v>
      </c>
      <c r="BN18" t="s">
        <v>48</v>
      </c>
      <c r="BO18" s="5">
        <v>911.06561393939387</v>
      </c>
      <c r="BP18" s="5">
        <v>398.21410940397385</v>
      </c>
      <c r="BR18" s="15"/>
      <c r="BS18" s="15"/>
      <c r="BT18" s="15"/>
      <c r="BU18" s="2">
        <f t="shared" si="3"/>
        <v>1.9261886262383332</v>
      </c>
      <c r="CA18" s="2"/>
      <c r="CM18" t="s">
        <v>365</v>
      </c>
    </row>
    <row r="19" spans="1:91" x14ac:dyDescent="0.3">
      <c r="A19" t="s">
        <v>34</v>
      </c>
      <c r="B19" t="s">
        <v>35</v>
      </c>
      <c r="C19" t="s">
        <v>36</v>
      </c>
      <c r="D19" s="5"/>
      <c r="E19" s="5"/>
      <c r="F19" s="5">
        <v>1.5186000599999998</v>
      </c>
      <c r="BL19" t="s">
        <v>34</v>
      </c>
      <c r="BM19" t="s">
        <v>41</v>
      </c>
      <c r="BN19" t="s">
        <v>50</v>
      </c>
      <c r="BO19" s="5">
        <v>322.73511037037042</v>
      </c>
      <c r="BP19" s="5">
        <v>128.14482323529398</v>
      </c>
      <c r="BR19" s="15"/>
      <c r="BS19" s="15"/>
      <c r="BT19" s="15"/>
      <c r="BU19" s="2">
        <f t="shared" si="3"/>
        <v>1.2552011104022582</v>
      </c>
      <c r="CA19" s="2"/>
      <c r="CM19" t="s">
        <v>408</v>
      </c>
    </row>
    <row r="20" spans="1:91" x14ac:dyDescent="0.3">
      <c r="A20" t="s">
        <v>34</v>
      </c>
      <c r="B20" t="s">
        <v>35</v>
      </c>
      <c r="C20" t="s">
        <v>37</v>
      </c>
      <c r="D20" s="5"/>
      <c r="E20" s="5"/>
      <c r="F20" s="5">
        <v>1.0383765239999998</v>
      </c>
      <c r="BL20" t="s">
        <v>51</v>
      </c>
      <c r="BM20" t="s">
        <v>52</v>
      </c>
      <c r="BN20" t="s">
        <v>53</v>
      </c>
      <c r="BO20" s="5">
        <v>880.33478148988115</v>
      </c>
      <c r="BP20" s="5">
        <v>185.17720981651385</v>
      </c>
      <c r="BR20" s="15"/>
      <c r="BS20" s="15"/>
      <c r="BT20" s="15"/>
      <c r="BZ20" s="2"/>
      <c r="CA20" s="2"/>
      <c r="CM20" t="s">
        <v>23</v>
      </c>
    </row>
    <row r="21" spans="1:91" x14ac:dyDescent="0.3">
      <c r="A21" t="s">
        <v>34</v>
      </c>
      <c r="B21" t="s">
        <v>35</v>
      </c>
      <c r="C21" t="s">
        <v>38</v>
      </c>
      <c r="D21" s="5"/>
      <c r="E21" s="5"/>
      <c r="F21" s="5">
        <v>1.0489579099999999</v>
      </c>
      <c r="BL21" t="s">
        <v>51</v>
      </c>
      <c r="BM21" t="s">
        <v>52</v>
      </c>
      <c r="BN21" t="s">
        <v>54</v>
      </c>
      <c r="BO21" s="5">
        <v>1001.013832326284</v>
      </c>
      <c r="BP21" s="5">
        <v>199.63315189958178</v>
      </c>
      <c r="BR21" s="15"/>
      <c r="BS21" s="15"/>
      <c r="BT21" s="15"/>
      <c r="BZ21" s="2"/>
      <c r="CA21" s="2"/>
      <c r="CM21" t="s">
        <v>679</v>
      </c>
    </row>
    <row r="22" spans="1:91" x14ac:dyDescent="0.3">
      <c r="A22" t="s">
        <v>34</v>
      </c>
      <c r="B22" t="s">
        <v>35</v>
      </c>
      <c r="C22" t="s">
        <v>39</v>
      </c>
      <c r="D22" s="5"/>
      <c r="E22" s="5"/>
      <c r="F22" s="5">
        <v>0.85654509599999995</v>
      </c>
      <c r="BL22" t="s">
        <v>51</v>
      </c>
      <c r="BM22" t="s">
        <v>52</v>
      </c>
      <c r="BN22" t="s">
        <v>55</v>
      </c>
      <c r="BO22" s="5">
        <v>3135.6011677489178</v>
      </c>
      <c r="BP22" s="5">
        <v>186.82184711445456</v>
      </c>
      <c r="BR22" s="15"/>
      <c r="BS22" s="15"/>
      <c r="BT22" s="15"/>
      <c r="BZ22" s="2"/>
      <c r="CA22" s="2"/>
      <c r="CM22" t="s">
        <v>648</v>
      </c>
    </row>
    <row r="23" spans="1:91" x14ac:dyDescent="0.3">
      <c r="A23" t="s">
        <v>34</v>
      </c>
      <c r="B23" t="s">
        <v>35</v>
      </c>
      <c r="C23" t="s">
        <v>40</v>
      </c>
      <c r="D23" s="5">
        <v>643.44094517322571</v>
      </c>
      <c r="E23" s="5">
        <v>260.85680863636389</v>
      </c>
      <c r="F23" s="5">
        <v>1.147769958</v>
      </c>
      <c r="BL23" t="s">
        <v>51</v>
      </c>
      <c r="BM23" t="s">
        <v>52</v>
      </c>
      <c r="BN23" t="s">
        <v>56</v>
      </c>
      <c r="BO23" s="5">
        <v>2349.6735646135267</v>
      </c>
      <c r="BP23" s="5">
        <v>192.23018969123109</v>
      </c>
      <c r="BR23" s="15"/>
      <c r="BS23" s="15"/>
      <c r="BT23" s="15"/>
      <c r="BZ23" s="2"/>
      <c r="CA23" s="2"/>
      <c r="CM23" t="s">
        <v>649</v>
      </c>
    </row>
    <row r="24" spans="1:91" x14ac:dyDescent="0.3">
      <c r="A24" t="s">
        <v>34</v>
      </c>
      <c r="B24" t="s">
        <v>41</v>
      </c>
      <c r="C24" t="s">
        <v>42</v>
      </c>
      <c r="D24" s="5">
        <v>894.23150922266143</v>
      </c>
      <c r="E24" s="5">
        <v>275.62303167512715</v>
      </c>
      <c r="F24" s="5">
        <v>0.50275682629629637</v>
      </c>
      <c r="BL24" t="s">
        <v>51</v>
      </c>
      <c r="BM24" t="s">
        <v>57</v>
      </c>
      <c r="BN24" t="s">
        <v>59</v>
      </c>
      <c r="BO24" s="5">
        <v>864.76637703703705</v>
      </c>
      <c r="BP24" s="5">
        <v>255.52604300957609</v>
      </c>
      <c r="BR24" s="15"/>
      <c r="BS24" s="15"/>
      <c r="BT24" s="15"/>
      <c r="BZ24" s="2"/>
      <c r="CA24" s="2"/>
      <c r="CM24" t="s">
        <v>650</v>
      </c>
    </row>
    <row r="25" spans="1:91" x14ac:dyDescent="0.3">
      <c r="A25" t="s">
        <v>34</v>
      </c>
      <c r="B25" t="s">
        <v>41</v>
      </c>
      <c r="C25" t="s">
        <v>43</v>
      </c>
      <c r="D25" s="5">
        <v>1116.7281200164402</v>
      </c>
      <c r="E25" s="5">
        <v>325.38916359281461</v>
      </c>
      <c r="F25" s="5">
        <v>0.50314805851851852</v>
      </c>
      <c r="BL25" t="s">
        <v>51</v>
      </c>
      <c r="BM25" t="s">
        <v>57</v>
      </c>
      <c r="BN25" t="s">
        <v>60</v>
      </c>
      <c r="BO25" s="5">
        <v>684.19484453880614</v>
      </c>
      <c r="BP25" s="5">
        <v>200.53946039758011</v>
      </c>
      <c r="BR25" s="15"/>
      <c r="BS25" s="15"/>
      <c r="BT25" s="15"/>
      <c r="BZ25" s="2"/>
      <c r="CA25" s="2"/>
      <c r="CM25" t="s">
        <v>21</v>
      </c>
    </row>
    <row r="26" spans="1:91" x14ac:dyDescent="0.3">
      <c r="A26" t="s">
        <v>34</v>
      </c>
      <c r="B26" t="s">
        <v>41</v>
      </c>
      <c r="C26" t="s">
        <v>44</v>
      </c>
      <c r="D26" s="5">
        <v>691.21634185185189</v>
      </c>
      <c r="E26" s="5">
        <v>454.15279038783308</v>
      </c>
      <c r="F26" s="5">
        <v>0.69121634185185188</v>
      </c>
      <c r="BL26" t="s">
        <v>51</v>
      </c>
      <c r="BM26" t="s">
        <v>57</v>
      </c>
      <c r="BN26" t="s">
        <v>61</v>
      </c>
      <c r="BO26" s="5">
        <v>755.90350211946054</v>
      </c>
      <c r="BP26" s="5">
        <v>299.47627297709948</v>
      </c>
      <c r="BR26" s="15"/>
      <c r="BS26" s="15"/>
      <c r="BT26" s="15"/>
      <c r="BZ26" s="2"/>
      <c r="CA26" s="2"/>
      <c r="CM26" t="s">
        <v>447</v>
      </c>
    </row>
    <row r="27" spans="1:91" x14ac:dyDescent="0.3">
      <c r="A27" t="s">
        <v>34</v>
      </c>
      <c r="B27" t="s">
        <v>41</v>
      </c>
      <c r="C27" t="s">
        <v>45</v>
      </c>
      <c r="D27" s="5">
        <v>703.94378592132512</v>
      </c>
      <c r="E27" s="5">
        <v>283.33737383333363</v>
      </c>
      <c r="F27" s="5">
        <v>0.62963860851851861</v>
      </c>
      <c r="BL27" t="s">
        <v>51</v>
      </c>
      <c r="BM27" t="s">
        <v>57</v>
      </c>
      <c r="BN27" t="s">
        <v>62</v>
      </c>
      <c r="BO27" s="5">
        <v>1264.9769174741907</v>
      </c>
      <c r="BP27" s="5">
        <v>147.19646651312772</v>
      </c>
      <c r="BR27" s="15"/>
      <c r="BS27" s="15"/>
      <c r="BT27" s="15"/>
      <c r="BZ27" s="2"/>
      <c r="CA27" s="2"/>
      <c r="CM27" t="s">
        <v>450</v>
      </c>
    </row>
    <row r="28" spans="1:91" x14ac:dyDescent="0.3">
      <c r="A28" t="s">
        <v>34</v>
      </c>
      <c r="B28" t="s">
        <v>41</v>
      </c>
      <c r="C28" t="s">
        <v>46</v>
      </c>
      <c r="D28" s="5">
        <v>669.30261609530771</v>
      </c>
      <c r="E28" s="5">
        <v>332.41861554717013</v>
      </c>
      <c r="F28" s="5">
        <v>0.40782839407407412</v>
      </c>
      <c r="BL28" t="s">
        <v>51</v>
      </c>
      <c r="BM28" t="s">
        <v>57</v>
      </c>
      <c r="BN28" t="s">
        <v>63</v>
      </c>
      <c r="BO28" s="5">
        <v>811.04490405388231</v>
      </c>
      <c r="BP28" s="5">
        <v>286.43421486676039</v>
      </c>
      <c r="BR28" s="15"/>
      <c r="BS28" s="15"/>
      <c r="BT28" s="15"/>
      <c r="BZ28" s="2"/>
      <c r="CA28" s="2"/>
      <c r="CM28" t="s">
        <v>451</v>
      </c>
    </row>
    <row r="29" spans="1:91" x14ac:dyDescent="0.3">
      <c r="A29" t="s">
        <v>34</v>
      </c>
      <c r="B29" t="s">
        <v>41</v>
      </c>
      <c r="C29" t="s">
        <v>47</v>
      </c>
      <c r="D29" s="5">
        <v>1102.7338924261715</v>
      </c>
      <c r="E29" s="5">
        <v>233.14339256410273</v>
      </c>
      <c r="F29" s="5">
        <v>0.67352535629629606</v>
      </c>
      <c r="BR29" s="15"/>
      <c r="BS29" s="15"/>
      <c r="BT29" s="15"/>
      <c r="BZ29" s="2"/>
      <c r="CA29" s="2"/>
      <c r="CM29" t="s">
        <v>452</v>
      </c>
    </row>
    <row r="30" spans="1:91" x14ac:dyDescent="0.3">
      <c r="A30" t="s">
        <v>34</v>
      </c>
      <c r="B30" t="s">
        <v>41</v>
      </c>
      <c r="C30" t="s">
        <v>48</v>
      </c>
      <c r="D30" s="5">
        <v>911.06561393939387</v>
      </c>
      <c r="E30" s="5">
        <v>398.21410940397385</v>
      </c>
      <c r="F30" s="5">
        <v>0.55676231962962963</v>
      </c>
      <c r="BR30" s="15"/>
      <c r="BS30" s="15"/>
      <c r="BT30" s="15"/>
      <c r="BZ30" s="2"/>
      <c r="CA30" s="2"/>
      <c r="CM30" t="s">
        <v>29</v>
      </c>
    </row>
    <row r="31" spans="1:91" x14ac:dyDescent="0.3">
      <c r="A31" t="s">
        <v>34</v>
      </c>
      <c r="B31" t="s">
        <v>41</v>
      </c>
      <c r="C31" t="s">
        <v>49</v>
      </c>
      <c r="D31" s="5"/>
      <c r="E31" s="5"/>
      <c r="F31" s="5">
        <v>0.15401493629629628</v>
      </c>
      <c r="BR31" s="15"/>
      <c r="BS31" s="15"/>
      <c r="BT31" s="15"/>
      <c r="BZ31" s="2"/>
      <c r="CA31" s="2"/>
      <c r="CM31" t="s">
        <v>30</v>
      </c>
    </row>
    <row r="32" spans="1:91" x14ac:dyDescent="0.3">
      <c r="A32" t="s">
        <v>34</v>
      </c>
      <c r="B32" t="s">
        <v>41</v>
      </c>
      <c r="C32" t="s">
        <v>50</v>
      </c>
      <c r="D32" s="5">
        <v>322.73511037037042</v>
      </c>
      <c r="E32" s="5">
        <v>128.14482323529398</v>
      </c>
      <c r="F32" s="5">
        <v>0.1613675551851852</v>
      </c>
      <c r="BR32" s="15"/>
      <c r="BS32" s="15"/>
      <c r="BT32" s="15"/>
      <c r="BZ32" s="2"/>
      <c r="CA32" s="2"/>
      <c r="CM32" t="s">
        <v>31</v>
      </c>
    </row>
    <row r="33" spans="1:91" x14ac:dyDescent="0.3">
      <c r="A33" t="s">
        <v>51</v>
      </c>
      <c r="B33" t="s">
        <v>52</v>
      </c>
      <c r="C33" t="s">
        <v>53</v>
      </c>
      <c r="D33" s="5">
        <v>880.33478148988115</v>
      </c>
      <c r="E33" s="5">
        <v>185.17720981651385</v>
      </c>
      <c r="F33" s="5">
        <v>1.2615197418749997</v>
      </c>
      <c r="BR33" s="15"/>
      <c r="BS33" s="15"/>
      <c r="BT33" s="15"/>
      <c r="BZ33" s="2"/>
      <c r="CA33" s="2"/>
      <c r="CM33" t="s">
        <v>32</v>
      </c>
    </row>
    <row r="34" spans="1:91" x14ac:dyDescent="0.3">
      <c r="A34" t="s">
        <v>51</v>
      </c>
      <c r="B34" t="s">
        <v>52</v>
      </c>
      <c r="C34" t="s">
        <v>54</v>
      </c>
      <c r="D34" s="5">
        <v>1001.013832326284</v>
      </c>
      <c r="E34" s="5">
        <v>199.63315189958178</v>
      </c>
      <c r="F34" s="5">
        <v>1.2425084193750002</v>
      </c>
      <c r="BR34" s="15"/>
      <c r="BS34" s="15"/>
      <c r="BT34" s="15"/>
      <c r="BZ34" s="2"/>
      <c r="CA34" s="2"/>
      <c r="CM34" t="s">
        <v>33</v>
      </c>
    </row>
    <row r="35" spans="1:91" x14ac:dyDescent="0.3">
      <c r="A35" t="s">
        <v>51</v>
      </c>
      <c r="B35" t="s">
        <v>52</v>
      </c>
      <c r="C35" t="s">
        <v>55</v>
      </c>
      <c r="D35" s="5">
        <v>3135.6011677489178</v>
      </c>
      <c r="E35" s="5">
        <v>186.82184711445456</v>
      </c>
      <c r="F35" s="5">
        <v>1.810809674375</v>
      </c>
      <c r="BR35" s="15"/>
      <c r="BS35" s="15"/>
      <c r="BT35" s="15"/>
      <c r="BZ35" s="2"/>
      <c r="CA35" s="2"/>
      <c r="CM35" t="s">
        <v>484</v>
      </c>
    </row>
    <row r="36" spans="1:91" x14ac:dyDescent="0.3">
      <c r="A36" t="s">
        <v>51</v>
      </c>
      <c r="B36" t="s">
        <v>52</v>
      </c>
      <c r="C36" t="s">
        <v>56</v>
      </c>
      <c r="D36" s="5">
        <v>2349.6735646135267</v>
      </c>
      <c r="E36" s="5">
        <v>192.23018969123109</v>
      </c>
      <c r="F36" s="5">
        <v>2.4319121393750001</v>
      </c>
      <c r="BR36" s="15"/>
      <c r="BS36" s="15"/>
      <c r="BT36" s="15"/>
      <c r="BZ36" s="2"/>
      <c r="CA36" s="2"/>
      <c r="CM36" t="s">
        <v>488</v>
      </c>
    </row>
    <row r="37" spans="1:91" x14ac:dyDescent="0.3">
      <c r="A37" t="s">
        <v>51</v>
      </c>
      <c r="B37" t="s">
        <v>57</v>
      </c>
      <c r="C37" t="s">
        <v>58</v>
      </c>
      <c r="D37" s="5"/>
      <c r="E37" s="5"/>
      <c r="F37" s="5">
        <v>0.69468586444444436</v>
      </c>
      <c r="BR37" s="15"/>
      <c r="BS37" s="15"/>
      <c r="BT37" s="15"/>
      <c r="BZ37" s="2"/>
      <c r="CA37" s="2"/>
      <c r="CM37" t="s">
        <v>53</v>
      </c>
    </row>
    <row r="38" spans="1:91" x14ac:dyDescent="0.3">
      <c r="A38" t="s">
        <v>51</v>
      </c>
      <c r="B38" t="s">
        <v>57</v>
      </c>
      <c r="C38" t="s">
        <v>59</v>
      </c>
      <c r="D38" s="5">
        <v>864.76637703703705</v>
      </c>
      <c r="E38" s="5">
        <v>255.52604300957609</v>
      </c>
      <c r="F38" s="5">
        <v>0.6485747827777778</v>
      </c>
      <c r="BR38" s="15"/>
      <c r="BS38" s="15"/>
      <c r="BT38" s="15"/>
      <c r="BZ38" s="2"/>
      <c r="CA38" s="2"/>
      <c r="CM38" t="s">
        <v>54</v>
      </c>
    </row>
    <row r="39" spans="1:91" x14ac:dyDescent="0.3">
      <c r="A39" t="s">
        <v>51</v>
      </c>
      <c r="B39" t="s">
        <v>57</v>
      </c>
      <c r="C39" t="s">
        <v>60</v>
      </c>
      <c r="D39" s="5">
        <v>684.19484453880614</v>
      </c>
      <c r="E39" s="5">
        <v>200.53946039758011</v>
      </c>
      <c r="F39" s="5">
        <v>0.80563942944444433</v>
      </c>
      <c r="BR39" s="15"/>
      <c r="BS39" s="15"/>
      <c r="BT39" s="15"/>
      <c r="BZ39" s="2"/>
      <c r="CA39" s="2"/>
      <c r="CM39" t="s">
        <v>55</v>
      </c>
    </row>
    <row r="40" spans="1:91" x14ac:dyDescent="0.3">
      <c r="A40" t="s">
        <v>51</v>
      </c>
      <c r="B40" t="s">
        <v>57</v>
      </c>
      <c r="C40" t="s">
        <v>61</v>
      </c>
      <c r="D40" s="5">
        <v>755.90350211946054</v>
      </c>
      <c r="E40" s="5">
        <v>299.47627297709948</v>
      </c>
      <c r="F40" s="5">
        <v>0.54488044111111111</v>
      </c>
      <c r="BR40" s="15"/>
      <c r="BS40" s="15"/>
      <c r="BT40" s="15"/>
      <c r="BZ40" s="2"/>
      <c r="CA40" s="2"/>
      <c r="CM40" t="s">
        <v>56</v>
      </c>
    </row>
    <row r="41" spans="1:91" x14ac:dyDescent="0.3">
      <c r="A41" t="s">
        <v>51</v>
      </c>
      <c r="B41" t="s">
        <v>57</v>
      </c>
      <c r="C41" t="s">
        <v>62</v>
      </c>
      <c r="D41" s="5">
        <v>1264.9769174741907</v>
      </c>
      <c r="E41" s="5">
        <v>147.19646651312772</v>
      </c>
      <c r="F41" s="5">
        <v>1.1095955861111111</v>
      </c>
      <c r="BR41" s="15"/>
      <c r="BS41" s="15"/>
      <c r="BT41" s="15"/>
      <c r="CM41" t="s">
        <v>59</v>
      </c>
    </row>
    <row r="42" spans="1:91" x14ac:dyDescent="0.3">
      <c r="A42" t="s">
        <v>51</v>
      </c>
      <c r="B42" t="s">
        <v>57</v>
      </c>
      <c r="C42" t="s">
        <v>63</v>
      </c>
      <c r="D42" s="5">
        <v>811.04490405388231</v>
      </c>
      <c r="E42" s="5">
        <v>286.43421486676039</v>
      </c>
      <c r="F42" s="5">
        <v>0.70912359444444439</v>
      </c>
      <c r="BR42" s="15"/>
      <c r="BS42" s="15"/>
      <c r="BT42" s="15"/>
      <c r="CM42" t="s">
        <v>60</v>
      </c>
    </row>
    <row r="43" spans="1:91" x14ac:dyDescent="0.3">
      <c r="A43" t="s">
        <v>90</v>
      </c>
      <c r="D43" s="5">
        <v>1618.1401701787368</v>
      </c>
      <c r="E43" s="5">
        <v>390.85826375558207</v>
      </c>
      <c r="F43" s="5">
        <v>38.610935681974247</v>
      </c>
      <c r="CM43" t="s">
        <v>61</v>
      </c>
    </row>
    <row r="44" spans="1:91" x14ac:dyDescent="0.3">
      <c r="CM44" t="s">
        <v>62</v>
      </c>
    </row>
    <row r="45" spans="1:91" x14ac:dyDescent="0.3">
      <c r="CM45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3EBC-C63A-40A1-87BE-CCFAC2C42C70}">
  <dimension ref="A1"/>
  <sheetViews>
    <sheetView workbookViewId="0"/>
  </sheetViews>
  <sheetFormatPr defaultRowHeight="13.8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671F-EAAA-4EDD-8AB3-1EDD5E90B603}">
  <dimension ref="A3:Q97"/>
  <sheetViews>
    <sheetView topLeftCell="C1" zoomScale="115" zoomScaleNormal="115" workbookViewId="0">
      <selection activeCell="J25" sqref="J25"/>
    </sheetView>
  </sheetViews>
  <sheetFormatPr defaultRowHeight="13.8" x14ac:dyDescent="0.3"/>
  <cols>
    <col min="1" max="1" width="16.5546875" bestFit="1" customWidth="1"/>
    <col min="2" max="2" width="11.6640625" bestFit="1" customWidth="1"/>
    <col min="3" max="3" width="10.88671875" bestFit="1" customWidth="1"/>
    <col min="4" max="4" width="10.5546875" bestFit="1" customWidth="1"/>
    <col min="5" max="5" width="11" bestFit="1" customWidth="1"/>
    <col min="6" max="6" width="11.109375" bestFit="1" customWidth="1"/>
    <col min="7" max="7" width="17.88671875" bestFit="1" customWidth="1"/>
    <col min="8" max="10" width="3.6640625" customWidth="1"/>
    <col min="11" max="11" width="19.6640625" bestFit="1" customWidth="1"/>
    <col min="12" max="12" width="17.88671875" bestFit="1" customWidth="1"/>
    <col min="13" max="14" width="33" bestFit="1" customWidth="1"/>
    <col min="15" max="15" width="34.44140625" bestFit="1" customWidth="1"/>
    <col min="16" max="16" width="32.44140625" bestFit="1" customWidth="1"/>
    <col min="17" max="17" width="19.44140625" bestFit="1" customWidth="1"/>
    <col min="18" max="18" width="17.33203125" bestFit="1" customWidth="1"/>
    <col min="19" max="19" width="11" bestFit="1" customWidth="1"/>
    <col min="20" max="20" width="10.6640625" bestFit="1" customWidth="1"/>
    <col min="21" max="21" width="16.109375" bestFit="1" customWidth="1"/>
    <col min="22" max="22" width="21.88671875" bestFit="1" customWidth="1"/>
    <col min="23" max="23" width="14" bestFit="1" customWidth="1"/>
    <col min="24" max="24" width="21.6640625" bestFit="1" customWidth="1"/>
    <col min="25" max="25" width="13.6640625" bestFit="1" customWidth="1"/>
    <col min="26" max="26" width="12" bestFit="1" customWidth="1"/>
    <col min="27" max="27" width="10" bestFit="1" customWidth="1"/>
    <col min="28" max="29" width="11" bestFit="1" customWidth="1"/>
    <col min="30" max="30" width="27.5546875" bestFit="1" customWidth="1"/>
    <col min="31" max="31" width="12" bestFit="1" customWidth="1"/>
    <col min="32" max="32" width="11.5546875" bestFit="1" customWidth="1"/>
    <col min="33" max="33" width="12.6640625" bestFit="1" customWidth="1"/>
    <col min="34" max="34" width="11" bestFit="1" customWidth="1"/>
    <col min="35" max="35" width="20.88671875" bestFit="1" customWidth="1"/>
    <col min="36" max="36" width="33.33203125" bestFit="1" customWidth="1"/>
  </cols>
  <sheetData>
    <row r="3" spans="1:17" x14ac:dyDescent="0.3">
      <c r="A3" s="3" t="s">
        <v>91</v>
      </c>
      <c r="D3" s="3" t="s">
        <v>92</v>
      </c>
      <c r="K3" s="3" t="s">
        <v>2</v>
      </c>
      <c r="L3" s="3" t="s">
        <v>4</v>
      </c>
      <c r="M3" s="3" t="s">
        <v>92</v>
      </c>
      <c r="N3" s="3" t="s">
        <v>93</v>
      </c>
      <c r="O3" s="3" t="s">
        <v>94</v>
      </c>
      <c r="P3" s="3" t="s">
        <v>95</v>
      </c>
      <c r="Q3" t="s">
        <v>91</v>
      </c>
    </row>
    <row r="4" spans="1:17" x14ac:dyDescent="0.3">
      <c r="A4" s="3" t="s">
        <v>0</v>
      </c>
      <c r="B4" s="3" t="s">
        <v>2</v>
      </c>
      <c r="C4" s="3" t="s">
        <v>4</v>
      </c>
      <c r="D4" t="s">
        <v>96</v>
      </c>
      <c r="E4" t="s">
        <v>97</v>
      </c>
      <c r="F4" t="s">
        <v>98</v>
      </c>
      <c r="G4" t="s">
        <v>99</v>
      </c>
      <c r="K4" t="s">
        <v>52</v>
      </c>
      <c r="L4" t="s">
        <v>100</v>
      </c>
      <c r="M4" t="s">
        <v>97</v>
      </c>
      <c r="N4" t="s">
        <v>105</v>
      </c>
      <c r="O4" t="s">
        <v>127</v>
      </c>
      <c r="P4" t="s">
        <v>127</v>
      </c>
      <c r="Q4">
        <v>4904.05</v>
      </c>
    </row>
    <row r="5" spans="1:17" x14ac:dyDescent="0.3">
      <c r="A5" t="s">
        <v>15</v>
      </c>
      <c r="B5" t="s">
        <v>16</v>
      </c>
      <c r="C5" t="s">
        <v>17</v>
      </c>
      <c r="E5">
        <v>4215619.74</v>
      </c>
      <c r="K5" t="s">
        <v>52</v>
      </c>
      <c r="L5" t="s">
        <v>100</v>
      </c>
      <c r="M5" t="s">
        <v>97</v>
      </c>
      <c r="N5" t="s">
        <v>105</v>
      </c>
      <c r="O5" t="s">
        <v>106</v>
      </c>
      <c r="P5" t="s">
        <v>107</v>
      </c>
      <c r="Q5">
        <v>0</v>
      </c>
    </row>
    <row r="6" spans="1:17" x14ac:dyDescent="0.3">
      <c r="A6" t="s">
        <v>15</v>
      </c>
      <c r="B6" t="s">
        <v>16</v>
      </c>
      <c r="C6" t="s">
        <v>18</v>
      </c>
      <c r="E6">
        <v>6556112.0000000009</v>
      </c>
      <c r="K6" t="s">
        <v>52</v>
      </c>
      <c r="L6" t="s">
        <v>100</v>
      </c>
      <c r="M6" t="s">
        <v>97</v>
      </c>
      <c r="N6" t="s">
        <v>105</v>
      </c>
      <c r="O6" t="s">
        <v>106</v>
      </c>
      <c r="P6" t="s">
        <v>108</v>
      </c>
      <c r="Q6">
        <v>0</v>
      </c>
    </row>
    <row r="7" spans="1:17" x14ac:dyDescent="0.3">
      <c r="A7" t="s">
        <v>15</v>
      </c>
      <c r="B7" t="s">
        <v>16</v>
      </c>
      <c r="C7" t="s">
        <v>19</v>
      </c>
      <c r="E7">
        <v>5969151.75</v>
      </c>
      <c r="K7" t="s">
        <v>52</v>
      </c>
      <c r="L7" t="s">
        <v>100</v>
      </c>
      <c r="M7" t="s">
        <v>97</v>
      </c>
      <c r="N7" t="s">
        <v>105</v>
      </c>
      <c r="O7" t="s">
        <v>106</v>
      </c>
      <c r="P7" t="s">
        <v>109</v>
      </c>
      <c r="Q7">
        <v>0</v>
      </c>
    </row>
    <row r="8" spans="1:17" x14ac:dyDescent="0.3">
      <c r="A8" t="s">
        <v>15</v>
      </c>
      <c r="B8" t="s">
        <v>16</v>
      </c>
      <c r="C8" t="s">
        <v>20</v>
      </c>
      <c r="E8">
        <v>4803794.9799999995</v>
      </c>
      <c r="K8" t="s">
        <v>52</v>
      </c>
      <c r="L8" t="s">
        <v>100</v>
      </c>
      <c r="M8" t="s">
        <v>97</v>
      </c>
      <c r="N8" t="s">
        <v>105</v>
      </c>
      <c r="O8" t="s">
        <v>110</v>
      </c>
      <c r="P8" t="s">
        <v>111</v>
      </c>
      <c r="Q8">
        <v>-228196.52</v>
      </c>
    </row>
    <row r="9" spans="1:17" x14ac:dyDescent="0.3">
      <c r="A9" t="s">
        <v>15</v>
      </c>
      <c r="B9" t="s">
        <v>16</v>
      </c>
      <c r="C9" t="s">
        <v>21</v>
      </c>
      <c r="E9">
        <v>5579101.8099999996</v>
      </c>
      <c r="K9" t="s">
        <v>52</v>
      </c>
      <c r="L9" t="s">
        <v>100</v>
      </c>
      <c r="M9" t="s">
        <v>97</v>
      </c>
      <c r="N9" t="s">
        <v>105</v>
      </c>
      <c r="O9" t="s">
        <v>110</v>
      </c>
      <c r="P9" t="s">
        <v>112</v>
      </c>
      <c r="Q9">
        <v>0</v>
      </c>
    </row>
    <row r="10" spans="1:17" x14ac:dyDescent="0.3">
      <c r="A10" t="s">
        <v>15</v>
      </c>
      <c r="B10" t="s">
        <v>16</v>
      </c>
      <c r="C10" t="s">
        <v>100</v>
      </c>
      <c r="E10">
        <v>4480219.5000000065</v>
      </c>
      <c r="F10">
        <v>2320438.5699999998</v>
      </c>
      <c r="G10">
        <v>8078945.8100000015</v>
      </c>
      <c r="K10" t="s">
        <v>52</v>
      </c>
      <c r="L10" t="s">
        <v>100</v>
      </c>
      <c r="M10" t="s">
        <v>97</v>
      </c>
      <c r="N10" t="s">
        <v>105</v>
      </c>
      <c r="O10" t="s">
        <v>110</v>
      </c>
      <c r="P10" t="s">
        <v>113</v>
      </c>
      <c r="Q10">
        <v>0</v>
      </c>
    </row>
    <row r="11" spans="1:17" x14ac:dyDescent="0.3">
      <c r="A11" t="s">
        <v>15</v>
      </c>
      <c r="B11" t="s">
        <v>22</v>
      </c>
      <c r="C11" t="s">
        <v>23</v>
      </c>
      <c r="E11">
        <v>3912215.7399999998</v>
      </c>
      <c r="K11" t="s">
        <v>52</v>
      </c>
      <c r="L11" t="s">
        <v>100</v>
      </c>
      <c r="M11" t="s">
        <v>97</v>
      </c>
      <c r="N11" t="s">
        <v>105</v>
      </c>
      <c r="O11" t="s">
        <v>110</v>
      </c>
      <c r="P11" t="s">
        <v>114</v>
      </c>
      <c r="Q11">
        <v>0</v>
      </c>
    </row>
    <row r="12" spans="1:17" x14ac:dyDescent="0.3">
      <c r="A12" t="s">
        <v>15</v>
      </c>
      <c r="B12" t="s">
        <v>22</v>
      </c>
      <c r="C12" t="s">
        <v>24</v>
      </c>
      <c r="E12">
        <v>4782876.1999999993</v>
      </c>
      <c r="K12" t="s">
        <v>52</v>
      </c>
      <c r="L12" t="s">
        <v>100</v>
      </c>
      <c r="M12" t="s">
        <v>97</v>
      </c>
      <c r="N12" t="s">
        <v>105</v>
      </c>
      <c r="O12" t="s">
        <v>110</v>
      </c>
      <c r="P12" t="s">
        <v>115</v>
      </c>
      <c r="Q12">
        <v>-557.91999999992549</v>
      </c>
    </row>
    <row r="13" spans="1:17" x14ac:dyDescent="0.3">
      <c r="A13" t="s">
        <v>15</v>
      </c>
      <c r="B13" t="s">
        <v>22</v>
      </c>
      <c r="C13" t="s">
        <v>25</v>
      </c>
      <c r="E13">
        <v>4066803.2000000007</v>
      </c>
      <c r="K13" t="s">
        <v>52</v>
      </c>
      <c r="L13" t="s">
        <v>100</v>
      </c>
      <c r="M13" t="s">
        <v>97</v>
      </c>
      <c r="N13" t="s">
        <v>105</v>
      </c>
      <c r="O13" t="s">
        <v>110</v>
      </c>
      <c r="P13" t="s">
        <v>116</v>
      </c>
      <c r="Q13">
        <v>0</v>
      </c>
    </row>
    <row r="14" spans="1:17" x14ac:dyDescent="0.3">
      <c r="A14" t="s">
        <v>15</v>
      </c>
      <c r="B14" t="s">
        <v>22</v>
      </c>
      <c r="C14" t="s">
        <v>26</v>
      </c>
      <c r="E14">
        <v>4198483.24</v>
      </c>
      <c r="K14" t="s">
        <v>52</v>
      </c>
      <c r="L14" t="s">
        <v>100</v>
      </c>
      <c r="M14" t="s">
        <v>97</v>
      </c>
      <c r="N14" t="s">
        <v>105</v>
      </c>
      <c r="O14" t="s">
        <v>110</v>
      </c>
      <c r="P14" t="s">
        <v>117</v>
      </c>
      <c r="Q14">
        <v>-116.54999999999927</v>
      </c>
    </row>
    <row r="15" spans="1:17" x14ac:dyDescent="0.3">
      <c r="A15" t="s">
        <v>15</v>
      </c>
      <c r="B15" t="s">
        <v>22</v>
      </c>
      <c r="C15" t="s">
        <v>27</v>
      </c>
      <c r="E15">
        <v>3507245.67</v>
      </c>
      <c r="K15" t="s">
        <v>52</v>
      </c>
      <c r="L15" t="s">
        <v>100</v>
      </c>
      <c r="M15" t="s">
        <v>97</v>
      </c>
      <c r="N15" t="s">
        <v>105</v>
      </c>
      <c r="O15" t="s">
        <v>110</v>
      </c>
      <c r="P15" t="s">
        <v>118</v>
      </c>
      <c r="Q15">
        <v>0</v>
      </c>
    </row>
    <row r="16" spans="1:17" x14ac:dyDescent="0.3">
      <c r="A16" t="s">
        <v>15</v>
      </c>
      <c r="B16" t="s">
        <v>22</v>
      </c>
      <c r="C16" t="s">
        <v>100</v>
      </c>
      <c r="E16">
        <v>4562380.6099999994</v>
      </c>
      <c r="F16">
        <v>1945666.61</v>
      </c>
      <c r="G16">
        <v>3693853.63</v>
      </c>
      <c r="K16" t="s">
        <v>52</v>
      </c>
      <c r="L16" t="s">
        <v>100</v>
      </c>
      <c r="M16" t="s">
        <v>97</v>
      </c>
      <c r="N16" t="s">
        <v>105</v>
      </c>
      <c r="O16" t="s">
        <v>110</v>
      </c>
      <c r="P16" t="s">
        <v>119</v>
      </c>
      <c r="Q16">
        <v>-5927.8899999999994</v>
      </c>
    </row>
    <row r="17" spans="1:17" x14ac:dyDescent="0.3">
      <c r="A17" t="s">
        <v>15</v>
      </c>
      <c r="B17" t="s">
        <v>28</v>
      </c>
      <c r="C17" t="s">
        <v>29</v>
      </c>
      <c r="E17">
        <v>3609573.61</v>
      </c>
      <c r="K17" t="s">
        <v>52</v>
      </c>
      <c r="L17" t="s">
        <v>100</v>
      </c>
      <c r="M17" t="s">
        <v>97</v>
      </c>
      <c r="N17" t="s">
        <v>105</v>
      </c>
      <c r="O17" t="s">
        <v>110</v>
      </c>
      <c r="P17" t="s">
        <v>120</v>
      </c>
      <c r="Q17">
        <v>-15683.349999999999</v>
      </c>
    </row>
    <row r="18" spans="1:17" x14ac:dyDescent="0.3">
      <c r="A18" t="s">
        <v>15</v>
      </c>
      <c r="B18" t="s">
        <v>28</v>
      </c>
      <c r="C18" t="s">
        <v>30</v>
      </c>
      <c r="E18">
        <v>5189554.63</v>
      </c>
      <c r="K18" t="s">
        <v>52</v>
      </c>
      <c r="L18" t="s">
        <v>100</v>
      </c>
      <c r="M18" t="s">
        <v>97</v>
      </c>
      <c r="N18" t="s">
        <v>105</v>
      </c>
      <c r="O18" t="s">
        <v>110</v>
      </c>
      <c r="P18" t="s">
        <v>121</v>
      </c>
      <c r="Q18">
        <v>0</v>
      </c>
    </row>
    <row r="19" spans="1:17" x14ac:dyDescent="0.3">
      <c r="A19" t="s">
        <v>15</v>
      </c>
      <c r="B19" t="s">
        <v>28</v>
      </c>
      <c r="C19" t="s">
        <v>31</v>
      </c>
      <c r="E19">
        <v>4359943.09</v>
      </c>
      <c r="K19" t="s">
        <v>52</v>
      </c>
      <c r="L19" t="s">
        <v>100</v>
      </c>
      <c r="M19" t="s">
        <v>97</v>
      </c>
      <c r="N19" t="s">
        <v>105</v>
      </c>
      <c r="O19" t="s">
        <v>110</v>
      </c>
      <c r="P19" t="s">
        <v>122</v>
      </c>
      <c r="Q19">
        <v>0</v>
      </c>
    </row>
    <row r="20" spans="1:17" x14ac:dyDescent="0.3">
      <c r="A20" t="s">
        <v>15</v>
      </c>
      <c r="B20" t="s">
        <v>28</v>
      </c>
      <c r="C20" t="s">
        <v>32</v>
      </c>
      <c r="E20">
        <v>6925978.21</v>
      </c>
      <c r="K20" t="s">
        <v>52</v>
      </c>
      <c r="L20" t="s">
        <v>100</v>
      </c>
      <c r="M20" t="s">
        <v>97</v>
      </c>
      <c r="N20" t="s">
        <v>105</v>
      </c>
      <c r="O20" t="s">
        <v>110</v>
      </c>
      <c r="P20" t="s">
        <v>123</v>
      </c>
      <c r="Q20">
        <v>0</v>
      </c>
    </row>
    <row r="21" spans="1:17" x14ac:dyDescent="0.3">
      <c r="A21" t="s">
        <v>15</v>
      </c>
      <c r="B21" t="s">
        <v>28</v>
      </c>
      <c r="C21" t="s">
        <v>33</v>
      </c>
      <c r="E21">
        <v>4562998.05</v>
      </c>
      <c r="K21" t="s">
        <v>52</v>
      </c>
      <c r="L21" t="s">
        <v>100</v>
      </c>
      <c r="M21" t="s">
        <v>97</v>
      </c>
      <c r="N21" t="s">
        <v>105</v>
      </c>
      <c r="O21" t="s">
        <v>110</v>
      </c>
      <c r="P21" t="s">
        <v>142</v>
      </c>
      <c r="Q21">
        <v>1251014.26</v>
      </c>
    </row>
    <row r="22" spans="1:17" x14ac:dyDescent="0.3">
      <c r="A22" t="s">
        <v>15</v>
      </c>
      <c r="B22" t="s">
        <v>28</v>
      </c>
      <c r="C22" t="s">
        <v>100</v>
      </c>
      <c r="E22">
        <v>5170158.38</v>
      </c>
      <c r="F22">
        <v>1943104.28</v>
      </c>
      <c r="G22">
        <v>5605799.3900000006</v>
      </c>
      <c r="K22" t="s">
        <v>52</v>
      </c>
      <c r="L22" t="s">
        <v>100</v>
      </c>
      <c r="M22" t="s">
        <v>97</v>
      </c>
      <c r="N22" t="s">
        <v>105</v>
      </c>
      <c r="O22" t="s">
        <v>110</v>
      </c>
      <c r="P22" t="s">
        <v>124</v>
      </c>
      <c r="Q22">
        <v>0</v>
      </c>
    </row>
    <row r="23" spans="1:17" x14ac:dyDescent="0.3">
      <c r="A23" t="s">
        <v>34</v>
      </c>
      <c r="B23" t="s">
        <v>35</v>
      </c>
      <c r="C23" t="s">
        <v>36</v>
      </c>
      <c r="E23">
        <v>5460023.5299999993</v>
      </c>
      <c r="K23" t="s">
        <v>52</v>
      </c>
      <c r="L23" t="s">
        <v>100</v>
      </c>
      <c r="M23" t="s">
        <v>97</v>
      </c>
      <c r="N23" t="s">
        <v>105</v>
      </c>
      <c r="O23" t="s">
        <v>110</v>
      </c>
      <c r="P23" t="s">
        <v>125</v>
      </c>
      <c r="Q23">
        <v>0</v>
      </c>
    </row>
    <row r="24" spans="1:17" x14ac:dyDescent="0.3">
      <c r="A24" t="s">
        <v>34</v>
      </c>
      <c r="B24" t="s">
        <v>35</v>
      </c>
      <c r="C24" t="s">
        <v>37</v>
      </c>
      <c r="E24">
        <v>3058905.8499999996</v>
      </c>
      <c r="K24" t="s">
        <v>52</v>
      </c>
      <c r="L24" t="s">
        <v>53</v>
      </c>
      <c r="M24" t="s">
        <v>97</v>
      </c>
      <c r="N24" t="s">
        <v>105</v>
      </c>
      <c r="O24" t="s">
        <v>127</v>
      </c>
      <c r="P24" t="s">
        <v>127</v>
      </c>
      <c r="Q24">
        <v>12864.21</v>
      </c>
    </row>
    <row r="25" spans="1:17" x14ac:dyDescent="0.3">
      <c r="A25" t="s">
        <v>34</v>
      </c>
      <c r="B25" t="s">
        <v>35</v>
      </c>
      <c r="C25" t="s">
        <v>38</v>
      </c>
      <c r="E25">
        <v>3111812.7800000003</v>
      </c>
      <c r="K25" t="s">
        <v>52</v>
      </c>
      <c r="L25" t="s">
        <v>53</v>
      </c>
      <c r="M25" t="s">
        <v>97</v>
      </c>
      <c r="N25" t="s">
        <v>105</v>
      </c>
      <c r="O25" t="s">
        <v>106</v>
      </c>
      <c r="P25" t="s">
        <v>107</v>
      </c>
      <c r="Q25">
        <v>395838.88</v>
      </c>
    </row>
    <row r="26" spans="1:17" x14ac:dyDescent="0.3">
      <c r="A26" t="s">
        <v>34</v>
      </c>
      <c r="B26" t="s">
        <v>35</v>
      </c>
      <c r="C26" t="s">
        <v>39</v>
      </c>
      <c r="E26">
        <v>2149748.71</v>
      </c>
      <c r="K26" t="s">
        <v>52</v>
      </c>
      <c r="L26" t="s">
        <v>53</v>
      </c>
      <c r="M26" t="s">
        <v>97</v>
      </c>
      <c r="N26" t="s">
        <v>105</v>
      </c>
      <c r="O26" t="s">
        <v>106</v>
      </c>
      <c r="P26" t="s">
        <v>118</v>
      </c>
      <c r="Q26">
        <v>457313.66</v>
      </c>
    </row>
    <row r="27" spans="1:17" x14ac:dyDescent="0.3">
      <c r="A27" t="s">
        <v>34</v>
      </c>
      <c r="B27" t="s">
        <v>35</v>
      </c>
      <c r="C27" t="s">
        <v>40</v>
      </c>
      <c r="E27">
        <v>3605873.02</v>
      </c>
      <c r="K27" t="s">
        <v>52</v>
      </c>
      <c r="L27" t="s">
        <v>53</v>
      </c>
      <c r="M27" t="s">
        <v>97</v>
      </c>
      <c r="N27" t="s">
        <v>105</v>
      </c>
      <c r="O27" t="s">
        <v>106</v>
      </c>
      <c r="P27" t="s">
        <v>108</v>
      </c>
      <c r="Q27">
        <v>133859.92000000001</v>
      </c>
    </row>
    <row r="28" spans="1:17" x14ac:dyDescent="0.3">
      <c r="A28" t="s">
        <v>34</v>
      </c>
      <c r="B28" t="s">
        <v>35</v>
      </c>
      <c r="C28" t="s">
        <v>100</v>
      </c>
      <c r="E28">
        <v>5584108.0399999991</v>
      </c>
      <c r="F28">
        <v>1383701.07</v>
      </c>
      <c r="G28">
        <v>3697074.7400000007</v>
      </c>
      <c r="K28" t="s">
        <v>52</v>
      </c>
      <c r="L28" t="s">
        <v>53</v>
      </c>
      <c r="M28" t="s">
        <v>97</v>
      </c>
      <c r="N28" t="s">
        <v>105</v>
      </c>
      <c r="O28" t="s">
        <v>106</v>
      </c>
      <c r="P28" t="s">
        <v>109</v>
      </c>
      <c r="Q28">
        <v>76817.64</v>
      </c>
    </row>
    <row r="29" spans="1:17" x14ac:dyDescent="0.3">
      <c r="A29" t="s">
        <v>34</v>
      </c>
      <c r="B29" t="s">
        <v>41</v>
      </c>
      <c r="C29" t="s">
        <v>42</v>
      </c>
      <c r="E29">
        <v>3183804.7500000005</v>
      </c>
      <c r="K29" t="s">
        <v>52</v>
      </c>
      <c r="L29" t="s">
        <v>53</v>
      </c>
      <c r="M29" t="s">
        <v>97</v>
      </c>
      <c r="N29" t="s">
        <v>105</v>
      </c>
      <c r="O29" t="s">
        <v>110</v>
      </c>
      <c r="P29" t="s">
        <v>111</v>
      </c>
      <c r="Q29">
        <v>103071.13</v>
      </c>
    </row>
    <row r="30" spans="1:17" x14ac:dyDescent="0.3">
      <c r="A30" t="s">
        <v>34</v>
      </c>
      <c r="B30" t="s">
        <v>41</v>
      </c>
      <c r="C30" t="s">
        <v>43</v>
      </c>
      <c r="E30">
        <v>3187325.84</v>
      </c>
      <c r="K30" t="s">
        <v>52</v>
      </c>
      <c r="L30" t="s">
        <v>53</v>
      </c>
      <c r="M30" t="s">
        <v>97</v>
      </c>
      <c r="N30" t="s">
        <v>105</v>
      </c>
      <c r="O30" t="s">
        <v>110</v>
      </c>
      <c r="P30" t="s">
        <v>112</v>
      </c>
      <c r="Q30">
        <v>-12705</v>
      </c>
    </row>
    <row r="31" spans="1:17" x14ac:dyDescent="0.3">
      <c r="A31" t="s">
        <v>34</v>
      </c>
      <c r="B31" t="s">
        <v>41</v>
      </c>
      <c r="C31" t="s">
        <v>44</v>
      </c>
      <c r="E31">
        <v>4879940.3899999997</v>
      </c>
      <c r="K31" t="s">
        <v>52</v>
      </c>
      <c r="L31" t="s">
        <v>53</v>
      </c>
      <c r="M31" t="s">
        <v>97</v>
      </c>
      <c r="N31" t="s">
        <v>105</v>
      </c>
      <c r="O31" t="s">
        <v>110</v>
      </c>
      <c r="P31" t="s">
        <v>113</v>
      </c>
      <c r="Q31">
        <v>75718.2</v>
      </c>
    </row>
    <row r="32" spans="1:17" x14ac:dyDescent="0.3">
      <c r="A32" t="s">
        <v>34</v>
      </c>
      <c r="B32" t="s">
        <v>41</v>
      </c>
      <c r="C32" t="s">
        <v>45</v>
      </c>
      <c r="E32">
        <v>4325740.790000001</v>
      </c>
      <c r="K32" t="s">
        <v>52</v>
      </c>
      <c r="L32" t="s">
        <v>53</v>
      </c>
      <c r="M32" t="s">
        <v>97</v>
      </c>
      <c r="N32" t="s">
        <v>105</v>
      </c>
      <c r="O32" t="s">
        <v>110</v>
      </c>
      <c r="P32" t="s">
        <v>114</v>
      </c>
      <c r="Q32">
        <v>439716.99</v>
      </c>
    </row>
    <row r="33" spans="1:17" x14ac:dyDescent="0.3">
      <c r="A33" t="s">
        <v>34</v>
      </c>
      <c r="B33" t="s">
        <v>41</v>
      </c>
      <c r="C33" t="s">
        <v>46</v>
      </c>
      <c r="E33">
        <v>2329448.8600000003</v>
      </c>
      <c r="K33" t="s">
        <v>52</v>
      </c>
      <c r="L33" t="s">
        <v>53</v>
      </c>
      <c r="M33" t="s">
        <v>97</v>
      </c>
      <c r="N33" t="s">
        <v>105</v>
      </c>
      <c r="O33" t="s">
        <v>110</v>
      </c>
      <c r="P33" t="s">
        <v>115</v>
      </c>
      <c r="Q33">
        <v>1543621.9</v>
      </c>
    </row>
    <row r="34" spans="1:17" x14ac:dyDescent="0.3">
      <c r="A34" t="s">
        <v>34</v>
      </c>
      <c r="B34" t="s">
        <v>41</v>
      </c>
      <c r="C34" t="s">
        <v>47</v>
      </c>
      <c r="E34">
        <v>4720721.5199999986</v>
      </c>
      <c r="K34" t="s">
        <v>52</v>
      </c>
      <c r="L34" t="s">
        <v>53</v>
      </c>
      <c r="M34" t="s">
        <v>97</v>
      </c>
      <c r="N34" t="s">
        <v>105</v>
      </c>
      <c r="O34" t="s">
        <v>110</v>
      </c>
      <c r="P34" t="s">
        <v>116</v>
      </c>
      <c r="Q34">
        <v>334786.2</v>
      </c>
    </row>
    <row r="35" spans="1:17" x14ac:dyDescent="0.3">
      <c r="A35" t="s">
        <v>34</v>
      </c>
      <c r="B35" t="s">
        <v>41</v>
      </c>
      <c r="C35" t="s">
        <v>48</v>
      </c>
      <c r="E35">
        <v>3669854.19</v>
      </c>
      <c r="K35" t="s">
        <v>52</v>
      </c>
      <c r="L35" t="s">
        <v>53</v>
      </c>
      <c r="M35" t="s">
        <v>97</v>
      </c>
      <c r="N35" t="s">
        <v>105</v>
      </c>
      <c r="O35" t="s">
        <v>110</v>
      </c>
      <c r="P35" t="s">
        <v>117</v>
      </c>
      <c r="Q35">
        <v>71177</v>
      </c>
    </row>
    <row r="36" spans="1:17" x14ac:dyDescent="0.3">
      <c r="A36" t="s">
        <v>34</v>
      </c>
      <c r="B36" t="s">
        <v>41</v>
      </c>
      <c r="C36" t="s">
        <v>49</v>
      </c>
      <c r="E36">
        <v>45127.74</v>
      </c>
      <c r="K36" t="s">
        <v>52</v>
      </c>
      <c r="L36" t="s">
        <v>53</v>
      </c>
      <c r="M36" t="s">
        <v>97</v>
      </c>
      <c r="N36" t="s">
        <v>105</v>
      </c>
      <c r="O36" t="s">
        <v>110</v>
      </c>
      <c r="P36" t="s">
        <v>118</v>
      </c>
      <c r="Q36">
        <v>-141778.44</v>
      </c>
    </row>
    <row r="37" spans="1:17" x14ac:dyDescent="0.3">
      <c r="A37" t="s">
        <v>34</v>
      </c>
      <c r="B37" t="s">
        <v>41</v>
      </c>
      <c r="C37" t="s">
        <v>50</v>
      </c>
      <c r="E37">
        <v>111301.30999999998</v>
      </c>
      <c r="K37" t="s">
        <v>52</v>
      </c>
      <c r="L37" t="s">
        <v>53</v>
      </c>
      <c r="M37" t="s">
        <v>97</v>
      </c>
      <c r="N37" t="s">
        <v>105</v>
      </c>
      <c r="O37" t="s">
        <v>110</v>
      </c>
      <c r="P37" t="s">
        <v>119</v>
      </c>
      <c r="Q37">
        <v>117550.47</v>
      </c>
    </row>
    <row r="38" spans="1:17" x14ac:dyDescent="0.3">
      <c r="A38" t="s">
        <v>34</v>
      </c>
      <c r="B38" t="s">
        <v>41</v>
      </c>
      <c r="C38" t="s">
        <v>100</v>
      </c>
      <c r="D38">
        <v>0</v>
      </c>
      <c r="E38">
        <v>5415111.1600000001</v>
      </c>
      <c r="F38">
        <v>2032624.54</v>
      </c>
      <c r="G38">
        <v>4621324.4800000004</v>
      </c>
      <c r="K38" t="s">
        <v>52</v>
      </c>
      <c r="L38" t="s">
        <v>53</v>
      </c>
      <c r="M38" t="s">
        <v>97</v>
      </c>
      <c r="N38" t="s">
        <v>105</v>
      </c>
      <c r="O38" t="s">
        <v>110</v>
      </c>
      <c r="P38" t="s">
        <v>120</v>
      </c>
      <c r="Q38">
        <v>68207.7</v>
      </c>
    </row>
    <row r="39" spans="1:17" x14ac:dyDescent="0.3">
      <c r="A39" t="s">
        <v>51</v>
      </c>
      <c r="B39" t="s">
        <v>52</v>
      </c>
      <c r="C39" t="s">
        <v>100</v>
      </c>
      <c r="E39">
        <v>1060552.0499999996</v>
      </c>
      <c r="F39">
        <v>261037.06</v>
      </c>
      <c r="G39">
        <v>866204.72000000009</v>
      </c>
      <c r="K39" t="s">
        <v>52</v>
      </c>
      <c r="L39" t="s">
        <v>53</v>
      </c>
      <c r="M39" t="s">
        <v>97</v>
      </c>
      <c r="N39" t="s">
        <v>105</v>
      </c>
      <c r="O39" t="s">
        <v>110</v>
      </c>
      <c r="P39" t="s">
        <v>121</v>
      </c>
      <c r="Q39">
        <v>417750.09000000008</v>
      </c>
    </row>
    <row r="40" spans="1:17" x14ac:dyDescent="0.3">
      <c r="A40" t="s">
        <v>51</v>
      </c>
      <c r="B40" t="s">
        <v>52</v>
      </c>
      <c r="C40" t="s">
        <v>53</v>
      </c>
      <c r="E40">
        <v>4499130.51</v>
      </c>
      <c r="K40" t="s">
        <v>52</v>
      </c>
      <c r="L40" t="s">
        <v>53</v>
      </c>
      <c r="M40" t="s">
        <v>97</v>
      </c>
      <c r="N40" t="s">
        <v>105</v>
      </c>
      <c r="O40" t="s">
        <v>110</v>
      </c>
      <c r="P40" t="s">
        <v>123</v>
      </c>
      <c r="Q40">
        <v>200544.72999999998</v>
      </c>
    </row>
    <row r="41" spans="1:17" x14ac:dyDescent="0.3">
      <c r="A41" t="s">
        <v>51</v>
      </c>
      <c r="B41" t="s">
        <v>52</v>
      </c>
      <c r="C41" t="s">
        <v>54</v>
      </c>
      <c r="E41">
        <v>4423085.2200000016</v>
      </c>
      <c r="K41" t="s">
        <v>52</v>
      </c>
      <c r="L41" t="s">
        <v>53</v>
      </c>
      <c r="M41" t="s">
        <v>97</v>
      </c>
      <c r="N41" t="s">
        <v>105</v>
      </c>
      <c r="O41" t="s">
        <v>110</v>
      </c>
      <c r="P41" t="s">
        <v>142</v>
      </c>
      <c r="Q41">
        <v>17890.25</v>
      </c>
    </row>
    <row r="42" spans="1:17" x14ac:dyDescent="0.3">
      <c r="A42" t="s">
        <v>51</v>
      </c>
      <c r="B42" t="s">
        <v>52</v>
      </c>
      <c r="C42" t="s">
        <v>55</v>
      </c>
      <c r="E42">
        <v>6696290.2400000002</v>
      </c>
      <c r="K42" t="s">
        <v>52</v>
      </c>
      <c r="L42" t="s">
        <v>53</v>
      </c>
      <c r="M42" t="s">
        <v>97</v>
      </c>
      <c r="N42" t="s">
        <v>105</v>
      </c>
      <c r="O42" t="s">
        <v>110</v>
      </c>
      <c r="P42" t="s">
        <v>124</v>
      </c>
      <c r="Q42">
        <v>1752.74</v>
      </c>
    </row>
    <row r="43" spans="1:17" x14ac:dyDescent="0.3">
      <c r="A43" t="s">
        <v>51</v>
      </c>
      <c r="B43" t="s">
        <v>52</v>
      </c>
      <c r="C43" t="s">
        <v>56</v>
      </c>
      <c r="E43">
        <v>9180700.1000000015</v>
      </c>
      <c r="K43" t="s">
        <v>52</v>
      </c>
      <c r="L43" t="s">
        <v>53</v>
      </c>
      <c r="M43" t="s">
        <v>97</v>
      </c>
      <c r="N43" t="s">
        <v>105</v>
      </c>
      <c r="O43" t="s">
        <v>110</v>
      </c>
      <c r="P43" t="s">
        <v>125</v>
      </c>
      <c r="Q43">
        <v>185132.24</v>
      </c>
    </row>
    <row r="44" spans="1:17" x14ac:dyDescent="0.3">
      <c r="A44" t="s">
        <v>51</v>
      </c>
      <c r="B44" t="s">
        <v>57</v>
      </c>
      <c r="C44" t="s">
        <v>100</v>
      </c>
      <c r="E44">
        <v>4665082.42</v>
      </c>
      <c r="F44">
        <v>774205.95999999985</v>
      </c>
      <c r="G44">
        <v>772274.8</v>
      </c>
      <c r="K44" t="s">
        <v>52</v>
      </c>
      <c r="L44" t="s">
        <v>54</v>
      </c>
      <c r="M44" t="s">
        <v>97</v>
      </c>
      <c r="N44" t="s">
        <v>105</v>
      </c>
      <c r="O44" t="s">
        <v>106</v>
      </c>
      <c r="P44" t="s">
        <v>107</v>
      </c>
      <c r="Q44">
        <v>325171.96999999997</v>
      </c>
    </row>
    <row r="45" spans="1:17" x14ac:dyDescent="0.3">
      <c r="A45" t="s">
        <v>51</v>
      </c>
      <c r="B45" t="s">
        <v>57</v>
      </c>
      <c r="C45" t="s">
        <v>58</v>
      </c>
      <c r="E45">
        <v>2816506.28</v>
      </c>
      <c r="F45">
        <v>5802.67</v>
      </c>
      <c r="G45">
        <v>181230.63</v>
      </c>
      <c r="K45" t="s">
        <v>52</v>
      </c>
      <c r="L45" t="s">
        <v>54</v>
      </c>
      <c r="M45" t="s">
        <v>97</v>
      </c>
      <c r="N45" t="s">
        <v>105</v>
      </c>
      <c r="O45" t="s">
        <v>106</v>
      </c>
      <c r="P45" t="s">
        <v>108</v>
      </c>
      <c r="Q45">
        <v>217969.05</v>
      </c>
    </row>
    <row r="46" spans="1:17" x14ac:dyDescent="0.3">
      <c r="A46" t="s">
        <v>51</v>
      </c>
      <c r="B46" t="s">
        <v>57</v>
      </c>
      <c r="C46" t="s">
        <v>59</v>
      </c>
      <c r="E46">
        <v>2539839.79</v>
      </c>
      <c r="F46">
        <v>17944.21</v>
      </c>
      <c r="G46">
        <v>364171.44</v>
      </c>
      <c r="K46" t="s">
        <v>52</v>
      </c>
      <c r="L46" t="s">
        <v>54</v>
      </c>
      <c r="M46" t="s">
        <v>97</v>
      </c>
      <c r="N46" t="s">
        <v>105</v>
      </c>
      <c r="O46" t="s">
        <v>106</v>
      </c>
      <c r="P46" t="s">
        <v>109</v>
      </c>
      <c r="Q46">
        <v>73907.16</v>
      </c>
    </row>
    <row r="47" spans="1:17" x14ac:dyDescent="0.3">
      <c r="A47" t="s">
        <v>51</v>
      </c>
      <c r="B47" t="s">
        <v>57</v>
      </c>
      <c r="C47" t="s">
        <v>60</v>
      </c>
      <c r="E47">
        <v>3482227.6700000004</v>
      </c>
      <c r="F47">
        <v>21184.52</v>
      </c>
      <c r="G47">
        <v>390996.50999999995</v>
      </c>
      <c r="K47" t="s">
        <v>52</v>
      </c>
      <c r="L47" t="s">
        <v>54</v>
      </c>
      <c r="M47" t="s">
        <v>97</v>
      </c>
      <c r="N47" t="s">
        <v>105</v>
      </c>
      <c r="O47" t="s">
        <v>110</v>
      </c>
      <c r="P47" t="s">
        <v>111</v>
      </c>
      <c r="Q47">
        <v>129993.89</v>
      </c>
    </row>
    <row r="48" spans="1:17" x14ac:dyDescent="0.3">
      <c r="A48" t="s">
        <v>51</v>
      </c>
      <c r="B48" t="s">
        <v>57</v>
      </c>
      <c r="C48" t="s">
        <v>61</v>
      </c>
      <c r="E48">
        <v>1917673.7400000002</v>
      </c>
      <c r="F48">
        <v>3034.21</v>
      </c>
      <c r="G48">
        <v>297255.67999999999</v>
      </c>
      <c r="K48" t="s">
        <v>52</v>
      </c>
      <c r="L48" t="s">
        <v>54</v>
      </c>
      <c r="M48" t="s">
        <v>97</v>
      </c>
      <c r="N48" t="s">
        <v>105</v>
      </c>
      <c r="O48" t="s">
        <v>110</v>
      </c>
      <c r="P48" t="s">
        <v>112</v>
      </c>
      <c r="Q48">
        <v>88611</v>
      </c>
    </row>
    <row r="49" spans="1:17" x14ac:dyDescent="0.3">
      <c r="A49" t="s">
        <v>51</v>
      </c>
      <c r="B49" t="s">
        <v>57</v>
      </c>
      <c r="C49" t="s">
        <v>62</v>
      </c>
      <c r="E49">
        <v>5305964.6100000003</v>
      </c>
      <c r="F49">
        <v>3034.21</v>
      </c>
      <c r="G49">
        <v>237021.94999999998</v>
      </c>
      <c r="K49" t="s">
        <v>52</v>
      </c>
      <c r="L49" t="s">
        <v>54</v>
      </c>
      <c r="M49" t="s">
        <v>97</v>
      </c>
      <c r="N49" t="s">
        <v>105</v>
      </c>
      <c r="O49" t="s">
        <v>110</v>
      </c>
      <c r="P49" t="s">
        <v>113</v>
      </c>
      <c r="Q49">
        <v>76816.73</v>
      </c>
    </row>
    <row r="50" spans="1:17" x14ac:dyDescent="0.3">
      <c r="A50" t="s">
        <v>51</v>
      </c>
      <c r="B50" t="s">
        <v>57</v>
      </c>
      <c r="C50" t="s">
        <v>63</v>
      </c>
      <c r="E50">
        <v>2903132.66</v>
      </c>
      <c r="F50">
        <v>3034.21</v>
      </c>
      <c r="G50">
        <v>373380.02</v>
      </c>
      <c r="K50" t="s">
        <v>52</v>
      </c>
      <c r="L50" t="s">
        <v>54</v>
      </c>
      <c r="M50" t="s">
        <v>97</v>
      </c>
      <c r="N50" t="s">
        <v>105</v>
      </c>
      <c r="O50" t="s">
        <v>110</v>
      </c>
      <c r="P50" t="s">
        <v>114</v>
      </c>
      <c r="Q50">
        <v>402650.92</v>
      </c>
    </row>
    <row r="51" spans="1:17" x14ac:dyDescent="0.3">
      <c r="K51" t="s">
        <v>52</v>
      </c>
      <c r="L51" t="s">
        <v>54</v>
      </c>
      <c r="M51" t="s">
        <v>97</v>
      </c>
      <c r="N51" t="s">
        <v>105</v>
      </c>
      <c r="O51" t="s">
        <v>110</v>
      </c>
      <c r="P51" t="s">
        <v>115</v>
      </c>
      <c r="Q51">
        <v>1455536.41</v>
      </c>
    </row>
    <row r="52" spans="1:17" x14ac:dyDescent="0.3">
      <c r="K52" t="s">
        <v>52</v>
      </c>
      <c r="L52" t="s">
        <v>54</v>
      </c>
      <c r="M52" t="s">
        <v>97</v>
      </c>
      <c r="N52" t="s">
        <v>105</v>
      </c>
      <c r="O52" t="s">
        <v>110</v>
      </c>
      <c r="P52" t="s">
        <v>116</v>
      </c>
      <c r="Q52">
        <v>341813.33</v>
      </c>
    </row>
    <row r="53" spans="1:17" x14ac:dyDescent="0.3">
      <c r="K53" t="s">
        <v>52</v>
      </c>
      <c r="L53" t="s">
        <v>54</v>
      </c>
      <c r="M53" t="s">
        <v>97</v>
      </c>
      <c r="N53" t="s">
        <v>105</v>
      </c>
      <c r="O53" t="s">
        <v>110</v>
      </c>
      <c r="P53" t="s">
        <v>117</v>
      </c>
      <c r="Q53">
        <v>66339.490000000005</v>
      </c>
    </row>
    <row r="54" spans="1:17" x14ac:dyDescent="0.3">
      <c r="K54" t="s">
        <v>52</v>
      </c>
      <c r="L54" t="s">
        <v>54</v>
      </c>
      <c r="M54" t="s">
        <v>97</v>
      </c>
      <c r="N54" t="s">
        <v>105</v>
      </c>
      <c r="O54" t="s">
        <v>110</v>
      </c>
      <c r="P54" t="s">
        <v>118</v>
      </c>
      <c r="Q54">
        <v>329171.23</v>
      </c>
    </row>
    <row r="55" spans="1:17" x14ac:dyDescent="0.3">
      <c r="K55" t="s">
        <v>52</v>
      </c>
      <c r="L55" t="s">
        <v>54</v>
      </c>
      <c r="M55" t="s">
        <v>97</v>
      </c>
      <c r="N55" t="s">
        <v>105</v>
      </c>
      <c r="O55" t="s">
        <v>110</v>
      </c>
      <c r="P55" t="s">
        <v>119</v>
      </c>
      <c r="Q55">
        <v>76205.36</v>
      </c>
    </row>
    <row r="56" spans="1:17" x14ac:dyDescent="0.3">
      <c r="K56" t="s">
        <v>52</v>
      </c>
      <c r="L56" t="s">
        <v>54</v>
      </c>
      <c r="M56" t="s">
        <v>97</v>
      </c>
      <c r="N56" t="s">
        <v>105</v>
      </c>
      <c r="O56" t="s">
        <v>110</v>
      </c>
      <c r="P56" t="s">
        <v>120</v>
      </c>
      <c r="Q56">
        <v>61220.32</v>
      </c>
    </row>
    <row r="57" spans="1:17" x14ac:dyDescent="0.3">
      <c r="K57" t="s">
        <v>52</v>
      </c>
      <c r="L57" t="s">
        <v>54</v>
      </c>
      <c r="M57" t="s">
        <v>97</v>
      </c>
      <c r="N57" t="s">
        <v>105</v>
      </c>
      <c r="O57" t="s">
        <v>110</v>
      </c>
      <c r="P57" t="s">
        <v>121</v>
      </c>
      <c r="Q57">
        <v>688367.79</v>
      </c>
    </row>
    <row r="58" spans="1:17" x14ac:dyDescent="0.3">
      <c r="K58" t="s">
        <v>52</v>
      </c>
      <c r="L58" t="s">
        <v>54</v>
      </c>
      <c r="M58" t="s">
        <v>97</v>
      </c>
      <c r="N58" t="s">
        <v>105</v>
      </c>
      <c r="O58" t="s">
        <v>110</v>
      </c>
      <c r="P58" t="s">
        <v>122</v>
      </c>
      <c r="Q58">
        <v>0</v>
      </c>
    </row>
    <row r="59" spans="1:17" x14ac:dyDescent="0.3">
      <c r="K59" t="s">
        <v>52</v>
      </c>
      <c r="L59" t="s">
        <v>54</v>
      </c>
      <c r="M59" t="s">
        <v>97</v>
      </c>
      <c r="N59" t="s">
        <v>105</v>
      </c>
      <c r="O59" t="s">
        <v>110</v>
      </c>
      <c r="P59" t="s">
        <v>123</v>
      </c>
      <c r="Q59">
        <v>7081.19</v>
      </c>
    </row>
    <row r="60" spans="1:17" x14ac:dyDescent="0.3">
      <c r="K60" t="s">
        <v>52</v>
      </c>
      <c r="L60" t="s">
        <v>54</v>
      </c>
      <c r="M60" t="s">
        <v>97</v>
      </c>
      <c r="N60" t="s">
        <v>105</v>
      </c>
      <c r="O60" t="s">
        <v>110</v>
      </c>
      <c r="P60" t="s">
        <v>124</v>
      </c>
      <c r="Q60">
        <v>1785.73</v>
      </c>
    </row>
    <row r="61" spans="1:17" x14ac:dyDescent="0.3">
      <c r="K61" t="s">
        <v>52</v>
      </c>
      <c r="L61" t="s">
        <v>54</v>
      </c>
      <c r="M61" t="s">
        <v>97</v>
      </c>
      <c r="N61" t="s">
        <v>105</v>
      </c>
      <c r="O61" t="s">
        <v>110</v>
      </c>
      <c r="P61" t="s">
        <v>125</v>
      </c>
      <c r="Q61">
        <v>80443.649999999994</v>
      </c>
    </row>
    <row r="62" spans="1:17" x14ac:dyDescent="0.3">
      <c r="K62" t="s">
        <v>52</v>
      </c>
      <c r="L62" t="s">
        <v>55</v>
      </c>
      <c r="M62" t="s">
        <v>97</v>
      </c>
      <c r="N62" t="s">
        <v>105</v>
      </c>
      <c r="O62" t="s">
        <v>106</v>
      </c>
      <c r="P62" t="s">
        <v>107</v>
      </c>
      <c r="Q62">
        <v>299595.78999999998</v>
      </c>
    </row>
    <row r="63" spans="1:17" x14ac:dyDescent="0.3">
      <c r="K63" t="s">
        <v>52</v>
      </c>
      <c r="L63" t="s">
        <v>55</v>
      </c>
      <c r="M63" t="s">
        <v>97</v>
      </c>
      <c r="N63" t="s">
        <v>105</v>
      </c>
      <c r="O63" t="s">
        <v>106</v>
      </c>
      <c r="P63" t="s">
        <v>108</v>
      </c>
      <c r="Q63">
        <v>397730.2</v>
      </c>
    </row>
    <row r="64" spans="1:17" x14ac:dyDescent="0.3">
      <c r="K64" t="s">
        <v>52</v>
      </c>
      <c r="L64" t="s">
        <v>55</v>
      </c>
      <c r="M64" t="s">
        <v>97</v>
      </c>
      <c r="N64" t="s">
        <v>105</v>
      </c>
      <c r="O64" t="s">
        <v>106</v>
      </c>
      <c r="P64" t="s">
        <v>109</v>
      </c>
      <c r="Q64">
        <v>57089.09</v>
      </c>
    </row>
    <row r="65" spans="11:17" x14ac:dyDescent="0.3">
      <c r="K65" t="s">
        <v>52</v>
      </c>
      <c r="L65" t="s">
        <v>55</v>
      </c>
      <c r="M65" t="s">
        <v>97</v>
      </c>
      <c r="N65" t="s">
        <v>105</v>
      </c>
      <c r="O65" t="s">
        <v>110</v>
      </c>
      <c r="P65" t="s">
        <v>111</v>
      </c>
      <c r="Q65">
        <v>131706.28</v>
      </c>
    </row>
    <row r="66" spans="11:17" x14ac:dyDescent="0.3">
      <c r="K66" t="s">
        <v>52</v>
      </c>
      <c r="L66" t="s">
        <v>55</v>
      </c>
      <c r="M66" t="s">
        <v>97</v>
      </c>
      <c r="N66" t="s">
        <v>105</v>
      </c>
      <c r="O66" t="s">
        <v>110</v>
      </c>
      <c r="P66" t="s">
        <v>112</v>
      </c>
      <c r="Q66">
        <v>84413</v>
      </c>
    </row>
    <row r="67" spans="11:17" x14ac:dyDescent="0.3">
      <c r="K67" t="s">
        <v>52</v>
      </c>
      <c r="L67" t="s">
        <v>55</v>
      </c>
      <c r="M67" t="s">
        <v>97</v>
      </c>
      <c r="N67" t="s">
        <v>105</v>
      </c>
      <c r="O67" t="s">
        <v>110</v>
      </c>
      <c r="P67" t="s">
        <v>113</v>
      </c>
      <c r="Q67">
        <v>55441.94</v>
      </c>
    </row>
    <row r="68" spans="11:17" x14ac:dyDescent="0.3">
      <c r="K68" t="s">
        <v>52</v>
      </c>
      <c r="L68" t="s">
        <v>55</v>
      </c>
      <c r="M68" t="s">
        <v>97</v>
      </c>
      <c r="N68" t="s">
        <v>105</v>
      </c>
      <c r="O68" t="s">
        <v>110</v>
      </c>
      <c r="P68" t="s">
        <v>114</v>
      </c>
      <c r="Q68">
        <v>450613.83</v>
      </c>
    </row>
    <row r="69" spans="11:17" x14ac:dyDescent="0.3">
      <c r="K69" t="s">
        <v>52</v>
      </c>
      <c r="L69" t="s">
        <v>55</v>
      </c>
      <c r="M69" t="s">
        <v>97</v>
      </c>
      <c r="N69" t="s">
        <v>105</v>
      </c>
      <c r="O69" t="s">
        <v>110</v>
      </c>
      <c r="P69" t="s">
        <v>115</v>
      </c>
      <c r="Q69">
        <v>1675768.33</v>
      </c>
    </row>
    <row r="70" spans="11:17" x14ac:dyDescent="0.3">
      <c r="K70" t="s">
        <v>52</v>
      </c>
      <c r="L70" t="s">
        <v>55</v>
      </c>
      <c r="M70" t="s">
        <v>97</v>
      </c>
      <c r="N70" t="s">
        <v>105</v>
      </c>
      <c r="O70" t="s">
        <v>110</v>
      </c>
      <c r="P70" t="s">
        <v>116</v>
      </c>
      <c r="Q70">
        <v>416441.82</v>
      </c>
    </row>
    <row r="71" spans="11:17" x14ac:dyDescent="0.3">
      <c r="K71" t="s">
        <v>52</v>
      </c>
      <c r="L71" t="s">
        <v>55</v>
      </c>
      <c r="M71" t="s">
        <v>97</v>
      </c>
      <c r="N71" t="s">
        <v>105</v>
      </c>
      <c r="O71" t="s">
        <v>110</v>
      </c>
      <c r="P71" t="s">
        <v>117</v>
      </c>
      <c r="Q71">
        <v>94771.95</v>
      </c>
    </row>
    <row r="72" spans="11:17" x14ac:dyDescent="0.3">
      <c r="K72" t="s">
        <v>52</v>
      </c>
      <c r="L72" t="s">
        <v>55</v>
      </c>
      <c r="M72" t="s">
        <v>97</v>
      </c>
      <c r="N72" t="s">
        <v>105</v>
      </c>
      <c r="O72" t="s">
        <v>110</v>
      </c>
      <c r="P72" t="s">
        <v>118</v>
      </c>
      <c r="Q72">
        <v>829062.51</v>
      </c>
    </row>
    <row r="73" spans="11:17" x14ac:dyDescent="0.3">
      <c r="K73" t="s">
        <v>52</v>
      </c>
      <c r="L73" t="s">
        <v>55</v>
      </c>
      <c r="M73" t="s">
        <v>97</v>
      </c>
      <c r="N73" t="s">
        <v>105</v>
      </c>
      <c r="O73" t="s">
        <v>110</v>
      </c>
      <c r="P73" t="s">
        <v>119</v>
      </c>
      <c r="Q73">
        <v>150677.1</v>
      </c>
    </row>
    <row r="74" spans="11:17" x14ac:dyDescent="0.3">
      <c r="K74" t="s">
        <v>52</v>
      </c>
      <c r="L74" t="s">
        <v>55</v>
      </c>
      <c r="M74" t="s">
        <v>97</v>
      </c>
      <c r="N74" t="s">
        <v>105</v>
      </c>
      <c r="O74" t="s">
        <v>110</v>
      </c>
      <c r="P74" t="s">
        <v>120</v>
      </c>
      <c r="Q74">
        <v>88856.75</v>
      </c>
    </row>
    <row r="75" spans="11:17" x14ac:dyDescent="0.3">
      <c r="K75" t="s">
        <v>52</v>
      </c>
      <c r="L75" t="s">
        <v>55</v>
      </c>
      <c r="M75" t="s">
        <v>97</v>
      </c>
      <c r="N75" t="s">
        <v>105</v>
      </c>
      <c r="O75" t="s">
        <v>110</v>
      </c>
      <c r="P75" t="s">
        <v>121</v>
      </c>
      <c r="Q75">
        <v>1827224.33</v>
      </c>
    </row>
    <row r="76" spans="11:17" x14ac:dyDescent="0.3">
      <c r="K76" t="s">
        <v>52</v>
      </c>
      <c r="L76" t="s">
        <v>55</v>
      </c>
      <c r="M76" t="s">
        <v>97</v>
      </c>
      <c r="N76" t="s">
        <v>105</v>
      </c>
      <c r="O76" t="s">
        <v>110</v>
      </c>
      <c r="P76" t="s">
        <v>122</v>
      </c>
      <c r="Q76">
        <v>0</v>
      </c>
    </row>
    <row r="77" spans="11:17" x14ac:dyDescent="0.3">
      <c r="K77" t="s">
        <v>52</v>
      </c>
      <c r="L77" t="s">
        <v>55</v>
      </c>
      <c r="M77" t="s">
        <v>97</v>
      </c>
      <c r="N77" t="s">
        <v>105</v>
      </c>
      <c r="O77" t="s">
        <v>110</v>
      </c>
      <c r="P77" t="s">
        <v>123</v>
      </c>
      <c r="Q77">
        <v>7103.95</v>
      </c>
    </row>
    <row r="78" spans="11:17" x14ac:dyDescent="0.3">
      <c r="K78" t="s">
        <v>52</v>
      </c>
      <c r="L78" t="s">
        <v>55</v>
      </c>
      <c r="M78" t="s">
        <v>97</v>
      </c>
      <c r="N78" t="s">
        <v>105</v>
      </c>
      <c r="O78" t="s">
        <v>110</v>
      </c>
      <c r="P78" t="s">
        <v>124</v>
      </c>
      <c r="Q78">
        <v>2140.73</v>
      </c>
    </row>
    <row r="79" spans="11:17" x14ac:dyDescent="0.3">
      <c r="K79" t="s">
        <v>52</v>
      </c>
      <c r="L79" t="s">
        <v>55</v>
      </c>
      <c r="M79" t="s">
        <v>97</v>
      </c>
      <c r="N79" t="s">
        <v>105</v>
      </c>
      <c r="O79" t="s">
        <v>110</v>
      </c>
      <c r="P79" t="s">
        <v>125</v>
      </c>
      <c r="Q79">
        <v>127652.64</v>
      </c>
    </row>
    <row r="80" spans="11:17" x14ac:dyDescent="0.3">
      <c r="K80" t="s">
        <v>52</v>
      </c>
      <c r="L80" t="s">
        <v>56</v>
      </c>
      <c r="M80" t="s">
        <v>97</v>
      </c>
      <c r="N80" t="s">
        <v>105</v>
      </c>
      <c r="O80" t="s">
        <v>106</v>
      </c>
      <c r="P80" t="s">
        <v>107</v>
      </c>
      <c r="Q80">
        <v>304089.61</v>
      </c>
    </row>
    <row r="81" spans="11:17" x14ac:dyDescent="0.3">
      <c r="K81" t="s">
        <v>52</v>
      </c>
      <c r="L81" t="s">
        <v>56</v>
      </c>
      <c r="M81" t="s">
        <v>97</v>
      </c>
      <c r="N81" t="s">
        <v>105</v>
      </c>
      <c r="O81" t="s">
        <v>106</v>
      </c>
      <c r="P81" t="s">
        <v>108</v>
      </c>
      <c r="Q81">
        <v>432393.83</v>
      </c>
    </row>
    <row r="82" spans="11:17" x14ac:dyDescent="0.3">
      <c r="K82" t="s">
        <v>52</v>
      </c>
      <c r="L82" t="s">
        <v>56</v>
      </c>
      <c r="M82" t="s">
        <v>97</v>
      </c>
      <c r="N82" t="s">
        <v>105</v>
      </c>
      <c r="O82" t="s">
        <v>106</v>
      </c>
      <c r="P82" t="s">
        <v>109</v>
      </c>
      <c r="Q82">
        <v>64532.62</v>
      </c>
    </row>
    <row r="83" spans="11:17" x14ac:dyDescent="0.3">
      <c r="K83" t="s">
        <v>52</v>
      </c>
      <c r="L83" t="s">
        <v>56</v>
      </c>
      <c r="M83" t="s">
        <v>97</v>
      </c>
      <c r="N83" t="s">
        <v>105</v>
      </c>
      <c r="O83" t="s">
        <v>110</v>
      </c>
      <c r="P83" t="s">
        <v>111</v>
      </c>
      <c r="Q83">
        <v>152464.29</v>
      </c>
    </row>
    <row r="84" spans="11:17" x14ac:dyDescent="0.3">
      <c r="K84" t="s">
        <v>52</v>
      </c>
      <c r="L84" t="s">
        <v>56</v>
      </c>
      <c r="M84" t="s">
        <v>97</v>
      </c>
      <c r="N84" t="s">
        <v>105</v>
      </c>
      <c r="O84" t="s">
        <v>110</v>
      </c>
      <c r="P84" t="s">
        <v>112</v>
      </c>
      <c r="Q84">
        <v>76948.75</v>
      </c>
    </row>
    <row r="85" spans="11:17" x14ac:dyDescent="0.3">
      <c r="K85" t="s">
        <v>52</v>
      </c>
      <c r="L85" t="s">
        <v>56</v>
      </c>
      <c r="M85" t="s">
        <v>97</v>
      </c>
      <c r="N85" t="s">
        <v>105</v>
      </c>
      <c r="O85" t="s">
        <v>110</v>
      </c>
      <c r="P85" t="s">
        <v>113</v>
      </c>
      <c r="Q85">
        <v>75380.460000000006</v>
      </c>
    </row>
    <row r="86" spans="11:17" x14ac:dyDescent="0.3">
      <c r="K86" t="s">
        <v>52</v>
      </c>
      <c r="L86" t="s">
        <v>56</v>
      </c>
      <c r="M86" t="s">
        <v>97</v>
      </c>
      <c r="N86" t="s">
        <v>105</v>
      </c>
      <c r="O86" t="s">
        <v>110</v>
      </c>
      <c r="P86" t="s">
        <v>114</v>
      </c>
      <c r="Q86">
        <v>644909.26</v>
      </c>
    </row>
    <row r="87" spans="11:17" x14ac:dyDescent="0.3">
      <c r="K87" t="s">
        <v>52</v>
      </c>
      <c r="L87" t="s">
        <v>56</v>
      </c>
      <c r="M87" t="s">
        <v>97</v>
      </c>
      <c r="N87" t="s">
        <v>105</v>
      </c>
      <c r="O87" t="s">
        <v>110</v>
      </c>
      <c r="P87" t="s">
        <v>115</v>
      </c>
      <c r="Q87">
        <v>2358033.9800000004</v>
      </c>
    </row>
    <row r="88" spans="11:17" x14ac:dyDescent="0.3">
      <c r="K88" t="s">
        <v>52</v>
      </c>
      <c r="L88" t="s">
        <v>56</v>
      </c>
      <c r="M88" t="s">
        <v>97</v>
      </c>
      <c r="N88" t="s">
        <v>105</v>
      </c>
      <c r="O88" t="s">
        <v>110</v>
      </c>
      <c r="P88" t="s">
        <v>116</v>
      </c>
      <c r="Q88">
        <v>1977239.44</v>
      </c>
    </row>
    <row r="89" spans="11:17" x14ac:dyDescent="0.3">
      <c r="K89" t="s">
        <v>52</v>
      </c>
      <c r="L89" t="s">
        <v>56</v>
      </c>
      <c r="M89" t="s">
        <v>97</v>
      </c>
      <c r="N89" t="s">
        <v>105</v>
      </c>
      <c r="O89" t="s">
        <v>110</v>
      </c>
      <c r="P89" t="s">
        <v>117</v>
      </c>
      <c r="Q89">
        <v>93867.15</v>
      </c>
    </row>
    <row r="90" spans="11:17" x14ac:dyDescent="0.3">
      <c r="K90" t="s">
        <v>52</v>
      </c>
      <c r="L90" t="s">
        <v>56</v>
      </c>
      <c r="M90" t="s">
        <v>97</v>
      </c>
      <c r="N90" t="s">
        <v>105</v>
      </c>
      <c r="O90" t="s">
        <v>110</v>
      </c>
      <c r="P90" t="s">
        <v>118</v>
      </c>
      <c r="Q90">
        <v>626075.37</v>
      </c>
    </row>
    <row r="91" spans="11:17" x14ac:dyDescent="0.3">
      <c r="K91" t="s">
        <v>52</v>
      </c>
      <c r="L91" t="s">
        <v>56</v>
      </c>
      <c r="M91" t="s">
        <v>97</v>
      </c>
      <c r="N91" t="s">
        <v>105</v>
      </c>
      <c r="O91" t="s">
        <v>110</v>
      </c>
      <c r="P91" t="s">
        <v>119</v>
      </c>
      <c r="Q91">
        <v>185244.79</v>
      </c>
    </row>
    <row r="92" spans="11:17" x14ac:dyDescent="0.3">
      <c r="K92" t="s">
        <v>52</v>
      </c>
      <c r="L92" t="s">
        <v>56</v>
      </c>
      <c r="M92" t="s">
        <v>97</v>
      </c>
      <c r="N92" t="s">
        <v>105</v>
      </c>
      <c r="O92" t="s">
        <v>110</v>
      </c>
      <c r="P92" t="s">
        <v>120</v>
      </c>
      <c r="Q92">
        <v>104010.01</v>
      </c>
    </row>
    <row r="93" spans="11:17" x14ac:dyDescent="0.3">
      <c r="K93" t="s">
        <v>52</v>
      </c>
      <c r="L93" t="s">
        <v>56</v>
      </c>
      <c r="M93" t="s">
        <v>97</v>
      </c>
      <c r="N93" t="s">
        <v>105</v>
      </c>
      <c r="O93" t="s">
        <v>110</v>
      </c>
      <c r="P93" t="s">
        <v>121</v>
      </c>
      <c r="Q93">
        <v>1762720.88</v>
      </c>
    </row>
    <row r="94" spans="11:17" x14ac:dyDescent="0.3">
      <c r="K94" t="s">
        <v>52</v>
      </c>
      <c r="L94" t="s">
        <v>56</v>
      </c>
      <c r="M94" t="s">
        <v>97</v>
      </c>
      <c r="N94" t="s">
        <v>105</v>
      </c>
      <c r="O94" t="s">
        <v>110</v>
      </c>
      <c r="P94" t="s">
        <v>122</v>
      </c>
      <c r="Q94">
        <v>154684.51999999999</v>
      </c>
    </row>
    <row r="95" spans="11:17" x14ac:dyDescent="0.3">
      <c r="K95" t="s">
        <v>52</v>
      </c>
      <c r="L95" t="s">
        <v>56</v>
      </c>
      <c r="M95" t="s">
        <v>97</v>
      </c>
      <c r="N95" t="s">
        <v>105</v>
      </c>
      <c r="O95" t="s">
        <v>110</v>
      </c>
      <c r="P95" t="s">
        <v>123</v>
      </c>
      <c r="Q95">
        <v>14360.42</v>
      </c>
    </row>
    <row r="96" spans="11:17" x14ac:dyDescent="0.3">
      <c r="K96" t="s">
        <v>52</v>
      </c>
      <c r="L96" t="s">
        <v>56</v>
      </c>
      <c r="M96" t="s">
        <v>97</v>
      </c>
      <c r="N96" t="s">
        <v>105</v>
      </c>
      <c r="O96" t="s">
        <v>110</v>
      </c>
      <c r="P96" t="s">
        <v>124</v>
      </c>
      <c r="Q96">
        <v>2421.73</v>
      </c>
    </row>
    <row r="97" spans="11:17" x14ac:dyDescent="0.3">
      <c r="K97" t="s">
        <v>52</v>
      </c>
      <c r="L97" t="s">
        <v>56</v>
      </c>
      <c r="M97" t="s">
        <v>97</v>
      </c>
      <c r="N97" t="s">
        <v>105</v>
      </c>
      <c r="O97" t="s">
        <v>110</v>
      </c>
      <c r="P97" t="s">
        <v>125</v>
      </c>
      <c r="Q97">
        <v>151322.99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69D8-44CA-416A-8737-C15C834AE899}">
  <dimension ref="B2:M1140"/>
  <sheetViews>
    <sheetView workbookViewId="0">
      <pane xSplit="3" ySplit="4" topLeftCell="D98" activePane="bottomRight" state="frozen"/>
      <selection activeCell="E95" sqref="E95"/>
      <selection pane="topRight" activeCell="E95" sqref="E95"/>
      <selection pane="bottomLeft" activeCell="E95" sqref="E95"/>
      <selection pane="bottomRight" activeCell="E110" sqref="E110"/>
    </sheetView>
  </sheetViews>
  <sheetFormatPr defaultRowHeight="13.8" x14ac:dyDescent="0.3"/>
  <cols>
    <col min="2" max="2" width="5" bestFit="1" customWidth="1"/>
    <col min="3" max="3" width="13.33203125" bestFit="1" customWidth="1"/>
    <col min="4" max="4" width="10.6640625" customWidth="1"/>
    <col min="5" max="5" width="18.6640625" bestFit="1" customWidth="1"/>
    <col min="6" max="7" width="34.44140625" bestFit="1" customWidth="1"/>
    <col min="8" max="8" width="35.109375" bestFit="1" customWidth="1"/>
    <col min="9" max="9" width="10.88671875" bestFit="1" customWidth="1"/>
    <col min="10" max="10" width="15.44140625" customWidth="1"/>
    <col min="12" max="12" width="10.33203125" bestFit="1" customWidth="1"/>
  </cols>
  <sheetData>
    <row r="2" spans="2:10" x14ac:dyDescent="0.3">
      <c r="B2" t="s">
        <v>101</v>
      </c>
      <c r="C2" t="s">
        <v>0</v>
      </c>
      <c r="D2" t="s">
        <v>2</v>
      </c>
      <c r="E2" t="s">
        <v>92</v>
      </c>
      <c r="F2" t="s">
        <v>93</v>
      </c>
      <c r="G2" t="s">
        <v>94</v>
      </c>
      <c r="H2" t="s">
        <v>95</v>
      </c>
      <c r="I2" t="s">
        <v>4</v>
      </c>
      <c r="J2" t="s">
        <v>102</v>
      </c>
    </row>
    <row r="3" spans="2:10" x14ac:dyDescent="0.3">
      <c r="B3">
        <v>1</v>
      </c>
      <c r="C3" s="1" t="s">
        <v>51</v>
      </c>
      <c r="D3" t="s">
        <v>52</v>
      </c>
      <c r="E3" t="s">
        <v>97</v>
      </c>
      <c r="F3" t="s">
        <v>103</v>
      </c>
      <c r="G3" t="s">
        <v>103</v>
      </c>
      <c r="H3" t="s">
        <v>103</v>
      </c>
      <c r="I3" t="s">
        <v>100</v>
      </c>
      <c r="J3" s="2">
        <v>-105457.27</v>
      </c>
    </row>
    <row r="4" spans="2:10" x14ac:dyDescent="0.3">
      <c r="B4">
        <v>2</v>
      </c>
      <c r="C4" s="1" t="s">
        <v>51</v>
      </c>
      <c r="D4" t="s">
        <v>52</v>
      </c>
      <c r="E4" t="s">
        <v>97</v>
      </c>
      <c r="F4" t="s">
        <v>104</v>
      </c>
      <c r="G4" t="s">
        <v>104</v>
      </c>
      <c r="H4" t="s">
        <v>104</v>
      </c>
      <c r="I4" t="s">
        <v>100</v>
      </c>
      <c r="J4" s="2">
        <v>160573.24</v>
      </c>
    </row>
    <row r="5" spans="2:10" x14ac:dyDescent="0.3">
      <c r="B5">
        <v>3</v>
      </c>
      <c r="C5" s="1" t="s">
        <v>51</v>
      </c>
      <c r="D5" t="s">
        <v>52</v>
      </c>
      <c r="E5" t="s">
        <v>97</v>
      </c>
      <c r="F5" t="s">
        <v>105</v>
      </c>
      <c r="G5" t="s">
        <v>106</v>
      </c>
      <c r="H5" t="s">
        <v>107</v>
      </c>
      <c r="I5" t="s">
        <v>100</v>
      </c>
      <c r="J5" s="2">
        <v>0</v>
      </c>
    </row>
    <row r="6" spans="2:10" x14ac:dyDescent="0.3">
      <c r="B6">
        <v>4</v>
      </c>
      <c r="C6" s="1" t="s">
        <v>51</v>
      </c>
      <c r="D6" t="s">
        <v>52</v>
      </c>
      <c r="E6" t="s">
        <v>97</v>
      </c>
      <c r="F6" t="s">
        <v>105</v>
      </c>
      <c r="G6" t="s">
        <v>106</v>
      </c>
      <c r="H6" t="s">
        <v>107</v>
      </c>
      <c r="I6" t="s">
        <v>53</v>
      </c>
      <c r="J6" s="2">
        <v>11935.55</v>
      </c>
    </row>
    <row r="7" spans="2:10" x14ac:dyDescent="0.3">
      <c r="B7">
        <v>5</v>
      </c>
      <c r="C7" s="1" t="s">
        <v>51</v>
      </c>
      <c r="D7" t="s">
        <v>52</v>
      </c>
      <c r="E7" t="s">
        <v>97</v>
      </c>
      <c r="F7" t="s">
        <v>105</v>
      </c>
      <c r="G7" t="s">
        <v>106</v>
      </c>
      <c r="H7" t="s">
        <v>107</v>
      </c>
      <c r="I7" t="s">
        <v>54</v>
      </c>
      <c r="J7" s="2">
        <v>325171.96999999997</v>
      </c>
    </row>
    <row r="8" spans="2:10" x14ac:dyDescent="0.3">
      <c r="B8">
        <v>6</v>
      </c>
      <c r="C8" s="1" t="s">
        <v>51</v>
      </c>
      <c r="D8" t="s">
        <v>52</v>
      </c>
      <c r="E8" t="s">
        <v>97</v>
      </c>
      <c r="F8" t="s">
        <v>105</v>
      </c>
      <c r="G8" t="s">
        <v>106</v>
      </c>
      <c r="H8" t="s">
        <v>107</v>
      </c>
      <c r="I8" t="s">
        <v>55</v>
      </c>
      <c r="J8" s="2">
        <v>299595.78999999998</v>
      </c>
    </row>
    <row r="9" spans="2:10" x14ac:dyDescent="0.3">
      <c r="B9">
        <v>7</v>
      </c>
      <c r="C9" s="1" t="s">
        <v>51</v>
      </c>
      <c r="D9" t="s">
        <v>52</v>
      </c>
      <c r="E9" t="s">
        <v>97</v>
      </c>
      <c r="F9" t="s">
        <v>105</v>
      </c>
      <c r="G9" t="s">
        <v>106</v>
      </c>
      <c r="H9" t="s">
        <v>107</v>
      </c>
      <c r="I9" t="s">
        <v>56</v>
      </c>
      <c r="J9" s="2">
        <v>304089.61</v>
      </c>
    </row>
    <row r="10" spans="2:10" x14ac:dyDescent="0.3">
      <c r="B10">
        <v>8</v>
      </c>
      <c r="C10" s="1" t="s">
        <v>51</v>
      </c>
      <c r="D10" t="s">
        <v>52</v>
      </c>
      <c r="E10" t="s">
        <v>97</v>
      </c>
      <c r="F10" t="s">
        <v>105</v>
      </c>
      <c r="G10" t="s">
        <v>106</v>
      </c>
      <c r="H10" t="s">
        <v>108</v>
      </c>
      <c r="I10" t="s">
        <v>100</v>
      </c>
      <c r="J10" s="2">
        <v>-149146.03</v>
      </c>
    </row>
    <row r="11" spans="2:10" x14ac:dyDescent="0.3">
      <c r="B11">
        <v>9</v>
      </c>
      <c r="C11" s="1" t="s">
        <v>51</v>
      </c>
      <c r="D11" t="s">
        <v>52</v>
      </c>
      <c r="E11" t="s">
        <v>97</v>
      </c>
      <c r="F11" t="s">
        <v>105</v>
      </c>
      <c r="G11" t="s">
        <v>106</v>
      </c>
      <c r="H11" t="s">
        <v>108</v>
      </c>
      <c r="I11" t="s">
        <v>53</v>
      </c>
      <c r="J11" s="2">
        <v>133859.92000000001</v>
      </c>
    </row>
    <row r="12" spans="2:10" x14ac:dyDescent="0.3">
      <c r="B12">
        <v>10</v>
      </c>
      <c r="C12" s="1" t="s">
        <v>51</v>
      </c>
      <c r="D12" t="s">
        <v>52</v>
      </c>
      <c r="E12" t="s">
        <v>97</v>
      </c>
      <c r="F12" t="s">
        <v>105</v>
      </c>
      <c r="G12" t="s">
        <v>106</v>
      </c>
      <c r="H12" t="s">
        <v>108</v>
      </c>
      <c r="I12" t="s">
        <v>54</v>
      </c>
      <c r="J12" s="2">
        <v>217969.05</v>
      </c>
    </row>
    <row r="13" spans="2:10" x14ac:dyDescent="0.3">
      <c r="B13">
        <v>11</v>
      </c>
      <c r="C13" s="1" t="s">
        <v>51</v>
      </c>
      <c r="D13" t="s">
        <v>52</v>
      </c>
      <c r="E13" t="s">
        <v>97</v>
      </c>
      <c r="F13" t="s">
        <v>105</v>
      </c>
      <c r="G13" t="s">
        <v>106</v>
      </c>
      <c r="H13" t="s">
        <v>108</v>
      </c>
      <c r="I13" t="s">
        <v>55</v>
      </c>
      <c r="J13" s="2">
        <v>397730.2</v>
      </c>
    </row>
    <row r="14" spans="2:10" x14ac:dyDescent="0.3">
      <c r="B14">
        <v>12</v>
      </c>
      <c r="C14" s="1" t="s">
        <v>51</v>
      </c>
      <c r="D14" t="s">
        <v>52</v>
      </c>
      <c r="E14" t="s">
        <v>97</v>
      </c>
      <c r="F14" t="s">
        <v>105</v>
      </c>
      <c r="G14" t="s">
        <v>106</v>
      </c>
      <c r="H14" t="s">
        <v>108</v>
      </c>
      <c r="I14" t="s">
        <v>56</v>
      </c>
      <c r="J14" s="2">
        <v>432393.83</v>
      </c>
    </row>
    <row r="15" spans="2:10" x14ac:dyDescent="0.3">
      <c r="B15">
        <v>13</v>
      </c>
      <c r="C15" s="1" t="s">
        <v>51</v>
      </c>
      <c r="D15" t="s">
        <v>52</v>
      </c>
      <c r="E15" t="s">
        <v>97</v>
      </c>
      <c r="F15" t="s">
        <v>105</v>
      </c>
      <c r="G15" t="s">
        <v>106</v>
      </c>
      <c r="H15" t="s">
        <v>109</v>
      </c>
      <c r="I15" t="s">
        <v>100</v>
      </c>
      <c r="J15" s="2">
        <v>0</v>
      </c>
    </row>
    <row r="16" spans="2:10" x14ac:dyDescent="0.3">
      <c r="B16">
        <v>14</v>
      </c>
      <c r="C16" s="1" t="s">
        <v>51</v>
      </c>
      <c r="D16" t="s">
        <v>52</v>
      </c>
      <c r="E16" t="s">
        <v>97</v>
      </c>
      <c r="F16" t="s">
        <v>105</v>
      </c>
      <c r="G16" t="s">
        <v>106</v>
      </c>
      <c r="H16" t="s">
        <v>109</v>
      </c>
      <c r="I16" t="s">
        <v>53</v>
      </c>
      <c r="J16" s="2">
        <v>-321.14999999999998</v>
      </c>
    </row>
    <row r="17" spans="2:10" x14ac:dyDescent="0.3">
      <c r="B17">
        <v>15</v>
      </c>
      <c r="C17" s="1" t="s">
        <v>51</v>
      </c>
      <c r="D17" t="s">
        <v>52</v>
      </c>
      <c r="E17" t="s">
        <v>97</v>
      </c>
      <c r="F17" t="s">
        <v>105</v>
      </c>
      <c r="G17" t="s">
        <v>106</v>
      </c>
      <c r="H17" t="s">
        <v>109</v>
      </c>
      <c r="I17" t="s">
        <v>54</v>
      </c>
      <c r="J17" s="2">
        <v>73907.16</v>
      </c>
    </row>
    <row r="18" spans="2:10" x14ac:dyDescent="0.3">
      <c r="B18">
        <v>16</v>
      </c>
      <c r="C18" s="1" t="s">
        <v>51</v>
      </c>
      <c r="D18" t="s">
        <v>52</v>
      </c>
      <c r="E18" t="s">
        <v>97</v>
      </c>
      <c r="F18" t="s">
        <v>105</v>
      </c>
      <c r="G18" t="s">
        <v>106</v>
      </c>
      <c r="H18" t="s">
        <v>109</v>
      </c>
      <c r="I18" t="s">
        <v>55</v>
      </c>
      <c r="J18" s="2">
        <v>57089.09</v>
      </c>
    </row>
    <row r="19" spans="2:10" x14ac:dyDescent="0.3">
      <c r="B19">
        <v>17</v>
      </c>
      <c r="C19" s="1" t="s">
        <v>51</v>
      </c>
      <c r="D19" t="s">
        <v>52</v>
      </c>
      <c r="E19" t="s">
        <v>97</v>
      </c>
      <c r="F19" t="s">
        <v>105</v>
      </c>
      <c r="G19" t="s">
        <v>106</v>
      </c>
      <c r="H19" t="s">
        <v>109</v>
      </c>
      <c r="I19" t="s">
        <v>56</v>
      </c>
      <c r="J19" s="2">
        <v>64532.62</v>
      </c>
    </row>
    <row r="20" spans="2:10" x14ac:dyDescent="0.3">
      <c r="B20">
        <v>18</v>
      </c>
      <c r="C20" s="1" t="s">
        <v>51</v>
      </c>
      <c r="D20" t="s">
        <v>52</v>
      </c>
      <c r="E20" t="s">
        <v>97</v>
      </c>
      <c r="F20" t="s">
        <v>105</v>
      </c>
      <c r="G20" t="s">
        <v>110</v>
      </c>
      <c r="H20" t="s">
        <v>111</v>
      </c>
      <c r="I20" t="s">
        <v>100</v>
      </c>
      <c r="J20" s="2">
        <v>-228196.52</v>
      </c>
    </row>
    <row r="21" spans="2:10" x14ac:dyDescent="0.3">
      <c r="B21">
        <v>19</v>
      </c>
      <c r="C21" s="1" t="s">
        <v>51</v>
      </c>
      <c r="D21" t="s">
        <v>52</v>
      </c>
      <c r="E21" t="s">
        <v>97</v>
      </c>
      <c r="F21" t="s">
        <v>105</v>
      </c>
      <c r="G21" t="s">
        <v>110</v>
      </c>
      <c r="H21" t="s">
        <v>111</v>
      </c>
      <c r="I21" t="s">
        <v>53</v>
      </c>
      <c r="J21" s="2">
        <v>103071.13</v>
      </c>
    </row>
    <row r="22" spans="2:10" x14ac:dyDescent="0.3">
      <c r="B22">
        <v>20</v>
      </c>
      <c r="C22" s="1" t="s">
        <v>51</v>
      </c>
      <c r="D22" t="s">
        <v>52</v>
      </c>
      <c r="E22" t="s">
        <v>97</v>
      </c>
      <c r="F22" t="s">
        <v>105</v>
      </c>
      <c r="G22" t="s">
        <v>110</v>
      </c>
      <c r="H22" t="s">
        <v>111</v>
      </c>
      <c r="I22" t="s">
        <v>54</v>
      </c>
      <c r="J22" s="2">
        <v>129993.89</v>
      </c>
    </row>
    <row r="23" spans="2:10" x14ac:dyDescent="0.3">
      <c r="B23">
        <v>21</v>
      </c>
      <c r="C23" s="1" t="s">
        <v>51</v>
      </c>
      <c r="D23" t="s">
        <v>52</v>
      </c>
      <c r="E23" t="s">
        <v>97</v>
      </c>
      <c r="F23" t="s">
        <v>105</v>
      </c>
      <c r="G23" t="s">
        <v>110</v>
      </c>
      <c r="H23" t="s">
        <v>111</v>
      </c>
      <c r="I23" t="s">
        <v>55</v>
      </c>
      <c r="J23" s="2">
        <v>131706.28</v>
      </c>
    </row>
    <row r="24" spans="2:10" x14ac:dyDescent="0.3">
      <c r="B24">
        <v>22</v>
      </c>
      <c r="C24" s="1" t="s">
        <v>51</v>
      </c>
      <c r="D24" t="s">
        <v>52</v>
      </c>
      <c r="E24" t="s">
        <v>97</v>
      </c>
      <c r="F24" t="s">
        <v>105</v>
      </c>
      <c r="G24" t="s">
        <v>110</v>
      </c>
      <c r="H24" t="s">
        <v>111</v>
      </c>
      <c r="I24" t="s">
        <v>56</v>
      </c>
      <c r="J24" s="2">
        <v>152464.29</v>
      </c>
    </row>
    <row r="25" spans="2:10" x14ac:dyDescent="0.3">
      <c r="B25">
        <v>23</v>
      </c>
      <c r="C25" s="1" t="s">
        <v>51</v>
      </c>
      <c r="D25" t="s">
        <v>52</v>
      </c>
      <c r="E25" t="s">
        <v>97</v>
      </c>
      <c r="F25" t="s">
        <v>105</v>
      </c>
      <c r="G25" t="s">
        <v>110</v>
      </c>
      <c r="H25" t="s">
        <v>112</v>
      </c>
      <c r="I25" t="s">
        <v>100</v>
      </c>
      <c r="J25" s="2">
        <v>0</v>
      </c>
    </row>
    <row r="26" spans="2:10" x14ac:dyDescent="0.3">
      <c r="B26">
        <v>24</v>
      </c>
      <c r="C26" s="1" t="s">
        <v>51</v>
      </c>
      <c r="D26" t="s">
        <v>52</v>
      </c>
      <c r="E26" t="s">
        <v>97</v>
      </c>
      <c r="F26" t="s">
        <v>105</v>
      </c>
      <c r="G26" t="s">
        <v>110</v>
      </c>
      <c r="H26" t="s">
        <v>112</v>
      </c>
      <c r="I26" t="s">
        <v>53</v>
      </c>
      <c r="J26" s="2">
        <v>-45705</v>
      </c>
    </row>
    <row r="27" spans="2:10" x14ac:dyDescent="0.3">
      <c r="B27">
        <v>25</v>
      </c>
      <c r="C27" s="1" t="s">
        <v>51</v>
      </c>
      <c r="D27" t="s">
        <v>52</v>
      </c>
      <c r="E27" t="s">
        <v>97</v>
      </c>
      <c r="F27" t="s">
        <v>105</v>
      </c>
      <c r="G27" t="s">
        <v>110</v>
      </c>
      <c r="H27" t="s">
        <v>112</v>
      </c>
      <c r="I27" t="s">
        <v>54</v>
      </c>
      <c r="J27" s="2">
        <v>88611</v>
      </c>
    </row>
    <row r="28" spans="2:10" x14ac:dyDescent="0.3">
      <c r="B28">
        <v>26</v>
      </c>
      <c r="C28" s="1" t="s">
        <v>51</v>
      </c>
      <c r="D28" t="s">
        <v>52</v>
      </c>
      <c r="E28" t="s">
        <v>97</v>
      </c>
      <c r="F28" t="s">
        <v>105</v>
      </c>
      <c r="G28" t="s">
        <v>110</v>
      </c>
      <c r="H28" t="s">
        <v>112</v>
      </c>
      <c r="I28" t="s">
        <v>55</v>
      </c>
      <c r="J28" s="2">
        <v>84413</v>
      </c>
    </row>
    <row r="29" spans="2:10" x14ac:dyDescent="0.3">
      <c r="B29">
        <v>27</v>
      </c>
      <c r="C29" s="1" t="s">
        <v>51</v>
      </c>
      <c r="D29" t="s">
        <v>52</v>
      </c>
      <c r="E29" t="s">
        <v>97</v>
      </c>
      <c r="F29" t="s">
        <v>105</v>
      </c>
      <c r="G29" t="s">
        <v>110</v>
      </c>
      <c r="H29" t="s">
        <v>112</v>
      </c>
      <c r="I29" t="s">
        <v>56</v>
      </c>
      <c r="J29" s="2">
        <v>76948.75</v>
      </c>
    </row>
    <row r="30" spans="2:10" x14ac:dyDescent="0.3">
      <c r="B30">
        <v>28</v>
      </c>
      <c r="C30" s="1" t="s">
        <v>51</v>
      </c>
      <c r="D30" t="s">
        <v>52</v>
      </c>
      <c r="E30" t="s">
        <v>97</v>
      </c>
      <c r="F30" t="s">
        <v>105</v>
      </c>
      <c r="G30" t="s">
        <v>110</v>
      </c>
      <c r="H30" t="s">
        <v>113</v>
      </c>
      <c r="I30" t="s">
        <v>100</v>
      </c>
      <c r="J30" s="2">
        <v>-10421.91</v>
      </c>
    </row>
    <row r="31" spans="2:10" x14ac:dyDescent="0.3">
      <c r="B31">
        <v>29</v>
      </c>
      <c r="C31" s="1" t="s">
        <v>51</v>
      </c>
      <c r="D31" t="s">
        <v>52</v>
      </c>
      <c r="E31" t="s">
        <v>97</v>
      </c>
      <c r="F31" t="s">
        <v>105</v>
      </c>
      <c r="G31" t="s">
        <v>110</v>
      </c>
      <c r="H31" t="s">
        <v>113</v>
      </c>
      <c r="I31" t="s">
        <v>53</v>
      </c>
      <c r="J31" s="2">
        <v>2844.22</v>
      </c>
    </row>
    <row r="32" spans="2:10" x14ac:dyDescent="0.3">
      <c r="B32">
        <v>30</v>
      </c>
      <c r="C32" s="1" t="s">
        <v>51</v>
      </c>
      <c r="D32" t="s">
        <v>52</v>
      </c>
      <c r="E32" t="s">
        <v>97</v>
      </c>
      <c r="F32" t="s">
        <v>105</v>
      </c>
      <c r="G32" t="s">
        <v>110</v>
      </c>
      <c r="H32" t="s">
        <v>113</v>
      </c>
      <c r="I32" t="s">
        <v>54</v>
      </c>
      <c r="J32" s="2">
        <v>76816.73</v>
      </c>
    </row>
    <row r="33" spans="2:10" x14ac:dyDescent="0.3">
      <c r="B33">
        <v>31</v>
      </c>
      <c r="C33" s="1" t="s">
        <v>51</v>
      </c>
      <c r="D33" t="s">
        <v>52</v>
      </c>
      <c r="E33" t="s">
        <v>97</v>
      </c>
      <c r="F33" t="s">
        <v>105</v>
      </c>
      <c r="G33" t="s">
        <v>110</v>
      </c>
      <c r="H33" t="s">
        <v>113</v>
      </c>
      <c r="I33" t="s">
        <v>55</v>
      </c>
      <c r="J33" s="2">
        <v>55441.94</v>
      </c>
    </row>
    <row r="34" spans="2:10" x14ac:dyDescent="0.3">
      <c r="B34">
        <v>32</v>
      </c>
      <c r="C34" s="1" t="s">
        <v>51</v>
      </c>
      <c r="D34" t="s">
        <v>52</v>
      </c>
      <c r="E34" t="s">
        <v>97</v>
      </c>
      <c r="F34" t="s">
        <v>105</v>
      </c>
      <c r="G34" t="s">
        <v>110</v>
      </c>
      <c r="H34" t="s">
        <v>113</v>
      </c>
      <c r="I34" t="s">
        <v>56</v>
      </c>
      <c r="J34" s="2">
        <v>75380.460000000006</v>
      </c>
    </row>
    <row r="35" spans="2:10" x14ac:dyDescent="0.3">
      <c r="B35">
        <v>33</v>
      </c>
      <c r="C35" s="1" t="s">
        <v>51</v>
      </c>
      <c r="D35" t="s">
        <v>52</v>
      </c>
      <c r="E35" t="s">
        <v>97</v>
      </c>
      <c r="F35" t="s">
        <v>105</v>
      </c>
      <c r="G35" t="s">
        <v>110</v>
      </c>
      <c r="H35" t="s">
        <v>114</v>
      </c>
      <c r="I35" t="s">
        <v>100</v>
      </c>
      <c r="J35" s="2">
        <v>-174558.94</v>
      </c>
    </row>
    <row r="36" spans="2:10" x14ac:dyDescent="0.3">
      <c r="B36">
        <v>34</v>
      </c>
      <c r="C36" s="1" t="s">
        <v>51</v>
      </c>
      <c r="D36" t="s">
        <v>52</v>
      </c>
      <c r="E36" t="s">
        <v>97</v>
      </c>
      <c r="F36" t="s">
        <v>105</v>
      </c>
      <c r="G36" t="s">
        <v>110</v>
      </c>
      <c r="H36" t="s">
        <v>114</v>
      </c>
      <c r="I36" t="s">
        <v>53</v>
      </c>
      <c r="J36" s="2">
        <v>-26298.11</v>
      </c>
    </row>
    <row r="37" spans="2:10" x14ac:dyDescent="0.3">
      <c r="B37">
        <v>35</v>
      </c>
      <c r="C37" s="1" t="s">
        <v>51</v>
      </c>
      <c r="D37" t="s">
        <v>52</v>
      </c>
      <c r="E37" t="s">
        <v>97</v>
      </c>
      <c r="F37" t="s">
        <v>105</v>
      </c>
      <c r="G37" t="s">
        <v>110</v>
      </c>
      <c r="H37" t="s">
        <v>114</v>
      </c>
      <c r="I37" t="s">
        <v>54</v>
      </c>
      <c r="J37" s="2">
        <v>402650.92</v>
      </c>
    </row>
    <row r="38" spans="2:10" x14ac:dyDescent="0.3">
      <c r="B38">
        <v>36</v>
      </c>
      <c r="C38" s="1" t="s">
        <v>51</v>
      </c>
      <c r="D38" t="s">
        <v>52</v>
      </c>
      <c r="E38" t="s">
        <v>97</v>
      </c>
      <c r="F38" t="s">
        <v>105</v>
      </c>
      <c r="G38" t="s">
        <v>110</v>
      </c>
      <c r="H38" t="s">
        <v>114</v>
      </c>
      <c r="I38" t="s">
        <v>55</v>
      </c>
      <c r="J38" s="2">
        <v>450613.83</v>
      </c>
    </row>
    <row r="39" spans="2:10" x14ac:dyDescent="0.3">
      <c r="B39">
        <v>37</v>
      </c>
      <c r="C39" s="1" t="s">
        <v>51</v>
      </c>
      <c r="D39" t="s">
        <v>52</v>
      </c>
      <c r="E39" t="s">
        <v>97</v>
      </c>
      <c r="F39" t="s">
        <v>105</v>
      </c>
      <c r="G39" t="s">
        <v>110</v>
      </c>
      <c r="H39" t="s">
        <v>114</v>
      </c>
      <c r="I39" t="s">
        <v>56</v>
      </c>
      <c r="J39" s="2">
        <v>644909.26</v>
      </c>
    </row>
    <row r="40" spans="2:10" x14ac:dyDescent="0.3">
      <c r="B40">
        <v>38</v>
      </c>
      <c r="C40" s="1" t="s">
        <v>51</v>
      </c>
      <c r="D40" t="s">
        <v>52</v>
      </c>
      <c r="E40" t="s">
        <v>97</v>
      </c>
      <c r="F40" t="s">
        <v>105</v>
      </c>
      <c r="G40" t="s">
        <v>110</v>
      </c>
      <c r="H40" t="s">
        <v>115</v>
      </c>
      <c r="I40" t="s">
        <v>100</v>
      </c>
      <c r="J40" s="2">
        <v>-1867545.5</v>
      </c>
    </row>
    <row r="41" spans="2:10" x14ac:dyDescent="0.3">
      <c r="B41">
        <v>39</v>
      </c>
      <c r="C41" s="1" t="s">
        <v>51</v>
      </c>
      <c r="D41" t="s">
        <v>52</v>
      </c>
      <c r="E41" t="s">
        <v>97</v>
      </c>
      <c r="F41" t="s">
        <v>105</v>
      </c>
      <c r="G41" t="s">
        <v>110</v>
      </c>
      <c r="H41" t="s">
        <v>115</v>
      </c>
      <c r="I41" t="s">
        <v>53</v>
      </c>
      <c r="J41" s="2">
        <v>566893.34</v>
      </c>
    </row>
    <row r="42" spans="2:10" x14ac:dyDescent="0.3">
      <c r="B42">
        <v>40</v>
      </c>
      <c r="C42" s="1" t="s">
        <v>51</v>
      </c>
      <c r="D42" t="s">
        <v>52</v>
      </c>
      <c r="E42" t="s">
        <v>97</v>
      </c>
      <c r="F42" t="s">
        <v>105</v>
      </c>
      <c r="G42" t="s">
        <v>110</v>
      </c>
      <c r="H42" t="s">
        <v>115</v>
      </c>
      <c r="I42" t="s">
        <v>54</v>
      </c>
      <c r="J42" s="2">
        <v>1455536.41</v>
      </c>
    </row>
    <row r="43" spans="2:10" x14ac:dyDescent="0.3">
      <c r="B43">
        <v>41</v>
      </c>
      <c r="C43" s="1" t="s">
        <v>51</v>
      </c>
      <c r="D43" t="s">
        <v>52</v>
      </c>
      <c r="E43" t="s">
        <v>97</v>
      </c>
      <c r="F43" t="s">
        <v>105</v>
      </c>
      <c r="G43" t="s">
        <v>110</v>
      </c>
      <c r="H43" t="s">
        <v>115</v>
      </c>
      <c r="I43" t="s">
        <v>55</v>
      </c>
      <c r="J43" s="2">
        <v>1675768.33</v>
      </c>
    </row>
    <row r="44" spans="2:10" x14ac:dyDescent="0.3">
      <c r="B44">
        <v>42</v>
      </c>
      <c r="C44" s="1" t="s">
        <v>51</v>
      </c>
      <c r="D44" t="s">
        <v>52</v>
      </c>
      <c r="E44" t="s">
        <v>97</v>
      </c>
      <c r="F44" t="s">
        <v>105</v>
      </c>
      <c r="G44" t="s">
        <v>110</v>
      </c>
      <c r="H44" t="s">
        <v>115</v>
      </c>
      <c r="I44" t="s">
        <v>56</v>
      </c>
      <c r="J44" s="2">
        <v>2358033.9800000004</v>
      </c>
    </row>
    <row r="45" spans="2:10" x14ac:dyDescent="0.3">
      <c r="B45">
        <v>43</v>
      </c>
      <c r="C45" s="1" t="s">
        <v>51</v>
      </c>
      <c r="D45" t="s">
        <v>52</v>
      </c>
      <c r="E45" t="s">
        <v>97</v>
      </c>
      <c r="F45" t="s">
        <v>105</v>
      </c>
      <c r="G45" t="s">
        <v>110</v>
      </c>
      <c r="H45" t="s">
        <v>116</v>
      </c>
      <c r="I45" t="s">
        <v>100</v>
      </c>
      <c r="J45" s="2">
        <v>0</v>
      </c>
    </row>
    <row r="46" spans="2:10" x14ac:dyDescent="0.3">
      <c r="B46">
        <v>44</v>
      </c>
      <c r="C46" s="1" t="s">
        <v>51</v>
      </c>
      <c r="D46" t="s">
        <v>52</v>
      </c>
      <c r="E46" t="s">
        <v>97</v>
      </c>
      <c r="F46" t="s">
        <v>105</v>
      </c>
      <c r="G46" t="s">
        <v>110</v>
      </c>
      <c r="H46" t="s">
        <v>116</v>
      </c>
      <c r="I46" t="s">
        <v>53</v>
      </c>
      <c r="J46" s="2">
        <v>-141925.79999999999</v>
      </c>
    </row>
    <row r="47" spans="2:10" x14ac:dyDescent="0.3">
      <c r="B47">
        <v>45</v>
      </c>
      <c r="C47" s="1" t="s">
        <v>51</v>
      </c>
      <c r="D47" t="s">
        <v>52</v>
      </c>
      <c r="E47" t="s">
        <v>97</v>
      </c>
      <c r="F47" t="s">
        <v>105</v>
      </c>
      <c r="G47" t="s">
        <v>110</v>
      </c>
      <c r="H47" t="s">
        <v>116</v>
      </c>
      <c r="I47" t="s">
        <v>54</v>
      </c>
      <c r="J47" s="2">
        <v>341813.33</v>
      </c>
    </row>
    <row r="48" spans="2:10" x14ac:dyDescent="0.3">
      <c r="B48">
        <v>46</v>
      </c>
      <c r="C48" s="1" t="s">
        <v>51</v>
      </c>
      <c r="D48" t="s">
        <v>52</v>
      </c>
      <c r="E48" t="s">
        <v>97</v>
      </c>
      <c r="F48" t="s">
        <v>105</v>
      </c>
      <c r="G48" t="s">
        <v>110</v>
      </c>
      <c r="H48" t="s">
        <v>116</v>
      </c>
      <c r="I48" t="s">
        <v>55</v>
      </c>
      <c r="J48" s="2">
        <v>416441.82</v>
      </c>
    </row>
    <row r="49" spans="2:10" x14ac:dyDescent="0.3">
      <c r="B49">
        <v>47</v>
      </c>
      <c r="C49" s="1" t="s">
        <v>51</v>
      </c>
      <c r="D49" t="s">
        <v>52</v>
      </c>
      <c r="E49" t="s">
        <v>97</v>
      </c>
      <c r="F49" t="s">
        <v>105</v>
      </c>
      <c r="G49" t="s">
        <v>110</v>
      </c>
      <c r="H49" t="s">
        <v>116</v>
      </c>
      <c r="I49" t="s">
        <v>56</v>
      </c>
      <c r="J49" s="2">
        <v>1977239.44</v>
      </c>
    </row>
    <row r="50" spans="2:10" x14ac:dyDescent="0.3">
      <c r="B50">
        <v>48</v>
      </c>
      <c r="C50" s="1" t="s">
        <v>51</v>
      </c>
      <c r="D50" t="s">
        <v>52</v>
      </c>
      <c r="E50" t="s">
        <v>97</v>
      </c>
      <c r="F50" t="s">
        <v>105</v>
      </c>
      <c r="G50" t="s">
        <v>110</v>
      </c>
      <c r="H50" t="s">
        <v>117</v>
      </c>
      <c r="I50" t="s">
        <v>100</v>
      </c>
      <c r="J50" s="2">
        <v>-16482.32</v>
      </c>
    </row>
    <row r="51" spans="2:10" x14ac:dyDescent="0.3">
      <c r="B51">
        <v>49</v>
      </c>
      <c r="C51" s="1" t="s">
        <v>51</v>
      </c>
      <c r="D51" t="s">
        <v>52</v>
      </c>
      <c r="E51" t="s">
        <v>97</v>
      </c>
      <c r="F51" t="s">
        <v>105</v>
      </c>
      <c r="G51" t="s">
        <v>110</v>
      </c>
      <c r="H51" t="s">
        <v>117</v>
      </c>
      <c r="I51" t="s">
        <v>53</v>
      </c>
      <c r="J51" s="2">
        <v>39109.49</v>
      </c>
    </row>
    <row r="52" spans="2:10" x14ac:dyDescent="0.3">
      <c r="B52">
        <v>50</v>
      </c>
      <c r="C52" s="1" t="s">
        <v>51</v>
      </c>
      <c r="D52" t="s">
        <v>52</v>
      </c>
      <c r="E52" t="s">
        <v>97</v>
      </c>
      <c r="F52" t="s">
        <v>105</v>
      </c>
      <c r="G52" t="s">
        <v>110</v>
      </c>
      <c r="H52" t="s">
        <v>117</v>
      </c>
      <c r="I52" t="s">
        <v>54</v>
      </c>
      <c r="J52" s="2">
        <v>66339.490000000005</v>
      </c>
    </row>
    <row r="53" spans="2:10" x14ac:dyDescent="0.3">
      <c r="B53">
        <v>51</v>
      </c>
      <c r="C53" s="1" t="s">
        <v>51</v>
      </c>
      <c r="D53" t="s">
        <v>52</v>
      </c>
      <c r="E53" t="s">
        <v>97</v>
      </c>
      <c r="F53" t="s">
        <v>105</v>
      </c>
      <c r="G53" t="s">
        <v>110</v>
      </c>
      <c r="H53" t="s">
        <v>117</v>
      </c>
      <c r="I53" t="s">
        <v>55</v>
      </c>
      <c r="J53" s="2">
        <v>94771.95</v>
      </c>
    </row>
    <row r="54" spans="2:10" x14ac:dyDescent="0.3">
      <c r="B54">
        <v>52</v>
      </c>
      <c r="C54" s="1" t="s">
        <v>51</v>
      </c>
      <c r="D54" t="s">
        <v>52</v>
      </c>
      <c r="E54" t="s">
        <v>97</v>
      </c>
      <c r="F54" t="s">
        <v>105</v>
      </c>
      <c r="G54" t="s">
        <v>110</v>
      </c>
      <c r="H54" t="s">
        <v>117</v>
      </c>
      <c r="I54" t="s">
        <v>56</v>
      </c>
      <c r="J54" s="2">
        <v>93867.15</v>
      </c>
    </row>
    <row r="55" spans="2:10" x14ac:dyDescent="0.3">
      <c r="B55">
        <v>53</v>
      </c>
      <c r="C55" s="1" t="s">
        <v>51</v>
      </c>
      <c r="D55" t="s">
        <v>52</v>
      </c>
      <c r="E55" t="s">
        <v>97</v>
      </c>
      <c r="F55" t="s">
        <v>105</v>
      </c>
      <c r="G55" t="s">
        <v>110</v>
      </c>
      <c r="H55" t="s">
        <v>118</v>
      </c>
      <c r="I55" t="s">
        <v>100</v>
      </c>
      <c r="J55" s="2">
        <v>0</v>
      </c>
    </row>
    <row r="56" spans="2:10" x14ac:dyDescent="0.3">
      <c r="B56">
        <v>54</v>
      </c>
      <c r="C56" s="1" t="s">
        <v>51</v>
      </c>
      <c r="D56" t="s">
        <v>52</v>
      </c>
      <c r="E56" t="s">
        <v>97</v>
      </c>
      <c r="F56" t="s">
        <v>105</v>
      </c>
      <c r="G56" t="s">
        <v>110</v>
      </c>
      <c r="H56" t="s">
        <v>118</v>
      </c>
      <c r="I56" t="s">
        <v>53</v>
      </c>
      <c r="J56" s="2">
        <v>-141778.44</v>
      </c>
    </row>
    <row r="57" spans="2:10" x14ac:dyDescent="0.3">
      <c r="B57">
        <v>55</v>
      </c>
      <c r="C57" s="1" t="s">
        <v>51</v>
      </c>
      <c r="D57" t="s">
        <v>52</v>
      </c>
      <c r="E57" t="s">
        <v>97</v>
      </c>
      <c r="F57" t="s">
        <v>105</v>
      </c>
      <c r="G57" t="s">
        <v>110</v>
      </c>
      <c r="H57" t="s">
        <v>118</v>
      </c>
      <c r="I57" t="s">
        <v>54</v>
      </c>
      <c r="J57" s="2">
        <v>329171.23</v>
      </c>
    </row>
    <row r="58" spans="2:10" x14ac:dyDescent="0.3">
      <c r="B58">
        <v>56</v>
      </c>
      <c r="C58" s="1" t="s">
        <v>51</v>
      </c>
      <c r="D58" t="s">
        <v>52</v>
      </c>
      <c r="E58" t="s">
        <v>97</v>
      </c>
      <c r="F58" t="s">
        <v>105</v>
      </c>
      <c r="G58" t="s">
        <v>110</v>
      </c>
      <c r="H58" t="s">
        <v>118</v>
      </c>
      <c r="I58" t="s">
        <v>55</v>
      </c>
      <c r="J58" s="2">
        <v>829062.51</v>
      </c>
    </row>
    <row r="59" spans="2:10" x14ac:dyDescent="0.3">
      <c r="B59">
        <v>57</v>
      </c>
      <c r="C59" s="1" t="s">
        <v>51</v>
      </c>
      <c r="D59" t="s">
        <v>52</v>
      </c>
      <c r="E59" t="s">
        <v>97</v>
      </c>
      <c r="F59" t="s">
        <v>105</v>
      </c>
      <c r="G59" t="s">
        <v>110</v>
      </c>
      <c r="H59" t="s">
        <v>118</v>
      </c>
      <c r="I59" t="s">
        <v>56</v>
      </c>
      <c r="J59" s="2">
        <v>626075.37</v>
      </c>
    </row>
    <row r="60" spans="2:10" x14ac:dyDescent="0.3">
      <c r="B60">
        <v>58</v>
      </c>
      <c r="C60" s="1" t="s">
        <v>51</v>
      </c>
      <c r="D60" t="s">
        <v>52</v>
      </c>
      <c r="E60" t="s">
        <v>97</v>
      </c>
      <c r="F60" t="s">
        <v>105</v>
      </c>
      <c r="G60" t="s">
        <v>110</v>
      </c>
      <c r="H60" t="s">
        <v>119</v>
      </c>
      <c r="I60" t="s">
        <v>100</v>
      </c>
      <c r="J60" s="2">
        <v>-38611.47</v>
      </c>
    </row>
    <row r="61" spans="2:10" x14ac:dyDescent="0.3">
      <c r="B61">
        <v>59</v>
      </c>
      <c r="C61" s="1" t="s">
        <v>51</v>
      </c>
      <c r="D61" t="s">
        <v>52</v>
      </c>
      <c r="E61" t="s">
        <v>97</v>
      </c>
      <c r="F61" t="s">
        <v>105</v>
      </c>
      <c r="G61" t="s">
        <v>110</v>
      </c>
      <c r="H61" t="s">
        <v>119</v>
      </c>
      <c r="I61" t="s">
        <v>53</v>
      </c>
      <c r="J61" s="2">
        <v>10230.16</v>
      </c>
    </row>
    <row r="62" spans="2:10" x14ac:dyDescent="0.3">
      <c r="B62">
        <v>60</v>
      </c>
      <c r="C62" s="1" t="s">
        <v>51</v>
      </c>
      <c r="D62" t="s">
        <v>52</v>
      </c>
      <c r="E62" t="s">
        <v>97</v>
      </c>
      <c r="F62" t="s">
        <v>105</v>
      </c>
      <c r="G62" t="s">
        <v>110</v>
      </c>
      <c r="H62" t="s">
        <v>119</v>
      </c>
      <c r="I62" t="s">
        <v>54</v>
      </c>
      <c r="J62" s="2">
        <v>76205.36</v>
      </c>
    </row>
    <row r="63" spans="2:10" x14ac:dyDescent="0.3">
      <c r="B63">
        <v>61</v>
      </c>
      <c r="C63" s="1" t="s">
        <v>51</v>
      </c>
      <c r="D63" t="s">
        <v>52</v>
      </c>
      <c r="E63" t="s">
        <v>97</v>
      </c>
      <c r="F63" t="s">
        <v>105</v>
      </c>
      <c r="G63" t="s">
        <v>110</v>
      </c>
      <c r="H63" t="s">
        <v>119</v>
      </c>
      <c r="I63" t="s">
        <v>55</v>
      </c>
      <c r="J63" s="2">
        <v>150677.1</v>
      </c>
    </row>
    <row r="64" spans="2:10" x14ac:dyDescent="0.3">
      <c r="B64">
        <v>62</v>
      </c>
      <c r="C64" s="1" t="s">
        <v>51</v>
      </c>
      <c r="D64" t="s">
        <v>52</v>
      </c>
      <c r="E64" t="s">
        <v>97</v>
      </c>
      <c r="F64" t="s">
        <v>105</v>
      </c>
      <c r="G64" t="s">
        <v>110</v>
      </c>
      <c r="H64" t="s">
        <v>119</v>
      </c>
      <c r="I64" t="s">
        <v>56</v>
      </c>
      <c r="J64" s="2">
        <v>185244.79</v>
      </c>
    </row>
    <row r="65" spans="2:10" x14ac:dyDescent="0.3">
      <c r="B65">
        <v>63</v>
      </c>
      <c r="C65" s="1" t="s">
        <v>51</v>
      </c>
      <c r="D65" t="s">
        <v>52</v>
      </c>
      <c r="E65" t="s">
        <v>97</v>
      </c>
      <c r="F65" t="s">
        <v>105</v>
      </c>
      <c r="G65" t="s">
        <v>110</v>
      </c>
      <c r="H65" t="s">
        <v>120</v>
      </c>
      <c r="I65" t="s">
        <v>100</v>
      </c>
      <c r="J65" s="2">
        <v>-32083.35</v>
      </c>
    </row>
    <row r="66" spans="2:10" x14ac:dyDescent="0.3">
      <c r="B66">
        <v>64</v>
      </c>
      <c r="C66" s="1" t="s">
        <v>51</v>
      </c>
      <c r="D66" t="s">
        <v>52</v>
      </c>
      <c r="E66" t="s">
        <v>97</v>
      </c>
      <c r="F66" t="s">
        <v>105</v>
      </c>
      <c r="G66" t="s">
        <v>110</v>
      </c>
      <c r="H66" t="s">
        <v>120</v>
      </c>
      <c r="I66" t="s">
        <v>53</v>
      </c>
      <c r="J66" s="2">
        <v>-5105.34</v>
      </c>
    </row>
    <row r="67" spans="2:10" x14ac:dyDescent="0.3">
      <c r="B67">
        <v>65</v>
      </c>
      <c r="C67" s="1" t="s">
        <v>51</v>
      </c>
      <c r="D67" t="s">
        <v>52</v>
      </c>
      <c r="E67" t="s">
        <v>97</v>
      </c>
      <c r="F67" t="s">
        <v>105</v>
      </c>
      <c r="G67" t="s">
        <v>110</v>
      </c>
      <c r="H67" t="s">
        <v>120</v>
      </c>
      <c r="I67" t="s">
        <v>54</v>
      </c>
      <c r="J67" s="2">
        <v>61220.32</v>
      </c>
    </row>
    <row r="68" spans="2:10" x14ac:dyDescent="0.3">
      <c r="B68">
        <v>66</v>
      </c>
      <c r="C68" s="1" t="s">
        <v>51</v>
      </c>
      <c r="D68" t="s">
        <v>52</v>
      </c>
      <c r="E68" t="s">
        <v>97</v>
      </c>
      <c r="F68" t="s">
        <v>105</v>
      </c>
      <c r="G68" t="s">
        <v>110</v>
      </c>
      <c r="H68" t="s">
        <v>120</v>
      </c>
      <c r="I68" t="s">
        <v>55</v>
      </c>
      <c r="J68" s="2">
        <v>88856.75</v>
      </c>
    </row>
    <row r="69" spans="2:10" x14ac:dyDescent="0.3">
      <c r="B69">
        <v>67</v>
      </c>
      <c r="C69" s="1" t="s">
        <v>51</v>
      </c>
      <c r="D69" t="s">
        <v>52</v>
      </c>
      <c r="E69" t="s">
        <v>97</v>
      </c>
      <c r="F69" t="s">
        <v>105</v>
      </c>
      <c r="G69" t="s">
        <v>110</v>
      </c>
      <c r="H69" t="s">
        <v>120</v>
      </c>
      <c r="I69" t="s">
        <v>56</v>
      </c>
      <c r="J69" s="2">
        <v>104010.01</v>
      </c>
    </row>
    <row r="70" spans="2:10" x14ac:dyDescent="0.3">
      <c r="B70">
        <v>68</v>
      </c>
      <c r="C70" s="1" t="s">
        <v>51</v>
      </c>
      <c r="D70" t="s">
        <v>52</v>
      </c>
      <c r="E70" t="s">
        <v>97</v>
      </c>
      <c r="F70" t="s">
        <v>105</v>
      </c>
      <c r="G70" t="s">
        <v>110</v>
      </c>
      <c r="H70" t="s">
        <v>121</v>
      </c>
      <c r="I70" t="s">
        <v>100</v>
      </c>
      <c r="J70" s="2">
        <v>0</v>
      </c>
    </row>
    <row r="71" spans="2:10" x14ac:dyDescent="0.3">
      <c r="B71">
        <v>69</v>
      </c>
      <c r="C71" s="1" t="s">
        <v>51</v>
      </c>
      <c r="D71" t="s">
        <v>52</v>
      </c>
      <c r="E71" t="s">
        <v>97</v>
      </c>
      <c r="F71" t="s">
        <v>105</v>
      </c>
      <c r="G71" t="s">
        <v>110</v>
      </c>
      <c r="H71" t="s">
        <v>121</v>
      </c>
      <c r="I71" t="s">
        <v>53</v>
      </c>
      <c r="J71" s="2">
        <v>-668928.96</v>
      </c>
    </row>
    <row r="72" spans="2:10" x14ac:dyDescent="0.3">
      <c r="B72">
        <v>70</v>
      </c>
      <c r="C72" s="1" t="s">
        <v>51</v>
      </c>
      <c r="D72" t="s">
        <v>52</v>
      </c>
      <c r="E72" t="s">
        <v>97</v>
      </c>
      <c r="F72" t="s">
        <v>105</v>
      </c>
      <c r="G72" t="s">
        <v>110</v>
      </c>
      <c r="H72" t="s">
        <v>121</v>
      </c>
      <c r="I72" t="s">
        <v>54</v>
      </c>
      <c r="J72" s="2">
        <v>688367.79</v>
      </c>
    </row>
    <row r="73" spans="2:10" x14ac:dyDescent="0.3">
      <c r="B73">
        <v>71</v>
      </c>
      <c r="C73" s="1" t="s">
        <v>51</v>
      </c>
      <c r="D73" t="s">
        <v>52</v>
      </c>
      <c r="E73" t="s">
        <v>97</v>
      </c>
      <c r="F73" t="s">
        <v>105</v>
      </c>
      <c r="G73" t="s">
        <v>110</v>
      </c>
      <c r="H73" t="s">
        <v>121</v>
      </c>
      <c r="I73" t="s">
        <v>55</v>
      </c>
      <c r="J73" s="2">
        <v>1827224.33</v>
      </c>
    </row>
    <row r="74" spans="2:10" x14ac:dyDescent="0.3">
      <c r="B74">
        <v>72</v>
      </c>
      <c r="C74" s="1" t="s">
        <v>51</v>
      </c>
      <c r="D74" t="s">
        <v>52</v>
      </c>
      <c r="E74" t="s">
        <v>97</v>
      </c>
      <c r="F74" t="s">
        <v>105</v>
      </c>
      <c r="G74" t="s">
        <v>110</v>
      </c>
      <c r="H74" t="s">
        <v>121</v>
      </c>
      <c r="I74" t="s">
        <v>56</v>
      </c>
      <c r="J74" s="2">
        <v>1762720.88</v>
      </c>
    </row>
    <row r="75" spans="2:10" x14ac:dyDescent="0.3">
      <c r="B75">
        <v>73</v>
      </c>
      <c r="C75" s="1" t="s">
        <v>51</v>
      </c>
      <c r="D75" t="s">
        <v>52</v>
      </c>
      <c r="E75" t="s">
        <v>97</v>
      </c>
      <c r="F75" t="s">
        <v>105</v>
      </c>
      <c r="G75" t="s">
        <v>110</v>
      </c>
      <c r="H75" t="s">
        <v>122</v>
      </c>
      <c r="I75" t="s">
        <v>100</v>
      </c>
      <c r="J75" s="2">
        <v>0</v>
      </c>
    </row>
    <row r="76" spans="2:10" x14ac:dyDescent="0.3">
      <c r="B76">
        <v>74</v>
      </c>
      <c r="C76" s="1" t="s">
        <v>51</v>
      </c>
      <c r="D76" t="s">
        <v>52</v>
      </c>
      <c r="E76" t="s">
        <v>97</v>
      </c>
      <c r="F76" t="s">
        <v>105</v>
      </c>
      <c r="G76" t="s">
        <v>110</v>
      </c>
      <c r="H76" t="s">
        <v>122</v>
      </c>
      <c r="I76" t="s">
        <v>54</v>
      </c>
      <c r="J76" s="2">
        <v>0</v>
      </c>
    </row>
    <row r="77" spans="2:10" x14ac:dyDescent="0.3">
      <c r="B77">
        <v>75</v>
      </c>
      <c r="C77" s="1" t="s">
        <v>51</v>
      </c>
      <c r="D77" t="s">
        <v>52</v>
      </c>
      <c r="E77" t="s">
        <v>97</v>
      </c>
      <c r="F77" t="s">
        <v>105</v>
      </c>
      <c r="G77" t="s">
        <v>110</v>
      </c>
      <c r="H77" t="s">
        <v>122</v>
      </c>
      <c r="I77" t="s">
        <v>55</v>
      </c>
      <c r="J77" s="2">
        <v>0</v>
      </c>
    </row>
    <row r="78" spans="2:10" x14ac:dyDescent="0.3">
      <c r="B78">
        <v>76</v>
      </c>
      <c r="C78" s="1" t="s">
        <v>51</v>
      </c>
      <c r="D78" t="s">
        <v>52</v>
      </c>
      <c r="E78" t="s">
        <v>97</v>
      </c>
      <c r="F78" t="s">
        <v>105</v>
      </c>
      <c r="G78" t="s">
        <v>110</v>
      </c>
      <c r="H78" t="s">
        <v>122</v>
      </c>
      <c r="I78" t="s">
        <v>56</v>
      </c>
      <c r="J78" s="2">
        <v>154684.51999999999</v>
      </c>
    </row>
    <row r="79" spans="2:10" x14ac:dyDescent="0.3">
      <c r="B79">
        <v>77</v>
      </c>
      <c r="C79" s="1" t="s">
        <v>51</v>
      </c>
      <c r="D79" t="s">
        <v>52</v>
      </c>
      <c r="E79" t="s">
        <v>97</v>
      </c>
      <c r="F79" t="s">
        <v>105</v>
      </c>
      <c r="G79" t="s">
        <v>110</v>
      </c>
      <c r="H79" t="s">
        <v>123</v>
      </c>
      <c r="I79" t="s">
        <v>100</v>
      </c>
      <c r="J79" s="2">
        <v>-16983.189999999999</v>
      </c>
    </row>
    <row r="80" spans="2:10" x14ac:dyDescent="0.3">
      <c r="B80">
        <v>78</v>
      </c>
      <c r="C80" s="1" t="s">
        <v>51</v>
      </c>
      <c r="D80" t="s">
        <v>52</v>
      </c>
      <c r="E80" t="s">
        <v>97</v>
      </c>
      <c r="F80" t="s">
        <v>105</v>
      </c>
      <c r="G80" t="s">
        <v>110</v>
      </c>
      <c r="H80" t="s">
        <v>123</v>
      </c>
      <c r="I80" t="s">
        <v>53</v>
      </c>
      <c r="J80" s="2">
        <v>11550.1</v>
      </c>
    </row>
    <row r="81" spans="2:10" x14ac:dyDescent="0.3">
      <c r="B81">
        <v>79</v>
      </c>
      <c r="C81" s="1" t="s">
        <v>51</v>
      </c>
      <c r="D81" t="s">
        <v>52</v>
      </c>
      <c r="E81" t="s">
        <v>97</v>
      </c>
      <c r="F81" t="s">
        <v>105</v>
      </c>
      <c r="G81" t="s">
        <v>110</v>
      </c>
      <c r="H81" t="s">
        <v>123</v>
      </c>
      <c r="I81" t="s">
        <v>54</v>
      </c>
      <c r="J81" s="2">
        <v>7081.19</v>
      </c>
    </row>
    <row r="82" spans="2:10" x14ac:dyDescent="0.3">
      <c r="B82">
        <v>80</v>
      </c>
      <c r="C82" s="1" t="s">
        <v>51</v>
      </c>
      <c r="D82" t="s">
        <v>52</v>
      </c>
      <c r="E82" t="s">
        <v>97</v>
      </c>
      <c r="F82" t="s">
        <v>105</v>
      </c>
      <c r="G82" t="s">
        <v>110</v>
      </c>
      <c r="H82" t="s">
        <v>123</v>
      </c>
      <c r="I82" t="s">
        <v>55</v>
      </c>
      <c r="J82" s="2">
        <v>7103.95</v>
      </c>
    </row>
    <row r="83" spans="2:10" x14ac:dyDescent="0.3">
      <c r="B83">
        <v>81</v>
      </c>
      <c r="C83" s="1" t="s">
        <v>51</v>
      </c>
      <c r="D83" t="s">
        <v>52</v>
      </c>
      <c r="E83" t="s">
        <v>97</v>
      </c>
      <c r="F83" t="s">
        <v>105</v>
      </c>
      <c r="G83" t="s">
        <v>110</v>
      </c>
      <c r="H83" t="s">
        <v>123</v>
      </c>
      <c r="I83" t="s">
        <v>56</v>
      </c>
      <c r="J83" s="2">
        <v>14360.42</v>
      </c>
    </row>
    <row r="84" spans="2:10" x14ac:dyDescent="0.3">
      <c r="B84">
        <v>82</v>
      </c>
      <c r="C84" s="1" t="s">
        <v>51</v>
      </c>
      <c r="D84" t="s">
        <v>52</v>
      </c>
      <c r="E84" t="s">
        <v>97</v>
      </c>
      <c r="F84" t="s">
        <v>105</v>
      </c>
      <c r="G84" t="s">
        <v>110</v>
      </c>
      <c r="H84" t="s">
        <v>124</v>
      </c>
      <c r="I84" t="s">
        <v>100</v>
      </c>
      <c r="J84" s="2">
        <v>-3010.93</v>
      </c>
    </row>
    <row r="85" spans="2:10" x14ac:dyDescent="0.3">
      <c r="B85">
        <v>83</v>
      </c>
      <c r="C85" s="1" t="s">
        <v>51</v>
      </c>
      <c r="D85" t="s">
        <v>52</v>
      </c>
      <c r="E85" t="s">
        <v>97</v>
      </c>
      <c r="F85" t="s">
        <v>105</v>
      </c>
      <c r="G85" t="s">
        <v>110</v>
      </c>
      <c r="H85" t="s">
        <v>124</v>
      </c>
      <c r="I85" t="s">
        <v>53</v>
      </c>
      <c r="J85" s="2">
        <v>-247.26</v>
      </c>
    </row>
    <row r="86" spans="2:10" x14ac:dyDescent="0.3">
      <c r="B86">
        <v>84</v>
      </c>
      <c r="C86" s="1" t="s">
        <v>51</v>
      </c>
      <c r="D86" t="s">
        <v>52</v>
      </c>
      <c r="E86" t="s">
        <v>97</v>
      </c>
      <c r="F86" t="s">
        <v>105</v>
      </c>
      <c r="G86" t="s">
        <v>110</v>
      </c>
      <c r="H86" t="s">
        <v>124</v>
      </c>
      <c r="I86" t="s">
        <v>54</v>
      </c>
      <c r="J86" s="2">
        <v>1785.73</v>
      </c>
    </row>
    <row r="87" spans="2:10" x14ac:dyDescent="0.3">
      <c r="B87">
        <v>85</v>
      </c>
      <c r="C87" s="1" t="s">
        <v>51</v>
      </c>
      <c r="D87" t="s">
        <v>52</v>
      </c>
      <c r="E87" t="s">
        <v>97</v>
      </c>
      <c r="F87" t="s">
        <v>105</v>
      </c>
      <c r="G87" t="s">
        <v>110</v>
      </c>
      <c r="H87" t="s">
        <v>124</v>
      </c>
      <c r="I87" t="s">
        <v>55</v>
      </c>
      <c r="J87" s="2">
        <v>2140.73</v>
      </c>
    </row>
    <row r="88" spans="2:10" x14ac:dyDescent="0.3">
      <c r="B88">
        <v>86</v>
      </c>
      <c r="C88" s="1" t="s">
        <v>51</v>
      </c>
      <c r="D88" t="s">
        <v>52</v>
      </c>
      <c r="E88" t="s">
        <v>97</v>
      </c>
      <c r="F88" t="s">
        <v>105</v>
      </c>
      <c r="G88" t="s">
        <v>110</v>
      </c>
      <c r="H88" t="s">
        <v>124</v>
      </c>
      <c r="I88" t="s">
        <v>56</v>
      </c>
      <c r="J88" s="2">
        <v>2421.73</v>
      </c>
    </row>
    <row r="89" spans="2:10" x14ac:dyDescent="0.3">
      <c r="B89">
        <v>87</v>
      </c>
      <c r="C89" s="1" t="s">
        <v>51</v>
      </c>
      <c r="D89" t="s">
        <v>52</v>
      </c>
      <c r="E89" t="s">
        <v>97</v>
      </c>
      <c r="F89" t="s">
        <v>105</v>
      </c>
      <c r="G89" t="s">
        <v>110</v>
      </c>
      <c r="H89" t="s">
        <v>125</v>
      </c>
      <c r="I89" t="s">
        <v>100</v>
      </c>
      <c r="J89" s="2">
        <v>-111731.14</v>
      </c>
    </row>
    <row r="90" spans="2:10" x14ac:dyDescent="0.3">
      <c r="B90">
        <v>88</v>
      </c>
      <c r="C90" s="1" t="s">
        <v>51</v>
      </c>
      <c r="D90" t="s">
        <v>52</v>
      </c>
      <c r="E90" t="s">
        <v>97</v>
      </c>
      <c r="F90" t="s">
        <v>105</v>
      </c>
      <c r="G90" t="s">
        <v>110</v>
      </c>
      <c r="H90" t="s">
        <v>125</v>
      </c>
      <c r="I90" t="s">
        <v>53</v>
      </c>
      <c r="J90" s="2">
        <v>116332.5</v>
      </c>
    </row>
    <row r="91" spans="2:10" x14ac:dyDescent="0.3">
      <c r="B91">
        <v>89</v>
      </c>
      <c r="C91" s="1" t="s">
        <v>51</v>
      </c>
      <c r="D91" t="s">
        <v>52</v>
      </c>
      <c r="E91" t="s">
        <v>97</v>
      </c>
      <c r="F91" t="s">
        <v>105</v>
      </c>
      <c r="G91" t="s">
        <v>110</v>
      </c>
      <c r="H91" t="s">
        <v>125</v>
      </c>
      <c r="I91" t="s">
        <v>54</v>
      </c>
      <c r="J91" s="2">
        <v>80443.649999999994</v>
      </c>
    </row>
    <row r="92" spans="2:10" x14ac:dyDescent="0.3">
      <c r="B92">
        <v>90</v>
      </c>
      <c r="C92" s="1" t="s">
        <v>51</v>
      </c>
      <c r="D92" t="s">
        <v>52</v>
      </c>
      <c r="E92" t="s">
        <v>97</v>
      </c>
      <c r="F92" t="s">
        <v>105</v>
      </c>
      <c r="G92" t="s">
        <v>110</v>
      </c>
      <c r="H92" t="s">
        <v>125</v>
      </c>
      <c r="I92" t="s">
        <v>55</v>
      </c>
      <c r="J92" s="2">
        <v>127652.64</v>
      </c>
    </row>
    <row r="93" spans="2:10" x14ac:dyDescent="0.3">
      <c r="B93">
        <v>91</v>
      </c>
      <c r="C93" s="1" t="s">
        <v>51</v>
      </c>
      <c r="D93" t="s">
        <v>52</v>
      </c>
      <c r="E93" t="s">
        <v>97</v>
      </c>
      <c r="F93" t="s">
        <v>105</v>
      </c>
      <c r="G93" t="s">
        <v>110</v>
      </c>
      <c r="H93" t="s">
        <v>125</v>
      </c>
      <c r="I93" t="s">
        <v>56</v>
      </c>
      <c r="J93" s="2">
        <v>151322.99</v>
      </c>
    </row>
    <row r="94" spans="2:10" x14ac:dyDescent="0.3">
      <c r="B94">
        <v>92</v>
      </c>
      <c r="C94" s="1" t="s">
        <v>51</v>
      </c>
      <c r="D94" t="s">
        <v>52</v>
      </c>
      <c r="E94" t="s">
        <v>98</v>
      </c>
      <c r="F94" t="s">
        <v>126</v>
      </c>
      <c r="G94" t="s">
        <v>126</v>
      </c>
      <c r="H94" t="s">
        <v>126</v>
      </c>
      <c r="I94" t="s">
        <v>100</v>
      </c>
      <c r="J94" s="2">
        <v>112.34</v>
      </c>
    </row>
    <row r="95" spans="2:10" x14ac:dyDescent="0.3">
      <c r="B95">
        <v>93</v>
      </c>
      <c r="C95" s="1" t="s">
        <v>51</v>
      </c>
      <c r="D95" t="s">
        <v>52</v>
      </c>
      <c r="E95" t="s">
        <v>98</v>
      </c>
      <c r="F95" t="s">
        <v>126</v>
      </c>
      <c r="G95" t="s">
        <v>127</v>
      </c>
      <c r="H95" t="s">
        <v>126</v>
      </c>
      <c r="I95" t="s">
        <v>100</v>
      </c>
      <c r="J95" s="2">
        <v>71133.41</v>
      </c>
    </row>
    <row r="96" spans="2:10" x14ac:dyDescent="0.3">
      <c r="B96">
        <v>94</v>
      </c>
      <c r="C96" s="1" t="s">
        <v>51</v>
      </c>
      <c r="D96" t="s">
        <v>52</v>
      </c>
      <c r="E96" t="s">
        <v>98</v>
      </c>
      <c r="F96" t="s">
        <v>128</v>
      </c>
      <c r="G96" t="s">
        <v>129</v>
      </c>
      <c r="H96" t="s">
        <v>130</v>
      </c>
      <c r="I96" t="s">
        <v>100</v>
      </c>
      <c r="J96" s="2">
        <v>0</v>
      </c>
    </row>
    <row r="97" spans="2:10" x14ac:dyDescent="0.3">
      <c r="B97">
        <v>95</v>
      </c>
      <c r="C97" s="1" t="s">
        <v>51</v>
      </c>
      <c r="D97" t="s">
        <v>52</v>
      </c>
      <c r="E97" t="s">
        <v>98</v>
      </c>
      <c r="F97" t="s">
        <v>131</v>
      </c>
      <c r="G97" t="s">
        <v>131</v>
      </c>
      <c r="H97" t="s">
        <v>131</v>
      </c>
      <c r="I97" t="s">
        <v>100</v>
      </c>
      <c r="J97" s="2">
        <v>72283.429999999993</v>
      </c>
    </row>
    <row r="98" spans="2:10" x14ac:dyDescent="0.3">
      <c r="B98">
        <v>96</v>
      </c>
      <c r="C98" s="1" t="s">
        <v>51</v>
      </c>
      <c r="D98" t="s">
        <v>52</v>
      </c>
      <c r="E98" t="s">
        <v>98</v>
      </c>
      <c r="F98" t="s">
        <v>132</v>
      </c>
      <c r="G98" t="s">
        <v>132</v>
      </c>
      <c r="H98" t="s">
        <v>133</v>
      </c>
      <c r="I98" t="s">
        <v>100</v>
      </c>
      <c r="J98" s="2">
        <v>117507.87999999999</v>
      </c>
    </row>
    <row r="99" spans="2:10" x14ac:dyDescent="0.3">
      <c r="B99">
        <v>97</v>
      </c>
      <c r="C99" s="1" t="s">
        <v>51</v>
      </c>
      <c r="D99" t="s">
        <v>52</v>
      </c>
      <c r="E99" t="s">
        <v>99</v>
      </c>
      <c r="F99" t="s">
        <v>134</v>
      </c>
      <c r="G99" t="s">
        <v>134</v>
      </c>
      <c r="H99" t="s">
        <v>135</v>
      </c>
      <c r="I99" t="s">
        <v>100</v>
      </c>
      <c r="J99" s="2">
        <v>0</v>
      </c>
    </row>
    <row r="100" spans="2:10" x14ac:dyDescent="0.3">
      <c r="B100">
        <v>98</v>
      </c>
      <c r="C100" s="1" t="s">
        <v>51</v>
      </c>
      <c r="D100" t="s">
        <v>52</v>
      </c>
      <c r="E100" t="s">
        <v>99</v>
      </c>
      <c r="F100" t="s">
        <v>136</v>
      </c>
      <c r="G100" t="s">
        <v>137</v>
      </c>
      <c r="H100" t="s">
        <v>138</v>
      </c>
      <c r="I100" t="s">
        <v>100</v>
      </c>
      <c r="J100" s="2">
        <v>552424.06000000006</v>
      </c>
    </row>
    <row r="101" spans="2:10" x14ac:dyDescent="0.3">
      <c r="B101">
        <v>99</v>
      </c>
      <c r="C101" s="1" t="s">
        <v>51</v>
      </c>
      <c r="D101" t="s">
        <v>52</v>
      </c>
      <c r="E101" t="s">
        <v>99</v>
      </c>
      <c r="F101" t="s">
        <v>136</v>
      </c>
      <c r="G101" t="s">
        <v>137</v>
      </c>
      <c r="H101" t="s">
        <v>106</v>
      </c>
      <c r="I101" t="s">
        <v>100</v>
      </c>
      <c r="J101" s="2">
        <v>313780.66000000003</v>
      </c>
    </row>
    <row r="102" spans="2:10" x14ac:dyDescent="0.3">
      <c r="B102">
        <v>100</v>
      </c>
      <c r="C102" s="1" t="s">
        <v>51</v>
      </c>
      <c r="D102" t="s">
        <v>52</v>
      </c>
      <c r="E102" t="s">
        <v>97</v>
      </c>
      <c r="F102" t="s">
        <v>105</v>
      </c>
      <c r="G102" t="s">
        <v>106</v>
      </c>
      <c r="H102" t="s">
        <v>107</v>
      </c>
      <c r="I102" t="s">
        <v>53</v>
      </c>
      <c r="J102" s="2">
        <v>383903.33</v>
      </c>
    </row>
    <row r="103" spans="2:10" x14ac:dyDescent="0.3">
      <c r="B103">
        <v>101</v>
      </c>
      <c r="C103" s="1" t="s">
        <v>51</v>
      </c>
      <c r="D103" t="s">
        <v>52</v>
      </c>
      <c r="E103" t="s">
        <v>97</v>
      </c>
      <c r="F103" t="s">
        <v>105</v>
      </c>
      <c r="G103" t="s">
        <v>106</v>
      </c>
      <c r="H103" t="s">
        <v>109</v>
      </c>
      <c r="I103" t="s">
        <v>53</v>
      </c>
      <c r="J103" s="2">
        <v>77138.789999999994</v>
      </c>
    </row>
    <row r="104" spans="2:10" x14ac:dyDescent="0.3">
      <c r="B104">
        <v>102</v>
      </c>
      <c r="C104" s="1" t="s">
        <v>51</v>
      </c>
      <c r="D104" t="s">
        <v>52</v>
      </c>
      <c r="E104" t="s">
        <v>97</v>
      </c>
      <c r="F104" t="s">
        <v>105</v>
      </c>
      <c r="G104" t="s">
        <v>110</v>
      </c>
      <c r="H104" t="s">
        <v>124</v>
      </c>
      <c r="I104" t="s">
        <v>53</v>
      </c>
      <c r="J104" s="2">
        <v>2000</v>
      </c>
    </row>
    <row r="105" spans="2:10" x14ac:dyDescent="0.3">
      <c r="B105">
        <v>103</v>
      </c>
      <c r="C105" s="1" t="s">
        <v>51</v>
      </c>
      <c r="D105" t="s">
        <v>52</v>
      </c>
      <c r="E105" t="s">
        <v>97</v>
      </c>
      <c r="F105" t="s">
        <v>105</v>
      </c>
      <c r="G105" t="s">
        <v>127</v>
      </c>
      <c r="H105" t="s">
        <v>127</v>
      </c>
      <c r="I105" t="s">
        <v>53</v>
      </c>
      <c r="J105" s="2">
        <v>12864.21</v>
      </c>
    </row>
    <row r="106" spans="2:10" x14ac:dyDescent="0.3">
      <c r="B106">
        <v>104</v>
      </c>
      <c r="C106" s="1" t="s">
        <v>51</v>
      </c>
      <c r="D106" t="s">
        <v>52</v>
      </c>
      <c r="E106" t="s">
        <v>97</v>
      </c>
      <c r="F106" t="s">
        <v>105</v>
      </c>
      <c r="G106" t="s">
        <v>110</v>
      </c>
      <c r="H106" t="s">
        <v>115</v>
      </c>
      <c r="I106" t="s">
        <v>53</v>
      </c>
      <c r="J106" s="2">
        <v>976728.56</v>
      </c>
    </row>
    <row r="107" spans="2:10" x14ac:dyDescent="0.3">
      <c r="B107">
        <v>105</v>
      </c>
      <c r="C107" s="1" t="s">
        <v>51</v>
      </c>
      <c r="D107" t="s">
        <v>52</v>
      </c>
      <c r="E107" t="s">
        <v>97</v>
      </c>
      <c r="F107" t="s">
        <v>105</v>
      </c>
      <c r="G107" t="s">
        <v>110</v>
      </c>
      <c r="H107" t="s">
        <v>121</v>
      </c>
      <c r="I107" t="s">
        <v>53</v>
      </c>
      <c r="J107" s="2">
        <v>1086679.05</v>
      </c>
    </row>
    <row r="108" spans="2:10" x14ac:dyDescent="0.3">
      <c r="B108">
        <v>106</v>
      </c>
      <c r="C108" s="1" t="s">
        <v>51</v>
      </c>
      <c r="D108" t="s">
        <v>52</v>
      </c>
      <c r="E108" t="s">
        <v>97</v>
      </c>
      <c r="F108" t="s">
        <v>105</v>
      </c>
      <c r="G108" t="s">
        <v>110</v>
      </c>
      <c r="H108" t="s">
        <v>112</v>
      </c>
      <c r="I108" t="s">
        <v>53</v>
      </c>
      <c r="J108" s="2">
        <v>33000</v>
      </c>
    </row>
    <row r="109" spans="2:10" x14ac:dyDescent="0.3">
      <c r="B109">
        <v>107</v>
      </c>
      <c r="C109" s="1" t="s">
        <v>51</v>
      </c>
      <c r="D109" t="s">
        <v>52</v>
      </c>
      <c r="E109" t="s">
        <v>97</v>
      </c>
      <c r="F109" t="s">
        <v>105</v>
      </c>
      <c r="G109" t="s">
        <v>106</v>
      </c>
      <c r="H109" t="s">
        <v>118</v>
      </c>
      <c r="I109" t="s">
        <v>53</v>
      </c>
      <c r="J109" s="2">
        <v>457313.66</v>
      </c>
    </row>
    <row r="110" spans="2:10" x14ac:dyDescent="0.3">
      <c r="B110">
        <v>108</v>
      </c>
      <c r="C110" s="1" t="s">
        <v>51</v>
      </c>
      <c r="D110" t="s">
        <v>52</v>
      </c>
      <c r="E110" t="s">
        <v>97</v>
      </c>
      <c r="F110" t="s">
        <v>105</v>
      </c>
      <c r="G110" t="s">
        <v>110</v>
      </c>
      <c r="H110" t="s">
        <v>116</v>
      </c>
      <c r="I110" t="s">
        <v>53</v>
      </c>
      <c r="J110" s="2">
        <v>476712</v>
      </c>
    </row>
    <row r="111" spans="2:10" x14ac:dyDescent="0.3">
      <c r="B111">
        <v>109</v>
      </c>
      <c r="C111" s="1" t="s">
        <v>51</v>
      </c>
      <c r="D111" t="s">
        <v>52</v>
      </c>
      <c r="E111" t="s">
        <v>97</v>
      </c>
      <c r="F111" t="s">
        <v>105</v>
      </c>
      <c r="G111" t="s">
        <v>110</v>
      </c>
      <c r="H111" t="s">
        <v>113</v>
      </c>
      <c r="I111" t="s">
        <v>53</v>
      </c>
      <c r="J111" s="2">
        <v>72873.98</v>
      </c>
    </row>
    <row r="112" spans="2:10" x14ac:dyDescent="0.3">
      <c r="B112">
        <v>110</v>
      </c>
      <c r="C112" s="1" t="s">
        <v>51</v>
      </c>
      <c r="D112" t="s">
        <v>52</v>
      </c>
      <c r="E112" t="s">
        <v>97</v>
      </c>
      <c r="F112" t="s">
        <v>105</v>
      </c>
      <c r="G112" t="s">
        <v>110</v>
      </c>
      <c r="H112" t="s">
        <v>114</v>
      </c>
      <c r="I112" t="s">
        <v>53</v>
      </c>
      <c r="J112" s="2">
        <v>466015.1</v>
      </c>
    </row>
    <row r="113" spans="2:10" x14ac:dyDescent="0.3">
      <c r="B113">
        <v>111</v>
      </c>
      <c r="C113" s="1" t="s">
        <v>51</v>
      </c>
      <c r="D113" t="s">
        <v>52</v>
      </c>
      <c r="E113" t="s">
        <v>97</v>
      </c>
      <c r="F113" t="s">
        <v>105</v>
      </c>
      <c r="G113" t="s">
        <v>110</v>
      </c>
      <c r="H113" t="s">
        <v>120</v>
      </c>
      <c r="I113" t="s">
        <v>53</v>
      </c>
      <c r="J113" s="2">
        <v>73313.039999999994</v>
      </c>
    </row>
    <row r="114" spans="2:10" x14ac:dyDescent="0.3">
      <c r="B114">
        <v>112</v>
      </c>
      <c r="C114" s="1" t="s">
        <v>51</v>
      </c>
      <c r="D114" t="s">
        <v>52</v>
      </c>
      <c r="E114" t="s">
        <v>97</v>
      </c>
      <c r="F114" t="s">
        <v>105</v>
      </c>
      <c r="G114" t="s">
        <v>110</v>
      </c>
      <c r="H114" t="s">
        <v>125</v>
      </c>
      <c r="I114" t="s">
        <v>53</v>
      </c>
      <c r="J114" s="2">
        <v>68799.740000000005</v>
      </c>
    </row>
    <row r="115" spans="2:10" x14ac:dyDescent="0.3">
      <c r="B115">
        <v>113</v>
      </c>
      <c r="C115" s="1" t="s">
        <v>51</v>
      </c>
      <c r="D115" t="s">
        <v>52</v>
      </c>
      <c r="E115" t="s">
        <v>97</v>
      </c>
      <c r="F115" t="s">
        <v>105</v>
      </c>
      <c r="G115" t="s">
        <v>110</v>
      </c>
      <c r="H115" t="s">
        <v>119</v>
      </c>
      <c r="I115" t="s">
        <v>53</v>
      </c>
      <c r="J115" s="2">
        <v>107320.31</v>
      </c>
    </row>
    <row r="116" spans="2:10" x14ac:dyDescent="0.3">
      <c r="B116">
        <v>114</v>
      </c>
      <c r="C116" s="1" t="s">
        <v>51</v>
      </c>
      <c r="D116" t="s">
        <v>52</v>
      </c>
      <c r="E116" t="s">
        <v>97</v>
      </c>
      <c r="F116" t="s">
        <v>105</v>
      </c>
      <c r="G116" t="s">
        <v>110</v>
      </c>
      <c r="H116" t="s">
        <v>123</v>
      </c>
      <c r="I116" t="s">
        <v>53</v>
      </c>
      <c r="J116" s="2">
        <v>5871.45</v>
      </c>
    </row>
    <row r="117" spans="2:10" x14ac:dyDescent="0.3">
      <c r="B117">
        <v>115</v>
      </c>
      <c r="C117" s="1" t="s">
        <v>51</v>
      </c>
      <c r="D117" t="s">
        <v>52</v>
      </c>
      <c r="E117" t="s">
        <v>97</v>
      </c>
      <c r="F117" t="s">
        <v>105</v>
      </c>
      <c r="G117" t="s">
        <v>110</v>
      </c>
      <c r="H117" t="s">
        <v>123</v>
      </c>
      <c r="I117" t="s">
        <v>53</v>
      </c>
      <c r="J117" s="2">
        <v>183123.18</v>
      </c>
    </row>
    <row r="118" spans="2:10" x14ac:dyDescent="0.3">
      <c r="B118">
        <v>116</v>
      </c>
      <c r="C118" s="1" t="s">
        <v>51</v>
      </c>
      <c r="D118" t="s">
        <v>52</v>
      </c>
      <c r="E118" t="s">
        <v>97</v>
      </c>
      <c r="F118" t="s">
        <v>105</v>
      </c>
      <c r="G118" t="s">
        <v>110</v>
      </c>
      <c r="H118" t="s">
        <v>117</v>
      </c>
      <c r="I118" t="s">
        <v>53</v>
      </c>
      <c r="J118" s="2">
        <v>32067.51</v>
      </c>
    </row>
    <row r="119" spans="2:10" x14ac:dyDescent="0.3">
      <c r="B119">
        <v>117</v>
      </c>
      <c r="C119" s="1" t="s">
        <v>51</v>
      </c>
      <c r="D119" t="s">
        <v>52</v>
      </c>
      <c r="E119" t="s">
        <v>97</v>
      </c>
      <c r="F119" t="s">
        <v>105</v>
      </c>
      <c r="G119" t="s">
        <v>110</v>
      </c>
      <c r="H119" t="s">
        <v>142</v>
      </c>
      <c r="I119" t="s">
        <v>53</v>
      </c>
      <c r="J119" s="2">
        <v>10359.49</v>
      </c>
    </row>
    <row r="120" spans="2:10" x14ac:dyDescent="0.3">
      <c r="B120">
        <v>118</v>
      </c>
      <c r="C120" s="1" t="s">
        <v>51</v>
      </c>
      <c r="D120" t="s">
        <v>52</v>
      </c>
      <c r="E120" t="s">
        <v>97</v>
      </c>
      <c r="F120" t="s">
        <v>105</v>
      </c>
      <c r="G120" t="s">
        <v>110</v>
      </c>
      <c r="H120" t="s">
        <v>142</v>
      </c>
      <c r="I120" t="s">
        <v>53</v>
      </c>
      <c r="J120" s="2">
        <v>7530.76</v>
      </c>
    </row>
    <row r="121" spans="2:10" x14ac:dyDescent="0.3">
      <c r="B121">
        <v>119</v>
      </c>
      <c r="C121" s="1" t="s">
        <v>51</v>
      </c>
      <c r="D121" t="s">
        <v>52</v>
      </c>
      <c r="E121" t="s">
        <v>97</v>
      </c>
      <c r="F121" t="s">
        <v>105</v>
      </c>
      <c r="G121" t="s">
        <v>110</v>
      </c>
      <c r="H121" t="s">
        <v>142</v>
      </c>
      <c r="I121" t="s">
        <v>100</v>
      </c>
      <c r="J121" s="2">
        <v>476192.46</v>
      </c>
    </row>
    <row r="122" spans="2:10" x14ac:dyDescent="0.3">
      <c r="B122">
        <v>120</v>
      </c>
      <c r="C122" s="1" t="s">
        <v>51</v>
      </c>
      <c r="D122" t="s">
        <v>52</v>
      </c>
      <c r="E122" t="s">
        <v>97</v>
      </c>
      <c r="F122" t="s">
        <v>105</v>
      </c>
      <c r="G122" t="str">
        <f>VLOOKUP(Table1[[#This Row],[Level 5]],[1]Sheet1!$C$2:$D$79,2,0)</f>
        <v>Services</v>
      </c>
      <c r="H122" t="s">
        <v>124</v>
      </c>
      <c r="I122" t="s">
        <v>100</v>
      </c>
      <c r="J122" s="2">
        <v>3010.93</v>
      </c>
    </row>
    <row r="123" spans="2:10" x14ac:dyDescent="0.3">
      <c r="B123">
        <v>121</v>
      </c>
      <c r="C123" s="1" t="s">
        <v>51</v>
      </c>
      <c r="D123" t="s">
        <v>52</v>
      </c>
      <c r="E123" t="s">
        <v>97</v>
      </c>
      <c r="F123" t="s">
        <v>105</v>
      </c>
      <c r="G123" t="str">
        <f>VLOOKUP(Table1[[#This Row],[Level 5]],[1]Sheet1!$C$2:$D$79,2,0)</f>
        <v>Drilling Operation Water Support</v>
      </c>
      <c r="H123" t="s">
        <v>127</v>
      </c>
      <c r="I123" t="s">
        <v>100</v>
      </c>
      <c r="J123" s="2">
        <v>4904.05</v>
      </c>
    </row>
    <row r="124" spans="2:10" x14ac:dyDescent="0.3">
      <c r="B124">
        <v>122</v>
      </c>
      <c r="C124" s="1" t="s">
        <v>51</v>
      </c>
      <c r="D124" t="s">
        <v>52</v>
      </c>
      <c r="E124" t="s">
        <v>97</v>
      </c>
      <c r="F124" t="s">
        <v>105</v>
      </c>
      <c r="G124" t="str">
        <f>VLOOKUP(Table1[[#This Row],[Level 5]],[1]Sheet1!$C$2:$D$79,2,0)</f>
        <v>Services</v>
      </c>
      <c r="H124" t="s">
        <v>115</v>
      </c>
      <c r="I124" t="s">
        <v>100</v>
      </c>
      <c r="J124" s="2">
        <v>1866987.58</v>
      </c>
    </row>
    <row r="125" spans="2:10" x14ac:dyDescent="0.3">
      <c r="B125">
        <v>123</v>
      </c>
      <c r="C125" s="1" t="s">
        <v>51</v>
      </c>
      <c r="D125" t="s">
        <v>52</v>
      </c>
      <c r="E125" t="s">
        <v>97</v>
      </c>
      <c r="F125" t="s">
        <v>105</v>
      </c>
      <c r="G125" t="str">
        <f>VLOOKUP(Table1[[#This Row],[Level 5]],[1]Sheet1!$C$2:$D$79,2,0)</f>
        <v>Services</v>
      </c>
      <c r="H125" t="s">
        <v>113</v>
      </c>
      <c r="I125" t="s">
        <v>100</v>
      </c>
      <c r="J125" s="2">
        <v>10421.91</v>
      </c>
    </row>
    <row r="126" spans="2:10" x14ac:dyDescent="0.3">
      <c r="B126">
        <v>124</v>
      </c>
      <c r="C126" s="1" t="s">
        <v>51</v>
      </c>
      <c r="D126" t="s">
        <v>52</v>
      </c>
      <c r="E126" t="s">
        <v>97</v>
      </c>
      <c r="F126" t="s">
        <v>105</v>
      </c>
      <c r="G126" t="str">
        <f>VLOOKUP(Table1[[#This Row],[Level 5]],[1]Sheet1!$C$2:$D$79,2,0)</f>
        <v>Services</v>
      </c>
      <c r="H126" t="s">
        <v>114</v>
      </c>
      <c r="I126" t="s">
        <v>100</v>
      </c>
      <c r="J126" s="2">
        <v>174558.94</v>
      </c>
    </row>
    <row r="127" spans="2:10" x14ac:dyDescent="0.3">
      <c r="B127">
        <v>125</v>
      </c>
      <c r="C127" s="1" t="s">
        <v>51</v>
      </c>
      <c r="D127" t="s">
        <v>52</v>
      </c>
      <c r="E127" t="s">
        <v>97</v>
      </c>
      <c r="F127" t="s">
        <v>105</v>
      </c>
      <c r="G127" t="str">
        <f>VLOOKUP(Table1[[#This Row],[Level 5]],[1]Sheet1!$C$2:$D$79,2,0)</f>
        <v>Services</v>
      </c>
      <c r="H127" t="s">
        <v>120</v>
      </c>
      <c r="I127" t="s">
        <v>100</v>
      </c>
      <c r="J127" s="2">
        <v>16400</v>
      </c>
    </row>
    <row r="128" spans="2:10" x14ac:dyDescent="0.3">
      <c r="B128">
        <v>126</v>
      </c>
      <c r="C128" s="1" t="s">
        <v>51</v>
      </c>
      <c r="D128" t="s">
        <v>52</v>
      </c>
      <c r="E128" t="s">
        <v>97</v>
      </c>
      <c r="F128" t="s">
        <v>105</v>
      </c>
      <c r="G128" t="str">
        <f>VLOOKUP(Table1[[#This Row],[Level 5]],[1]Sheet1!$C$2:$D$79,2,0)</f>
        <v>Services</v>
      </c>
      <c r="H128" t="s">
        <v>125</v>
      </c>
      <c r="I128" t="s">
        <v>100</v>
      </c>
      <c r="J128" s="2">
        <v>111731.14</v>
      </c>
    </row>
    <row r="129" spans="2:13" x14ac:dyDescent="0.3">
      <c r="B129">
        <v>127</v>
      </c>
      <c r="C129" s="1" t="s">
        <v>51</v>
      </c>
      <c r="D129" t="s">
        <v>52</v>
      </c>
      <c r="E129" t="s">
        <v>97</v>
      </c>
      <c r="F129" t="s">
        <v>105</v>
      </c>
      <c r="G129" t="str">
        <f>VLOOKUP(Table1[[#This Row],[Level 5]],[1]Sheet1!$C$2:$D$79,2,0)</f>
        <v>Services</v>
      </c>
      <c r="H129" t="s">
        <v>119</v>
      </c>
      <c r="I129" t="s">
        <v>100</v>
      </c>
      <c r="J129" s="2">
        <v>32683.58</v>
      </c>
    </row>
    <row r="130" spans="2:13" x14ac:dyDescent="0.3">
      <c r="B130">
        <v>128</v>
      </c>
      <c r="C130" s="1" t="s">
        <v>51</v>
      </c>
      <c r="D130" t="s">
        <v>52</v>
      </c>
      <c r="E130" t="s">
        <v>97</v>
      </c>
      <c r="F130" t="s">
        <v>105</v>
      </c>
      <c r="G130" t="str">
        <f>VLOOKUP(Table1[[#This Row],[Level 5]],[1]Sheet1!$C$2:$D$79,2,0)</f>
        <v>Services</v>
      </c>
      <c r="H130" t="s">
        <v>123</v>
      </c>
      <c r="I130" t="s">
        <v>100</v>
      </c>
      <c r="J130" s="2">
        <v>16983.189999999999</v>
      </c>
    </row>
    <row r="131" spans="2:13" x14ac:dyDescent="0.3">
      <c r="B131">
        <v>129</v>
      </c>
      <c r="C131" s="1" t="s">
        <v>51</v>
      </c>
      <c r="D131" t="s">
        <v>52</v>
      </c>
      <c r="E131" t="s">
        <v>97</v>
      </c>
      <c r="F131" t="s">
        <v>105</v>
      </c>
      <c r="G131" t="str">
        <f>VLOOKUP(Table1[[#This Row],[Level 5]],[1]Sheet1!$C$2:$D$79,2,0)</f>
        <v>Material - LL</v>
      </c>
      <c r="H131" t="s">
        <v>108</v>
      </c>
      <c r="I131" t="s">
        <v>100</v>
      </c>
      <c r="J131" s="2">
        <v>149146.03</v>
      </c>
    </row>
    <row r="132" spans="2:13" x14ac:dyDescent="0.3">
      <c r="B132">
        <v>130</v>
      </c>
      <c r="C132" s="1" t="s">
        <v>51</v>
      </c>
      <c r="D132" t="s">
        <v>52</v>
      </c>
      <c r="E132" t="s">
        <v>97</v>
      </c>
      <c r="F132" t="s">
        <v>105</v>
      </c>
      <c r="G132" t="s">
        <v>110</v>
      </c>
      <c r="H132" t="s">
        <v>142</v>
      </c>
      <c r="I132" t="s">
        <v>100</v>
      </c>
      <c r="J132" s="2">
        <v>69.37</v>
      </c>
    </row>
    <row r="133" spans="2:13" x14ac:dyDescent="0.3">
      <c r="B133">
        <v>131</v>
      </c>
      <c r="C133" s="1" t="s">
        <v>51</v>
      </c>
      <c r="D133" t="s">
        <v>52</v>
      </c>
      <c r="E133" t="s">
        <v>97</v>
      </c>
      <c r="F133" t="s">
        <v>105</v>
      </c>
      <c r="G133" t="str">
        <f>VLOOKUP(Table1[[#This Row],[Level 5]],[1]Sheet1!$C$2:$D$79,2,0)</f>
        <v>Services</v>
      </c>
      <c r="H133" t="s">
        <v>117</v>
      </c>
      <c r="I133" t="s">
        <v>100</v>
      </c>
      <c r="J133" s="2">
        <v>16365.77</v>
      </c>
    </row>
    <row r="134" spans="2:13" x14ac:dyDescent="0.3">
      <c r="B134">
        <v>132</v>
      </c>
      <c r="C134" s="1" t="s">
        <v>51</v>
      </c>
      <c r="D134" t="s">
        <v>52</v>
      </c>
      <c r="E134" t="s">
        <v>97</v>
      </c>
      <c r="F134" t="s">
        <v>105</v>
      </c>
      <c r="G134" t="s">
        <v>110</v>
      </c>
      <c r="H134" t="s">
        <v>142</v>
      </c>
      <c r="I134" t="s">
        <v>100</v>
      </c>
      <c r="J134" s="2">
        <v>175153.08</v>
      </c>
    </row>
    <row r="135" spans="2:13" x14ac:dyDescent="0.3">
      <c r="B135">
        <v>133</v>
      </c>
      <c r="C135" s="1" t="s">
        <v>51</v>
      </c>
      <c r="D135" t="s">
        <v>52</v>
      </c>
      <c r="E135" t="s">
        <v>97</v>
      </c>
      <c r="F135" t="s">
        <v>105</v>
      </c>
      <c r="G135" t="s">
        <v>110</v>
      </c>
      <c r="H135" t="s">
        <v>142</v>
      </c>
      <c r="I135" t="s">
        <v>100</v>
      </c>
      <c r="J135" s="2">
        <v>580963.37</v>
      </c>
    </row>
    <row r="136" spans="2:13" x14ac:dyDescent="0.3">
      <c r="B136">
        <v>134</v>
      </c>
      <c r="C136" s="1" t="s">
        <v>51</v>
      </c>
      <c r="D136" t="s">
        <v>52</v>
      </c>
      <c r="E136" t="s">
        <v>97</v>
      </c>
      <c r="F136" t="s">
        <v>105</v>
      </c>
      <c r="G136" t="s">
        <v>110</v>
      </c>
      <c r="H136" t="s">
        <v>142</v>
      </c>
      <c r="I136" t="s">
        <v>100</v>
      </c>
      <c r="J136" s="2">
        <v>18635.98</v>
      </c>
    </row>
    <row r="137" spans="2:13" x14ac:dyDescent="0.3">
      <c r="B137">
        <v>136</v>
      </c>
      <c r="C137" s="1" t="s">
        <v>15</v>
      </c>
      <c r="D137" t="s">
        <v>16</v>
      </c>
      <c r="E137" t="s">
        <v>97</v>
      </c>
      <c r="F137" t="s">
        <v>139</v>
      </c>
      <c r="G137" t="s">
        <v>139</v>
      </c>
      <c r="H137" t="s">
        <v>139</v>
      </c>
      <c r="I137" t="s">
        <v>100</v>
      </c>
      <c r="J137" s="29">
        <v>3136274.38</v>
      </c>
      <c r="M137" t="s">
        <v>597</v>
      </c>
    </row>
    <row r="138" spans="2:13" x14ac:dyDescent="0.3">
      <c r="B138">
        <v>137</v>
      </c>
      <c r="C138" s="1" t="s">
        <v>15</v>
      </c>
      <c r="D138" t="s">
        <v>16</v>
      </c>
      <c r="E138" t="s">
        <v>97</v>
      </c>
      <c r="F138" t="s">
        <v>140</v>
      </c>
      <c r="G138" t="s">
        <v>141</v>
      </c>
      <c r="H138" t="s">
        <v>140</v>
      </c>
      <c r="I138" t="s">
        <v>100</v>
      </c>
      <c r="J138" s="2">
        <v>1337803.5499999998</v>
      </c>
      <c r="L138" s="19">
        <f>SUM(J137:J138)</f>
        <v>4474077.93</v>
      </c>
      <c r="M138" t="s">
        <v>597</v>
      </c>
    </row>
    <row r="139" spans="2:13" x14ac:dyDescent="0.3">
      <c r="B139">
        <v>138</v>
      </c>
      <c r="C139" s="1" t="s">
        <v>15</v>
      </c>
      <c r="D139" t="s">
        <v>16</v>
      </c>
      <c r="E139" t="s">
        <v>97</v>
      </c>
      <c r="F139" t="s">
        <v>105</v>
      </c>
      <c r="G139" t="s">
        <v>106</v>
      </c>
      <c r="H139" t="s">
        <v>107</v>
      </c>
      <c r="I139" t="s">
        <v>17</v>
      </c>
      <c r="J139" s="2">
        <v>367853.72</v>
      </c>
    </row>
    <row r="140" spans="2:13" x14ac:dyDescent="0.3">
      <c r="B140">
        <v>139</v>
      </c>
      <c r="C140" s="1" t="s">
        <v>15</v>
      </c>
      <c r="D140" t="s">
        <v>16</v>
      </c>
      <c r="E140" t="s">
        <v>97</v>
      </c>
      <c r="F140" t="s">
        <v>105</v>
      </c>
      <c r="G140" t="s">
        <v>106</v>
      </c>
      <c r="H140" t="s">
        <v>107</v>
      </c>
      <c r="I140" t="s">
        <v>18</v>
      </c>
      <c r="J140" s="2">
        <v>571988.4</v>
      </c>
    </row>
    <row r="141" spans="2:13" x14ac:dyDescent="0.3">
      <c r="B141">
        <v>140</v>
      </c>
      <c r="C141" s="1" t="s">
        <v>15</v>
      </c>
      <c r="D141" t="s">
        <v>16</v>
      </c>
      <c r="E141" t="s">
        <v>97</v>
      </c>
      <c r="F141" t="s">
        <v>105</v>
      </c>
      <c r="G141" t="s">
        <v>106</v>
      </c>
      <c r="H141" t="s">
        <v>107</v>
      </c>
      <c r="I141" t="s">
        <v>19</v>
      </c>
      <c r="J141" s="2">
        <v>532507.52</v>
      </c>
    </row>
    <row r="142" spans="2:13" x14ac:dyDescent="0.3">
      <c r="B142">
        <v>141</v>
      </c>
      <c r="C142" s="1" t="s">
        <v>15</v>
      </c>
      <c r="D142" t="s">
        <v>16</v>
      </c>
      <c r="E142" t="s">
        <v>97</v>
      </c>
      <c r="F142" t="s">
        <v>105</v>
      </c>
      <c r="G142" t="s">
        <v>106</v>
      </c>
      <c r="H142" t="s">
        <v>107</v>
      </c>
      <c r="I142" t="s">
        <v>20</v>
      </c>
      <c r="J142" s="2">
        <v>454605.79</v>
      </c>
    </row>
    <row r="143" spans="2:13" x14ac:dyDescent="0.3">
      <c r="B143">
        <v>142</v>
      </c>
      <c r="C143" s="1" t="s">
        <v>15</v>
      </c>
      <c r="D143" t="s">
        <v>16</v>
      </c>
      <c r="E143" t="s">
        <v>97</v>
      </c>
      <c r="F143" t="s">
        <v>105</v>
      </c>
      <c r="G143" t="s">
        <v>106</v>
      </c>
      <c r="H143" t="s">
        <v>107</v>
      </c>
      <c r="I143" t="s">
        <v>21</v>
      </c>
      <c r="J143" s="2">
        <v>359868.91</v>
      </c>
    </row>
    <row r="144" spans="2:13" x14ac:dyDescent="0.3">
      <c r="B144">
        <v>143</v>
      </c>
      <c r="C144" s="1" t="s">
        <v>15</v>
      </c>
      <c r="D144" t="s">
        <v>16</v>
      </c>
      <c r="E144" t="s">
        <v>97</v>
      </c>
      <c r="F144" t="s">
        <v>105</v>
      </c>
      <c r="G144" t="s">
        <v>106</v>
      </c>
      <c r="H144" t="s">
        <v>118</v>
      </c>
      <c r="I144" t="s">
        <v>17</v>
      </c>
      <c r="J144" s="2">
        <v>370208.79</v>
      </c>
    </row>
    <row r="145" spans="2:10" x14ac:dyDescent="0.3">
      <c r="B145">
        <v>144</v>
      </c>
      <c r="C145" s="1" t="s">
        <v>15</v>
      </c>
      <c r="D145" t="s">
        <v>16</v>
      </c>
      <c r="E145" t="s">
        <v>97</v>
      </c>
      <c r="F145" t="s">
        <v>105</v>
      </c>
      <c r="G145" t="s">
        <v>106</v>
      </c>
      <c r="H145" t="s">
        <v>118</v>
      </c>
      <c r="I145" t="s">
        <v>18</v>
      </c>
      <c r="J145" s="2">
        <v>862920.21</v>
      </c>
    </row>
    <row r="146" spans="2:10" x14ac:dyDescent="0.3">
      <c r="B146">
        <v>145</v>
      </c>
      <c r="C146" s="1" t="s">
        <v>15</v>
      </c>
      <c r="D146" t="s">
        <v>16</v>
      </c>
      <c r="E146" t="s">
        <v>97</v>
      </c>
      <c r="F146" t="s">
        <v>105</v>
      </c>
      <c r="G146" t="s">
        <v>106</v>
      </c>
      <c r="H146" t="s">
        <v>118</v>
      </c>
      <c r="I146" t="s">
        <v>19</v>
      </c>
      <c r="J146" s="2">
        <v>567110.31000000006</v>
      </c>
    </row>
    <row r="147" spans="2:10" x14ac:dyDescent="0.3">
      <c r="B147">
        <v>146</v>
      </c>
      <c r="C147" s="1" t="s">
        <v>15</v>
      </c>
      <c r="D147" t="s">
        <v>16</v>
      </c>
      <c r="E147" t="s">
        <v>97</v>
      </c>
      <c r="F147" t="s">
        <v>105</v>
      </c>
      <c r="G147" t="s">
        <v>106</v>
      </c>
      <c r="H147" t="s">
        <v>118</v>
      </c>
      <c r="I147" t="s">
        <v>20</v>
      </c>
      <c r="J147" s="2">
        <v>428314.23</v>
      </c>
    </row>
    <row r="148" spans="2:10" x14ac:dyDescent="0.3">
      <c r="B148">
        <v>147</v>
      </c>
      <c r="C148" s="1" t="s">
        <v>15</v>
      </c>
      <c r="D148" t="s">
        <v>16</v>
      </c>
      <c r="E148" t="s">
        <v>97</v>
      </c>
      <c r="F148" t="s">
        <v>105</v>
      </c>
      <c r="G148" t="s">
        <v>106</v>
      </c>
      <c r="H148" t="s">
        <v>118</v>
      </c>
      <c r="I148" t="s">
        <v>21</v>
      </c>
      <c r="J148" s="2">
        <v>332831.74</v>
      </c>
    </row>
    <row r="149" spans="2:10" x14ac:dyDescent="0.3">
      <c r="B149">
        <v>148</v>
      </c>
      <c r="C149" s="1" t="s">
        <v>15</v>
      </c>
      <c r="D149" t="s">
        <v>16</v>
      </c>
      <c r="E149" t="s">
        <v>97</v>
      </c>
      <c r="F149" t="s">
        <v>105</v>
      </c>
      <c r="G149" t="s">
        <v>106</v>
      </c>
      <c r="H149" t="s">
        <v>108</v>
      </c>
      <c r="I149" t="s">
        <v>17</v>
      </c>
      <c r="J149" s="2">
        <v>318467.05</v>
      </c>
    </row>
    <row r="150" spans="2:10" x14ac:dyDescent="0.3">
      <c r="B150">
        <v>149</v>
      </c>
      <c r="C150" s="1" t="s">
        <v>15</v>
      </c>
      <c r="D150" t="s">
        <v>16</v>
      </c>
      <c r="E150" t="s">
        <v>97</v>
      </c>
      <c r="F150" t="s">
        <v>105</v>
      </c>
      <c r="G150" t="s">
        <v>106</v>
      </c>
      <c r="H150" t="s">
        <v>108</v>
      </c>
      <c r="I150" t="s">
        <v>18</v>
      </c>
      <c r="J150" s="2">
        <v>580748.72</v>
      </c>
    </row>
    <row r="151" spans="2:10" x14ac:dyDescent="0.3">
      <c r="B151">
        <v>150</v>
      </c>
      <c r="C151" s="1" t="s">
        <v>15</v>
      </c>
      <c r="D151" t="s">
        <v>16</v>
      </c>
      <c r="E151" t="s">
        <v>97</v>
      </c>
      <c r="F151" t="s">
        <v>105</v>
      </c>
      <c r="G151" t="s">
        <v>106</v>
      </c>
      <c r="H151" t="s">
        <v>108</v>
      </c>
      <c r="I151" t="s">
        <v>19</v>
      </c>
      <c r="J151" s="2">
        <v>368892.76</v>
      </c>
    </row>
    <row r="152" spans="2:10" x14ac:dyDescent="0.3">
      <c r="B152">
        <v>151</v>
      </c>
      <c r="C152" s="1" t="s">
        <v>15</v>
      </c>
      <c r="D152" t="s">
        <v>16</v>
      </c>
      <c r="E152" t="s">
        <v>97</v>
      </c>
      <c r="F152" t="s">
        <v>105</v>
      </c>
      <c r="G152" t="s">
        <v>106</v>
      </c>
      <c r="H152" t="s">
        <v>108</v>
      </c>
      <c r="I152" t="s">
        <v>20</v>
      </c>
      <c r="J152" s="2">
        <v>298311.87</v>
      </c>
    </row>
    <row r="153" spans="2:10" x14ac:dyDescent="0.3">
      <c r="B153">
        <v>152</v>
      </c>
      <c r="C153" s="1" t="s">
        <v>15</v>
      </c>
      <c r="D153" t="s">
        <v>16</v>
      </c>
      <c r="E153" t="s">
        <v>97</v>
      </c>
      <c r="F153" t="s">
        <v>105</v>
      </c>
      <c r="G153" t="s">
        <v>106</v>
      </c>
      <c r="H153" t="s">
        <v>108</v>
      </c>
      <c r="I153" t="s">
        <v>21</v>
      </c>
      <c r="J153" s="2">
        <v>281753.90000000002</v>
      </c>
    </row>
    <row r="154" spans="2:10" x14ac:dyDescent="0.3">
      <c r="B154">
        <v>153</v>
      </c>
      <c r="C154" s="1" t="s">
        <v>15</v>
      </c>
      <c r="D154" t="s">
        <v>16</v>
      </c>
      <c r="E154" t="s">
        <v>97</v>
      </c>
      <c r="F154" t="s">
        <v>105</v>
      </c>
      <c r="G154" t="s">
        <v>106</v>
      </c>
      <c r="H154" t="s">
        <v>109</v>
      </c>
      <c r="I154" t="s">
        <v>17</v>
      </c>
      <c r="J154" s="2">
        <v>42261.87</v>
      </c>
    </row>
    <row r="155" spans="2:10" x14ac:dyDescent="0.3">
      <c r="B155">
        <v>154</v>
      </c>
      <c r="C155" s="1" t="s">
        <v>15</v>
      </c>
      <c r="D155" t="s">
        <v>16</v>
      </c>
      <c r="E155" t="s">
        <v>97</v>
      </c>
      <c r="F155" t="s">
        <v>105</v>
      </c>
      <c r="G155" t="s">
        <v>106</v>
      </c>
      <c r="H155" t="s">
        <v>109</v>
      </c>
      <c r="I155" t="s">
        <v>18</v>
      </c>
      <c r="J155" s="2">
        <v>46684.52</v>
      </c>
    </row>
    <row r="156" spans="2:10" x14ac:dyDescent="0.3">
      <c r="B156">
        <v>155</v>
      </c>
      <c r="C156" s="1" t="s">
        <v>15</v>
      </c>
      <c r="D156" t="s">
        <v>16</v>
      </c>
      <c r="E156" t="s">
        <v>97</v>
      </c>
      <c r="F156" t="s">
        <v>105</v>
      </c>
      <c r="G156" t="s">
        <v>106</v>
      </c>
      <c r="H156" t="s">
        <v>109</v>
      </c>
      <c r="I156" t="s">
        <v>19</v>
      </c>
      <c r="J156" s="2">
        <v>44139.040000000001</v>
      </c>
    </row>
    <row r="157" spans="2:10" x14ac:dyDescent="0.3">
      <c r="B157">
        <v>156</v>
      </c>
      <c r="C157" s="1" t="s">
        <v>15</v>
      </c>
      <c r="D157" t="s">
        <v>16</v>
      </c>
      <c r="E157" t="s">
        <v>97</v>
      </c>
      <c r="F157" t="s">
        <v>105</v>
      </c>
      <c r="G157" t="s">
        <v>106</v>
      </c>
      <c r="H157" t="s">
        <v>109</v>
      </c>
      <c r="I157" t="s">
        <v>20</v>
      </c>
      <c r="J157" s="2">
        <v>43094.75</v>
      </c>
    </row>
    <row r="158" spans="2:10" x14ac:dyDescent="0.3">
      <c r="B158">
        <v>157</v>
      </c>
      <c r="C158" s="1" t="s">
        <v>15</v>
      </c>
      <c r="D158" t="s">
        <v>16</v>
      </c>
      <c r="E158" t="s">
        <v>97</v>
      </c>
      <c r="F158" t="s">
        <v>105</v>
      </c>
      <c r="G158" t="s">
        <v>106</v>
      </c>
      <c r="H158" t="s">
        <v>109</v>
      </c>
      <c r="I158" t="s">
        <v>21</v>
      </c>
      <c r="J158" s="2">
        <v>43465.68</v>
      </c>
    </row>
    <row r="159" spans="2:10" x14ac:dyDescent="0.3">
      <c r="B159">
        <v>158</v>
      </c>
      <c r="C159" s="1" t="s">
        <v>15</v>
      </c>
      <c r="D159" t="s">
        <v>16</v>
      </c>
      <c r="E159" t="s">
        <v>97</v>
      </c>
      <c r="F159" t="s">
        <v>105</v>
      </c>
      <c r="G159" t="s">
        <v>110</v>
      </c>
      <c r="H159" t="s">
        <v>112</v>
      </c>
      <c r="I159" t="s">
        <v>17</v>
      </c>
      <c r="J159" s="2">
        <v>135360</v>
      </c>
    </row>
    <row r="160" spans="2:10" x14ac:dyDescent="0.3">
      <c r="B160">
        <v>159</v>
      </c>
      <c r="C160" s="1" t="s">
        <v>15</v>
      </c>
      <c r="D160" t="s">
        <v>16</v>
      </c>
      <c r="E160" t="s">
        <v>97</v>
      </c>
      <c r="F160" t="s">
        <v>105</v>
      </c>
      <c r="G160" t="s">
        <v>110</v>
      </c>
      <c r="H160" t="s">
        <v>112</v>
      </c>
      <c r="I160" t="s">
        <v>18</v>
      </c>
      <c r="J160" s="2">
        <v>321941.78999999998</v>
      </c>
    </row>
    <row r="161" spans="2:10" x14ac:dyDescent="0.3">
      <c r="B161">
        <v>160</v>
      </c>
      <c r="C161" s="1" t="s">
        <v>15</v>
      </c>
      <c r="D161" t="s">
        <v>16</v>
      </c>
      <c r="E161" t="s">
        <v>97</v>
      </c>
      <c r="F161" t="s">
        <v>105</v>
      </c>
      <c r="G161" t="s">
        <v>110</v>
      </c>
      <c r="H161" t="s">
        <v>112</v>
      </c>
      <c r="I161" t="s">
        <v>19</v>
      </c>
      <c r="J161" s="2">
        <v>168825.17</v>
      </c>
    </row>
    <row r="162" spans="2:10" x14ac:dyDescent="0.3">
      <c r="B162">
        <v>161</v>
      </c>
      <c r="C162" s="1" t="s">
        <v>15</v>
      </c>
      <c r="D162" t="s">
        <v>16</v>
      </c>
      <c r="E162" t="s">
        <v>97</v>
      </c>
      <c r="F162" t="s">
        <v>105</v>
      </c>
      <c r="G162" t="s">
        <v>110</v>
      </c>
      <c r="H162" t="s">
        <v>112</v>
      </c>
      <c r="I162" t="s">
        <v>20</v>
      </c>
      <c r="J162" s="2">
        <v>105736.8</v>
      </c>
    </row>
    <row r="163" spans="2:10" x14ac:dyDescent="0.3">
      <c r="B163">
        <v>162</v>
      </c>
      <c r="C163" s="1" t="s">
        <v>15</v>
      </c>
      <c r="D163" t="s">
        <v>16</v>
      </c>
      <c r="E163" t="s">
        <v>97</v>
      </c>
      <c r="F163" t="s">
        <v>105</v>
      </c>
      <c r="G163" t="s">
        <v>110</v>
      </c>
      <c r="H163" t="s">
        <v>112</v>
      </c>
      <c r="I163" t="s">
        <v>21</v>
      </c>
      <c r="J163" s="2">
        <v>128882.5</v>
      </c>
    </row>
    <row r="164" spans="2:10" x14ac:dyDescent="0.3">
      <c r="B164">
        <v>163</v>
      </c>
      <c r="C164" s="1" t="s">
        <v>15</v>
      </c>
      <c r="D164" t="s">
        <v>16</v>
      </c>
      <c r="E164" t="s">
        <v>97</v>
      </c>
      <c r="F164" t="s">
        <v>105</v>
      </c>
      <c r="G164" t="s">
        <v>110</v>
      </c>
      <c r="H164" t="s">
        <v>113</v>
      </c>
      <c r="I164" t="s">
        <v>17</v>
      </c>
      <c r="J164" s="2">
        <v>53399.65</v>
      </c>
    </row>
    <row r="165" spans="2:10" x14ac:dyDescent="0.3">
      <c r="B165">
        <v>164</v>
      </c>
      <c r="C165" s="1" t="s">
        <v>15</v>
      </c>
      <c r="D165" t="s">
        <v>16</v>
      </c>
      <c r="E165" t="s">
        <v>97</v>
      </c>
      <c r="F165" t="s">
        <v>105</v>
      </c>
      <c r="G165" t="s">
        <v>110</v>
      </c>
      <c r="H165" t="s">
        <v>113</v>
      </c>
      <c r="I165" t="s">
        <v>18</v>
      </c>
      <c r="J165" s="2">
        <v>147905.10999999999</v>
      </c>
    </row>
    <row r="166" spans="2:10" x14ac:dyDescent="0.3">
      <c r="B166">
        <v>165</v>
      </c>
      <c r="C166" s="1" t="s">
        <v>15</v>
      </c>
      <c r="D166" t="s">
        <v>16</v>
      </c>
      <c r="E166" t="s">
        <v>97</v>
      </c>
      <c r="F166" t="s">
        <v>105</v>
      </c>
      <c r="G166" t="s">
        <v>110</v>
      </c>
      <c r="H166" t="s">
        <v>113</v>
      </c>
      <c r="I166" t="s">
        <v>19</v>
      </c>
      <c r="J166" s="2">
        <v>22398.73</v>
      </c>
    </row>
    <row r="167" spans="2:10" x14ac:dyDescent="0.3">
      <c r="B167">
        <v>166</v>
      </c>
      <c r="C167" s="1" t="s">
        <v>15</v>
      </c>
      <c r="D167" t="s">
        <v>16</v>
      </c>
      <c r="E167" t="s">
        <v>97</v>
      </c>
      <c r="F167" t="s">
        <v>105</v>
      </c>
      <c r="G167" t="s">
        <v>110</v>
      </c>
      <c r="H167" t="s">
        <v>113</v>
      </c>
      <c r="I167" t="s">
        <v>20</v>
      </c>
      <c r="J167" s="2">
        <v>43200.12</v>
      </c>
    </row>
    <row r="168" spans="2:10" x14ac:dyDescent="0.3">
      <c r="B168">
        <v>167</v>
      </c>
      <c r="C168" s="1" t="s">
        <v>15</v>
      </c>
      <c r="D168" t="s">
        <v>16</v>
      </c>
      <c r="E168" t="s">
        <v>97</v>
      </c>
      <c r="F168" t="s">
        <v>105</v>
      </c>
      <c r="G168" t="s">
        <v>110</v>
      </c>
      <c r="H168" t="s">
        <v>113</v>
      </c>
      <c r="I168" t="s">
        <v>21</v>
      </c>
      <c r="J168" s="2">
        <v>111988.49</v>
      </c>
    </row>
    <row r="169" spans="2:10" x14ac:dyDescent="0.3">
      <c r="B169">
        <v>168</v>
      </c>
      <c r="C169" s="1" t="s">
        <v>15</v>
      </c>
      <c r="D169" t="s">
        <v>16</v>
      </c>
      <c r="E169" t="s">
        <v>97</v>
      </c>
      <c r="F169" t="s">
        <v>105</v>
      </c>
      <c r="G169" t="s">
        <v>110</v>
      </c>
      <c r="H169" t="s">
        <v>114</v>
      </c>
      <c r="I169" t="s">
        <v>17</v>
      </c>
      <c r="J169" s="2">
        <v>395083.1</v>
      </c>
    </row>
    <row r="170" spans="2:10" x14ac:dyDescent="0.3">
      <c r="B170">
        <v>169</v>
      </c>
      <c r="C170" s="1" t="s">
        <v>15</v>
      </c>
      <c r="D170" t="s">
        <v>16</v>
      </c>
      <c r="E170" t="s">
        <v>97</v>
      </c>
      <c r="F170" t="s">
        <v>105</v>
      </c>
      <c r="G170" t="s">
        <v>110</v>
      </c>
      <c r="H170" t="s">
        <v>114</v>
      </c>
      <c r="I170" t="s">
        <v>18</v>
      </c>
      <c r="J170" s="2">
        <v>929785.71</v>
      </c>
    </row>
    <row r="171" spans="2:10" x14ac:dyDescent="0.3">
      <c r="B171">
        <v>170</v>
      </c>
      <c r="C171" s="1" t="s">
        <v>15</v>
      </c>
      <c r="D171" t="s">
        <v>16</v>
      </c>
      <c r="E171" t="s">
        <v>97</v>
      </c>
      <c r="F171" t="s">
        <v>105</v>
      </c>
      <c r="G171" t="s">
        <v>110</v>
      </c>
      <c r="H171" t="s">
        <v>114</v>
      </c>
      <c r="I171" t="s">
        <v>19</v>
      </c>
      <c r="J171" s="2">
        <v>808531.89</v>
      </c>
    </row>
    <row r="172" spans="2:10" x14ac:dyDescent="0.3">
      <c r="B172">
        <v>171</v>
      </c>
      <c r="C172" s="1" t="s">
        <v>15</v>
      </c>
      <c r="D172" t="s">
        <v>16</v>
      </c>
      <c r="E172" t="s">
        <v>97</v>
      </c>
      <c r="F172" t="s">
        <v>105</v>
      </c>
      <c r="G172" t="s">
        <v>110</v>
      </c>
      <c r="H172" t="s">
        <v>114</v>
      </c>
      <c r="I172" t="s">
        <v>20</v>
      </c>
      <c r="J172" s="2">
        <v>567957.4</v>
      </c>
    </row>
    <row r="173" spans="2:10" x14ac:dyDescent="0.3">
      <c r="B173">
        <v>172</v>
      </c>
      <c r="C173" s="1" t="s">
        <v>15</v>
      </c>
      <c r="D173" t="s">
        <v>16</v>
      </c>
      <c r="E173" t="s">
        <v>97</v>
      </c>
      <c r="F173" t="s">
        <v>105</v>
      </c>
      <c r="G173" t="s">
        <v>110</v>
      </c>
      <c r="H173" t="s">
        <v>114</v>
      </c>
      <c r="I173" t="s">
        <v>21</v>
      </c>
      <c r="J173" s="2">
        <v>418783.86</v>
      </c>
    </row>
    <row r="174" spans="2:10" x14ac:dyDescent="0.3">
      <c r="B174">
        <v>173</v>
      </c>
      <c r="C174" s="1" t="s">
        <v>15</v>
      </c>
      <c r="D174" t="s">
        <v>16</v>
      </c>
      <c r="E174" t="s">
        <v>97</v>
      </c>
      <c r="F174" t="s">
        <v>105</v>
      </c>
      <c r="G174" t="s">
        <v>110</v>
      </c>
      <c r="H174" t="s">
        <v>115</v>
      </c>
      <c r="I174" t="s">
        <v>17</v>
      </c>
      <c r="J174" s="2">
        <v>1319224</v>
      </c>
    </row>
    <row r="175" spans="2:10" x14ac:dyDescent="0.3">
      <c r="B175">
        <v>174</v>
      </c>
      <c r="C175" s="1" t="s">
        <v>15</v>
      </c>
      <c r="D175" t="s">
        <v>16</v>
      </c>
      <c r="E175" t="s">
        <v>97</v>
      </c>
      <c r="F175" t="s">
        <v>105</v>
      </c>
      <c r="G175" t="s">
        <v>110</v>
      </c>
      <c r="H175" t="s">
        <v>115</v>
      </c>
      <c r="I175" t="s">
        <v>18</v>
      </c>
      <c r="J175" s="2">
        <v>2233613.7000000002</v>
      </c>
    </row>
    <row r="176" spans="2:10" x14ac:dyDescent="0.3">
      <c r="B176">
        <v>175</v>
      </c>
      <c r="C176" s="1" t="s">
        <v>15</v>
      </c>
      <c r="D176" t="s">
        <v>16</v>
      </c>
      <c r="E176" t="s">
        <v>97</v>
      </c>
      <c r="F176" t="s">
        <v>105</v>
      </c>
      <c r="G176" t="s">
        <v>110</v>
      </c>
      <c r="H176" t="s">
        <v>115</v>
      </c>
      <c r="I176" t="s">
        <v>19</v>
      </c>
      <c r="J176" s="2">
        <v>1308448.96</v>
      </c>
    </row>
    <row r="177" spans="2:10" x14ac:dyDescent="0.3">
      <c r="B177">
        <v>176</v>
      </c>
      <c r="C177" s="1" t="s">
        <v>15</v>
      </c>
      <c r="D177" t="s">
        <v>16</v>
      </c>
      <c r="E177" t="s">
        <v>97</v>
      </c>
      <c r="F177" t="s">
        <v>105</v>
      </c>
      <c r="G177" t="s">
        <v>110</v>
      </c>
      <c r="H177" t="s">
        <v>115</v>
      </c>
      <c r="I177" t="s">
        <v>20</v>
      </c>
      <c r="J177" s="2">
        <v>1045526.44</v>
      </c>
    </row>
    <row r="178" spans="2:10" x14ac:dyDescent="0.3">
      <c r="B178">
        <v>177</v>
      </c>
      <c r="C178" s="1" t="s">
        <v>15</v>
      </c>
      <c r="D178" t="s">
        <v>16</v>
      </c>
      <c r="E178" t="s">
        <v>97</v>
      </c>
      <c r="F178" t="s">
        <v>105</v>
      </c>
      <c r="G178" t="s">
        <v>110</v>
      </c>
      <c r="H178" t="s">
        <v>115</v>
      </c>
      <c r="I178" t="s">
        <v>21</v>
      </c>
      <c r="J178" s="2">
        <v>728159.42</v>
      </c>
    </row>
    <row r="179" spans="2:10" x14ac:dyDescent="0.3">
      <c r="B179">
        <v>178</v>
      </c>
      <c r="C179" s="1" t="s">
        <v>15</v>
      </c>
      <c r="D179" t="s">
        <v>16</v>
      </c>
      <c r="E179" t="s">
        <v>97</v>
      </c>
      <c r="F179" t="s">
        <v>105</v>
      </c>
      <c r="G179" t="s">
        <v>110</v>
      </c>
      <c r="H179" t="s">
        <v>116</v>
      </c>
      <c r="I179" t="s">
        <v>17</v>
      </c>
      <c r="J179" s="2">
        <v>358007.9</v>
      </c>
    </row>
    <row r="180" spans="2:10" x14ac:dyDescent="0.3">
      <c r="B180">
        <v>179</v>
      </c>
      <c r="C180" s="1" t="s">
        <v>15</v>
      </c>
      <c r="D180" t="s">
        <v>16</v>
      </c>
      <c r="E180" t="s">
        <v>97</v>
      </c>
      <c r="F180" t="s">
        <v>105</v>
      </c>
      <c r="G180" t="s">
        <v>110</v>
      </c>
      <c r="H180" t="s">
        <v>116</v>
      </c>
      <c r="I180" t="s">
        <v>19</v>
      </c>
      <c r="J180" s="2">
        <v>624076.93999999994</v>
      </c>
    </row>
    <row r="181" spans="2:10" x14ac:dyDescent="0.3">
      <c r="B181">
        <v>180</v>
      </c>
      <c r="C181" s="1" t="s">
        <v>15</v>
      </c>
      <c r="D181" t="s">
        <v>16</v>
      </c>
      <c r="E181" t="s">
        <v>97</v>
      </c>
      <c r="F181" t="s">
        <v>105</v>
      </c>
      <c r="G181" t="s">
        <v>110</v>
      </c>
      <c r="H181" t="s">
        <v>116</v>
      </c>
      <c r="I181" t="s">
        <v>20</v>
      </c>
      <c r="J181" s="2">
        <v>756550.79</v>
      </c>
    </row>
    <row r="182" spans="2:10" x14ac:dyDescent="0.3">
      <c r="B182">
        <v>181</v>
      </c>
      <c r="C182" s="1" t="s">
        <v>15</v>
      </c>
      <c r="D182" t="s">
        <v>16</v>
      </c>
      <c r="E182" t="s">
        <v>97</v>
      </c>
      <c r="F182" t="s">
        <v>105</v>
      </c>
      <c r="G182" t="s">
        <v>110</v>
      </c>
      <c r="H182" t="s">
        <v>116</v>
      </c>
      <c r="I182" t="s">
        <v>21</v>
      </c>
      <c r="J182" s="2">
        <v>1096259.06</v>
      </c>
    </row>
    <row r="183" spans="2:10" x14ac:dyDescent="0.3">
      <c r="B183">
        <v>182</v>
      </c>
      <c r="C183" s="1" t="s">
        <v>15</v>
      </c>
      <c r="D183" t="s">
        <v>16</v>
      </c>
      <c r="E183" t="s">
        <v>97</v>
      </c>
      <c r="F183" t="s">
        <v>105</v>
      </c>
      <c r="G183" t="s">
        <v>110</v>
      </c>
      <c r="H183" t="s">
        <v>117</v>
      </c>
      <c r="I183" t="s">
        <v>17</v>
      </c>
      <c r="J183" s="2">
        <v>41904.019999999997</v>
      </c>
    </row>
    <row r="184" spans="2:10" x14ac:dyDescent="0.3">
      <c r="B184">
        <v>183</v>
      </c>
      <c r="C184" s="1" t="s">
        <v>15</v>
      </c>
      <c r="D184" t="s">
        <v>16</v>
      </c>
      <c r="E184" t="s">
        <v>97</v>
      </c>
      <c r="F184" t="s">
        <v>105</v>
      </c>
      <c r="G184" t="s">
        <v>110</v>
      </c>
      <c r="H184" t="s">
        <v>117</v>
      </c>
      <c r="I184" t="s">
        <v>18</v>
      </c>
      <c r="J184" s="2">
        <v>128749.16</v>
      </c>
    </row>
    <row r="185" spans="2:10" x14ac:dyDescent="0.3">
      <c r="B185">
        <v>184</v>
      </c>
      <c r="C185" s="1" t="s">
        <v>15</v>
      </c>
      <c r="D185" t="s">
        <v>16</v>
      </c>
      <c r="E185" t="s">
        <v>97</v>
      </c>
      <c r="F185" t="s">
        <v>105</v>
      </c>
      <c r="G185" t="s">
        <v>110</v>
      </c>
      <c r="H185" t="s">
        <v>117</v>
      </c>
      <c r="I185" t="s">
        <v>19</v>
      </c>
      <c r="J185" s="2">
        <v>75023.199999999997</v>
      </c>
    </row>
    <row r="186" spans="2:10" x14ac:dyDescent="0.3">
      <c r="B186">
        <v>185</v>
      </c>
      <c r="C186" s="1" t="s">
        <v>15</v>
      </c>
      <c r="D186" t="s">
        <v>16</v>
      </c>
      <c r="E186" t="s">
        <v>97</v>
      </c>
      <c r="F186" t="s">
        <v>105</v>
      </c>
      <c r="G186" t="s">
        <v>110</v>
      </c>
      <c r="H186" t="s">
        <v>117</v>
      </c>
      <c r="I186" t="s">
        <v>20</v>
      </c>
      <c r="J186" s="2">
        <v>57579.6</v>
      </c>
    </row>
    <row r="187" spans="2:10" x14ac:dyDescent="0.3">
      <c r="B187">
        <v>186</v>
      </c>
      <c r="C187" s="1" t="s">
        <v>15</v>
      </c>
      <c r="D187" t="s">
        <v>16</v>
      </c>
      <c r="E187" t="s">
        <v>97</v>
      </c>
      <c r="F187" t="s">
        <v>105</v>
      </c>
      <c r="G187" t="s">
        <v>110</v>
      </c>
      <c r="H187" t="s">
        <v>117</v>
      </c>
      <c r="I187" t="s">
        <v>21</v>
      </c>
      <c r="J187" s="2">
        <v>29319.96</v>
      </c>
    </row>
    <row r="188" spans="2:10" x14ac:dyDescent="0.3">
      <c r="B188">
        <v>187</v>
      </c>
      <c r="C188" s="1" t="s">
        <v>15</v>
      </c>
      <c r="D188" t="s">
        <v>16</v>
      </c>
      <c r="E188" t="s">
        <v>97</v>
      </c>
      <c r="F188" t="s">
        <v>105</v>
      </c>
      <c r="G188" t="s">
        <v>110</v>
      </c>
      <c r="H188" t="s">
        <v>119</v>
      </c>
      <c r="I188" t="s">
        <v>17</v>
      </c>
      <c r="J188" s="2">
        <v>93305.44</v>
      </c>
    </row>
    <row r="189" spans="2:10" x14ac:dyDescent="0.3">
      <c r="B189">
        <v>188</v>
      </c>
      <c r="C189" s="1" t="s">
        <v>15</v>
      </c>
      <c r="D189" t="s">
        <v>16</v>
      </c>
      <c r="E189" t="s">
        <v>97</v>
      </c>
      <c r="F189" t="s">
        <v>105</v>
      </c>
      <c r="G189" t="s">
        <v>110</v>
      </c>
      <c r="H189" t="s">
        <v>119</v>
      </c>
      <c r="I189" t="s">
        <v>18</v>
      </c>
      <c r="J189" s="2">
        <v>225633.72</v>
      </c>
    </row>
    <row r="190" spans="2:10" x14ac:dyDescent="0.3">
      <c r="B190">
        <v>189</v>
      </c>
      <c r="C190" s="1" t="s">
        <v>15</v>
      </c>
      <c r="D190" t="s">
        <v>16</v>
      </c>
      <c r="E190" t="s">
        <v>97</v>
      </c>
      <c r="F190" t="s">
        <v>105</v>
      </c>
      <c r="G190" t="s">
        <v>110</v>
      </c>
      <c r="H190" t="s">
        <v>119</v>
      </c>
      <c r="I190" t="s">
        <v>19</v>
      </c>
      <c r="J190" s="2">
        <v>130265.36</v>
      </c>
    </row>
    <row r="191" spans="2:10" x14ac:dyDescent="0.3">
      <c r="B191">
        <v>190</v>
      </c>
      <c r="C191" s="1" t="s">
        <v>15</v>
      </c>
      <c r="D191" t="s">
        <v>16</v>
      </c>
      <c r="E191" t="s">
        <v>97</v>
      </c>
      <c r="F191" t="s">
        <v>105</v>
      </c>
      <c r="G191" t="s">
        <v>110</v>
      </c>
      <c r="H191" t="s">
        <v>119</v>
      </c>
      <c r="I191" t="s">
        <v>20</v>
      </c>
      <c r="J191" s="2">
        <v>100633.48</v>
      </c>
    </row>
    <row r="192" spans="2:10" x14ac:dyDescent="0.3">
      <c r="B192">
        <v>191</v>
      </c>
      <c r="C192" s="1" t="s">
        <v>15</v>
      </c>
      <c r="D192" t="s">
        <v>16</v>
      </c>
      <c r="E192" t="s">
        <v>97</v>
      </c>
      <c r="F192" t="s">
        <v>105</v>
      </c>
      <c r="G192" t="s">
        <v>110</v>
      </c>
      <c r="H192" t="s">
        <v>119</v>
      </c>
      <c r="I192" t="s">
        <v>21</v>
      </c>
      <c r="J192" s="2">
        <v>170960.95</v>
      </c>
    </row>
    <row r="193" spans="2:10" x14ac:dyDescent="0.3">
      <c r="B193">
        <v>192</v>
      </c>
      <c r="C193" s="1" t="s">
        <v>15</v>
      </c>
      <c r="D193" t="s">
        <v>16</v>
      </c>
      <c r="E193" t="s">
        <v>97</v>
      </c>
      <c r="F193" t="s">
        <v>105</v>
      </c>
      <c r="G193" t="s">
        <v>110</v>
      </c>
      <c r="H193" t="s">
        <v>120</v>
      </c>
      <c r="I193" t="s">
        <v>17</v>
      </c>
      <c r="J193" s="2">
        <v>35453.82</v>
      </c>
    </row>
    <row r="194" spans="2:10" x14ac:dyDescent="0.3">
      <c r="B194">
        <v>193</v>
      </c>
      <c r="C194" s="1" t="s">
        <v>15</v>
      </c>
      <c r="D194" t="s">
        <v>16</v>
      </c>
      <c r="E194" t="s">
        <v>97</v>
      </c>
      <c r="F194" t="s">
        <v>105</v>
      </c>
      <c r="G194" t="s">
        <v>110</v>
      </c>
      <c r="H194" t="s">
        <v>120</v>
      </c>
      <c r="I194" t="s">
        <v>18</v>
      </c>
      <c r="J194" s="2">
        <v>84843.99</v>
      </c>
    </row>
    <row r="195" spans="2:10" x14ac:dyDescent="0.3">
      <c r="B195">
        <v>194</v>
      </c>
      <c r="C195" s="1" t="s">
        <v>15</v>
      </c>
      <c r="D195" t="s">
        <v>16</v>
      </c>
      <c r="E195" t="s">
        <v>97</v>
      </c>
      <c r="F195" t="s">
        <v>105</v>
      </c>
      <c r="G195" t="s">
        <v>110</v>
      </c>
      <c r="H195" t="s">
        <v>120</v>
      </c>
      <c r="I195" t="s">
        <v>19</v>
      </c>
      <c r="J195" s="2">
        <v>50328.800000000003</v>
      </c>
    </row>
    <row r="196" spans="2:10" x14ac:dyDescent="0.3">
      <c r="B196">
        <v>195</v>
      </c>
      <c r="C196" s="1" t="s">
        <v>15</v>
      </c>
      <c r="D196" t="s">
        <v>16</v>
      </c>
      <c r="E196" t="s">
        <v>97</v>
      </c>
      <c r="F196" t="s">
        <v>105</v>
      </c>
      <c r="G196" t="s">
        <v>110</v>
      </c>
      <c r="H196" t="s">
        <v>120</v>
      </c>
      <c r="I196" t="s">
        <v>20</v>
      </c>
      <c r="J196" s="2">
        <v>37982.980000000003</v>
      </c>
    </row>
    <row r="197" spans="2:10" x14ac:dyDescent="0.3">
      <c r="B197">
        <v>196</v>
      </c>
      <c r="C197" s="1" t="s">
        <v>15</v>
      </c>
      <c r="D197" t="s">
        <v>16</v>
      </c>
      <c r="E197" t="s">
        <v>97</v>
      </c>
      <c r="F197" t="s">
        <v>105</v>
      </c>
      <c r="G197" t="s">
        <v>110</v>
      </c>
      <c r="H197" t="s">
        <v>120</v>
      </c>
      <c r="I197" t="s">
        <v>21</v>
      </c>
      <c r="J197" s="2">
        <v>30672.16</v>
      </c>
    </row>
    <row r="198" spans="2:10" x14ac:dyDescent="0.3">
      <c r="B198">
        <v>197</v>
      </c>
      <c r="C198" s="1" t="s">
        <v>15</v>
      </c>
      <c r="D198" t="s">
        <v>16</v>
      </c>
      <c r="E198" t="s">
        <v>97</v>
      </c>
      <c r="F198" t="s">
        <v>105</v>
      </c>
      <c r="G198" t="s">
        <v>110</v>
      </c>
      <c r="H198" t="s">
        <v>121</v>
      </c>
      <c r="I198" t="s">
        <v>17</v>
      </c>
      <c r="J198" s="2">
        <v>401556.19</v>
      </c>
    </row>
    <row r="199" spans="2:10" x14ac:dyDescent="0.3">
      <c r="B199">
        <v>198</v>
      </c>
      <c r="C199" s="1" t="s">
        <v>15</v>
      </c>
      <c r="D199" t="s">
        <v>16</v>
      </c>
      <c r="E199" t="s">
        <v>97</v>
      </c>
      <c r="F199" t="s">
        <v>105</v>
      </c>
      <c r="G199" t="s">
        <v>110</v>
      </c>
      <c r="H199" t="s">
        <v>121</v>
      </c>
      <c r="I199" t="s">
        <v>19</v>
      </c>
      <c r="J199" s="2">
        <v>824197.43</v>
      </c>
    </row>
    <row r="200" spans="2:10" x14ac:dyDescent="0.3">
      <c r="B200">
        <v>199</v>
      </c>
      <c r="C200" s="1" t="s">
        <v>15</v>
      </c>
      <c r="D200" t="s">
        <v>16</v>
      </c>
      <c r="E200" t="s">
        <v>97</v>
      </c>
      <c r="F200" t="s">
        <v>105</v>
      </c>
      <c r="G200" t="s">
        <v>110</v>
      </c>
      <c r="H200" t="s">
        <v>121</v>
      </c>
      <c r="I200" t="s">
        <v>20</v>
      </c>
      <c r="J200" s="2">
        <v>626372.53</v>
      </c>
    </row>
    <row r="201" spans="2:10" x14ac:dyDescent="0.3">
      <c r="B201">
        <v>200</v>
      </c>
      <c r="C201" s="1" t="s">
        <v>15</v>
      </c>
      <c r="D201" t="s">
        <v>16</v>
      </c>
      <c r="E201" t="s">
        <v>97</v>
      </c>
      <c r="F201" t="s">
        <v>105</v>
      </c>
      <c r="G201" t="s">
        <v>110</v>
      </c>
      <c r="H201" t="s">
        <v>121</v>
      </c>
      <c r="I201" t="s">
        <v>21</v>
      </c>
      <c r="J201" s="2">
        <v>1445756.1199999999</v>
      </c>
    </row>
    <row r="202" spans="2:10" x14ac:dyDescent="0.3">
      <c r="B202">
        <v>201</v>
      </c>
      <c r="C202" s="1" t="s">
        <v>15</v>
      </c>
      <c r="D202" t="s">
        <v>16</v>
      </c>
      <c r="E202" t="s">
        <v>97</v>
      </c>
      <c r="F202" t="s">
        <v>105</v>
      </c>
      <c r="G202" t="s">
        <v>110</v>
      </c>
      <c r="H202" t="s">
        <v>122</v>
      </c>
      <c r="I202" t="s">
        <v>21</v>
      </c>
      <c r="J202" s="2">
        <v>109856.93</v>
      </c>
    </row>
    <row r="203" spans="2:10" x14ac:dyDescent="0.3">
      <c r="B203">
        <v>202</v>
      </c>
      <c r="C203" s="1" t="s">
        <v>15</v>
      </c>
      <c r="D203" t="s">
        <v>16</v>
      </c>
      <c r="E203" t="s">
        <v>97</v>
      </c>
      <c r="F203" t="s">
        <v>105</v>
      </c>
      <c r="G203" t="s">
        <v>110</v>
      </c>
      <c r="H203" t="s">
        <v>142</v>
      </c>
      <c r="I203" t="s">
        <v>17</v>
      </c>
      <c r="J203" s="2">
        <v>171589.19999999998</v>
      </c>
    </row>
    <row r="204" spans="2:10" x14ac:dyDescent="0.3">
      <c r="B204">
        <v>203</v>
      </c>
      <c r="C204" s="1" t="s">
        <v>15</v>
      </c>
      <c r="D204" t="s">
        <v>16</v>
      </c>
      <c r="E204" t="s">
        <v>97</v>
      </c>
      <c r="F204" t="s">
        <v>105</v>
      </c>
      <c r="G204" t="s">
        <v>110</v>
      </c>
      <c r="H204" t="s">
        <v>142</v>
      </c>
      <c r="I204" t="s">
        <v>18</v>
      </c>
      <c r="J204" s="2">
        <v>204629.65</v>
      </c>
    </row>
    <row r="205" spans="2:10" x14ac:dyDescent="0.3">
      <c r="B205">
        <v>204</v>
      </c>
      <c r="C205" s="1" t="s">
        <v>15</v>
      </c>
      <c r="D205" t="s">
        <v>16</v>
      </c>
      <c r="E205" t="s">
        <v>97</v>
      </c>
      <c r="F205" t="s">
        <v>105</v>
      </c>
      <c r="G205" t="s">
        <v>110</v>
      </c>
      <c r="H205" t="s">
        <v>142</v>
      </c>
      <c r="I205" t="s">
        <v>19</v>
      </c>
      <c r="J205" s="2">
        <v>326157.76</v>
      </c>
    </row>
    <row r="206" spans="2:10" x14ac:dyDescent="0.3">
      <c r="B206">
        <v>205</v>
      </c>
      <c r="C206" s="1" t="s">
        <v>15</v>
      </c>
      <c r="D206" t="s">
        <v>16</v>
      </c>
      <c r="E206" t="s">
        <v>97</v>
      </c>
      <c r="F206" t="s">
        <v>105</v>
      </c>
      <c r="G206" t="s">
        <v>110</v>
      </c>
      <c r="H206" t="s">
        <v>142</v>
      </c>
      <c r="I206" t="s">
        <v>20</v>
      </c>
      <c r="J206" s="2">
        <v>135804.1</v>
      </c>
    </row>
    <row r="207" spans="2:10" x14ac:dyDescent="0.3">
      <c r="B207">
        <v>206</v>
      </c>
      <c r="C207" s="1" t="s">
        <v>15</v>
      </c>
      <c r="D207" t="s">
        <v>16</v>
      </c>
      <c r="E207" t="s">
        <v>97</v>
      </c>
      <c r="F207" t="s">
        <v>105</v>
      </c>
      <c r="G207" t="s">
        <v>110</v>
      </c>
      <c r="H207" t="s">
        <v>142</v>
      </c>
      <c r="I207" t="s">
        <v>21</v>
      </c>
      <c r="J207" s="2">
        <v>193295.66</v>
      </c>
    </row>
    <row r="208" spans="2:10" x14ac:dyDescent="0.3">
      <c r="B208">
        <v>207</v>
      </c>
      <c r="C208" s="1" t="s">
        <v>15</v>
      </c>
      <c r="D208" t="s">
        <v>16</v>
      </c>
      <c r="E208" t="s">
        <v>97</v>
      </c>
      <c r="F208" t="s">
        <v>105</v>
      </c>
      <c r="G208" t="s">
        <v>110</v>
      </c>
      <c r="H208" t="s">
        <v>142</v>
      </c>
      <c r="I208" t="s">
        <v>100</v>
      </c>
      <c r="J208" s="2">
        <v>6141.5700000065563</v>
      </c>
    </row>
    <row r="209" spans="2:10" x14ac:dyDescent="0.3">
      <c r="B209">
        <v>208</v>
      </c>
      <c r="C209" s="1" t="s">
        <v>15</v>
      </c>
      <c r="D209" t="s">
        <v>16</v>
      </c>
      <c r="E209" t="s">
        <v>97</v>
      </c>
      <c r="F209" t="s">
        <v>105</v>
      </c>
      <c r="G209" t="s">
        <v>110</v>
      </c>
      <c r="H209" t="s">
        <v>124</v>
      </c>
      <c r="I209" t="s">
        <v>17</v>
      </c>
      <c r="J209" s="2">
        <v>1142</v>
      </c>
    </row>
    <row r="210" spans="2:10" x14ac:dyDescent="0.3">
      <c r="B210">
        <v>209</v>
      </c>
      <c r="C210" s="1" t="s">
        <v>15</v>
      </c>
      <c r="D210" t="s">
        <v>16</v>
      </c>
      <c r="E210" t="s">
        <v>97</v>
      </c>
      <c r="F210" t="s">
        <v>105</v>
      </c>
      <c r="G210" t="s">
        <v>110</v>
      </c>
      <c r="H210" t="s">
        <v>124</v>
      </c>
      <c r="I210" t="s">
        <v>19</v>
      </c>
      <c r="J210" s="2">
        <v>1582</v>
      </c>
    </row>
    <row r="211" spans="2:10" x14ac:dyDescent="0.3">
      <c r="B211">
        <v>210</v>
      </c>
      <c r="C211" s="1" t="s">
        <v>15</v>
      </c>
      <c r="D211" t="s">
        <v>16</v>
      </c>
      <c r="E211" t="s">
        <v>97</v>
      </c>
      <c r="F211" t="s">
        <v>105</v>
      </c>
      <c r="G211" t="s">
        <v>110</v>
      </c>
      <c r="H211" t="s">
        <v>124</v>
      </c>
      <c r="I211" t="s">
        <v>20</v>
      </c>
      <c r="J211" s="2">
        <v>1156</v>
      </c>
    </row>
    <row r="212" spans="2:10" x14ac:dyDescent="0.3">
      <c r="B212">
        <v>211</v>
      </c>
      <c r="C212" s="1" t="s">
        <v>15</v>
      </c>
      <c r="D212" t="s">
        <v>16</v>
      </c>
      <c r="E212" t="s">
        <v>97</v>
      </c>
      <c r="F212" t="s">
        <v>105</v>
      </c>
      <c r="G212" t="s">
        <v>110</v>
      </c>
      <c r="H212" t="s">
        <v>124</v>
      </c>
      <c r="I212" t="s">
        <v>21</v>
      </c>
      <c r="J212" s="2">
        <v>3575</v>
      </c>
    </row>
    <row r="213" spans="2:10" x14ac:dyDescent="0.3">
      <c r="B213">
        <v>212</v>
      </c>
      <c r="C213" s="1" t="s">
        <v>15</v>
      </c>
      <c r="D213" t="s">
        <v>16</v>
      </c>
      <c r="E213" t="s">
        <v>97</v>
      </c>
      <c r="F213" t="s">
        <v>105</v>
      </c>
      <c r="G213" t="s">
        <v>110</v>
      </c>
      <c r="H213" t="s">
        <v>125</v>
      </c>
      <c r="I213" t="s">
        <v>17</v>
      </c>
      <c r="J213" s="2">
        <v>110802.99</v>
      </c>
    </row>
    <row r="214" spans="2:10" x14ac:dyDescent="0.3">
      <c r="B214">
        <v>213</v>
      </c>
      <c r="C214" s="1" t="s">
        <v>15</v>
      </c>
      <c r="D214" t="s">
        <v>16</v>
      </c>
      <c r="E214" t="s">
        <v>97</v>
      </c>
      <c r="F214" t="s">
        <v>105</v>
      </c>
      <c r="G214" t="s">
        <v>110</v>
      </c>
      <c r="H214" t="s">
        <v>125</v>
      </c>
      <c r="I214" t="s">
        <v>18</v>
      </c>
      <c r="J214" s="2">
        <v>216667.32</v>
      </c>
    </row>
    <row r="215" spans="2:10" x14ac:dyDescent="0.3">
      <c r="B215">
        <v>214</v>
      </c>
      <c r="C215" s="1" t="s">
        <v>15</v>
      </c>
      <c r="D215" t="s">
        <v>16</v>
      </c>
      <c r="E215" t="s">
        <v>97</v>
      </c>
      <c r="F215" t="s">
        <v>105</v>
      </c>
      <c r="G215" t="s">
        <v>110</v>
      </c>
      <c r="H215" t="s">
        <v>125</v>
      </c>
      <c r="I215" t="s">
        <v>19</v>
      </c>
      <c r="J215" s="2">
        <v>116665.88</v>
      </c>
    </row>
    <row r="216" spans="2:10" x14ac:dyDescent="0.3">
      <c r="B216">
        <v>215</v>
      </c>
      <c r="C216" s="1" t="s">
        <v>15</v>
      </c>
      <c r="D216" t="s">
        <v>16</v>
      </c>
      <c r="E216" t="s">
        <v>97</v>
      </c>
      <c r="F216" t="s">
        <v>105</v>
      </c>
      <c r="G216" t="s">
        <v>110</v>
      </c>
      <c r="H216" t="s">
        <v>125</v>
      </c>
      <c r="I216" t="s">
        <v>20</v>
      </c>
      <c r="J216" s="2">
        <v>100968.1</v>
      </c>
    </row>
    <row r="217" spans="2:10" x14ac:dyDescent="0.3">
      <c r="B217">
        <v>216</v>
      </c>
      <c r="C217" s="1" t="s">
        <v>15</v>
      </c>
      <c r="D217" t="s">
        <v>16</v>
      </c>
      <c r="E217" t="s">
        <v>97</v>
      </c>
      <c r="F217" t="s">
        <v>105</v>
      </c>
      <c r="G217" t="s">
        <v>110</v>
      </c>
      <c r="H217" t="s">
        <v>125</v>
      </c>
      <c r="I217" t="s">
        <v>21</v>
      </c>
      <c r="J217" s="2">
        <v>93671.47</v>
      </c>
    </row>
    <row r="218" spans="2:10" x14ac:dyDescent="0.3">
      <c r="B218">
        <v>217</v>
      </c>
      <c r="C218" s="1" t="s">
        <v>15</v>
      </c>
      <c r="D218" t="s">
        <v>16</v>
      </c>
      <c r="E218" t="s">
        <v>98</v>
      </c>
      <c r="F218" t="s">
        <v>127</v>
      </c>
      <c r="G218" t="s">
        <v>127</v>
      </c>
      <c r="H218" t="s">
        <v>127</v>
      </c>
      <c r="I218" t="s">
        <v>100</v>
      </c>
      <c r="J218" s="2">
        <v>1009443.94</v>
      </c>
    </row>
    <row r="219" spans="2:10" x14ac:dyDescent="0.3">
      <c r="B219">
        <v>218</v>
      </c>
      <c r="C219" s="1" t="s">
        <v>15</v>
      </c>
      <c r="D219" t="s">
        <v>16</v>
      </c>
      <c r="E219" t="s">
        <v>98</v>
      </c>
      <c r="F219" t="s">
        <v>143</v>
      </c>
      <c r="G219" t="s">
        <v>144</v>
      </c>
      <c r="H219" t="s">
        <v>144</v>
      </c>
      <c r="I219" t="s">
        <v>100</v>
      </c>
      <c r="J219" s="2">
        <v>602913.71</v>
      </c>
    </row>
    <row r="220" spans="2:10" x14ac:dyDescent="0.3">
      <c r="B220">
        <v>219</v>
      </c>
      <c r="C220" s="1" t="s">
        <v>15</v>
      </c>
      <c r="D220" t="s">
        <v>16</v>
      </c>
      <c r="E220" t="s">
        <v>98</v>
      </c>
      <c r="F220" t="s">
        <v>132</v>
      </c>
      <c r="G220" t="s">
        <v>132</v>
      </c>
      <c r="H220" t="s">
        <v>133</v>
      </c>
      <c r="I220" t="s">
        <v>100</v>
      </c>
      <c r="J220" s="2">
        <v>232821.26</v>
      </c>
    </row>
    <row r="221" spans="2:10" x14ac:dyDescent="0.3">
      <c r="B221">
        <v>220</v>
      </c>
      <c r="C221" s="1" t="s">
        <v>15</v>
      </c>
      <c r="D221" t="s">
        <v>16</v>
      </c>
      <c r="E221" t="s">
        <v>98</v>
      </c>
      <c r="F221" t="s">
        <v>145</v>
      </c>
      <c r="G221" t="s">
        <v>145</v>
      </c>
      <c r="H221" t="s">
        <v>145</v>
      </c>
      <c r="I221" t="s">
        <v>100</v>
      </c>
      <c r="J221" s="2">
        <v>333273.87000000005</v>
      </c>
    </row>
    <row r="222" spans="2:10" x14ac:dyDescent="0.3">
      <c r="B222">
        <v>221</v>
      </c>
      <c r="C222" s="1" t="s">
        <v>15</v>
      </c>
      <c r="D222" t="s">
        <v>16</v>
      </c>
      <c r="E222" t="s">
        <v>98</v>
      </c>
      <c r="F222" t="s">
        <v>146</v>
      </c>
      <c r="G222" t="s">
        <v>146</v>
      </c>
      <c r="H222" t="s">
        <v>146</v>
      </c>
      <c r="I222" t="s">
        <v>100</v>
      </c>
      <c r="J222" s="2">
        <v>141985.79</v>
      </c>
    </row>
    <row r="223" spans="2:10" x14ac:dyDescent="0.3">
      <c r="B223">
        <v>222</v>
      </c>
      <c r="C223" s="1" t="s">
        <v>15</v>
      </c>
      <c r="D223" t="s">
        <v>16</v>
      </c>
      <c r="E223" t="s">
        <v>99</v>
      </c>
      <c r="F223" t="s">
        <v>134</v>
      </c>
      <c r="G223" t="s">
        <v>110</v>
      </c>
      <c r="H223" t="s">
        <v>135</v>
      </c>
      <c r="I223" t="s">
        <v>100</v>
      </c>
      <c r="J223" s="2">
        <v>570474.38</v>
      </c>
    </row>
    <row r="224" spans="2:10" x14ac:dyDescent="0.3">
      <c r="B224">
        <v>223</v>
      </c>
      <c r="C224" s="1" t="s">
        <v>15</v>
      </c>
      <c r="D224" t="s">
        <v>16</v>
      </c>
      <c r="E224" t="s">
        <v>99</v>
      </c>
      <c r="F224" t="s">
        <v>147</v>
      </c>
      <c r="G224" t="s">
        <v>148</v>
      </c>
      <c r="H224" t="s">
        <v>148</v>
      </c>
      <c r="I224" t="s">
        <v>100</v>
      </c>
      <c r="J224" s="2">
        <v>1183965.08</v>
      </c>
    </row>
    <row r="225" spans="2:13" x14ac:dyDescent="0.3">
      <c r="B225">
        <v>224</v>
      </c>
      <c r="C225" s="1" t="s">
        <v>15</v>
      </c>
      <c r="D225" t="s">
        <v>16</v>
      </c>
      <c r="E225" t="s">
        <v>99</v>
      </c>
      <c r="F225" t="s">
        <v>136</v>
      </c>
      <c r="G225" t="s">
        <v>148</v>
      </c>
      <c r="H225" t="s">
        <v>138</v>
      </c>
      <c r="I225" t="s">
        <v>100</v>
      </c>
      <c r="J225" s="2">
        <v>2589388.6800000002</v>
      </c>
    </row>
    <row r="226" spans="2:13" x14ac:dyDescent="0.3">
      <c r="B226">
        <v>225</v>
      </c>
      <c r="C226" s="1" t="s">
        <v>15</v>
      </c>
      <c r="D226" t="s">
        <v>16</v>
      </c>
      <c r="E226" t="s">
        <v>99</v>
      </c>
      <c r="F226" t="s">
        <v>136</v>
      </c>
      <c r="G226" t="s">
        <v>137</v>
      </c>
      <c r="H226" t="s">
        <v>106</v>
      </c>
      <c r="I226" t="s">
        <v>100</v>
      </c>
      <c r="J226" s="2">
        <v>3295100.56</v>
      </c>
    </row>
    <row r="227" spans="2:13" x14ac:dyDescent="0.3">
      <c r="B227">
        <v>226</v>
      </c>
      <c r="C227" s="1" t="s">
        <v>15</v>
      </c>
      <c r="D227" t="s">
        <v>16</v>
      </c>
      <c r="E227" t="s">
        <v>99</v>
      </c>
      <c r="F227" t="s">
        <v>136</v>
      </c>
      <c r="G227" t="s">
        <v>137</v>
      </c>
      <c r="H227" t="s">
        <v>149</v>
      </c>
      <c r="I227" t="s">
        <v>100</v>
      </c>
      <c r="J227" s="2">
        <v>440017.11</v>
      </c>
    </row>
    <row r="228" spans="2:13" x14ac:dyDescent="0.3">
      <c r="B228">
        <v>227</v>
      </c>
      <c r="C228" s="1" t="s">
        <v>51</v>
      </c>
      <c r="D228" t="s">
        <v>57</v>
      </c>
      <c r="E228" t="s">
        <v>97</v>
      </c>
      <c r="F228" t="s">
        <v>150</v>
      </c>
      <c r="G228" t="s">
        <v>150</v>
      </c>
      <c r="H228" t="s">
        <v>150</v>
      </c>
      <c r="I228" t="s">
        <v>100</v>
      </c>
      <c r="J228" s="2">
        <v>129531.42</v>
      </c>
    </row>
    <row r="229" spans="2:13" x14ac:dyDescent="0.3">
      <c r="B229">
        <v>228</v>
      </c>
      <c r="C229" s="1" t="s">
        <v>51</v>
      </c>
      <c r="D229" t="s">
        <v>57</v>
      </c>
      <c r="E229" t="s">
        <v>97</v>
      </c>
      <c r="F229" t="s">
        <v>103</v>
      </c>
      <c r="G229" t="s">
        <v>103</v>
      </c>
      <c r="H229" t="s">
        <v>103</v>
      </c>
      <c r="I229" t="s">
        <v>100</v>
      </c>
      <c r="J229" s="2">
        <v>330865.53999999998</v>
      </c>
    </row>
    <row r="230" spans="2:13" x14ac:dyDescent="0.3">
      <c r="B230">
        <v>229</v>
      </c>
      <c r="C230" s="1" t="s">
        <v>51</v>
      </c>
      <c r="D230" t="s">
        <v>57</v>
      </c>
      <c r="E230" t="s">
        <v>97</v>
      </c>
      <c r="F230" t="s">
        <v>140</v>
      </c>
      <c r="G230" t="s">
        <v>141</v>
      </c>
      <c r="H230" t="s">
        <v>140</v>
      </c>
      <c r="I230" t="s">
        <v>100</v>
      </c>
      <c r="J230" s="2">
        <v>3981170.51</v>
      </c>
      <c r="M230" t="s">
        <v>599</v>
      </c>
    </row>
    <row r="231" spans="2:13" x14ac:dyDescent="0.3">
      <c r="B231">
        <v>230</v>
      </c>
      <c r="C231" s="1" t="s">
        <v>51</v>
      </c>
      <c r="D231" t="s">
        <v>57</v>
      </c>
      <c r="E231" t="s">
        <v>97</v>
      </c>
      <c r="F231" t="s">
        <v>151</v>
      </c>
      <c r="G231" t="s">
        <v>151</v>
      </c>
      <c r="H231" t="s">
        <v>151</v>
      </c>
      <c r="I231" t="s">
        <v>100</v>
      </c>
      <c r="J231" s="2">
        <v>201214.07</v>
      </c>
      <c r="L231" s="19">
        <f>SUM(J230:J231)</f>
        <v>4182384.5799999996</v>
      </c>
      <c r="M231" t="s">
        <v>599</v>
      </c>
    </row>
    <row r="232" spans="2:13" x14ac:dyDescent="0.3">
      <c r="B232">
        <v>231</v>
      </c>
      <c r="C232" s="1" t="s">
        <v>51</v>
      </c>
      <c r="D232" t="s">
        <v>57</v>
      </c>
      <c r="E232" t="s">
        <v>97</v>
      </c>
      <c r="F232" t="s">
        <v>105</v>
      </c>
      <c r="G232" t="s">
        <v>106</v>
      </c>
      <c r="H232" t="s">
        <v>107</v>
      </c>
      <c r="I232" t="s">
        <v>58</v>
      </c>
      <c r="J232" s="2">
        <v>72987.899999999994</v>
      </c>
    </row>
    <row r="233" spans="2:13" x14ac:dyDescent="0.3">
      <c r="B233">
        <v>232</v>
      </c>
      <c r="C233" s="1" t="s">
        <v>51</v>
      </c>
      <c r="D233" t="s">
        <v>57</v>
      </c>
      <c r="E233" t="s">
        <v>97</v>
      </c>
      <c r="F233" t="s">
        <v>105</v>
      </c>
      <c r="G233" t="s">
        <v>106</v>
      </c>
      <c r="H233" t="s">
        <v>107</v>
      </c>
      <c r="I233" t="s">
        <v>59</v>
      </c>
      <c r="J233" s="2">
        <v>409317.86</v>
      </c>
    </row>
    <row r="234" spans="2:13" x14ac:dyDescent="0.3">
      <c r="B234">
        <v>233</v>
      </c>
      <c r="C234" s="1" t="s">
        <v>51</v>
      </c>
      <c r="D234" t="s">
        <v>57</v>
      </c>
      <c r="E234" t="s">
        <v>97</v>
      </c>
      <c r="F234" t="s">
        <v>105</v>
      </c>
      <c r="G234" t="s">
        <v>106</v>
      </c>
      <c r="H234" t="s">
        <v>107</v>
      </c>
      <c r="I234" t="s">
        <v>60</v>
      </c>
      <c r="J234" s="2">
        <v>593931.6</v>
      </c>
    </row>
    <row r="235" spans="2:13" x14ac:dyDescent="0.3">
      <c r="B235">
        <v>234</v>
      </c>
      <c r="C235" s="1" t="s">
        <v>51</v>
      </c>
      <c r="D235" t="s">
        <v>57</v>
      </c>
      <c r="E235" t="s">
        <v>97</v>
      </c>
      <c r="F235" t="s">
        <v>105</v>
      </c>
      <c r="G235" t="s">
        <v>106</v>
      </c>
      <c r="H235" t="s">
        <v>107</v>
      </c>
      <c r="I235" t="s">
        <v>61</v>
      </c>
      <c r="J235" s="2">
        <v>368289.74</v>
      </c>
    </row>
    <row r="236" spans="2:13" x14ac:dyDescent="0.3">
      <c r="B236">
        <v>235</v>
      </c>
      <c r="C236" s="1" t="s">
        <v>51</v>
      </c>
      <c r="D236" t="s">
        <v>57</v>
      </c>
      <c r="E236" t="s">
        <v>97</v>
      </c>
      <c r="F236" t="s">
        <v>105</v>
      </c>
      <c r="G236" t="s">
        <v>106</v>
      </c>
      <c r="H236" t="s">
        <v>107</v>
      </c>
      <c r="I236" t="s">
        <v>62</v>
      </c>
      <c r="J236" s="2">
        <v>513871.54</v>
      </c>
    </row>
    <row r="237" spans="2:13" x14ac:dyDescent="0.3">
      <c r="B237">
        <v>236</v>
      </c>
      <c r="C237" s="1" t="s">
        <v>51</v>
      </c>
      <c r="D237" t="s">
        <v>57</v>
      </c>
      <c r="E237" t="s">
        <v>97</v>
      </c>
      <c r="F237" t="s">
        <v>105</v>
      </c>
      <c r="G237" t="s">
        <v>106</v>
      </c>
      <c r="H237" t="s">
        <v>107</v>
      </c>
      <c r="I237" t="s">
        <v>63</v>
      </c>
      <c r="J237" s="2">
        <v>585870.55000000005</v>
      </c>
    </row>
    <row r="238" spans="2:13" x14ac:dyDescent="0.3">
      <c r="B238">
        <v>237</v>
      </c>
      <c r="C238" s="1" t="s">
        <v>51</v>
      </c>
      <c r="D238" t="s">
        <v>57</v>
      </c>
      <c r="E238" t="s">
        <v>97</v>
      </c>
      <c r="F238" t="s">
        <v>105</v>
      </c>
      <c r="G238" t="s">
        <v>106</v>
      </c>
      <c r="H238" t="s">
        <v>118</v>
      </c>
      <c r="I238" t="s">
        <v>58</v>
      </c>
      <c r="J238" s="2">
        <v>533496.04</v>
      </c>
    </row>
    <row r="239" spans="2:13" x14ac:dyDescent="0.3">
      <c r="B239">
        <v>238</v>
      </c>
      <c r="C239" s="1" t="s">
        <v>51</v>
      </c>
      <c r="D239" t="s">
        <v>57</v>
      </c>
      <c r="E239" t="s">
        <v>97</v>
      </c>
      <c r="F239" t="s">
        <v>105</v>
      </c>
      <c r="G239" t="s">
        <v>106</v>
      </c>
      <c r="H239" t="s">
        <v>118</v>
      </c>
      <c r="I239" t="s">
        <v>59</v>
      </c>
      <c r="J239" s="2">
        <v>231136.99</v>
      </c>
    </row>
    <row r="240" spans="2:13" x14ac:dyDescent="0.3">
      <c r="B240">
        <v>239</v>
      </c>
      <c r="C240" s="1" t="s">
        <v>51</v>
      </c>
      <c r="D240" t="s">
        <v>57</v>
      </c>
      <c r="E240" t="s">
        <v>97</v>
      </c>
      <c r="F240" t="s">
        <v>105</v>
      </c>
      <c r="G240" t="s">
        <v>106</v>
      </c>
      <c r="H240" t="s">
        <v>118</v>
      </c>
      <c r="I240" t="s">
        <v>60</v>
      </c>
      <c r="J240" s="2">
        <v>344832.62</v>
      </c>
    </row>
    <row r="241" spans="2:10" x14ac:dyDescent="0.3">
      <c r="B241">
        <v>240</v>
      </c>
      <c r="C241" s="1" t="s">
        <v>51</v>
      </c>
      <c r="D241" t="s">
        <v>57</v>
      </c>
      <c r="E241" t="s">
        <v>97</v>
      </c>
      <c r="F241" t="s">
        <v>105</v>
      </c>
      <c r="G241" t="s">
        <v>106</v>
      </c>
      <c r="H241" t="s">
        <v>118</v>
      </c>
      <c r="I241" t="s">
        <v>61</v>
      </c>
      <c r="J241" s="2">
        <v>179334.32</v>
      </c>
    </row>
    <row r="242" spans="2:10" x14ac:dyDescent="0.3">
      <c r="B242">
        <v>241</v>
      </c>
      <c r="C242" s="1" t="s">
        <v>51</v>
      </c>
      <c r="D242" t="s">
        <v>57</v>
      </c>
      <c r="E242" t="s">
        <v>97</v>
      </c>
      <c r="F242" t="s">
        <v>105</v>
      </c>
      <c r="G242" t="s">
        <v>106</v>
      </c>
      <c r="H242" t="s">
        <v>118</v>
      </c>
      <c r="I242" t="s">
        <v>62</v>
      </c>
      <c r="J242" s="2">
        <v>762026.33</v>
      </c>
    </row>
    <row r="243" spans="2:10" x14ac:dyDescent="0.3">
      <c r="B243">
        <v>242</v>
      </c>
      <c r="C243" s="1" t="s">
        <v>51</v>
      </c>
      <c r="D243" t="s">
        <v>57</v>
      </c>
      <c r="E243" t="s">
        <v>97</v>
      </c>
      <c r="F243" t="s">
        <v>105</v>
      </c>
      <c r="G243" t="s">
        <v>106</v>
      </c>
      <c r="H243" t="s">
        <v>118</v>
      </c>
      <c r="I243" t="s">
        <v>63</v>
      </c>
      <c r="J243" s="2">
        <v>270273.02</v>
      </c>
    </row>
    <row r="244" spans="2:10" x14ac:dyDescent="0.3">
      <c r="B244">
        <v>243</v>
      </c>
      <c r="C244" s="1" t="s">
        <v>51</v>
      </c>
      <c r="D244" t="s">
        <v>57</v>
      </c>
      <c r="E244" t="s">
        <v>97</v>
      </c>
      <c r="F244" t="s">
        <v>105</v>
      </c>
      <c r="G244" t="s">
        <v>106</v>
      </c>
      <c r="H244" t="s">
        <v>108</v>
      </c>
      <c r="I244" t="s">
        <v>58</v>
      </c>
      <c r="J244" s="2">
        <v>200286.6</v>
      </c>
    </row>
    <row r="245" spans="2:10" x14ac:dyDescent="0.3">
      <c r="B245">
        <v>244</v>
      </c>
      <c r="C245" s="1" t="s">
        <v>51</v>
      </c>
      <c r="D245" t="s">
        <v>57</v>
      </c>
      <c r="E245" t="s">
        <v>97</v>
      </c>
      <c r="F245" t="s">
        <v>105</v>
      </c>
      <c r="G245" t="s">
        <v>106</v>
      </c>
      <c r="H245" t="s">
        <v>108</v>
      </c>
      <c r="I245" t="s">
        <v>59</v>
      </c>
      <c r="J245" s="2">
        <v>169951.07</v>
      </c>
    </row>
    <row r="246" spans="2:10" x14ac:dyDescent="0.3">
      <c r="B246">
        <v>245</v>
      </c>
      <c r="C246" s="1" t="s">
        <v>51</v>
      </c>
      <c r="D246" t="s">
        <v>57</v>
      </c>
      <c r="E246" t="s">
        <v>97</v>
      </c>
      <c r="F246" t="s">
        <v>105</v>
      </c>
      <c r="G246" t="s">
        <v>106</v>
      </c>
      <c r="H246" t="s">
        <v>108</v>
      </c>
      <c r="I246" t="s">
        <v>60</v>
      </c>
      <c r="J246" s="2">
        <v>91084.43</v>
      </c>
    </row>
    <row r="247" spans="2:10" x14ac:dyDescent="0.3">
      <c r="B247">
        <v>246</v>
      </c>
      <c r="C247" s="1" t="s">
        <v>51</v>
      </c>
      <c r="D247" t="s">
        <v>57</v>
      </c>
      <c r="E247" t="s">
        <v>97</v>
      </c>
      <c r="F247" t="s">
        <v>105</v>
      </c>
      <c r="G247" t="s">
        <v>106</v>
      </c>
      <c r="H247" t="s">
        <v>108</v>
      </c>
      <c r="I247" t="s">
        <v>61</v>
      </c>
      <c r="J247" s="2">
        <v>88905.15</v>
      </c>
    </row>
    <row r="248" spans="2:10" x14ac:dyDescent="0.3">
      <c r="B248">
        <v>247</v>
      </c>
      <c r="C248" s="1" t="s">
        <v>51</v>
      </c>
      <c r="D248" t="s">
        <v>57</v>
      </c>
      <c r="E248" t="s">
        <v>97</v>
      </c>
      <c r="F248" t="s">
        <v>105</v>
      </c>
      <c r="G248" t="s">
        <v>106</v>
      </c>
      <c r="H248" t="s">
        <v>108</v>
      </c>
      <c r="I248" t="s">
        <v>62</v>
      </c>
      <c r="J248" s="2">
        <v>226206.2</v>
      </c>
    </row>
    <row r="249" spans="2:10" x14ac:dyDescent="0.3">
      <c r="B249">
        <v>248</v>
      </c>
      <c r="C249" s="1" t="s">
        <v>51</v>
      </c>
      <c r="D249" t="s">
        <v>57</v>
      </c>
      <c r="E249" t="s">
        <v>97</v>
      </c>
      <c r="F249" t="s">
        <v>105</v>
      </c>
      <c r="G249" t="s">
        <v>106</v>
      </c>
      <c r="H249" t="s">
        <v>108</v>
      </c>
      <c r="I249" t="s">
        <v>63</v>
      </c>
      <c r="J249" s="2">
        <v>218216.73</v>
      </c>
    </row>
    <row r="250" spans="2:10" x14ac:dyDescent="0.3">
      <c r="B250">
        <v>249</v>
      </c>
      <c r="C250" s="1" t="s">
        <v>51</v>
      </c>
      <c r="D250" t="s">
        <v>57</v>
      </c>
      <c r="E250" t="s">
        <v>97</v>
      </c>
      <c r="F250" t="s">
        <v>105</v>
      </c>
      <c r="G250" t="s">
        <v>106</v>
      </c>
      <c r="H250" t="s">
        <v>109</v>
      </c>
      <c r="I250" t="s">
        <v>59</v>
      </c>
      <c r="J250" s="2">
        <v>80177.45</v>
      </c>
    </row>
    <row r="251" spans="2:10" x14ac:dyDescent="0.3">
      <c r="B251">
        <v>250</v>
      </c>
      <c r="C251" s="1" t="s">
        <v>51</v>
      </c>
      <c r="D251" t="s">
        <v>57</v>
      </c>
      <c r="E251" t="s">
        <v>97</v>
      </c>
      <c r="F251" t="s">
        <v>105</v>
      </c>
      <c r="G251" t="s">
        <v>106</v>
      </c>
      <c r="H251" t="s">
        <v>109</v>
      </c>
      <c r="I251" t="s">
        <v>60</v>
      </c>
      <c r="J251" s="2">
        <v>64124.49</v>
      </c>
    </row>
    <row r="252" spans="2:10" x14ac:dyDescent="0.3">
      <c r="B252">
        <v>251</v>
      </c>
      <c r="C252" s="1" t="s">
        <v>51</v>
      </c>
      <c r="D252" t="s">
        <v>57</v>
      </c>
      <c r="E252" t="s">
        <v>97</v>
      </c>
      <c r="F252" t="s">
        <v>105</v>
      </c>
      <c r="G252" t="s">
        <v>106</v>
      </c>
      <c r="H252" t="s">
        <v>109</v>
      </c>
      <c r="I252" t="s">
        <v>61</v>
      </c>
      <c r="J252" s="2">
        <v>66560.990000000005</v>
      </c>
    </row>
    <row r="253" spans="2:10" x14ac:dyDescent="0.3">
      <c r="B253">
        <v>252</v>
      </c>
      <c r="C253" s="1" t="s">
        <v>51</v>
      </c>
      <c r="D253" t="s">
        <v>57</v>
      </c>
      <c r="E253" t="s">
        <v>97</v>
      </c>
      <c r="F253" t="s">
        <v>105</v>
      </c>
      <c r="G253" t="s">
        <v>106</v>
      </c>
      <c r="H253" t="s">
        <v>109</v>
      </c>
      <c r="I253" t="s">
        <v>62</v>
      </c>
      <c r="J253" s="2">
        <v>56105.440000000002</v>
      </c>
    </row>
    <row r="254" spans="2:10" x14ac:dyDescent="0.3">
      <c r="B254">
        <v>253</v>
      </c>
      <c r="C254" s="1" t="s">
        <v>51</v>
      </c>
      <c r="D254" t="s">
        <v>57</v>
      </c>
      <c r="E254" t="s">
        <v>97</v>
      </c>
      <c r="F254" t="s">
        <v>105</v>
      </c>
      <c r="G254" t="s">
        <v>106</v>
      </c>
      <c r="H254" t="s">
        <v>109</v>
      </c>
      <c r="I254" t="s">
        <v>63</v>
      </c>
      <c r="J254" s="2">
        <v>52653.32</v>
      </c>
    </row>
    <row r="255" spans="2:10" x14ac:dyDescent="0.3">
      <c r="B255">
        <v>254</v>
      </c>
      <c r="C255" s="1" t="s">
        <v>51</v>
      </c>
      <c r="D255" t="s">
        <v>57</v>
      </c>
      <c r="E255" t="s">
        <v>97</v>
      </c>
      <c r="F255" t="s">
        <v>105</v>
      </c>
      <c r="G255" t="s">
        <v>110</v>
      </c>
      <c r="H255" t="s">
        <v>112</v>
      </c>
      <c r="I255" t="s">
        <v>58</v>
      </c>
      <c r="J255" s="2">
        <v>15385.86</v>
      </c>
    </row>
    <row r="256" spans="2:10" x14ac:dyDescent="0.3">
      <c r="B256">
        <v>255</v>
      </c>
      <c r="C256" s="1" t="s">
        <v>51</v>
      </c>
      <c r="D256" t="s">
        <v>57</v>
      </c>
      <c r="E256" t="s">
        <v>97</v>
      </c>
      <c r="F256" t="s">
        <v>105</v>
      </c>
      <c r="G256" t="s">
        <v>110</v>
      </c>
      <c r="H256" t="s">
        <v>112</v>
      </c>
      <c r="I256" t="s">
        <v>59</v>
      </c>
      <c r="J256" s="2">
        <v>71817.63</v>
      </c>
    </row>
    <row r="257" spans="2:10" x14ac:dyDescent="0.3">
      <c r="B257">
        <v>256</v>
      </c>
      <c r="C257" s="1" t="s">
        <v>51</v>
      </c>
      <c r="D257" t="s">
        <v>57</v>
      </c>
      <c r="E257" t="s">
        <v>97</v>
      </c>
      <c r="F257" t="s">
        <v>105</v>
      </c>
      <c r="G257" t="s">
        <v>110</v>
      </c>
      <c r="H257" t="s">
        <v>112</v>
      </c>
      <c r="I257" t="s">
        <v>60</v>
      </c>
      <c r="J257" s="2">
        <v>110547.29</v>
      </c>
    </row>
    <row r="258" spans="2:10" x14ac:dyDescent="0.3">
      <c r="B258">
        <v>257</v>
      </c>
      <c r="C258" s="1" t="s">
        <v>51</v>
      </c>
      <c r="D258" t="s">
        <v>57</v>
      </c>
      <c r="E258" t="s">
        <v>97</v>
      </c>
      <c r="F258" t="s">
        <v>105</v>
      </c>
      <c r="G258" t="s">
        <v>110</v>
      </c>
      <c r="H258" t="s">
        <v>112</v>
      </c>
      <c r="I258" t="s">
        <v>61</v>
      </c>
      <c r="J258" s="2">
        <v>90817.65</v>
      </c>
    </row>
    <row r="259" spans="2:10" x14ac:dyDescent="0.3">
      <c r="B259">
        <v>258</v>
      </c>
      <c r="C259" s="1" t="s">
        <v>51</v>
      </c>
      <c r="D259" t="s">
        <v>57</v>
      </c>
      <c r="E259" t="s">
        <v>97</v>
      </c>
      <c r="F259" t="s">
        <v>105</v>
      </c>
      <c r="G259" t="s">
        <v>110</v>
      </c>
      <c r="H259" t="s">
        <v>112</v>
      </c>
      <c r="I259" t="s">
        <v>62</v>
      </c>
      <c r="J259" s="2">
        <v>171407.29</v>
      </c>
    </row>
    <row r="260" spans="2:10" x14ac:dyDescent="0.3">
      <c r="B260">
        <v>259</v>
      </c>
      <c r="C260" s="1" t="s">
        <v>51</v>
      </c>
      <c r="D260" t="s">
        <v>57</v>
      </c>
      <c r="E260" t="s">
        <v>97</v>
      </c>
      <c r="F260" t="s">
        <v>105</v>
      </c>
      <c r="G260" t="s">
        <v>110</v>
      </c>
      <c r="H260" t="s">
        <v>112</v>
      </c>
      <c r="I260" t="s">
        <v>63</v>
      </c>
      <c r="J260" s="2">
        <v>110547.28</v>
      </c>
    </row>
    <row r="261" spans="2:10" x14ac:dyDescent="0.3">
      <c r="B261">
        <v>260</v>
      </c>
      <c r="C261" s="1" t="s">
        <v>51</v>
      </c>
      <c r="D261" t="s">
        <v>57</v>
      </c>
      <c r="E261" t="s">
        <v>97</v>
      </c>
      <c r="F261" t="s">
        <v>105</v>
      </c>
      <c r="G261" t="s">
        <v>110</v>
      </c>
      <c r="H261" t="s">
        <v>113</v>
      </c>
      <c r="I261" t="s">
        <v>58</v>
      </c>
      <c r="J261" s="2">
        <v>55337.05</v>
      </c>
    </row>
    <row r="262" spans="2:10" x14ac:dyDescent="0.3">
      <c r="B262">
        <v>261</v>
      </c>
      <c r="C262" s="1" t="s">
        <v>51</v>
      </c>
      <c r="D262" t="s">
        <v>57</v>
      </c>
      <c r="E262" t="s">
        <v>97</v>
      </c>
      <c r="F262" t="s">
        <v>105</v>
      </c>
      <c r="G262" t="s">
        <v>110</v>
      </c>
      <c r="H262" t="s">
        <v>113</v>
      </c>
      <c r="I262" t="s">
        <v>59</v>
      </c>
      <c r="J262" s="2">
        <v>55253.68</v>
      </c>
    </row>
    <row r="263" spans="2:10" x14ac:dyDescent="0.3">
      <c r="B263">
        <v>262</v>
      </c>
      <c r="C263" s="1" t="s">
        <v>51</v>
      </c>
      <c r="D263" t="s">
        <v>57</v>
      </c>
      <c r="E263" t="s">
        <v>97</v>
      </c>
      <c r="F263" t="s">
        <v>105</v>
      </c>
      <c r="G263" t="s">
        <v>110</v>
      </c>
      <c r="H263" t="s">
        <v>113</v>
      </c>
      <c r="I263" t="s">
        <v>60</v>
      </c>
      <c r="J263" s="2">
        <v>100305.64</v>
      </c>
    </row>
    <row r="264" spans="2:10" x14ac:dyDescent="0.3">
      <c r="B264">
        <v>263</v>
      </c>
      <c r="C264" s="1" t="s">
        <v>51</v>
      </c>
      <c r="D264" t="s">
        <v>57</v>
      </c>
      <c r="E264" t="s">
        <v>97</v>
      </c>
      <c r="F264" t="s">
        <v>105</v>
      </c>
      <c r="G264" t="s">
        <v>110</v>
      </c>
      <c r="H264" t="s">
        <v>113</v>
      </c>
      <c r="I264" t="s">
        <v>61</v>
      </c>
      <c r="J264" s="2">
        <v>55580.6</v>
      </c>
    </row>
    <row r="265" spans="2:10" x14ac:dyDescent="0.3">
      <c r="B265">
        <v>264</v>
      </c>
      <c r="C265" s="1" t="s">
        <v>51</v>
      </c>
      <c r="D265" t="s">
        <v>57</v>
      </c>
      <c r="E265" t="s">
        <v>97</v>
      </c>
      <c r="F265" t="s">
        <v>105</v>
      </c>
      <c r="G265" t="s">
        <v>110</v>
      </c>
      <c r="H265" t="s">
        <v>113</v>
      </c>
      <c r="I265" t="s">
        <v>62</v>
      </c>
      <c r="J265" s="2">
        <v>53894.8</v>
      </c>
    </row>
    <row r="266" spans="2:10" x14ac:dyDescent="0.3">
      <c r="B266">
        <v>265</v>
      </c>
      <c r="C266" s="1" t="s">
        <v>51</v>
      </c>
      <c r="D266" t="s">
        <v>57</v>
      </c>
      <c r="E266" t="s">
        <v>97</v>
      </c>
      <c r="F266" t="s">
        <v>105</v>
      </c>
      <c r="G266" t="s">
        <v>110</v>
      </c>
      <c r="H266" t="s">
        <v>113</v>
      </c>
      <c r="I266" t="s">
        <v>63</v>
      </c>
      <c r="J266" s="2">
        <v>72409.5</v>
      </c>
    </row>
    <row r="267" spans="2:10" x14ac:dyDescent="0.3">
      <c r="B267">
        <v>266</v>
      </c>
      <c r="C267" s="1" t="s">
        <v>51</v>
      </c>
      <c r="D267" t="s">
        <v>57</v>
      </c>
      <c r="E267" t="s">
        <v>97</v>
      </c>
      <c r="F267" t="s">
        <v>105</v>
      </c>
      <c r="G267" t="s">
        <v>110</v>
      </c>
      <c r="H267" t="s">
        <v>114</v>
      </c>
      <c r="I267" t="s">
        <v>58</v>
      </c>
      <c r="J267" s="2">
        <v>187723.47</v>
      </c>
    </row>
    <row r="268" spans="2:10" x14ac:dyDescent="0.3">
      <c r="B268">
        <v>267</v>
      </c>
      <c r="C268" s="1" t="s">
        <v>51</v>
      </c>
      <c r="D268" t="s">
        <v>57</v>
      </c>
      <c r="E268" t="s">
        <v>97</v>
      </c>
      <c r="F268" t="s">
        <v>105</v>
      </c>
      <c r="G268" t="s">
        <v>110</v>
      </c>
      <c r="H268" t="s">
        <v>114</v>
      </c>
      <c r="I268" t="s">
        <v>59</v>
      </c>
      <c r="J268" s="2">
        <v>276242.39</v>
      </c>
    </row>
    <row r="269" spans="2:10" x14ac:dyDescent="0.3">
      <c r="B269">
        <v>268</v>
      </c>
      <c r="C269" s="1" t="s">
        <v>51</v>
      </c>
      <c r="D269" t="s">
        <v>57</v>
      </c>
      <c r="E269" t="s">
        <v>97</v>
      </c>
      <c r="F269" t="s">
        <v>105</v>
      </c>
      <c r="G269" t="s">
        <v>110</v>
      </c>
      <c r="H269" t="s">
        <v>114</v>
      </c>
      <c r="I269" t="s">
        <v>60</v>
      </c>
      <c r="J269" s="2">
        <v>400466.91</v>
      </c>
    </row>
    <row r="270" spans="2:10" x14ac:dyDescent="0.3">
      <c r="B270">
        <v>269</v>
      </c>
      <c r="C270" s="1" t="s">
        <v>51</v>
      </c>
      <c r="D270" t="s">
        <v>57</v>
      </c>
      <c r="E270" t="s">
        <v>97</v>
      </c>
      <c r="F270" t="s">
        <v>105</v>
      </c>
      <c r="G270" t="s">
        <v>110</v>
      </c>
      <c r="H270" t="s">
        <v>114</v>
      </c>
      <c r="I270" t="s">
        <v>61</v>
      </c>
      <c r="J270" s="2">
        <v>236423.66</v>
      </c>
    </row>
    <row r="271" spans="2:10" x14ac:dyDescent="0.3">
      <c r="B271">
        <v>270</v>
      </c>
      <c r="C271" s="1" t="s">
        <v>51</v>
      </c>
      <c r="D271" t="s">
        <v>57</v>
      </c>
      <c r="E271" t="s">
        <v>97</v>
      </c>
      <c r="F271" t="s">
        <v>105</v>
      </c>
      <c r="G271" t="s">
        <v>110</v>
      </c>
      <c r="H271" t="s">
        <v>114</v>
      </c>
      <c r="I271" t="s">
        <v>62</v>
      </c>
      <c r="J271" s="2">
        <v>532362.28</v>
      </c>
    </row>
    <row r="272" spans="2:10" x14ac:dyDescent="0.3">
      <c r="B272">
        <v>271</v>
      </c>
      <c r="C272" s="1" t="s">
        <v>51</v>
      </c>
      <c r="D272" t="s">
        <v>57</v>
      </c>
      <c r="E272" t="s">
        <v>97</v>
      </c>
      <c r="F272" t="s">
        <v>105</v>
      </c>
      <c r="G272" t="s">
        <v>110</v>
      </c>
      <c r="H272" t="s">
        <v>114</v>
      </c>
      <c r="I272" t="s">
        <v>63</v>
      </c>
      <c r="J272" s="2">
        <v>305944.7</v>
      </c>
    </row>
    <row r="273" spans="2:10" x14ac:dyDescent="0.3">
      <c r="B273">
        <v>272</v>
      </c>
      <c r="C273" s="1" t="s">
        <v>51</v>
      </c>
      <c r="D273" t="s">
        <v>57</v>
      </c>
      <c r="E273" t="s">
        <v>97</v>
      </c>
      <c r="F273" t="s">
        <v>105</v>
      </c>
      <c r="G273" t="s">
        <v>110</v>
      </c>
      <c r="H273" t="s">
        <v>115</v>
      </c>
      <c r="I273" t="s">
        <v>58</v>
      </c>
      <c r="J273" s="2">
        <v>880156.96</v>
      </c>
    </row>
    <row r="274" spans="2:10" x14ac:dyDescent="0.3">
      <c r="B274">
        <v>273</v>
      </c>
      <c r="C274" s="1" t="s">
        <v>51</v>
      </c>
      <c r="D274" t="s">
        <v>57</v>
      </c>
      <c r="E274" t="s">
        <v>97</v>
      </c>
      <c r="F274" t="s">
        <v>105</v>
      </c>
      <c r="G274" t="s">
        <v>110</v>
      </c>
      <c r="H274" t="s">
        <v>115</v>
      </c>
      <c r="I274" t="s">
        <v>59</v>
      </c>
      <c r="J274" s="2">
        <v>436456.53</v>
      </c>
    </row>
    <row r="275" spans="2:10" x14ac:dyDescent="0.3">
      <c r="B275">
        <v>274</v>
      </c>
      <c r="C275" s="1" t="s">
        <v>51</v>
      </c>
      <c r="D275" t="s">
        <v>57</v>
      </c>
      <c r="E275" t="s">
        <v>97</v>
      </c>
      <c r="F275" t="s">
        <v>105</v>
      </c>
      <c r="G275" t="s">
        <v>110</v>
      </c>
      <c r="H275" t="s">
        <v>115</v>
      </c>
      <c r="I275" t="s">
        <v>60</v>
      </c>
      <c r="J275" s="2">
        <v>680370.68</v>
      </c>
    </row>
    <row r="276" spans="2:10" x14ac:dyDescent="0.3">
      <c r="B276">
        <v>275</v>
      </c>
      <c r="C276" s="1" t="s">
        <v>51</v>
      </c>
      <c r="D276" t="s">
        <v>57</v>
      </c>
      <c r="E276" t="s">
        <v>97</v>
      </c>
      <c r="F276" t="s">
        <v>105</v>
      </c>
      <c r="G276" t="s">
        <v>110</v>
      </c>
      <c r="H276" t="s">
        <v>115</v>
      </c>
      <c r="I276" t="s">
        <v>61</v>
      </c>
      <c r="J276" s="2">
        <v>348332.76</v>
      </c>
    </row>
    <row r="277" spans="2:10" x14ac:dyDescent="0.3">
      <c r="B277">
        <v>276</v>
      </c>
      <c r="C277" s="1" t="s">
        <v>51</v>
      </c>
      <c r="D277" t="s">
        <v>57</v>
      </c>
      <c r="E277" t="s">
        <v>97</v>
      </c>
      <c r="F277" t="s">
        <v>105</v>
      </c>
      <c r="G277" t="s">
        <v>110</v>
      </c>
      <c r="H277" t="s">
        <v>115</v>
      </c>
      <c r="I277" t="s">
        <v>62</v>
      </c>
      <c r="J277" s="2">
        <v>1229036.48</v>
      </c>
    </row>
    <row r="278" spans="2:10" x14ac:dyDescent="0.3">
      <c r="B278">
        <v>277</v>
      </c>
      <c r="C278" s="1" t="s">
        <v>51</v>
      </c>
      <c r="D278" t="s">
        <v>57</v>
      </c>
      <c r="E278" t="s">
        <v>97</v>
      </c>
      <c r="F278" t="s">
        <v>105</v>
      </c>
      <c r="G278" t="s">
        <v>110</v>
      </c>
      <c r="H278" t="s">
        <v>115</v>
      </c>
      <c r="I278" t="s">
        <v>63</v>
      </c>
      <c r="J278" s="2">
        <v>518644.75</v>
      </c>
    </row>
    <row r="279" spans="2:10" x14ac:dyDescent="0.3">
      <c r="B279">
        <v>278</v>
      </c>
      <c r="C279" s="1" t="s">
        <v>51</v>
      </c>
      <c r="D279" t="s">
        <v>57</v>
      </c>
      <c r="E279" t="s">
        <v>97</v>
      </c>
      <c r="F279" t="s">
        <v>105</v>
      </c>
      <c r="G279" t="s">
        <v>110</v>
      </c>
      <c r="H279" t="s">
        <v>116</v>
      </c>
      <c r="I279" t="s">
        <v>58</v>
      </c>
      <c r="J279" s="2">
        <v>315268.62</v>
      </c>
    </row>
    <row r="280" spans="2:10" x14ac:dyDescent="0.3">
      <c r="B280">
        <v>279</v>
      </c>
      <c r="C280" s="1" t="s">
        <v>51</v>
      </c>
      <c r="D280" t="s">
        <v>57</v>
      </c>
      <c r="E280" t="s">
        <v>97</v>
      </c>
      <c r="F280" t="s">
        <v>105</v>
      </c>
      <c r="G280" t="s">
        <v>110</v>
      </c>
      <c r="H280" t="s">
        <v>116</v>
      </c>
      <c r="I280" t="s">
        <v>59</v>
      </c>
      <c r="J280" s="2">
        <v>239924.36</v>
      </c>
    </row>
    <row r="281" spans="2:10" x14ac:dyDescent="0.3">
      <c r="B281">
        <v>280</v>
      </c>
      <c r="C281" s="1" t="s">
        <v>51</v>
      </c>
      <c r="D281" t="s">
        <v>57</v>
      </c>
      <c r="E281" t="s">
        <v>97</v>
      </c>
      <c r="F281" t="s">
        <v>105</v>
      </c>
      <c r="G281" t="s">
        <v>110</v>
      </c>
      <c r="H281" t="s">
        <v>116</v>
      </c>
      <c r="I281" t="s">
        <v>60</v>
      </c>
      <c r="J281" s="2">
        <v>324820.26</v>
      </c>
    </row>
    <row r="282" spans="2:10" x14ac:dyDescent="0.3">
      <c r="B282">
        <v>281</v>
      </c>
      <c r="C282" s="1" t="s">
        <v>51</v>
      </c>
      <c r="D282" t="s">
        <v>57</v>
      </c>
      <c r="E282" t="s">
        <v>97</v>
      </c>
      <c r="F282" t="s">
        <v>105</v>
      </c>
      <c r="G282" t="s">
        <v>110</v>
      </c>
      <c r="H282" t="s">
        <v>116</v>
      </c>
      <c r="I282" t="s">
        <v>61</v>
      </c>
      <c r="J282" s="2">
        <v>208122.09</v>
      </c>
    </row>
    <row r="283" spans="2:10" x14ac:dyDescent="0.3">
      <c r="B283">
        <v>282</v>
      </c>
      <c r="C283" s="1" t="s">
        <v>51</v>
      </c>
      <c r="D283" t="s">
        <v>57</v>
      </c>
      <c r="E283" t="s">
        <v>97</v>
      </c>
      <c r="F283" t="s">
        <v>105</v>
      </c>
      <c r="G283" t="s">
        <v>110</v>
      </c>
      <c r="H283" t="s">
        <v>116</v>
      </c>
      <c r="I283" t="s">
        <v>62</v>
      </c>
      <c r="J283" s="2">
        <v>706179.17</v>
      </c>
    </row>
    <row r="284" spans="2:10" x14ac:dyDescent="0.3">
      <c r="B284">
        <v>283</v>
      </c>
      <c r="C284" s="1" t="s">
        <v>51</v>
      </c>
      <c r="D284" t="s">
        <v>57</v>
      </c>
      <c r="E284" t="s">
        <v>97</v>
      </c>
      <c r="F284" t="s">
        <v>105</v>
      </c>
      <c r="G284" t="s">
        <v>110</v>
      </c>
      <c r="H284" t="s">
        <v>116</v>
      </c>
      <c r="I284" t="s">
        <v>63</v>
      </c>
      <c r="J284" s="2">
        <v>265095.09000000003</v>
      </c>
    </row>
    <row r="285" spans="2:10" x14ac:dyDescent="0.3">
      <c r="B285">
        <v>284</v>
      </c>
      <c r="C285" s="1" t="s">
        <v>51</v>
      </c>
      <c r="D285" t="s">
        <v>57</v>
      </c>
      <c r="E285" t="s">
        <v>97</v>
      </c>
      <c r="F285" t="s">
        <v>105</v>
      </c>
      <c r="G285" t="s">
        <v>110</v>
      </c>
      <c r="H285" t="s">
        <v>117</v>
      </c>
      <c r="I285" t="s">
        <v>58</v>
      </c>
      <c r="J285" s="2">
        <v>12392.45</v>
      </c>
    </row>
    <row r="286" spans="2:10" x14ac:dyDescent="0.3">
      <c r="B286">
        <v>285</v>
      </c>
      <c r="C286" s="1" t="s">
        <v>51</v>
      </c>
      <c r="D286" t="s">
        <v>57</v>
      </c>
      <c r="E286" t="s">
        <v>97</v>
      </c>
      <c r="F286" t="s">
        <v>105</v>
      </c>
      <c r="G286" t="s">
        <v>110</v>
      </c>
      <c r="H286" t="s">
        <v>117</v>
      </c>
      <c r="I286" t="s">
        <v>59</v>
      </c>
      <c r="J286" s="2">
        <v>6832.05</v>
      </c>
    </row>
    <row r="287" spans="2:10" x14ac:dyDescent="0.3">
      <c r="B287">
        <v>286</v>
      </c>
      <c r="C287" s="1" t="s">
        <v>51</v>
      </c>
      <c r="D287" t="s">
        <v>57</v>
      </c>
      <c r="E287" t="s">
        <v>97</v>
      </c>
      <c r="F287" t="s">
        <v>105</v>
      </c>
      <c r="G287" t="s">
        <v>110</v>
      </c>
      <c r="H287" t="s">
        <v>117</v>
      </c>
      <c r="I287" t="s">
        <v>60</v>
      </c>
      <c r="J287" s="2">
        <v>10737.34</v>
      </c>
    </row>
    <row r="288" spans="2:10" x14ac:dyDescent="0.3">
      <c r="B288">
        <v>287</v>
      </c>
      <c r="C288" s="1" t="s">
        <v>51</v>
      </c>
      <c r="D288" t="s">
        <v>57</v>
      </c>
      <c r="E288" t="s">
        <v>97</v>
      </c>
      <c r="F288" t="s">
        <v>105</v>
      </c>
      <c r="G288" t="s">
        <v>110</v>
      </c>
      <c r="H288" t="s">
        <v>117</v>
      </c>
      <c r="I288" t="s">
        <v>61</v>
      </c>
      <c r="J288" s="2">
        <v>5366</v>
      </c>
    </row>
    <row r="289" spans="2:10" x14ac:dyDescent="0.3">
      <c r="B289">
        <v>288</v>
      </c>
      <c r="C289" s="1" t="s">
        <v>51</v>
      </c>
      <c r="D289" t="s">
        <v>57</v>
      </c>
      <c r="E289" t="s">
        <v>97</v>
      </c>
      <c r="F289" t="s">
        <v>105</v>
      </c>
      <c r="G289" t="s">
        <v>110</v>
      </c>
      <c r="H289" t="s">
        <v>117</v>
      </c>
      <c r="I289" t="s">
        <v>62</v>
      </c>
      <c r="J289" s="2">
        <v>18858.509999999998</v>
      </c>
    </row>
    <row r="290" spans="2:10" x14ac:dyDescent="0.3">
      <c r="B290">
        <v>289</v>
      </c>
      <c r="C290" s="1" t="s">
        <v>51</v>
      </c>
      <c r="D290" t="s">
        <v>57</v>
      </c>
      <c r="E290" t="s">
        <v>97</v>
      </c>
      <c r="F290" t="s">
        <v>105</v>
      </c>
      <c r="G290" t="s">
        <v>110</v>
      </c>
      <c r="H290" t="s">
        <v>117</v>
      </c>
      <c r="I290" t="s">
        <v>63</v>
      </c>
      <c r="J290" s="2">
        <v>7931.09</v>
      </c>
    </row>
    <row r="291" spans="2:10" x14ac:dyDescent="0.3">
      <c r="B291">
        <v>290</v>
      </c>
      <c r="C291" s="1" t="s">
        <v>51</v>
      </c>
      <c r="D291" t="s">
        <v>57</v>
      </c>
      <c r="E291" t="s">
        <v>97</v>
      </c>
      <c r="F291" t="s">
        <v>105</v>
      </c>
      <c r="G291" t="s">
        <v>110</v>
      </c>
      <c r="H291" t="s">
        <v>119</v>
      </c>
      <c r="I291" t="s">
        <v>58</v>
      </c>
      <c r="J291" s="2">
        <v>68781.39</v>
      </c>
    </row>
    <row r="292" spans="2:10" x14ac:dyDescent="0.3">
      <c r="B292">
        <v>291</v>
      </c>
      <c r="C292" s="1" t="s">
        <v>51</v>
      </c>
      <c r="D292" t="s">
        <v>57</v>
      </c>
      <c r="E292" t="s">
        <v>97</v>
      </c>
      <c r="F292" t="s">
        <v>105</v>
      </c>
      <c r="G292" t="s">
        <v>110</v>
      </c>
      <c r="H292" t="s">
        <v>119</v>
      </c>
      <c r="I292" t="s">
        <v>59</v>
      </c>
      <c r="J292" s="2">
        <v>46472.28</v>
      </c>
    </row>
    <row r="293" spans="2:10" x14ac:dyDescent="0.3">
      <c r="B293">
        <v>292</v>
      </c>
      <c r="C293" s="1" t="s">
        <v>51</v>
      </c>
      <c r="D293" t="s">
        <v>57</v>
      </c>
      <c r="E293" t="s">
        <v>97</v>
      </c>
      <c r="F293" t="s">
        <v>105</v>
      </c>
      <c r="G293" t="s">
        <v>110</v>
      </c>
      <c r="H293" t="s">
        <v>119</v>
      </c>
      <c r="I293" t="s">
        <v>60</v>
      </c>
      <c r="J293" s="2">
        <v>54339.75</v>
      </c>
    </row>
    <row r="294" spans="2:10" x14ac:dyDescent="0.3">
      <c r="B294">
        <v>293</v>
      </c>
      <c r="C294" s="1" t="s">
        <v>51</v>
      </c>
      <c r="D294" t="s">
        <v>57</v>
      </c>
      <c r="E294" t="s">
        <v>97</v>
      </c>
      <c r="F294" t="s">
        <v>105</v>
      </c>
      <c r="G294" t="s">
        <v>110</v>
      </c>
      <c r="H294" t="s">
        <v>119</v>
      </c>
      <c r="I294" t="s">
        <v>61</v>
      </c>
      <c r="J294" s="2">
        <v>23515.42</v>
      </c>
    </row>
    <row r="295" spans="2:10" x14ac:dyDescent="0.3">
      <c r="B295">
        <v>294</v>
      </c>
      <c r="C295" s="1" t="s">
        <v>51</v>
      </c>
      <c r="D295" t="s">
        <v>57</v>
      </c>
      <c r="E295" t="s">
        <v>97</v>
      </c>
      <c r="F295" t="s">
        <v>105</v>
      </c>
      <c r="G295" t="s">
        <v>110</v>
      </c>
      <c r="H295" t="s">
        <v>119</v>
      </c>
      <c r="I295" t="s">
        <v>62</v>
      </c>
      <c r="J295" s="2">
        <v>114753.8</v>
      </c>
    </row>
    <row r="296" spans="2:10" x14ac:dyDescent="0.3">
      <c r="B296">
        <v>295</v>
      </c>
      <c r="C296" s="1" t="s">
        <v>51</v>
      </c>
      <c r="D296" t="s">
        <v>57</v>
      </c>
      <c r="E296" t="s">
        <v>97</v>
      </c>
      <c r="F296" t="s">
        <v>105</v>
      </c>
      <c r="G296" t="s">
        <v>110</v>
      </c>
      <c r="H296" t="s">
        <v>119</v>
      </c>
      <c r="I296" t="s">
        <v>63</v>
      </c>
      <c r="J296" s="2">
        <v>56610.35</v>
      </c>
    </row>
    <row r="297" spans="2:10" x14ac:dyDescent="0.3">
      <c r="B297">
        <v>296</v>
      </c>
      <c r="C297" s="1" t="s">
        <v>51</v>
      </c>
      <c r="D297" t="s">
        <v>57</v>
      </c>
      <c r="E297" t="s">
        <v>97</v>
      </c>
      <c r="F297" t="s">
        <v>105</v>
      </c>
      <c r="G297" t="s">
        <v>110</v>
      </c>
      <c r="H297" t="s">
        <v>120</v>
      </c>
      <c r="I297" t="s">
        <v>58</v>
      </c>
      <c r="J297" s="2">
        <v>24494.27</v>
      </c>
    </row>
    <row r="298" spans="2:10" x14ac:dyDescent="0.3">
      <c r="B298">
        <v>297</v>
      </c>
      <c r="C298" s="1" t="s">
        <v>51</v>
      </c>
      <c r="D298" t="s">
        <v>57</v>
      </c>
      <c r="E298" t="s">
        <v>97</v>
      </c>
      <c r="F298" t="s">
        <v>105</v>
      </c>
      <c r="G298" t="s">
        <v>110</v>
      </c>
      <c r="H298" t="s">
        <v>120</v>
      </c>
      <c r="I298" t="s">
        <v>59</v>
      </c>
      <c r="J298" s="2">
        <v>11480</v>
      </c>
    </row>
    <row r="299" spans="2:10" x14ac:dyDescent="0.3">
      <c r="B299">
        <v>298</v>
      </c>
      <c r="C299" s="1" t="s">
        <v>51</v>
      </c>
      <c r="D299" t="s">
        <v>57</v>
      </c>
      <c r="E299" t="s">
        <v>97</v>
      </c>
      <c r="F299" t="s">
        <v>105</v>
      </c>
      <c r="G299" t="s">
        <v>110</v>
      </c>
      <c r="H299" t="s">
        <v>120</v>
      </c>
      <c r="I299" t="s">
        <v>60</v>
      </c>
      <c r="J299" s="2">
        <v>548.80999999999995</v>
      </c>
    </row>
    <row r="300" spans="2:10" x14ac:dyDescent="0.3">
      <c r="B300">
        <v>299</v>
      </c>
      <c r="C300" s="1" t="s">
        <v>51</v>
      </c>
      <c r="D300" t="s">
        <v>57</v>
      </c>
      <c r="E300" t="s">
        <v>97</v>
      </c>
      <c r="F300" t="s">
        <v>105</v>
      </c>
      <c r="G300" t="s">
        <v>110</v>
      </c>
      <c r="H300" t="s">
        <v>120</v>
      </c>
      <c r="I300" t="s">
        <v>61</v>
      </c>
      <c r="J300" s="2">
        <v>15831.29</v>
      </c>
    </row>
    <row r="301" spans="2:10" x14ac:dyDescent="0.3">
      <c r="B301">
        <v>300</v>
      </c>
      <c r="C301" s="1" t="s">
        <v>51</v>
      </c>
      <c r="D301" t="s">
        <v>57</v>
      </c>
      <c r="E301" t="s">
        <v>97</v>
      </c>
      <c r="F301" t="s">
        <v>105</v>
      </c>
      <c r="G301" t="s">
        <v>110</v>
      </c>
      <c r="H301" t="s">
        <v>120</v>
      </c>
      <c r="I301" t="s">
        <v>62</v>
      </c>
      <c r="J301" s="2">
        <v>59638.95</v>
      </c>
    </row>
    <row r="302" spans="2:10" x14ac:dyDescent="0.3">
      <c r="B302">
        <v>301</v>
      </c>
      <c r="C302" s="1" t="s">
        <v>51</v>
      </c>
      <c r="D302" t="s">
        <v>57</v>
      </c>
      <c r="E302" t="s">
        <v>97</v>
      </c>
      <c r="F302" t="s">
        <v>105</v>
      </c>
      <c r="G302" t="s">
        <v>110</v>
      </c>
      <c r="H302" t="s">
        <v>120</v>
      </c>
      <c r="I302" t="s">
        <v>63</v>
      </c>
      <c r="J302" s="2">
        <v>24464.01</v>
      </c>
    </row>
    <row r="303" spans="2:10" x14ac:dyDescent="0.3">
      <c r="B303">
        <v>302</v>
      </c>
      <c r="C303" s="1" t="s">
        <v>51</v>
      </c>
      <c r="D303" t="s">
        <v>57</v>
      </c>
      <c r="E303" t="s">
        <v>97</v>
      </c>
      <c r="F303" t="s">
        <v>105</v>
      </c>
      <c r="G303" t="s">
        <v>110</v>
      </c>
      <c r="H303" t="s">
        <v>121</v>
      </c>
      <c r="I303" t="s">
        <v>58</v>
      </c>
      <c r="J303" s="2">
        <v>277995.3</v>
      </c>
    </row>
    <row r="304" spans="2:10" x14ac:dyDescent="0.3">
      <c r="B304">
        <v>303</v>
      </c>
      <c r="C304" s="1" t="s">
        <v>51</v>
      </c>
      <c r="D304" t="s">
        <v>57</v>
      </c>
      <c r="E304" t="s">
        <v>97</v>
      </c>
      <c r="F304" t="s">
        <v>105</v>
      </c>
      <c r="G304" t="s">
        <v>110</v>
      </c>
      <c r="H304" t="s">
        <v>121</v>
      </c>
      <c r="I304" t="s">
        <v>59</v>
      </c>
      <c r="J304" s="2">
        <v>277107.12</v>
      </c>
    </row>
    <row r="305" spans="2:10" x14ac:dyDescent="0.3">
      <c r="B305">
        <v>304</v>
      </c>
      <c r="C305" s="1" t="s">
        <v>51</v>
      </c>
      <c r="D305" t="s">
        <v>57</v>
      </c>
      <c r="E305" t="s">
        <v>97</v>
      </c>
      <c r="F305" t="s">
        <v>105</v>
      </c>
      <c r="G305" t="s">
        <v>110</v>
      </c>
      <c r="H305" t="s">
        <v>121</v>
      </c>
      <c r="I305" t="s">
        <v>60</v>
      </c>
      <c r="J305" s="2">
        <v>404978.12</v>
      </c>
    </row>
    <row r="306" spans="2:10" x14ac:dyDescent="0.3">
      <c r="B306">
        <v>305</v>
      </c>
      <c r="C306" s="1" t="s">
        <v>51</v>
      </c>
      <c r="D306" t="s">
        <v>57</v>
      </c>
      <c r="E306" t="s">
        <v>97</v>
      </c>
      <c r="F306" t="s">
        <v>105</v>
      </c>
      <c r="G306" t="s">
        <v>110</v>
      </c>
      <c r="H306" t="s">
        <v>121</v>
      </c>
      <c r="I306" t="s">
        <v>61</v>
      </c>
      <c r="J306" s="2">
        <v>71653.58</v>
      </c>
    </row>
    <row r="307" spans="2:10" x14ac:dyDescent="0.3">
      <c r="B307">
        <v>306</v>
      </c>
      <c r="C307" s="1" t="s">
        <v>51</v>
      </c>
      <c r="D307" t="s">
        <v>57</v>
      </c>
      <c r="E307" t="s">
        <v>97</v>
      </c>
      <c r="F307" t="s">
        <v>105</v>
      </c>
      <c r="G307" t="s">
        <v>110</v>
      </c>
      <c r="H307" t="s">
        <v>121</v>
      </c>
      <c r="I307" t="s">
        <v>62</v>
      </c>
      <c r="J307" s="2">
        <v>493805.9</v>
      </c>
    </row>
    <row r="308" spans="2:10" x14ac:dyDescent="0.3">
      <c r="B308">
        <v>307</v>
      </c>
      <c r="C308" s="1" t="s">
        <v>51</v>
      </c>
      <c r="D308" t="s">
        <v>57</v>
      </c>
      <c r="E308" t="s">
        <v>97</v>
      </c>
      <c r="F308" t="s">
        <v>105</v>
      </c>
      <c r="G308" t="s">
        <v>110</v>
      </c>
      <c r="H308" t="s">
        <v>121</v>
      </c>
      <c r="I308" t="s">
        <v>63</v>
      </c>
      <c r="J308" s="2">
        <v>179630.72</v>
      </c>
    </row>
    <row r="309" spans="2:10" x14ac:dyDescent="0.3">
      <c r="B309">
        <v>308</v>
      </c>
      <c r="C309" s="1" t="s">
        <v>51</v>
      </c>
      <c r="D309" t="s">
        <v>57</v>
      </c>
      <c r="E309" t="s">
        <v>97</v>
      </c>
      <c r="F309" t="s">
        <v>105</v>
      </c>
      <c r="G309" t="s">
        <v>110</v>
      </c>
      <c r="H309" t="s">
        <v>122</v>
      </c>
      <c r="I309" t="s">
        <v>59</v>
      </c>
      <c r="J309" s="2">
        <v>29400</v>
      </c>
    </row>
    <row r="310" spans="2:10" x14ac:dyDescent="0.3">
      <c r="B310">
        <v>309</v>
      </c>
      <c r="C310" s="1" t="s">
        <v>51</v>
      </c>
      <c r="D310" t="s">
        <v>57</v>
      </c>
      <c r="E310" t="s">
        <v>97</v>
      </c>
      <c r="F310" t="s">
        <v>105</v>
      </c>
      <c r="G310" t="s">
        <v>110</v>
      </c>
      <c r="H310" t="s">
        <v>122</v>
      </c>
      <c r="I310" t="s">
        <v>60</v>
      </c>
      <c r="J310" s="2">
        <v>41823.449999999997</v>
      </c>
    </row>
    <row r="311" spans="2:10" x14ac:dyDescent="0.3">
      <c r="B311">
        <v>310</v>
      </c>
      <c r="C311" s="1" t="s">
        <v>51</v>
      </c>
      <c r="D311" t="s">
        <v>57</v>
      </c>
      <c r="E311" t="s">
        <v>97</v>
      </c>
      <c r="F311" t="s">
        <v>105</v>
      </c>
      <c r="G311" t="s">
        <v>110</v>
      </c>
      <c r="H311" t="s">
        <v>123</v>
      </c>
      <c r="I311" t="s">
        <v>100</v>
      </c>
      <c r="J311" s="2">
        <v>22300.879999999997</v>
      </c>
    </row>
    <row r="312" spans="2:10" x14ac:dyDescent="0.3">
      <c r="B312">
        <v>311</v>
      </c>
      <c r="C312" s="1" t="s">
        <v>51</v>
      </c>
      <c r="D312" t="s">
        <v>57</v>
      </c>
      <c r="E312" t="s">
        <v>97</v>
      </c>
      <c r="F312" t="s">
        <v>105</v>
      </c>
      <c r="G312" t="s">
        <v>110</v>
      </c>
      <c r="H312" t="s">
        <v>123</v>
      </c>
      <c r="I312" t="s">
        <v>58</v>
      </c>
      <c r="J312" s="2">
        <v>3095.42</v>
      </c>
    </row>
    <row r="313" spans="2:10" x14ac:dyDescent="0.3">
      <c r="B313">
        <v>312</v>
      </c>
      <c r="C313" s="1" t="s">
        <v>51</v>
      </c>
      <c r="D313" t="s">
        <v>57</v>
      </c>
      <c r="E313" t="s">
        <v>97</v>
      </c>
      <c r="F313" t="s">
        <v>105</v>
      </c>
      <c r="G313" t="s">
        <v>110</v>
      </c>
      <c r="H313" t="s">
        <v>123</v>
      </c>
      <c r="I313" t="s">
        <v>59</v>
      </c>
      <c r="J313" s="2">
        <v>4562.38</v>
      </c>
    </row>
    <row r="314" spans="2:10" x14ac:dyDescent="0.3">
      <c r="B314">
        <v>313</v>
      </c>
      <c r="C314" s="1" t="s">
        <v>51</v>
      </c>
      <c r="D314" t="s">
        <v>57</v>
      </c>
      <c r="E314" t="s">
        <v>97</v>
      </c>
      <c r="F314" t="s">
        <v>105</v>
      </c>
      <c r="G314" t="s">
        <v>110</v>
      </c>
      <c r="H314" t="s">
        <v>123</v>
      </c>
      <c r="I314" t="s">
        <v>60</v>
      </c>
      <c r="J314" s="2">
        <v>4428.1899999999996</v>
      </c>
    </row>
    <row r="315" spans="2:10" x14ac:dyDescent="0.3">
      <c r="B315">
        <v>314</v>
      </c>
      <c r="C315" s="1" t="s">
        <v>51</v>
      </c>
      <c r="D315" t="s">
        <v>57</v>
      </c>
      <c r="E315" t="s">
        <v>97</v>
      </c>
      <c r="F315" t="s">
        <v>105</v>
      </c>
      <c r="G315" t="s">
        <v>110</v>
      </c>
      <c r="H315" t="s">
        <v>142</v>
      </c>
      <c r="I315" t="s">
        <v>58</v>
      </c>
      <c r="J315" s="2">
        <v>84302.59</v>
      </c>
    </row>
    <row r="316" spans="2:10" x14ac:dyDescent="0.3">
      <c r="B316">
        <v>315</v>
      </c>
      <c r="C316" s="1" t="s">
        <v>51</v>
      </c>
      <c r="D316" t="s">
        <v>57</v>
      </c>
      <c r="E316" t="s">
        <v>97</v>
      </c>
      <c r="F316" t="s">
        <v>105</v>
      </c>
      <c r="G316" t="s">
        <v>110</v>
      </c>
      <c r="H316" t="s">
        <v>142</v>
      </c>
      <c r="I316" t="s">
        <v>59</v>
      </c>
      <c r="J316" s="2">
        <v>145881.28</v>
      </c>
    </row>
    <row r="317" spans="2:10" x14ac:dyDescent="0.3">
      <c r="B317">
        <v>316</v>
      </c>
      <c r="C317" s="1" t="s">
        <v>51</v>
      </c>
      <c r="D317" t="s">
        <v>57</v>
      </c>
      <c r="E317" t="s">
        <v>97</v>
      </c>
      <c r="F317" t="s">
        <v>105</v>
      </c>
      <c r="G317" t="s">
        <v>110</v>
      </c>
      <c r="H317" t="s">
        <v>142</v>
      </c>
      <c r="I317" t="s">
        <v>60</v>
      </c>
      <c r="J317" s="2">
        <v>178521.37</v>
      </c>
    </row>
    <row r="318" spans="2:10" x14ac:dyDescent="0.3">
      <c r="B318">
        <v>317</v>
      </c>
      <c r="C318" s="1" t="s">
        <v>51</v>
      </c>
      <c r="D318" t="s">
        <v>57</v>
      </c>
      <c r="E318" t="s">
        <v>97</v>
      </c>
      <c r="F318" t="s">
        <v>105</v>
      </c>
      <c r="G318" t="s">
        <v>110</v>
      </c>
      <c r="H318" t="s">
        <v>142</v>
      </c>
      <c r="I318" t="s">
        <v>61</v>
      </c>
      <c r="J318" s="2">
        <v>112596.93</v>
      </c>
    </row>
    <row r="319" spans="2:10" x14ac:dyDescent="0.3">
      <c r="B319">
        <v>318</v>
      </c>
      <c r="C319" s="1" t="s">
        <v>51</v>
      </c>
      <c r="D319" t="s">
        <v>57</v>
      </c>
      <c r="E319" t="s">
        <v>97</v>
      </c>
      <c r="F319" t="s">
        <v>105</v>
      </c>
      <c r="G319" t="s">
        <v>110</v>
      </c>
      <c r="H319" t="s">
        <v>142</v>
      </c>
      <c r="I319" t="s">
        <v>62</v>
      </c>
      <c r="J319" s="2">
        <v>241638.46</v>
      </c>
    </row>
    <row r="320" spans="2:10" x14ac:dyDescent="0.3">
      <c r="B320">
        <v>319</v>
      </c>
      <c r="C320" s="1" t="s">
        <v>51</v>
      </c>
      <c r="D320" t="s">
        <v>57</v>
      </c>
      <c r="E320" t="s">
        <v>97</v>
      </c>
      <c r="F320" t="s">
        <v>105</v>
      </c>
      <c r="G320" t="s">
        <v>110</v>
      </c>
      <c r="H320" t="s">
        <v>142</v>
      </c>
      <c r="I320" t="s">
        <v>63</v>
      </c>
      <c r="J320" s="2">
        <v>180531.16</v>
      </c>
    </row>
    <row r="321" spans="2:10" x14ac:dyDescent="0.3">
      <c r="B321">
        <v>320</v>
      </c>
      <c r="C321" s="1" t="s">
        <v>51</v>
      </c>
      <c r="D321" t="s">
        <v>57</v>
      </c>
      <c r="E321" t="s">
        <v>97</v>
      </c>
      <c r="F321" t="s">
        <v>105</v>
      </c>
      <c r="G321" t="s">
        <v>110</v>
      </c>
      <c r="H321" t="s">
        <v>124</v>
      </c>
      <c r="I321" t="s">
        <v>58</v>
      </c>
      <c r="J321" s="2">
        <v>941</v>
      </c>
    </row>
    <row r="322" spans="2:10" x14ac:dyDescent="0.3">
      <c r="B322">
        <v>321</v>
      </c>
      <c r="C322" s="1" t="s">
        <v>51</v>
      </c>
      <c r="D322" t="s">
        <v>57</v>
      </c>
      <c r="E322" t="s">
        <v>97</v>
      </c>
      <c r="F322" t="s">
        <v>105</v>
      </c>
      <c r="G322" t="s">
        <v>110</v>
      </c>
      <c r="H322" t="s">
        <v>124</v>
      </c>
      <c r="I322" t="s">
        <v>59</v>
      </c>
      <c r="J322" s="2">
        <v>1115</v>
      </c>
    </row>
    <row r="323" spans="2:10" x14ac:dyDescent="0.3">
      <c r="B323">
        <v>322</v>
      </c>
      <c r="C323" s="1" t="s">
        <v>51</v>
      </c>
      <c r="D323" t="s">
        <v>57</v>
      </c>
      <c r="E323" t="s">
        <v>97</v>
      </c>
      <c r="F323" t="s">
        <v>105</v>
      </c>
      <c r="G323" t="s">
        <v>110</v>
      </c>
      <c r="H323" t="s">
        <v>124</v>
      </c>
      <c r="I323" t="s">
        <v>60</v>
      </c>
      <c r="J323" s="2">
        <v>3429.54</v>
      </c>
    </row>
    <row r="324" spans="2:10" x14ac:dyDescent="0.3">
      <c r="B324">
        <v>323</v>
      </c>
      <c r="C324" s="1" t="s">
        <v>51</v>
      </c>
      <c r="D324" t="s">
        <v>57</v>
      </c>
      <c r="E324" t="s">
        <v>97</v>
      </c>
      <c r="F324" t="s">
        <v>105</v>
      </c>
      <c r="G324" t="s">
        <v>110</v>
      </c>
      <c r="H324" t="s">
        <v>124</v>
      </c>
      <c r="I324" t="s">
        <v>61</v>
      </c>
      <c r="J324" s="2">
        <v>363</v>
      </c>
    </row>
    <row r="325" spans="2:10" x14ac:dyDescent="0.3">
      <c r="B325">
        <v>324</v>
      </c>
      <c r="C325" s="1" t="s">
        <v>51</v>
      </c>
      <c r="D325" t="s">
        <v>57</v>
      </c>
      <c r="E325" t="s">
        <v>97</v>
      </c>
      <c r="F325" t="s">
        <v>105</v>
      </c>
      <c r="G325" t="s">
        <v>110</v>
      </c>
      <c r="H325" t="s">
        <v>124</v>
      </c>
      <c r="I325" t="s">
        <v>62</v>
      </c>
      <c r="J325" s="2">
        <v>900</v>
      </c>
    </row>
    <row r="326" spans="2:10" x14ac:dyDescent="0.3">
      <c r="B326">
        <v>325</v>
      </c>
      <c r="C326" s="1" t="s">
        <v>51</v>
      </c>
      <c r="D326" t="s">
        <v>57</v>
      </c>
      <c r="E326" t="s">
        <v>97</v>
      </c>
      <c r="F326" t="s">
        <v>105</v>
      </c>
      <c r="G326" t="s">
        <v>110</v>
      </c>
      <c r="H326" t="s">
        <v>124</v>
      </c>
      <c r="I326" t="s">
        <v>63</v>
      </c>
      <c r="J326" s="2">
        <v>615</v>
      </c>
    </row>
    <row r="327" spans="2:10" x14ac:dyDescent="0.3">
      <c r="B327">
        <v>326</v>
      </c>
      <c r="C327" s="1" t="s">
        <v>51</v>
      </c>
      <c r="D327" t="s">
        <v>57</v>
      </c>
      <c r="E327" t="s">
        <v>97</v>
      </c>
      <c r="F327" t="s">
        <v>105</v>
      </c>
      <c r="G327" t="s">
        <v>110</v>
      </c>
      <c r="H327" t="s">
        <v>125</v>
      </c>
      <c r="I327" t="s">
        <v>58</v>
      </c>
      <c r="J327" s="2">
        <v>83861.36</v>
      </c>
    </row>
    <row r="328" spans="2:10" x14ac:dyDescent="0.3">
      <c r="B328">
        <v>327</v>
      </c>
      <c r="C328" s="1" t="s">
        <v>51</v>
      </c>
      <c r="D328" t="s">
        <v>57</v>
      </c>
      <c r="E328" t="s">
        <v>97</v>
      </c>
      <c r="F328" t="s">
        <v>105</v>
      </c>
      <c r="G328" t="s">
        <v>110</v>
      </c>
      <c r="H328" t="s">
        <v>125</v>
      </c>
      <c r="I328" t="s">
        <v>59</v>
      </c>
      <c r="J328" s="2">
        <v>46711.72</v>
      </c>
    </row>
    <row r="329" spans="2:10" x14ac:dyDescent="0.3">
      <c r="B329">
        <v>328</v>
      </c>
      <c r="C329" s="1" t="s">
        <v>51</v>
      </c>
      <c r="D329" t="s">
        <v>57</v>
      </c>
      <c r="E329" t="s">
        <v>97</v>
      </c>
      <c r="F329" t="s">
        <v>105</v>
      </c>
      <c r="G329" t="s">
        <v>110</v>
      </c>
      <c r="H329" t="s">
        <v>125</v>
      </c>
      <c r="I329" t="s">
        <v>60</v>
      </c>
      <c r="J329" s="2">
        <v>72937.179999999993</v>
      </c>
    </row>
    <row r="330" spans="2:10" x14ac:dyDescent="0.3">
      <c r="B330">
        <v>329</v>
      </c>
      <c r="C330" s="1" t="s">
        <v>51</v>
      </c>
      <c r="D330" t="s">
        <v>57</v>
      </c>
      <c r="E330" t="s">
        <v>97</v>
      </c>
      <c r="F330" t="s">
        <v>105</v>
      </c>
      <c r="G330" t="s">
        <v>110</v>
      </c>
      <c r="H330" t="s">
        <v>125</v>
      </c>
      <c r="I330" t="s">
        <v>61</v>
      </c>
      <c r="J330" s="2">
        <v>45980.56</v>
      </c>
    </row>
    <row r="331" spans="2:10" x14ac:dyDescent="0.3">
      <c r="B331">
        <v>330</v>
      </c>
      <c r="C331" s="1" t="s">
        <v>51</v>
      </c>
      <c r="D331" t="s">
        <v>57</v>
      </c>
      <c r="E331" t="s">
        <v>97</v>
      </c>
      <c r="F331" t="s">
        <v>105</v>
      </c>
      <c r="G331" t="s">
        <v>110</v>
      </c>
      <c r="H331" t="s">
        <v>125</v>
      </c>
      <c r="I331" t="s">
        <v>62</v>
      </c>
      <c r="J331" s="2">
        <v>125279.46</v>
      </c>
    </row>
    <row r="332" spans="2:10" x14ac:dyDescent="0.3">
      <c r="B332">
        <v>331</v>
      </c>
      <c r="C332" s="1" t="s">
        <v>51</v>
      </c>
      <c r="D332" t="s">
        <v>57</v>
      </c>
      <c r="E332" t="s">
        <v>97</v>
      </c>
      <c r="F332" t="s">
        <v>105</v>
      </c>
      <c r="G332" t="s">
        <v>110</v>
      </c>
      <c r="H332" t="s">
        <v>125</v>
      </c>
      <c r="I332" t="s">
        <v>63</v>
      </c>
      <c r="J332" s="2">
        <v>53695.39</v>
      </c>
    </row>
    <row r="333" spans="2:10" x14ac:dyDescent="0.3">
      <c r="B333">
        <v>332</v>
      </c>
      <c r="C333" s="1" t="s">
        <v>51</v>
      </c>
      <c r="D333" t="s">
        <v>57</v>
      </c>
      <c r="E333" t="s">
        <v>98</v>
      </c>
      <c r="F333" t="s">
        <v>127</v>
      </c>
      <c r="G333" t="s">
        <v>127</v>
      </c>
      <c r="H333" t="s">
        <v>127</v>
      </c>
      <c r="I333" t="s">
        <v>100</v>
      </c>
      <c r="J333" s="2">
        <v>129437.17</v>
      </c>
    </row>
    <row r="334" spans="2:10" x14ac:dyDescent="0.3">
      <c r="B334">
        <v>333</v>
      </c>
      <c r="C334" s="1" t="s">
        <v>51</v>
      </c>
      <c r="D334" t="s">
        <v>57</v>
      </c>
      <c r="E334" t="s">
        <v>98</v>
      </c>
      <c r="F334" t="s">
        <v>152</v>
      </c>
      <c r="G334" t="s">
        <v>126</v>
      </c>
      <c r="H334" t="s">
        <v>129</v>
      </c>
      <c r="I334" t="s">
        <v>100</v>
      </c>
      <c r="J334" s="2">
        <v>15984.04</v>
      </c>
    </row>
    <row r="335" spans="2:10" x14ac:dyDescent="0.3">
      <c r="B335">
        <v>334</v>
      </c>
      <c r="C335" s="1" t="s">
        <v>51</v>
      </c>
      <c r="D335" t="s">
        <v>57</v>
      </c>
      <c r="E335" t="s">
        <v>98</v>
      </c>
      <c r="F335" t="s">
        <v>152</v>
      </c>
      <c r="G335" t="s">
        <v>153</v>
      </c>
      <c r="H335" t="s">
        <v>153</v>
      </c>
      <c r="I335" t="s">
        <v>100</v>
      </c>
      <c r="J335" s="2">
        <v>18015.03</v>
      </c>
    </row>
    <row r="336" spans="2:10" x14ac:dyDescent="0.3">
      <c r="B336">
        <v>335</v>
      </c>
      <c r="C336" s="1" t="s">
        <v>51</v>
      </c>
      <c r="D336" t="s">
        <v>57</v>
      </c>
      <c r="E336" t="s">
        <v>98</v>
      </c>
      <c r="F336" t="s">
        <v>143</v>
      </c>
      <c r="G336" t="s">
        <v>144</v>
      </c>
      <c r="H336" t="s">
        <v>144</v>
      </c>
      <c r="I336" t="s">
        <v>100</v>
      </c>
      <c r="J336" s="2">
        <v>4156.68</v>
      </c>
    </row>
    <row r="337" spans="2:10" x14ac:dyDescent="0.3">
      <c r="B337">
        <v>336</v>
      </c>
      <c r="C337" s="1" t="s">
        <v>51</v>
      </c>
      <c r="D337" t="s">
        <v>57</v>
      </c>
      <c r="E337" t="s">
        <v>98</v>
      </c>
      <c r="F337" t="s">
        <v>143</v>
      </c>
      <c r="G337" t="s">
        <v>154</v>
      </c>
      <c r="H337" t="s">
        <v>154</v>
      </c>
      <c r="I337" t="s">
        <v>100</v>
      </c>
      <c r="J337" s="2">
        <v>65091.26</v>
      </c>
    </row>
    <row r="338" spans="2:10" x14ac:dyDescent="0.3">
      <c r="B338">
        <v>337</v>
      </c>
      <c r="C338" s="1" t="s">
        <v>51</v>
      </c>
      <c r="D338" t="s">
        <v>57</v>
      </c>
      <c r="E338" t="s">
        <v>98</v>
      </c>
      <c r="F338" t="s">
        <v>131</v>
      </c>
      <c r="G338" t="s">
        <v>131</v>
      </c>
      <c r="H338" t="s">
        <v>131</v>
      </c>
      <c r="I338" t="s">
        <v>100</v>
      </c>
      <c r="J338" s="2">
        <v>36778.03</v>
      </c>
    </row>
    <row r="339" spans="2:10" x14ac:dyDescent="0.3">
      <c r="B339">
        <v>338</v>
      </c>
      <c r="C339" s="1" t="s">
        <v>51</v>
      </c>
      <c r="D339" t="s">
        <v>57</v>
      </c>
      <c r="E339" t="s">
        <v>98</v>
      </c>
      <c r="F339" t="s">
        <v>131</v>
      </c>
      <c r="G339" t="s">
        <v>131</v>
      </c>
      <c r="H339" t="s">
        <v>131</v>
      </c>
      <c r="I339" t="s">
        <v>58</v>
      </c>
      <c r="J339" s="2">
        <v>5802.67</v>
      </c>
    </row>
    <row r="340" spans="2:10" x14ac:dyDescent="0.3">
      <c r="B340">
        <v>339</v>
      </c>
      <c r="C340" s="1" t="s">
        <v>51</v>
      </c>
      <c r="D340" t="s">
        <v>57</v>
      </c>
      <c r="E340" t="s">
        <v>98</v>
      </c>
      <c r="F340" t="s">
        <v>131</v>
      </c>
      <c r="G340" t="s">
        <v>131</v>
      </c>
      <c r="H340" t="s">
        <v>131</v>
      </c>
      <c r="I340" t="s">
        <v>59</v>
      </c>
      <c r="J340" s="2">
        <v>17944.21</v>
      </c>
    </row>
    <row r="341" spans="2:10" x14ac:dyDescent="0.3">
      <c r="B341">
        <v>340</v>
      </c>
      <c r="C341" s="1" t="s">
        <v>51</v>
      </c>
      <c r="D341" t="s">
        <v>57</v>
      </c>
      <c r="E341" t="s">
        <v>98</v>
      </c>
      <c r="F341" t="s">
        <v>131</v>
      </c>
      <c r="G341" t="s">
        <v>131</v>
      </c>
      <c r="H341" t="s">
        <v>131</v>
      </c>
      <c r="I341" t="s">
        <v>60</v>
      </c>
      <c r="J341" s="2">
        <v>21184.52</v>
      </c>
    </row>
    <row r="342" spans="2:10" x14ac:dyDescent="0.3">
      <c r="B342">
        <v>341</v>
      </c>
      <c r="C342" s="1" t="s">
        <v>51</v>
      </c>
      <c r="D342" t="s">
        <v>57</v>
      </c>
      <c r="E342" t="s">
        <v>98</v>
      </c>
      <c r="F342" t="s">
        <v>131</v>
      </c>
      <c r="G342" t="s">
        <v>131</v>
      </c>
      <c r="H342" t="s">
        <v>131</v>
      </c>
      <c r="I342" t="s">
        <v>61</v>
      </c>
      <c r="J342" s="2">
        <v>3034.21</v>
      </c>
    </row>
    <row r="343" spans="2:10" x14ac:dyDescent="0.3">
      <c r="B343">
        <v>342</v>
      </c>
      <c r="C343" s="1" t="s">
        <v>51</v>
      </c>
      <c r="D343" t="s">
        <v>57</v>
      </c>
      <c r="E343" t="s">
        <v>98</v>
      </c>
      <c r="F343" t="s">
        <v>131</v>
      </c>
      <c r="G343" t="s">
        <v>131</v>
      </c>
      <c r="H343" t="s">
        <v>131</v>
      </c>
      <c r="I343" t="s">
        <v>62</v>
      </c>
      <c r="J343" s="2">
        <v>3034.21</v>
      </c>
    </row>
    <row r="344" spans="2:10" x14ac:dyDescent="0.3">
      <c r="B344">
        <v>343</v>
      </c>
      <c r="C344" s="1" t="s">
        <v>51</v>
      </c>
      <c r="D344" t="s">
        <v>57</v>
      </c>
      <c r="E344" t="s">
        <v>98</v>
      </c>
      <c r="F344" t="s">
        <v>131</v>
      </c>
      <c r="G344" t="s">
        <v>131</v>
      </c>
      <c r="H344" t="s">
        <v>131</v>
      </c>
      <c r="I344" t="s">
        <v>63</v>
      </c>
      <c r="J344" s="2">
        <v>3034.21</v>
      </c>
    </row>
    <row r="345" spans="2:10" x14ac:dyDescent="0.3">
      <c r="B345">
        <v>344</v>
      </c>
      <c r="C345" s="1" t="s">
        <v>51</v>
      </c>
      <c r="D345" t="s">
        <v>57</v>
      </c>
      <c r="E345" t="s">
        <v>98</v>
      </c>
      <c r="F345" t="s">
        <v>155</v>
      </c>
      <c r="G345" t="s">
        <v>156</v>
      </c>
      <c r="H345" t="s">
        <v>157</v>
      </c>
      <c r="I345" t="s">
        <v>100</v>
      </c>
      <c r="J345" s="2">
        <v>135591.22999999998</v>
      </c>
    </row>
    <row r="346" spans="2:10" x14ac:dyDescent="0.3">
      <c r="B346">
        <v>345</v>
      </c>
      <c r="C346" s="1" t="s">
        <v>51</v>
      </c>
      <c r="D346" t="s">
        <v>57</v>
      </c>
      <c r="E346" t="s">
        <v>98</v>
      </c>
      <c r="F346" t="s">
        <v>155</v>
      </c>
      <c r="G346" t="s">
        <v>158</v>
      </c>
      <c r="H346" t="s">
        <v>159</v>
      </c>
      <c r="I346" t="s">
        <v>100</v>
      </c>
      <c r="J346" s="2">
        <v>8336.8799999999992</v>
      </c>
    </row>
    <row r="347" spans="2:10" x14ac:dyDescent="0.3">
      <c r="B347">
        <v>346</v>
      </c>
      <c r="C347" s="1" t="s">
        <v>51</v>
      </c>
      <c r="D347" t="s">
        <v>57</v>
      </c>
      <c r="E347" t="s">
        <v>98</v>
      </c>
      <c r="F347" t="s">
        <v>155</v>
      </c>
      <c r="G347" t="s">
        <v>160</v>
      </c>
      <c r="H347" t="s">
        <v>160</v>
      </c>
      <c r="I347" t="s">
        <v>100</v>
      </c>
      <c r="J347" s="2">
        <v>16051.55</v>
      </c>
    </row>
    <row r="348" spans="2:10" x14ac:dyDescent="0.3">
      <c r="B348">
        <v>347</v>
      </c>
      <c r="C348" s="1" t="s">
        <v>51</v>
      </c>
      <c r="D348" t="s">
        <v>57</v>
      </c>
      <c r="E348" t="s">
        <v>98</v>
      </c>
      <c r="F348" t="s">
        <v>132</v>
      </c>
      <c r="G348" t="s">
        <v>132</v>
      </c>
      <c r="H348" t="s">
        <v>133</v>
      </c>
      <c r="I348" t="s">
        <v>100</v>
      </c>
      <c r="J348" s="2">
        <v>271686</v>
      </c>
    </row>
    <row r="349" spans="2:10" x14ac:dyDescent="0.3">
      <c r="B349">
        <v>348</v>
      </c>
      <c r="C349" s="1" t="s">
        <v>51</v>
      </c>
      <c r="D349" t="s">
        <v>57</v>
      </c>
      <c r="E349" t="s">
        <v>98</v>
      </c>
      <c r="F349" t="s">
        <v>146</v>
      </c>
      <c r="G349" t="s">
        <v>146</v>
      </c>
      <c r="H349" t="s">
        <v>146</v>
      </c>
      <c r="I349" t="s">
        <v>100</v>
      </c>
      <c r="J349" s="2">
        <v>73078.09</v>
      </c>
    </row>
    <row r="350" spans="2:10" x14ac:dyDescent="0.3">
      <c r="B350">
        <v>349</v>
      </c>
      <c r="C350" s="1" t="s">
        <v>51</v>
      </c>
      <c r="D350" t="s">
        <v>57</v>
      </c>
      <c r="E350" t="s">
        <v>99</v>
      </c>
      <c r="F350" t="s">
        <v>134</v>
      </c>
      <c r="G350" t="s">
        <v>134</v>
      </c>
      <c r="H350" t="s">
        <v>135</v>
      </c>
      <c r="I350" t="s">
        <v>59</v>
      </c>
      <c r="J350" s="2">
        <v>113533.87</v>
      </c>
    </row>
    <row r="351" spans="2:10" x14ac:dyDescent="0.3">
      <c r="B351">
        <v>350</v>
      </c>
      <c r="C351" s="1" t="s">
        <v>51</v>
      </c>
      <c r="D351" t="s">
        <v>57</v>
      </c>
      <c r="E351" t="s">
        <v>99</v>
      </c>
      <c r="F351" t="s">
        <v>134</v>
      </c>
      <c r="G351" t="s">
        <v>134</v>
      </c>
      <c r="H351" t="s">
        <v>135</v>
      </c>
      <c r="I351" t="s">
        <v>60</v>
      </c>
      <c r="J351" s="2">
        <v>131575.60999999999</v>
      </c>
    </row>
    <row r="352" spans="2:10" x14ac:dyDescent="0.3">
      <c r="B352">
        <v>351</v>
      </c>
      <c r="C352" s="1" t="s">
        <v>51</v>
      </c>
      <c r="D352" t="s">
        <v>57</v>
      </c>
      <c r="E352" t="s">
        <v>99</v>
      </c>
      <c r="F352" t="s">
        <v>134</v>
      </c>
      <c r="G352" t="s">
        <v>134</v>
      </c>
      <c r="H352" t="s">
        <v>135</v>
      </c>
      <c r="I352" t="s">
        <v>62</v>
      </c>
      <c r="J352" s="2">
        <v>103755.9</v>
      </c>
    </row>
    <row r="353" spans="2:10" x14ac:dyDescent="0.3">
      <c r="B353">
        <v>352</v>
      </c>
      <c r="C353" s="1" t="s">
        <v>51</v>
      </c>
      <c r="D353" t="s">
        <v>57</v>
      </c>
      <c r="E353" t="s">
        <v>99</v>
      </c>
      <c r="F353" t="s">
        <v>134</v>
      </c>
      <c r="G353" t="s">
        <v>134</v>
      </c>
      <c r="H353" t="s">
        <v>135</v>
      </c>
      <c r="I353" t="s">
        <v>63</v>
      </c>
      <c r="J353" s="2">
        <v>101119.67</v>
      </c>
    </row>
    <row r="354" spans="2:10" x14ac:dyDescent="0.3">
      <c r="B354">
        <v>353</v>
      </c>
      <c r="C354" s="1" t="s">
        <v>51</v>
      </c>
      <c r="D354" t="s">
        <v>57</v>
      </c>
      <c r="E354" t="s">
        <v>99</v>
      </c>
      <c r="F354" t="s">
        <v>147</v>
      </c>
      <c r="G354" t="s">
        <v>148</v>
      </c>
      <c r="H354" t="s">
        <v>148</v>
      </c>
      <c r="I354" t="s">
        <v>100</v>
      </c>
      <c r="J354" s="2">
        <v>339765.29000000004</v>
      </c>
    </row>
    <row r="355" spans="2:10" x14ac:dyDescent="0.3">
      <c r="B355">
        <v>354</v>
      </c>
      <c r="C355" s="1" t="s">
        <v>51</v>
      </c>
      <c r="D355" t="s">
        <v>57</v>
      </c>
      <c r="E355" t="s">
        <v>99</v>
      </c>
      <c r="F355" t="s">
        <v>147</v>
      </c>
      <c r="G355" t="s">
        <v>148</v>
      </c>
      <c r="H355" t="s">
        <v>148</v>
      </c>
      <c r="I355" t="s">
        <v>58</v>
      </c>
      <c r="J355" s="2">
        <v>43316.39</v>
      </c>
    </row>
    <row r="356" spans="2:10" x14ac:dyDescent="0.3">
      <c r="B356">
        <v>355</v>
      </c>
      <c r="C356" s="1" t="s">
        <v>51</v>
      </c>
      <c r="D356" t="s">
        <v>57</v>
      </c>
      <c r="E356" t="s">
        <v>99</v>
      </c>
      <c r="F356" t="s">
        <v>147</v>
      </c>
      <c r="G356" t="s">
        <v>148</v>
      </c>
      <c r="H356" t="s">
        <v>148</v>
      </c>
      <c r="I356" t="s">
        <v>59</v>
      </c>
      <c r="J356" s="2">
        <v>40570.57</v>
      </c>
    </row>
    <row r="357" spans="2:10" x14ac:dyDescent="0.3">
      <c r="B357">
        <v>356</v>
      </c>
      <c r="C357" s="1" t="s">
        <v>51</v>
      </c>
      <c r="D357" t="s">
        <v>57</v>
      </c>
      <c r="E357" t="s">
        <v>99</v>
      </c>
      <c r="F357" t="s">
        <v>147</v>
      </c>
      <c r="G357" t="s">
        <v>148</v>
      </c>
      <c r="H357" t="s">
        <v>148</v>
      </c>
      <c r="I357" t="s">
        <v>60</v>
      </c>
      <c r="J357" s="2">
        <v>32466.06</v>
      </c>
    </row>
    <row r="358" spans="2:10" x14ac:dyDescent="0.3">
      <c r="B358">
        <v>357</v>
      </c>
      <c r="C358" s="1" t="s">
        <v>51</v>
      </c>
      <c r="D358" t="s">
        <v>57</v>
      </c>
      <c r="E358" t="s">
        <v>99</v>
      </c>
      <c r="F358" t="s">
        <v>147</v>
      </c>
      <c r="G358" t="s">
        <v>148</v>
      </c>
      <c r="H358" t="s">
        <v>148</v>
      </c>
      <c r="I358" t="s">
        <v>61</v>
      </c>
      <c r="J358" s="2">
        <v>24941.43</v>
      </c>
    </row>
    <row r="359" spans="2:10" x14ac:dyDescent="0.3">
      <c r="B359">
        <v>358</v>
      </c>
      <c r="C359" s="1" t="s">
        <v>51</v>
      </c>
      <c r="D359" t="s">
        <v>57</v>
      </c>
      <c r="E359" t="s">
        <v>99</v>
      </c>
      <c r="F359" t="s">
        <v>147</v>
      </c>
      <c r="G359" t="s">
        <v>148</v>
      </c>
      <c r="H359" t="s">
        <v>148</v>
      </c>
      <c r="I359" t="s">
        <v>62</v>
      </c>
      <c r="J359" s="2">
        <v>11509.15</v>
      </c>
    </row>
    <row r="360" spans="2:10" x14ac:dyDescent="0.3">
      <c r="B360">
        <v>359</v>
      </c>
      <c r="C360" s="1" t="s">
        <v>51</v>
      </c>
      <c r="D360" t="s">
        <v>57</v>
      </c>
      <c r="E360" t="s">
        <v>99</v>
      </c>
      <c r="F360" t="s">
        <v>147</v>
      </c>
      <c r="G360" t="s">
        <v>148</v>
      </c>
      <c r="H360" t="s">
        <v>148</v>
      </c>
      <c r="I360" t="s">
        <v>63</v>
      </c>
      <c r="J360" s="2">
        <v>24870.39</v>
      </c>
    </row>
    <row r="361" spans="2:10" x14ac:dyDescent="0.3">
      <c r="B361">
        <v>360</v>
      </c>
      <c r="C361" s="1" t="s">
        <v>51</v>
      </c>
      <c r="D361" t="s">
        <v>57</v>
      </c>
      <c r="E361" t="s">
        <v>99</v>
      </c>
      <c r="F361" t="s">
        <v>136</v>
      </c>
      <c r="G361" t="s">
        <v>148</v>
      </c>
      <c r="H361" t="s">
        <v>138</v>
      </c>
      <c r="I361" t="s">
        <v>100</v>
      </c>
      <c r="J361" s="2">
        <v>160032.47</v>
      </c>
    </row>
    <row r="362" spans="2:10" x14ac:dyDescent="0.3">
      <c r="B362">
        <v>361</v>
      </c>
      <c r="C362" s="1" t="s">
        <v>51</v>
      </c>
      <c r="D362" t="s">
        <v>57</v>
      </c>
      <c r="E362" t="s">
        <v>99</v>
      </c>
      <c r="F362" t="s">
        <v>136</v>
      </c>
      <c r="G362" t="s">
        <v>148</v>
      </c>
      <c r="H362" t="s">
        <v>138</v>
      </c>
      <c r="I362" t="s">
        <v>58</v>
      </c>
      <c r="J362" s="2">
        <v>127823.73999999999</v>
      </c>
    </row>
    <row r="363" spans="2:10" x14ac:dyDescent="0.3">
      <c r="B363">
        <v>362</v>
      </c>
      <c r="C363" s="1" t="s">
        <v>51</v>
      </c>
      <c r="D363" t="s">
        <v>57</v>
      </c>
      <c r="E363" t="s">
        <v>99</v>
      </c>
      <c r="F363" t="s">
        <v>136</v>
      </c>
      <c r="G363" t="s">
        <v>148</v>
      </c>
      <c r="H363" t="s">
        <v>138</v>
      </c>
      <c r="I363" t="s">
        <v>59</v>
      </c>
      <c r="J363" s="2">
        <v>150242.22</v>
      </c>
    </row>
    <row r="364" spans="2:10" x14ac:dyDescent="0.3">
      <c r="B364">
        <v>363</v>
      </c>
      <c r="C364" s="1" t="s">
        <v>51</v>
      </c>
      <c r="D364" t="s">
        <v>57</v>
      </c>
      <c r="E364" t="s">
        <v>99</v>
      </c>
      <c r="F364" t="s">
        <v>136</v>
      </c>
      <c r="G364" t="s">
        <v>148</v>
      </c>
      <c r="H364" t="s">
        <v>138</v>
      </c>
      <c r="I364" t="s">
        <v>60</v>
      </c>
      <c r="J364" s="2">
        <v>163175.00999999998</v>
      </c>
    </row>
    <row r="365" spans="2:10" x14ac:dyDescent="0.3">
      <c r="B365">
        <v>364</v>
      </c>
      <c r="C365" s="1" t="s">
        <v>51</v>
      </c>
      <c r="D365" t="s">
        <v>57</v>
      </c>
      <c r="E365" t="s">
        <v>99</v>
      </c>
      <c r="F365" t="s">
        <v>136</v>
      </c>
      <c r="G365" t="s">
        <v>148</v>
      </c>
      <c r="H365" t="s">
        <v>138</v>
      </c>
      <c r="I365" t="s">
        <v>61</v>
      </c>
      <c r="J365" s="2">
        <v>151195.76999999999</v>
      </c>
    </row>
    <row r="366" spans="2:10" x14ac:dyDescent="0.3">
      <c r="B366">
        <v>365</v>
      </c>
      <c r="C366" s="1" t="s">
        <v>51</v>
      </c>
      <c r="D366" t="s">
        <v>57</v>
      </c>
      <c r="E366" t="s">
        <v>99</v>
      </c>
      <c r="F366" t="s">
        <v>136</v>
      </c>
      <c r="G366" t="s">
        <v>148</v>
      </c>
      <c r="H366" t="s">
        <v>138</v>
      </c>
      <c r="I366" t="s">
        <v>62</v>
      </c>
      <c r="J366" s="2">
        <v>30995.67</v>
      </c>
    </row>
    <row r="367" spans="2:10" x14ac:dyDescent="0.3">
      <c r="B367">
        <v>366</v>
      </c>
      <c r="C367" s="1" t="s">
        <v>51</v>
      </c>
      <c r="D367" t="s">
        <v>57</v>
      </c>
      <c r="E367" t="s">
        <v>99</v>
      </c>
      <c r="F367" t="s">
        <v>136</v>
      </c>
      <c r="G367" t="s">
        <v>148</v>
      </c>
      <c r="H367" t="s">
        <v>138</v>
      </c>
      <c r="I367" t="s">
        <v>63</v>
      </c>
      <c r="J367" s="2">
        <v>145307.49000000002</v>
      </c>
    </row>
    <row r="368" spans="2:10" x14ac:dyDescent="0.3">
      <c r="B368">
        <v>367</v>
      </c>
      <c r="C368" s="1" t="s">
        <v>51</v>
      </c>
      <c r="D368" t="s">
        <v>57</v>
      </c>
      <c r="E368" t="s">
        <v>99</v>
      </c>
      <c r="F368" t="s">
        <v>136</v>
      </c>
      <c r="G368" t="s">
        <v>161</v>
      </c>
      <c r="H368" t="s">
        <v>161</v>
      </c>
      <c r="I368" t="s">
        <v>100</v>
      </c>
      <c r="J368" s="2">
        <v>4339.4399999999996</v>
      </c>
    </row>
    <row r="369" spans="2:10" x14ac:dyDescent="0.3">
      <c r="B369">
        <v>368</v>
      </c>
      <c r="C369" s="1" t="s">
        <v>51</v>
      </c>
      <c r="D369" t="s">
        <v>57</v>
      </c>
      <c r="E369" t="s">
        <v>99</v>
      </c>
      <c r="F369" t="s">
        <v>136</v>
      </c>
      <c r="G369" t="s">
        <v>161</v>
      </c>
      <c r="H369" t="s">
        <v>161</v>
      </c>
      <c r="I369" t="s">
        <v>62</v>
      </c>
      <c r="J369" s="2">
        <v>6424.63</v>
      </c>
    </row>
    <row r="370" spans="2:10" x14ac:dyDescent="0.3">
      <c r="B370">
        <v>369</v>
      </c>
      <c r="C370" s="1" t="s">
        <v>51</v>
      </c>
      <c r="D370" t="s">
        <v>57</v>
      </c>
      <c r="E370" t="s">
        <v>99</v>
      </c>
      <c r="F370" t="s">
        <v>136</v>
      </c>
      <c r="G370" t="s">
        <v>161</v>
      </c>
      <c r="H370" t="s">
        <v>161</v>
      </c>
      <c r="I370" t="s">
        <v>63</v>
      </c>
      <c r="J370" s="2">
        <v>6424.61</v>
      </c>
    </row>
    <row r="371" spans="2:10" x14ac:dyDescent="0.3">
      <c r="B371">
        <v>370</v>
      </c>
      <c r="C371" s="1" t="s">
        <v>51</v>
      </c>
      <c r="D371" t="s">
        <v>57</v>
      </c>
      <c r="E371" t="s">
        <v>99</v>
      </c>
      <c r="F371" t="s">
        <v>136</v>
      </c>
      <c r="G371" t="s">
        <v>137</v>
      </c>
      <c r="H371" t="s">
        <v>106</v>
      </c>
      <c r="I371" t="s">
        <v>100</v>
      </c>
      <c r="J371" s="2">
        <v>208653.62</v>
      </c>
    </row>
    <row r="372" spans="2:10" x14ac:dyDescent="0.3">
      <c r="B372">
        <v>371</v>
      </c>
      <c r="C372" s="1" t="s">
        <v>51</v>
      </c>
      <c r="D372" t="s">
        <v>57</v>
      </c>
      <c r="E372" t="s">
        <v>99</v>
      </c>
      <c r="F372" t="s">
        <v>136</v>
      </c>
      <c r="G372" t="s">
        <v>137</v>
      </c>
      <c r="H372" t="s">
        <v>106</v>
      </c>
      <c r="I372" t="s">
        <v>58</v>
      </c>
      <c r="J372" s="2">
        <v>10090.5</v>
      </c>
    </row>
    <row r="373" spans="2:10" x14ac:dyDescent="0.3">
      <c r="B373">
        <v>372</v>
      </c>
      <c r="C373" s="1" t="s">
        <v>51</v>
      </c>
      <c r="D373" t="s">
        <v>57</v>
      </c>
      <c r="E373" t="s">
        <v>99</v>
      </c>
      <c r="F373" t="s">
        <v>136</v>
      </c>
      <c r="G373" t="s">
        <v>137</v>
      </c>
      <c r="H373" t="s">
        <v>106</v>
      </c>
      <c r="I373" t="s">
        <v>59</v>
      </c>
      <c r="J373" s="2">
        <v>47330.47</v>
      </c>
    </row>
    <row r="374" spans="2:10" x14ac:dyDescent="0.3">
      <c r="B374">
        <v>373</v>
      </c>
      <c r="C374" s="1" t="s">
        <v>51</v>
      </c>
      <c r="D374" t="s">
        <v>57</v>
      </c>
      <c r="E374" t="s">
        <v>99</v>
      </c>
      <c r="F374" t="s">
        <v>136</v>
      </c>
      <c r="G374" t="s">
        <v>137</v>
      </c>
      <c r="H374" t="s">
        <v>106</v>
      </c>
      <c r="I374" t="s">
        <v>60</v>
      </c>
      <c r="J374" s="2">
        <v>52316.65</v>
      </c>
    </row>
    <row r="375" spans="2:10" x14ac:dyDescent="0.3">
      <c r="B375">
        <v>374</v>
      </c>
      <c r="C375" s="1" t="s">
        <v>51</v>
      </c>
      <c r="D375" t="s">
        <v>57</v>
      </c>
      <c r="E375" t="s">
        <v>99</v>
      </c>
      <c r="F375" t="s">
        <v>136</v>
      </c>
      <c r="G375" t="s">
        <v>137</v>
      </c>
      <c r="H375" t="s">
        <v>106</v>
      </c>
      <c r="I375" t="s">
        <v>61</v>
      </c>
      <c r="J375" s="2">
        <v>101977.03</v>
      </c>
    </row>
    <row r="376" spans="2:10" x14ac:dyDescent="0.3">
      <c r="B376">
        <v>375</v>
      </c>
      <c r="C376" s="1" t="s">
        <v>51</v>
      </c>
      <c r="D376" t="s">
        <v>57</v>
      </c>
      <c r="E376" t="s">
        <v>99</v>
      </c>
      <c r="F376" t="s">
        <v>136</v>
      </c>
      <c r="G376" t="s">
        <v>137</v>
      </c>
      <c r="H376" t="s">
        <v>106</v>
      </c>
      <c r="I376" t="s">
        <v>62</v>
      </c>
      <c r="J376" s="2">
        <v>72676.009999999995</v>
      </c>
    </row>
    <row r="377" spans="2:10" x14ac:dyDescent="0.3">
      <c r="B377">
        <v>376</v>
      </c>
      <c r="C377" s="1" t="s">
        <v>51</v>
      </c>
      <c r="D377" t="s">
        <v>57</v>
      </c>
      <c r="E377" t="s">
        <v>99</v>
      </c>
      <c r="F377" t="s">
        <v>136</v>
      </c>
      <c r="G377" t="s">
        <v>137</v>
      </c>
      <c r="H377" t="s">
        <v>106</v>
      </c>
      <c r="I377" t="s">
        <v>63</v>
      </c>
      <c r="J377" s="2">
        <v>83379.7</v>
      </c>
    </row>
    <row r="378" spans="2:10" x14ac:dyDescent="0.3">
      <c r="B378">
        <v>377</v>
      </c>
      <c r="C378" s="1" t="s">
        <v>51</v>
      </c>
      <c r="D378" t="s">
        <v>57</v>
      </c>
      <c r="E378" t="s">
        <v>99</v>
      </c>
      <c r="F378" t="s">
        <v>136</v>
      </c>
      <c r="G378" t="s">
        <v>137</v>
      </c>
      <c r="H378" t="s">
        <v>149</v>
      </c>
      <c r="I378" t="s">
        <v>100</v>
      </c>
      <c r="J378" s="2">
        <v>59483.98</v>
      </c>
    </row>
    <row r="379" spans="2:10" x14ac:dyDescent="0.3">
      <c r="B379">
        <v>378</v>
      </c>
      <c r="C379" s="1" t="s">
        <v>51</v>
      </c>
      <c r="D379" t="s">
        <v>57</v>
      </c>
      <c r="E379" t="s">
        <v>99</v>
      </c>
      <c r="F379" t="s">
        <v>136</v>
      </c>
      <c r="G379" t="s">
        <v>137</v>
      </c>
      <c r="H379" t="s">
        <v>149</v>
      </c>
      <c r="I379" t="s">
        <v>59</v>
      </c>
      <c r="J379" s="2">
        <v>12494.31</v>
      </c>
    </row>
    <row r="380" spans="2:10" x14ac:dyDescent="0.3">
      <c r="B380">
        <v>379</v>
      </c>
      <c r="C380" s="1" t="s">
        <v>51</v>
      </c>
      <c r="D380" t="s">
        <v>57</v>
      </c>
      <c r="E380" t="s">
        <v>99</v>
      </c>
      <c r="F380" t="s">
        <v>136</v>
      </c>
      <c r="G380" t="s">
        <v>137</v>
      </c>
      <c r="H380" t="s">
        <v>149</v>
      </c>
      <c r="I380" t="s">
        <v>60</v>
      </c>
      <c r="J380" s="2">
        <v>11463.18</v>
      </c>
    </row>
    <row r="381" spans="2:10" x14ac:dyDescent="0.3">
      <c r="B381">
        <v>380</v>
      </c>
      <c r="C381" s="1" t="s">
        <v>51</v>
      </c>
      <c r="D381" t="s">
        <v>57</v>
      </c>
      <c r="E381" t="s">
        <v>99</v>
      </c>
      <c r="F381" t="s">
        <v>136</v>
      </c>
      <c r="G381" t="s">
        <v>137</v>
      </c>
      <c r="H381" t="s">
        <v>149</v>
      </c>
      <c r="I381" t="s">
        <v>61</v>
      </c>
      <c r="J381" s="2">
        <v>19141.45</v>
      </c>
    </row>
    <row r="382" spans="2:10" x14ac:dyDescent="0.3">
      <c r="B382">
        <v>381</v>
      </c>
      <c r="C382" s="1" t="s">
        <v>51</v>
      </c>
      <c r="D382" t="s">
        <v>57</v>
      </c>
      <c r="E382" t="s">
        <v>99</v>
      </c>
      <c r="F382" t="s">
        <v>136</v>
      </c>
      <c r="G382" t="s">
        <v>137</v>
      </c>
      <c r="H382" t="s">
        <v>149</v>
      </c>
      <c r="I382" t="s">
        <v>62</v>
      </c>
      <c r="J382" s="2">
        <v>11660.59</v>
      </c>
    </row>
    <row r="383" spans="2:10" x14ac:dyDescent="0.3">
      <c r="B383">
        <v>382</v>
      </c>
      <c r="C383" s="1" t="s">
        <v>51</v>
      </c>
      <c r="D383" t="s">
        <v>57</v>
      </c>
      <c r="E383" t="s">
        <v>99</v>
      </c>
      <c r="F383" t="s">
        <v>136</v>
      </c>
      <c r="G383" t="s">
        <v>137</v>
      </c>
      <c r="H383" t="s">
        <v>149</v>
      </c>
      <c r="I383" t="s">
        <v>63</v>
      </c>
      <c r="J383" s="2">
        <v>12278.16</v>
      </c>
    </row>
    <row r="384" spans="2:10" x14ac:dyDescent="0.3">
      <c r="B384">
        <v>383</v>
      </c>
      <c r="C384" s="1" t="s">
        <v>34</v>
      </c>
      <c r="D384" t="s">
        <v>35</v>
      </c>
      <c r="E384" t="s">
        <v>97</v>
      </c>
      <c r="F384" t="s">
        <v>103</v>
      </c>
      <c r="G384" t="s">
        <v>103</v>
      </c>
      <c r="H384" t="s">
        <v>103</v>
      </c>
      <c r="I384" t="s">
        <v>100</v>
      </c>
      <c r="J384" s="2">
        <v>1531986.77</v>
      </c>
    </row>
    <row r="385" spans="2:13" x14ac:dyDescent="0.3">
      <c r="B385">
        <v>384</v>
      </c>
      <c r="C385" s="1" t="s">
        <v>34</v>
      </c>
      <c r="D385" t="s">
        <v>35</v>
      </c>
      <c r="E385" t="s">
        <v>97</v>
      </c>
      <c r="F385" t="s">
        <v>139</v>
      </c>
      <c r="G385" t="s">
        <v>139</v>
      </c>
      <c r="H385" t="s">
        <v>139</v>
      </c>
      <c r="I385" t="s">
        <v>100</v>
      </c>
      <c r="J385" s="2">
        <v>2089596.1500000001</v>
      </c>
      <c r="M385" t="s">
        <v>598</v>
      </c>
    </row>
    <row r="386" spans="2:13" x14ac:dyDescent="0.3">
      <c r="B386">
        <v>385</v>
      </c>
      <c r="C386" s="1" t="s">
        <v>34</v>
      </c>
      <c r="D386" t="s">
        <v>35</v>
      </c>
      <c r="E386" t="s">
        <v>97</v>
      </c>
      <c r="F386" t="s">
        <v>140</v>
      </c>
      <c r="G386" t="s">
        <v>141</v>
      </c>
      <c r="H386" t="s">
        <v>140</v>
      </c>
      <c r="I386" t="s">
        <v>100</v>
      </c>
      <c r="J386" s="2">
        <v>1721630.85</v>
      </c>
      <c r="M386" t="s">
        <v>598</v>
      </c>
    </row>
    <row r="387" spans="2:13" x14ac:dyDescent="0.3">
      <c r="B387">
        <v>386</v>
      </c>
      <c r="C387" s="1" t="s">
        <v>34</v>
      </c>
      <c r="D387" t="s">
        <v>35</v>
      </c>
      <c r="E387" t="s">
        <v>97</v>
      </c>
      <c r="F387" t="s">
        <v>151</v>
      </c>
      <c r="G387" t="s">
        <v>151</v>
      </c>
      <c r="H387" t="s">
        <v>151</v>
      </c>
      <c r="I387" t="s">
        <v>100</v>
      </c>
      <c r="J387" s="2">
        <v>240894.27</v>
      </c>
      <c r="L387" s="19">
        <f>SUM(J385:J387)</f>
        <v>4052121.27</v>
      </c>
      <c r="M387" t="s">
        <v>598</v>
      </c>
    </row>
    <row r="388" spans="2:13" x14ac:dyDescent="0.3">
      <c r="B388">
        <v>387</v>
      </c>
      <c r="C388" s="1" t="s">
        <v>34</v>
      </c>
      <c r="D388" t="s">
        <v>35</v>
      </c>
      <c r="E388" t="s">
        <v>97</v>
      </c>
      <c r="F388" t="s">
        <v>105</v>
      </c>
      <c r="G388" t="s">
        <v>106</v>
      </c>
      <c r="H388" t="s">
        <v>107</v>
      </c>
      <c r="I388" t="s">
        <v>36</v>
      </c>
      <c r="J388" s="2">
        <v>425099.43</v>
      </c>
    </row>
    <row r="389" spans="2:13" x14ac:dyDescent="0.3">
      <c r="B389">
        <v>388</v>
      </c>
      <c r="C389" s="1" t="s">
        <v>34</v>
      </c>
      <c r="D389" t="s">
        <v>35</v>
      </c>
      <c r="E389" t="s">
        <v>97</v>
      </c>
      <c r="F389" t="s">
        <v>105</v>
      </c>
      <c r="G389" t="s">
        <v>106</v>
      </c>
      <c r="H389" t="s">
        <v>107</v>
      </c>
      <c r="I389" t="s">
        <v>37</v>
      </c>
      <c r="J389" s="2">
        <v>402339.51</v>
      </c>
    </row>
    <row r="390" spans="2:13" x14ac:dyDescent="0.3">
      <c r="B390">
        <v>389</v>
      </c>
      <c r="C390" s="1" t="s">
        <v>34</v>
      </c>
      <c r="D390" t="s">
        <v>35</v>
      </c>
      <c r="E390" t="s">
        <v>97</v>
      </c>
      <c r="F390" t="s">
        <v>105</v>
      </c>
      <c r="G390" t="s">
        <v>106</v>
      </c>
      <c r="H390" t="s">
        <v>107</v>
      </c>
      <c r="I390" t="s">
        <v>38</v>
      </c>
      <c r="J390" s="2">
        <v>472745.02</v>
      </c>
    </row>
    <row r="391" spans="2:13" x14ac:dyDescent="0.3">
      <c r="B391">
        <v>390</v>
      </c>
      <c r="C391" s="1" t="s">
        <v>34</v>
      </c>
      <c r="D391" t="s">
        <v>35</v>
      </c>
      <c r="E391" t="s">
        <v>97</v>
      </c>
      <c r="F391" t="s">
        <v>105</v>
      </c>
      <c r="G391" t="s">
        <v>106</v>
      </c>
      <c r="H391" t="s">
        <v>107</v>
      </c>
      <c r="I391" t="s">
        <v>39</v>
      </c>
      <c r="J391" s="2">
        <v>356852.49</v>
      </c>
    </row>
    <row r="392" spans="2:13" x14ac:dyDescent="0.3">
      <c r="B392">
        <v>391</v>
      </c>
      <c r="C392" s="1" t="s">
        <v>34</v>
      </c>
      <c r="D392" t="s">
        <v>35</v>
      </c>
      <c r="E392" t="s">
        <v>97</v>
      </c>
      <c r="F392" t="s">
        <v>105</v>
      </c>
      <c r="G392" t="s">
        <v>106</v>
      </c>
      <c r="H392" t="s">
        <v>107</v>
      </c>
      <c r="I392" t="s">
        <v>40</v>
      </c>
      <c r="J392" s="2">
        <v>527713.81000000006</v>
      </c>
    </row>
    <row r="393" spans="2:13" x14ac:dyDescent="0.3">
      <c r="B393">
        <v>392</v>
      </c>
      <c r="C393" s="1" t="s">
        <v>34</v>
      </c>
      <c r="D393" t="s">
        <v>35</v>
      </c>
      <c r="E393" t="s">
        <v>97</v>
      </c>
      <c r="F393" t="s">
        <v>105</v>
      </c>
      <c r="G393" t="s">
        <v>106</v>
      </c>
      <c r="H393" t="s">
        <v>108</v>
      </c>
      <c r="I393" t="s">
        <v>36</v>
      </c>
      <c r="J393" s="2">
        <v>467276.53</v>
      </c>
    </row>
    <row r="394" spans="2:13" x14ac:dyDescent="0.3">
      <c r="B394">
        <v>393</v>
      </c>
      <c r="C394" s="1" t="s">
        <v>34</v>
      </c>
      <c r="D394" t="s">
        <v>35</v>
      </c>
      <c r="E394" t="s">
        <v>97</v>
      </c>
      <c r="F394" t="s">
        <v>105</v>
      </c>
      <c r="G394" t="s">
        <v>106</v>
      </c>
      <c r="H394" t="s">
        <v>108</v>
      </c>
      <c r="I394" t="s">
        <v>37</v>
      </c>
      <c r="J394" s="2">
        <v>164541.09</v>
      </c>
    </row>
    <row r="395" spans="2:13" x14ac:dyDescent="0.3">
      <c r="B395">
        <v>394</v>
      </c>
      <c r="C395" s="1" t="s">
        <v>34</v>
      </c>
      <c r="D395" t="s">
        <v>35</v>
      </c>
      <c r="E395" t="s">
        <v>97</v>
      </c>
      <c r="F395" t="s">
        <v>105</v>
      </c>
      <c r="G395" t="s">
        <v>106</v>
      </c>
      <c r="H395" t="s">
        <v>108</v>
      </c>
      <c r="I395" t="s">
        <v>38</v>
      </c>
      <c r="J395" s="2">
        <v>215162.26</v>
      </c>
    </row>
    <row r="396" spans="2:13" x14ac:dyDescent="0.3">
      <c r="B396">
        <v>395</v>
      </c>
      <c r="C396" s="1" t="s">
        <v>34</v>
      </c>
      <c r="D396" t="s">
        <v>35</v>
      </c>
      <c r="E396" t="s">
        <v>97</v>
      </c>
      <c r="F396" t="s">
        <v>105</v>
      </c>
      <c r="G396" t="s">
        <v>106</v>
      </c>
      <c r="H396" t="s">
        <v>108</v>
      </c>
      <c r="I396" t="s">
        <v>39</v>
      </c>
      <c r="J396" s="2">
        <v>91365.62</v>
      </c>
    </row>
    <row r="397" spans="2:13" x14ac:dyDescent="0.3">
      <c r="B397">
        <v>396</v>
      </c>
      <c r="C397" s="1" t="s">
        <v>34</v>
      </c>
      <c r="D397" t="s">
        <v>35</v>
      </c>
      <c r="E397" t="s">
        <v>97</v>
      </c>
      <c r="F397" t="s">
        <v>105</v>
      </c>
      <c r="G397" t="s">
        <v>106</v>
      </c>
      <c r="H397" t="s">
        <v>108</v>
      </c>
      <c r="I397" t="s">
        <v>40</v>
      </c>
      <c r="J397" s="2">
        <v>267325.15999999997</v>
      </c>
    </row>
    <row r="398" spans="2:13" x14ac:dyDescent="0.3">
      <c r="B398">
        <v>397</v>
      </c>
      <c r="C398" s="1" t="s">
        <v>34</v>
      </c>
      <c r="D398" t="s">
        <v>35</v>
      </c>
      <c r="E398" t="s">
        <v>97</v>
      </c>
      <c r="F398" t="s">
        <v>105</v>
      </c>
      <c r="G398" t="s">
        <v>106</v>
      </c>
      <c r="H398" t="s">
        <v>142</v>
      </c>
      <c r="I398" t="s">
        <v>38</v>
      </c>
      <c r="J398" s="2">
        <v>20805.020000000019</v>
      </c>
    </row>
    <row r="399" spans="2:13" x14ac:dyDescent="0.3">
      <c r="B399">
        <v>398</v>
      </c>
      <c r="C399" s="1" t="s">
        <v>34</v>
      </c>
      <c r="D399" t="s">
        <v>35</v>
      </c>
      <c r="E399" t="s">
        <v>97</v>
      </c>
      <c r="F399" t="s">
        <v>105</v>
      </c>
      <c r="G399" t="s">
        <v>106</v>
      </c>
      <c r="H399" t="s">
        <v>142</v>
      </c>
      <c r="I399" t="s">
        <v>40</v>
      </c>
      <c r="J399" s="2">
        <v>4044.2799999999115</v>
      </c>
    </row>
    <row r="400" spans="2:13" x14ac:dyDescent="0.3">
      <c r="B400">
        <v>399</v>
      </c>
      <c r="C400" s="1" t="s">
        <v>34</v>
      </c>
      <c r="D400" t="s">
        <v>35</v>
      </c>
      <c r="E400" t="s">
        <v>97</v>
      </c>
      <c r="F400" t="s">
        <v>105</v>
      </c>
      <c r="G400" t="s">
        <v>106</v>
      </c>
      <c r="H400" t="s">
        <v>109</v>
      </c>
      <c r="I400" t="s">
        <v>36</v>
      </c>
      <c r="J400" s="2">
        <v>153306.91</v>
      </c>
    </row>
    <row r="401" spans="2:10" x14ac:dyDescent="0.3">
      <c r="B401">
        <v>400</v>
      </c>
      <c r="C401" s="1" t="s">
        <v>34</v>
      </c>
      <c r="D401" t="s">
        <v>35</v>
      </c>
      <c r="E401" t="s">
        <v>97</v>
      </c>
      <c r="F401" t="s">
        <v>105</v>
      </c>
      <c r="G401" t="s">
        <v>106</v>
      </c>
      <c r="H401" t="s">
        <v>109</v>
      </c>
      <c r="I401" t="s">
        <v>37</v>
      </c>
      <c r="J401" s="2">
        <v>138386.43</v>
      </c>
    </row>
    <row r="402" spans="2:10" x14ac:dyDescent="0.3">
      <c r="B402">
        <v>401</v>
      </c>
      <c r="C402" s="1" t="s">
        <v>34</v>
      </c>
      <c r="D402" t="s">
        <v>35</v>
      </c>
      <c r="E402" t="s">
        <v>97</v>
      </c>
      <c r="F402" t="s">
        <v>105</v>
      </c>
      <c r="G402" t="s">
        <v>106</v>
      </c>
      <c r="H402" t="s">
        <v>109</v>
      </c>
      <c r="I402" t="s">
        <v>38</v>
      </c>
      <c r="J402" s="2">
        <v>1777.1</v>
      </c>
    </row>
    <row r="403" spans="2:10" x14ac:dyDescent="0.3">
      <c r="B403">
        <v>402</v>
      </c>
      <c r="C403" s="1" t="s">
        <v>34</v>
      </c>
      <c r="D403" t="s">
        <v>35</v>
      </c>
      <c r="E403" t="s">
        <v>97</v>
      </c>
      <c r="F403" t="s">
        <v>105</v>
      </c>
      <c r="G403" t="s">
        <v>106</v>
      </c>
      <c r="H403" t="s">
        <v>109</v>
      </c>
      <c r="I403" t="s">
        <v>39</v>
      </c>
      <c r="J403" s="2">
        <v>1017.84</v>
      </c>
    </row>
    <row r="404" spans="2:10" x14ac:dyDescent="0.3">
      <c r="B404">
        <v>403</v>
      </c>
      <c r="C404" s="1" t="s">
        <v>34</v>
      </c>
      <c r="D404" t="s">
        <v>35</v>
      </c>
      <c r="E404" t="s">
        <v>97</v>
      </c>
      <c r="F404" t="s">
        <v>105</v>
      </c>
      <c r="G404" t="s">
        <v>106</v>
      </c>
      <c r="H404" t="s">
        <v>109</v>
      </c>
      <c r="I404" t="s">
        <v>40</v>
      </c>
      <c r="J404" s="2">
        <v>91686.64</v>
      </c>
    </row>
    <row r="405" spans="2:10" x14ac:dyDescent="0.3">
      <c r="B405">
        <v>404</v>
      </c>
      <c r="C405" s="1" t="s">
        <v>34</v>
      </c>
      <c r="D405" t="s">
        <v>35</v>
      </c>
      <c r="E405" t="s">
        <v>97</v>
      </c>
      <c r="F405" t="s">
        <v>105</v>
      </c>
      <c r="G405" t="s">
        <v>110</v>
      </c>
      <c r="H405" t="s">
        <v>112</v>
      </c>
      <c r="I405" t="s">
        <v>36</v>
      </c>
      <c r="J405" s="2">
        <v>152674</v>
      </c>
    </row>
    <row r="406" spans="2:10" x14ac:dyDescent="0.3">
      <c r="B406">
        <v>405</v>
      </c>
      <c r="C406" s="1" t="s">
        <v>34</v>
      </c>
      <c r="D406" t="s">
        <v>35</v>
      </c>
      <c r="E406" t="s">
        <v>97</v>
      </c>
      <c r="F406" t="s">
        <v>105</v>
      </c>
      <c r="G406" t="s">
        <v>110</v>
      </c>
      <c r="H406" t="s">
        <v>112</v>
      </c>
      <c r="I406" t="s">
        <v>37</v>
      </c>
      <c r="J406" s="2">
        <v>96387</v>
      </c>
    </row>
    <row r="407" spans="2:10" x14ac:dyDescent="0.3">
      <c r="B407">
        <v>406</v>
      </c>
      <c r="C407" s="1" t="s">
        <v>34</v>
      </c>
      <c r="D407" t="s">
        <v>35</v>
      </c>
      <c r="E407" t="s">
        <v>97</v>
      </c>
      <c r="F407" t="s">
        <v>105</v>
      </c>
      <c r="G407" t="s">
        <v>110</v>
      </c>
      <c r="H407" t="s">
        <v>112</v>
      </c>
      <c r="I407" t="s">
        <v>38</v>
      </c>
      <c r="J407" s="2">
        <v>107327</v>
      </c>
    </row>
    <row r="408" spans="2:10" x14ac:dyDescent="0.3">
      <c r="B408">
        <v>407</v>
      </c>
      <c r="C408" s="1" t="s">
        <v>34</v>
      </c>
      <c r="D408" t="s">
        <v>35</v>
      </c>
      <c r="E408" t="s">
        <v>97</v>
      </c>
      <c r="F408" t="s">
        <v>105</v>
      </c>
      <c r="G408" t="s">
        <v>110</v>
      </c>
      <c r="H408" t="s">
        <v>112</v>
      </c>
      <c r="I408" t="s">
        <v>39</v>
      </c>
      <c r="J408" s="2">
        <v>96387</v>
      </c>
    </row>
    <row r="409" spans="2:10" x14ac:dyDescent="0.3">
      <c r="B409">
        <v>408</v>
      </c>
      <c r="C409" s="1" t="s">
        <v>34</v>
      </c>
      <c r="D409" t="s">
        <v>35</v>
      </c>
      <c r="E409" t="s">
        <v>97</v>
      </c>
      <c r="F409" t="s">
        <v>105</v>
      </c>
      <c r="G409" t="s">
        <v>110</v>
      </c>
      <c r="H409" t="s">
        <v>112</v>
      </c>
      <c r="I409" t="s">
        <v>40</v>
      </c>
      <c r="J409" s="2">
        <v>96387</v>
      </c>
    </row>
    <row r="410" spans="2:10" x14ac:dyDescent="0.3">
      <c r="B410">
        <v>409</v>
      </c>
      <c r="C410" s="1" t="s">
        <v>34</v>
      </c>
      <c r="D410" t="s">
        <v>35</v>
      </c>
      <c r="E410" t="s">
        <v>97</v>
      </c>
      <c r="F410" t="s">
        <v>105</v>
      </c>
      <c r="G410" t="s">
        <v>110</v>
      </c>
      <c r="H410" t="s">
        <v>113</v>
      </c>
      <c r="I410" t="s">
        <v>36</v>
      </c>
      <c r="J410" s="2">
        <v>91320.71</v>
      </c>
    </row>
    <row r="411" spans="2:10" x14ac:dyDescent="0.3">
      <c r="B411">
        <v>410</v>
      </c>
      <c r="C411" s="1" t="s">
        <v>34</v>
      </c>
      <c r="D411" t="s">
        <v>35</v>
      </c>
      <c r="E411" t="s">
        <v>97</v>
      </c>
      <c r="F411" t="s">
        <v>105</v>
      </c>
      <c r="G411" t="s">
        <v>110</v>
      </c>
      <c r="H411" t="s">
        <v>113</v>
      </c>
      <c r="I411" t="s">
        <v>37</v>
      </c>
      <c r="J411" s="2">
        <v>73700.11</v>
      </c>
    </row>
    <row r="412" spans="2:10" x14ac:dyDescent="0.3">
      <c r="B412">
        <v>411</v>
      </c>
      <c r="C412" s="1" t="s">
        <v>34</v>
      </c>
      <c r="D412" t="s">
        <v>35</v>
      </c>
      <c r="E412" t="s">
        <v>97</v>
      </c>
      <c r="F412" t="s">
        <v>105</v>
      </c>
      <c r="G412" t="s">
        <v>110</v>
      </c>
      <c r="H412" t="s">
        <v>113</v>
      </c>
      <c r="I412" t="s">
        <v>38</v>
      </c>
      <c r="J412" s="2">
        <v>54026.09</v>
      </c>
    </row>
    <row r="413" spans="2:10" x14ac:dyDescent="0.3">
      <c r="B413">
        <v>412</v>
      </c>
      <c r="C413" s="1" t="s">
        <v>34</v>
      </c>
      <c r="D413" t="s">
        <v>35</v>
      </c>
      <c r="E413" t="s">
        <v>97</v>
      </c>
      <c r="F413" t="s">
        <v>105</v>
      </c>
      <c r="G413" t="s">
        <v>110</v>
      </c>
      <c r="H413" t="s">
        <v>113</v>
      </c>
      <c r="I413" t="s">
        <v>39</v>
      </c>
      <c r="J413" s="2">
        <v>54473.34</v>
      </c>
    </row>
    <row r="414" spans="2:10" x14ac:dyDescent="0.3">
      <c r="B414">
        <v>413</v>
      </c>
      <c r="C414" s="1" t="s">
        <v>34</v>
      </c>
      <c r="D414" t="s">
        <v>35</v>
      </c>
      <c r="E414" t="s">
        <v>97</v>
      </c>
      <c r="F414" t="s">
        <v>105</v>
      </c>
      <c r="G414" t="s">
        <v>110</v>
      </c>
      <c r="H414" t="s">
        <v>113</v>
      </c>
      <c r="I414" t="s">
        <v>40</v>
      </c>
      <c r="J414" s="2">
        <v>72940.53</v>
      </c>
    </row>
    <row r="415" spans="2:10" x14ac:dyDescent="0.3">
      <c r="B415">
        <v>414</v>
      </c>
      <c r="C415" s="1" t="s">
        <v>34</v>
      </c>
      <c r="D415" t="s">
        <v>35</v>
      </c>
      <c r="E415" t="s">
        <v>97</v>
      </c>
      <c r="F415" t="s">
        <v>105</v>
      </c>
      <c r="G415" t="s">
        <v>110</v>
      </c>
      <c r="H415" t="s">
        <v>114</v>
      </c>
      <c r="I415" t="s">
        <v>36</v>
      </c>
      <c r="J415" s="2">
        <v>901112.84</v>
      </c>
    </row>
    <row r="416" spans="2:10" x14ac:dyDescent="0.3">
      <c r="B416">
        <v>415</v>
      </c>
      <c r="C416" s="1" t="s">
        <v>34</v>
      </c>
      <c r="D416" t="s">
        <v>35</v>
      </c>
      <c r="E416" t="s">
        <v>97</v>
      </c>
      <c r="F416" t="s">
        <v>105</v>
      </c>
      <c r="G416" t="s">
        <v>110</v>
      </c>
      <c r="H416" t="s">
        <v>114</v>
      </c>
      <c r="I416" t="s">
        <v>37</v>
      </c>
      <c r="J416" s="2">
        <v>436221.84</v>
      </c>
    </row>
    <row r="417" spans="2:10" x14ac:dyDescent="0.3">
      <c r="B417">
        <v>416</v>
      </c>
      <c r="C417" s="1" t="s">
        <v>34</v>
      </c>
      <c r="D417" t="s">
        <v>35</v>
      </c>
      <c r="E417" t="s">
        <v>97</v>
      </c>
      <c r="F417" t="s">
        <v>105</v>
      </c>
      <c r="G417" t="s">
        <v>110</v>
      </c>
      <c r="H417" t="s">
        <v>114</v>
      </c>
      <c r="I417" t="s">
        <v>38</v>
      </c>
      <c r="J417" s="2">
        <v>337535.81</v>
      </c>
    </row>
    <row r="418" spans="2:10" x14ac:dyDescent="0.3">
      <c r="B418">
        <v>417</v>
      </c>
      <c r="C418" s="1" t="s">
        <v>34</v>
      </c>
      <c r="D418" t="s">
        <v>35</v>
      </c>
      <c r="E418" t="s">
        <v>97</v>
      </c>
      <c r="F418" t="s">
        <v>105</v>
      </c>
      <c r="G418" t="s">
        <v>110</v>
      </c>
      <c r="H418" t="s">
        <v>114</v>
      </c>
      <c r="I418" t="s">
        <v>39</v>
      </c>
      <c r="J418" s="2">
        <v>355841.12</v>
      </c>
    </row>
    <row r="419" spans="2:10" x14ac:dyDescent="0.3">
      <c r="B419">
        <v>418</v>
      </c>
      <c r="C419" s="1" t="s">
        <v>34</v>
      </c>
      <c r="D419" t="s">
        <v>35</v>
      </c>
      <c r="E419" t="s">
        <v>97</v>
      </c>
      <c r="F419" t="s">
        <v>105</v>
      </c>
      <c r="G419" t="s">
        <v>110</v>
      </c>
      <c r="H419" t="s">
        <v>114</v>
      </c>
      <c r="I419" t="s">
        <v>40</v>
      </c>
      <c r="J419" s="2">
        <v>480970.12</v>
      </c>
    </row>
    <row r="420" spans="2:10" x14ac:dyDescent="0.3">
      <c r="B420">
        <v>419</v>
      </c>
      <c r="C420" s="1" t="s">
        <v>34</v>
      </c>
      <c r="D420" t="s">
        <v>35</v>
      </c>
      <c r="E420" t="s">
        <v>97</v>
      </c>
      <c r="F420" t="s">
        <v>105</v>
      </c>
      <c r="G420" t="s">
        <v>110</v>
      </c>
      <c r="H420" t="s">
        <v>115</v>
      </c>
      <c r="I420" t="s">
        <v>36</v>
      </c>
      <c r="J420" s="2">
        <v>1120266.73</v>
      </c>
    </row>
    <row r="421" spans="2:10" x14ac:dyDescent="0.3">
      <c r="B421">
        <v>420</v>
      </c>
      <c r="C421" s="1" t="s">
        <v>34</v>
      </c>
      <c r="D421" t="s">
        <v>35</v>
      </c>
      <c r="E421" t="s">
        <v>97</v>
      </c>
      <c r="F421" t="s">
        <v>105</v>
      </c>
      <c r="G421" t="s">
        <v>110</v>
      </c>
      <c r="H421" t="s">
        <v>115</v>
      </c>
      <c r="I421" t="s">
        <v>37</v>
      </c>
      <c r="J421" s="2">
        <v>529448.46</v>
      </c>
    </row>
    <row r="422" spans="2:10" x14ac:dyDescent="0.3">
      <c r="B422">
        <v>421</v>
      </c>
      <c r="C422" s="1" t="s">
        <v>34</v>
      </c>
      <c r="D422" t="s">
        <v>35</v>
      </c>
      <c r="E422" t="s">
        <v>97</v>
      </c>
      <c r="F422" t="s">
        <v>105</v>
      </c>
      <c r="G422" t="s">
        <v>110</v>
      </c>
      <c r="H422" t="s">
        <v>115</v>
      </c>
      <c r="I422" t="s">
        <v>38</v>
      </c>
      <c r="J422" s="2">
        <v>610958.48</v>
      </c>
    </row>
    <row r="423" spans="2:10" x14ac:dyDescent="0.3">
      <c r="B423">
        <v>422</v>
      </c>
      <c r="C423" s="1" t="s">
        <v>34</v>
      </c>
      <c r="D423" t="s">
        <v>35</v>
      </c>
      <c r="E423" t="s">
        <v>97</v>
      </c>
      <c r="F423" t="s">
        <v>105</v>
      </c>
      <c r="G423" t="s">
        <v>110</v>
      </c>
      <c r="H423" t="s">
        <v>115</v>
      </c>
      <c r="I423" t="s">
        <v>39</v>
      </c>
      <c r="J423" s="2">
        <v>353180.05</v>
      </c>
    </row>
    <row r="424" spans="2:10" x14ac:dyDescent="0.3">
      <c r="B424">
        <v>423</v>
      </c>
      <c r="C424" s="1" t="s">
        <v>34</v>
      </c>
      <c r="D424" t="s">
        <v>35</v>
      </c>
      <c r="E424" t="s">
        <v>97</v>
      </c>
      <c r="F424" t="s">
        <v>105</v>
      </c>
      <c r="G424" t="s">
        <v>110</v>
      </c>
      <c r="H424" t="s">
        <v>115</v>
      </c>
      <c r="I424" t="s">
        <v>40</v>
      </c>
      <c r="J424" s="2">
        <v>625984.53</v>
      </c>
    </row>
    <row r="425" spans="2:10" x14ac:dyDescent="0.3">
      <c r="B425">
        <v>424</v>
      </c>
      <c r="C425" s="1" t="s">
        <v>34</v>
      </c>
      <c r="D425" t="s">
        <v>35</v>
      </c>
      <c r="E425" t="s">
        <v>97</v>
      </c>
      <c r="F425" t="s">
        <v>105</v>
      </c>
      <c r="G425" t="s">
        <v>110</v>
      </c>
      <c r="H425" t="s">
        <v>116</v>
      </c>
      <c r="I425" t="s">
        <v>36</v>
      </c>
      <c r="J425" s="2">
        <v>437427.53</v>
      </c>
    </row>
    <row r="426" spans="2:10" x14ac:dyDescent="0.3">
      <c r="B426">
        <v>425</v>
      </c>
      <c r="C426" s="1" t="s">
        <v>34</v>
      </c>
      <c r="D426" t="s">
        <v>35</v>
      </c>
      <c r="E426" t="s">
        <v>97</v>
      </c>
      <c r="F426" t="s">
        <v>105</v>
      </c>
      <c r="G426" t="s">
        <v>110</v>
      </c>
      <c r="H426" t="s">
        <v>116</v>
      </c>
      <c r="I426" t="s">
        <v>37</v>
      </c>
      <c r="J426" s="2">
        <v>224302.69</v>
      </c>
    </row>
    <row r="427" spans="2:10" x14ac:dyDescent="0.3">
      <c r="B427">
        <v>426</v>
      </c>
      <c r="C427" s="1" t="s">
        <v>34</v>
      </c>
      <c r="D427" t="s">
        <v>35</v>
      </c>
      <c r="E427" t="s">
        <v>97</v>
      </c>
      <c r="F427" t="s">
        <v>105</v>
      </c>
      <c r="G427" t="s">
        <v>110</v>
      </c>
      <c r="H427" t="s">
        <v>116</v>
      </c>
      <c r="I427" t="s">
        <v>38</v>
      </c>
      <c r="J427" s="2">
        <v>261948.12</v>
      </c>
    </row>
    <row r="428" spans="2:10" x14ac:dyDescent="0.3">
      <c r="B428">
        <v>427</v>
      </c>
      <c r="C428" s="1" t="s">
        <v>34</v>
      </c>
      <c r="D428" t="s">
        <v>35</v>
      </c>
      <c r="E428" t="s">
        <v>97</v>
      </c>
      <c r="F428" t="s">
        <v>105</v>
      </c>
      <c r="G428" t="s">
        <v>110</v>
      </c>
      <c r="H428" t="s">
        <v>116</v>
      </c>
      <c r="I428" t="s">
        <v>39</v>
      </c>
      <c r="J428" s="2">
        <v>166333.29999999999</v>
      </c>
    </row>
    <row r="429" spans="2:10" x14ac:dyDescent="0.3">
      <c r="B429">
        <v>428</v>
      </c>
      <c r="C429" s="1" t="s">
        <v>34</v>
      </c>
      <c r="D429" t="s">
        <v>35</v>
      </c>
      <c r="E429" t="s">
        <v>97</v>
      </c>
      <c r="F429" t="s">
        <v>105</v>
      </c>
      <c r="G429" t="s">
        <v>110</v>
      </c>
      <c r="H429" t="s">
        <v>116</v>
      </c>
      <c r="I429" t="s">
        <v>40</v>
      </c>
      <c r="J429" s="2">
        <v>260085.35</v>
      </c>
    </row>
    <row r="430" spans="2:10" x14ac:dyDescent="0.3">
      <c r="B430">
        <v>429</v>
      </c>
      <c r="C430" s="1" t="s">
        <v>34</v>
      </c>
      <c r="D430" t="s">
        <v>35</v>
      </c>
      <c r="E430" t="s">
        <v>97</v>
      </c>
      <c r="F430" t="s">
        <v>105</v>
      </c>
      <c r="G430" t="s">
        <v>110</v>
      </c>
      <c r="H430" t="s">
        <v>117</v>
      </c>
      <c r="I430" t="s">
        <v>36</v>
      </c>
      <c r="J430" s="2">
        <v>18622.03</v>
      </c>
    </row>
    <row r="431" spans="2:10" x14ac:dyDescent="0.3">
      <c r="B431">
        <v>430</v>
      </c>
      <c r="C431" s="1" t="s">
        <v>34</v>
      </c>
      <c r="D431" t="s">
        <v>35</v>
      </c>
      <c r="E431" t="s">
        <v>97</v>
      </c>
      <c r="F431" t="s">
        <v>105</v>
      </c>
      <c r="G431" t="s">
        <v>110</v>
      </c>
      <c r="H431" t="s">
        <v>117</v>
      </c>
      <c r="I431" t="s">
        <v>37</v>
      </c>
      <c r="J431" s="2">
        <v>8683.85</v>
      </c>
    </row>
    <row r="432" spans="2:10" x14ac:dyDescent="0.3">
      <c r="B432">
        <v>431</v>
      </c>
      <c r="C432" s="1" t="s">
        <v>34</v>
      </c>
      <c r="D432" t="s">
        <v>35</v>
      </c>
      <c r="E432" t="s">
        <v>97</v>
      </c>
      <c r="F432" t="s">
        <v>105</v>
      </c>
      <c r="G432" t="s">
        <v>110</v>
      </c>
      <c r="H432" t="s">
        <v>117</v>
      </c>
      <c r="I432" t="s">
        <v>38</v>
      </c>
      <c r="J432" s="2">
        <v>9585.31</v>
      </c>
    </row>
    <row r="433" spans="2:10" x14ac:dyDescent="0.3">
      <c r="B433">
        <v>432</v>
      </c>
      <c r="C433" s="1" t="s">
        <v>34</v>
      </c>
      <c r="D433" t="s">
        <v>35</v>
      </c>
      <c r="E433" t="s">
        <v>97</v>
      </c>
      <c r="F433" t="s">
        <v>105</v>
      </c>
      <c r="G433" t="s">
        <v>110</v>
      </c>
      <c r="H433" t="s">
        <v>117</v>
      </c>
      <c r="I433" t="s">
        <v>40</v>
      </c>
      <c r="J433" s="2">
        <v>9709.76</v>
      </c>
    </row>
    <row r="434" spans="2:10" x14ac:dyDescent="0.3">
      <c r="B434">
        <v>433</v>
      </c>
      <c r="C434" s="1" t="s">
        <v>34</v>
      </c>
      <c r="D434" t="s">
        <v>35</v>
      </c>
      <c r="E434" t="s">
        <v>97</v>
      </c>
      <c r="F434" t="s">
        <v>105</v>
      </c>
      <c r="G434" t="s">
        <v>110</v>
      </c>
      <c r="H434" t="s">
        <v>118</v>
      </c>
      <c r="I434" t="s">
        <v>36</v>
      </c>
      <c r="J434" s="2">
        <v>488997.36000000004</v>
      </c>
    </row>
    <row r="435" spans="2:10" x14ac:dyDescent="0.3">
      <c r="B435">
        <v>434</v>
      </c>
      <c r="C435" s="1" t="s">
        <v>34</v>
      </c>
      <c r="D435" t="s">
        <v>35</v>
      </c>
      <c r="E435" t="s">
        <v>97</v>
      </c>
      <c r="F435" t="s">
        <v>105</v>
      </c>
      <c r="G435" t="s">
        <v>110</v>
      </c>
      <c r="H435" t="s">
        <v>118</v>
      </c>
      <c r="I435" t="s">
        <v>37</v>
      </c>
      <c r="J435" s="2">
        <v>248812.25</v>
      </c>
    </row>
    <row r="436" spans="2:10" x14ac:dyDescent="0.3">
      <c r="B436">
        <v>435</v>
      </c>
      <c r="C436" s="1" t="s">
        <v>34</v>
      </c>
      <c r="D436" t="s">
        <v>35</v>
      </c>
      <c r="E436" t="s">
        <v>97</v>
      </c>
      <c r="F436" t="s">
        <v>105</v>
      </c>
      <c r="G436" t="s">
        <v>110</v>
      </c>
      <c r="H436" t="s">
        <v>118</v>
      </c>
      <c r="I436" t="s">
        <v>38</v>
      </c>
      <c r="J436" s="2">
        <v>459144.39</v>
      </c>
    </row>
    <row r="437" spans="2:10" x14ac:dyDescent="0.3">
      <c r="B437">
        <v>436</v>
      </c>
      <c r="C437" s="1" t="s">
        <v>34</v>
      </c>
      <c r="D437" t="s">
        <v>35</v>
      </c>
      <c r="E437" t="s">
        <v>97</v>
      </c>
      <c r="F437" t="s">
        <v>105</v>
      </c>
      <c r="G437" t="s">
        <v>110</v>
      </c>
      <c r="H437" t="s">
        <v>118</v>
      </c>
      <c r="I437" t="s">
        <v>39</v>
      </c>
      <c r="J437" s="2">
        <v>176541.56</v>
      </c>
    </row>
    <row r="438" spans="2:10" x14ac:dyDescent="0.3">
      <c r="B438">
        <v>437</v>
      </c>
      <c r="C438" s="1" t="s">
        <v>34</v>
      </c>
      <c r="D438" t="s">
        <v>35</v>
      </c>
      <c r="E438" t="s">
        <v>97</v>
      </c>
      <c r="F438" t="s">
        <v>105</v>
      </c>
      <c r="G438" t="s">
        <v>110</v>
      </c>
      <c r="H438" t="s">
        <v>118</v>
      </c>
      <c r="I438" t="s">
        <v>40</v>
      </c>
      <c r="J438" s="2">
        <v>304583.65999999997</v>
      </c>
    </row>
    <row r="439" spans="2:10" x14ac:dyDescent="0.3">
      <c r="B439">
        <v>438</v>
      </c>
      <c r="C439" s="1" t="s">
        <v>34</v>
      </c>
      <c r="D439" t="s">
        <v>35</v>
      </c>
      <c r="E439" t="s">
        <v>97</v>
      </c>
      <c r="F439" t="s">
        <v>105</v>
      </c>
      <c r="G439" t="s">
        <v>110</v>
      </c>
      <c r="H439" t="s">
        <v>119</v>
      </c>
      <c r="I439" t="s">
        <v>36</v>
      </c>
      <c r="J439" s="2">
        <v>124815.55</v>
      </c>
    </row>
    <row r="440" spans="2:10" x14ac:dyDescent="0.3">
      <c r="B440">
        <v>439</v>
      </c>
      <c r="C440" s="1" t="s">
        <v>34</v>
      </c>
      <c r="D440" t="s">
        <v>35</v>
      </c>
      <c r="E440" t="s">
        <v>97</v>
      </c>
      <c r="F440" t="s">
        <v>105</v>
      </c>
      <c r="G440" t="s">
        <v>110</v>
      </c>
      <c r="H440" t="s">
        <v>119</v>
      </c>
      <c r="I440" t="s">
        <v>37</v>
      </c>
      <c r="J440" s="2">
        <v>37123.29</v>
      </c>
    </row>
    <row r="441" spans="2:10" x14ac:dyDescent="0.3">
      <c r="B441">
        <v>440</v>
      </c>
      <c r="C441" s="1" t="s">
        <v>34</v>
      </c>
      <c r="D441" t="s">
        <v>35</v>
      </c>
      <c r="E441" t="s">
        <v>97</v>
      </c>
      <c r="F441" t="s">
        <v>105</v>
      </c>
      <c r="G441" t="s">
        <v>110</v>
      </c>
      <c r="H441" t="s">
        <v>119</v>
      </c>
      <c r="I441" t="s">
        <v>38</v>
      </c>
      <c r="J441" s="2">
        <v>64079.18</v>
      </c>
    </row>
    <row r="442" spans="2:10" x14ac:dyDescent="0.3">
      <c r="B442">
        <v>441</v>
      </c>
      <c r="C442" s="1" t="s">
        <v>34</v>
      </c>
      <c r="D442" t="s">
        <v>35</v>
      </c>
      <c r="E442" t="s">
        <v>97</v>
      </c>
      <c r="F442" t="s">
        <v>105</v>
      </c>
      <c r="G442" t="s">
        <v>110</v>
      </c>
      <c r="H442" t="s">
        <v>119</v>
      </c>
      <c r="I442" t="s">
        <v>39</v>
      </c>
      <c r="J442" s="2">
        <v>479.69</v>
      </c>
    </row>
    <row r="443" spans="2:10" x14ac:dyDescent="0.3">
      <c r="B443">
        <v>442</v>
      </c>
      <c r="C443" s="1" t="s">
        <v>34</v>
      </c>
      <c r="D443" t="s">
        <v>35</v>
      </c>
      <c r="E443" t="s">
        <v>97</v>
      </c>
      <c r="F443" t="s">
        <v>105</v>
      </c>
      <c r="G443" t="s">
        <v>110</v>
      </c>
      <c r="H443" t="s">
        <v>119</v>
      </c>
      <c r="I443" t="s">
        <v>40</v>
      </c>
      <c r="J443" s="2">
        <v>59122.98</v>
      </c>
    </row>
    <row r="444" spans="2:10" x14ac:dyDescent="0.3">
      <c r="B444">
        <v>443</v>
      </c>
      <c r="C444" s="1" t="s">
        <v>34</v>
      </c>
      <c r="D444" t="s">
        <v>35</v>
      </c>
      <c r="E444" t="s">
        <v>97</v>
      </c>
      <c r="F444" t="s">
        <v>105</v>
      </c>
      <c r="G444" t="s">
        <v>110</v>
      </c>
      <c r="H444" t="s">
        <v>120</v>
      </c>
      <c r="I444" t="s">
        <v>36</v>
      </c>
      <c r="J444" s="2">
        <v>38542</v>
      </c>
    </row>
    <row r="445" spans="2:10" x14ac:dyDescent="0.3">
      <c r="B445">
        <v>444</v>
      </c>
      <c r="C445" s="1" t="s">
        <v>34</v>
      </c>
      <c r="D445" t="s">
        <v>35</v>
      </c>
      <c r="E445" t="s">
        <v>97</v>
      </c>
      <c r="F445" t="s">
        <v>105</v>
      </c>
      <c r="G445" t="s">
        <v>110</v>
      </c>
      <c r="H445" t="s">
        <v>120</v>
      </c>
      <c r="I445" t="s">
        <v>37</v>
      </c>
      <c r="J445" s="2">
        <v>18270</v>
      </c>
    </row>
    <row r="446" spans="2:10" x14ac:dyDescent="0.3">
      <c r="B446">
        <v>445</v>
      </c>
      <c r="C446" s="1" t="s">
        <v>34</v>
      </c>
      <c r="D446" t="s">
        <v>35</v>
      </c>
      <c r="E446" t="s">
        <v>97</v>
      </c>
      <c r="F446" t="s">
        <v>105</v>
      </c>
      <c r="G446" t="s">
        <v>110</v>
      </c>
      <c r="H446" t="s">
        <v>120</v>
      </c>
      <c r="I446" t="s">
        <v>38</v>
      </c>
      <c r="J446" s="2">
        <v>22062</v>
      </c>
    </row>
    <row r="447" spans="2:10" x14ac:dyDescent="0.3">
      <c r="B447">
        <v>446</v>
      </c>
      <c r="C447" s="1" t="s">
        <v>34</v>
      </c>
      <c r="D447" t="s">
        <v>35</v>
      </c>
      <c r="E447" t="s">
        <v>97</v>
      </c>
      <c r="F447" t="s">
        <v>105</v>
      </c>
      <c r="G447" t="s">
        <v>110</v>
      </c>
      <c r="H447" t="s">
        <v>120</v>
      </c>
      <c r="I447" t="s">
        <v>39</v>
      </c>
      <c r="J447" s="2">
        <v>12500</v>
      </c>
    </row>
    <row r="448" spans="2:10" x14ac:dyDescent="0.3">
      <c r="B448">
        <v>447</v>
      </c>
      <c r="C448" s="1" t="s">
        <v>34</v>
      </c>
      <c r="D448" t="s">
        <v>35</v>
      </c>
      <c r="E448" t="s">
        <v>97</v>
      </c>
      <c r="F448" t="s">
        <v>105</v>
      </c>
      <c r="G448" t="s">
        <v>110</v>
      </c>
      <c r="H448" t="s">
        <v>120</v>
      </c>
      <c r="I448" t="s">
        <v>40</v>
      </c>
      <c r="J448" s="2">
        <v>21991</v>
      </c>
    </row>
    <row r="449" spans="2:10" x14ac:dyDescent="0.3">
      <c r="B449">
        <v>448</v>
      </c>
      <c r="C449" s="1" t="s">
        <v>34</v>
      </c>
      <c r="D449" t="s">
        <v>35</v>
      </c>
      <c r="E449" t="s">
        <v>97</v>
      </c>
      <c r="F449" t="s">
        <v>105</v>
      </c>
      <c r="G449" t="s">
        <v>110</v>
      </c>
      <c r="H449" t="s">
        <v>121</v>
      </c>
      <c r="I449" t="s">
        <v>36</v>
      </c>
      <c r="J449" s="2">
        <v>553955.47</v>
      </c>
    </row>
    <row r="450" spans="2:10" x14ac:dyDescent="0.3">
      <c r="B450">
        <v>449</v>
      </c>
      <c r="C450" s="1" t="s">
        <v>34</v>
      </c>
      <c r="D450" t="s">
        <v>35</v>
      </c>
      <c r="E450" t="s">
        <v>97</v>
      </c>
      <c r="F450" t="s">
        <v>105</v>
      </c>
      <c r="G450" t="s">
        <v>110</v>
      </c>
      <c r="H450" t="s">
        <v>121</v>
      </c>
      <c r="I450" t="s">
        <v>37</v>
      </c>
      <c r="J450" s="2">
        <v>380369.19</v>
      </c>
    </row>
    <row r="451" spans="2:10" x14ac:dyDescent="0.3">
      <c r="B451">
        <v>450</v>
      </c>
      <c r="C451" s="1" t="s">
        <v>34</v>
      </c>
      <c r="D451" t="s">
        <v>35</v>
      </c>
      <c r="E451" t="s">
        <v>97</v>
      </c>
      <c r="F451" t="s">
        <v>105</v>
      </c>
      <c r="G451" t="s">
        <v>110</v>
      </c>
      <c r="H451" t="s">
        <v>121</v>
      </c>
      <c r="I451" t="s">
        <v>38</v>
      </c>
      <c r="J451" s="2">
        <v>215916.4</v>
      </c>
    </row>
    <row r="452" spans="2:10" x14ac:dyDescent="0.3">
      <c r="B452">
        <v>451</v>
      </c>
      <c r="C452" s="1" t="s">
        <v>34</v>
      </c>
      <c r="D452" t="s">
        <v>35</v>
      </c>
      <c r="E452" t="s">
        <v>97</v>
      </c>
      <c r="F452" t="s">
        <v>105</v>
      </c>
      <c r="G452" t="s">
        <v>110</v>
      </c>
      <c r="H452" t="s">
        <v>121</v>
      </c>
      <c r="I452" t="s">
        <v>39</v>
      </c>
      <c r="J452" s="2">
        <v>163342.31</v>
      </c>
    </row>
    <row r="453" spans="2:10" x14ac:dyDescent="0.3">
      <c r="B453">
        <v>452</v>
      </c>
      <c r="C453" s="1" t="s">
        <v>34</v>
      </c>
      <c r="D453" t="s">
        <v>35</v>
      </c>
      <c r="E453" t="s">
        <v>97</v>
      </c>
      <c r="F453" t="s">
        <v>105</v>
      </c>
      <c r="G453" t="s">
        <v>110</v>
      </c>
      <c r="H453" t="s">
        <v>121</v>
      </c>
      <c r="I453" t="s">
        <v>40</v>
      </c>
      <c r="J453" s="2">
        <v>389865.09</v>
      </c>
    </row>
    <row r="454" spans="2:10" x14ac:dyDescent="0.3">
      <c r="B454">
        <v>453</v>
      </c>
      <c r="C454" s="1" t="s">
        <v>34</v>
      </c>
      <c r="D454" t="s">
        <v>35</v>
      </c>
      <c r="E454" t="s">
        <v>97</v>
      </c>
      <c r="F454" t="s">
        <v>105</v>
      </c>
      <c r="G454" t="s">
        <v>110</v>
      </c>
      <c r="H454" t="s">
        <v>123</v>
      </c>
      <c r="I454" t="s">
        <v>36</v>
      </c>
      <c r="J454" s="2">
        <v>9633.44</v>
      </c>
    </row>
    <row r="455" spans="2:10" x14ac:dyDescent="0.3">
      <c r="B455">
        <v>454</v>
      </c>
      <c r="C455" s="1" t="s">
        <v>34</v>
      </c>
      <c r="D455" t="s">
        <v>35</v>
      </c>
      <c r="E455" t="s">
        <v>97</v>
      </c>
      <c r="F455" t="s">
        <v>105</v>
      </c>
      <c r="G455" t="s">
        <v>110</v>
      </c>
      <c r="H455" t="s">
        <v>123</v>
      </c>
      <c r="I455" t="s">
        <v>37</v>
      </c>
      <c r="J455" s="2">
        <v>13578.53</v>
      </c>
    </row>
    <row r="456" spans="2:10" x14ac:dyDescent="0.3">
      <c r="B456">
        <v>455</v>
      </c>
      <c r="C456" s="1" t="s">
        <v>34</v>
      </c>
      <c r="D456" t="s">
        <v>35</v>
      </c>
      <c r="E456" t="s">
        <v>97</v>
      </c>
      <c r="F456" t="s">
        <v>105</v>
      </c>
      <c r="G456" t="s">
        <v>110</v>
      </c>
      <c r="H456" t="s">
        <v>123</v>
      </c>
      <c r="I456" t="s">
        <v>38</v>
      </c>
      <c r="J456" s="2">
        <v>12218</v>
      </c>
    </row>
    <row r="457" spans="2:10" x14ac:dyDescent="0.3">
      <c r="B457">
        <v>456</v>
      </c>
      <c r="C457" s="1" t="s">
        <v>34</v>
      </c>
      <c r="D457" t="s">
        <v>35</v>
      </c>
      <c r="E457" t="s">
        <v>97</v>
      </c>
      <c r="F457" t="s">
        <v>105</v>
      </c>
      <c r="G457" t="s">
        <v>110</v>
      </c>
      <c r="H457" t="s">
        <v>123</v>
      </c>
      <c r="I457" t="s">
        <v>39</v>
      </c>
      <c r="J457" s="2">
        <v>13875.08</v>
      </c>
    </row>
    <row r="458" spans="2:10" x14ac:dyDescent="0.3">
      <c r="B458">
        <v>457</v>
      </c>
      <c r="C458" s="1" t="s">
        <v>34</v>
      </c>
      <c r="D458" t="s">
        <v>35</v>
      </c>
      <c r="E458" t="s">
        <v>97</v>
      </c>
      <c r="F458" t="s">
        <v>105</v>
      </c>
      <c r="G458" t="s">
        <v>110</v>
      </c>
      <c r="H458" t="s">
        <v>123</v>
      </c>
      <c r="I458" t="s">
        <v>40</v>
      </c>
      <c r="J458" s="2">
        <v>14359.78</v>
      </c>
    </row>
    <row r="459" spans="2:10" x14ac:dyDescent="0.3">
      <c r="B459">
        <v>458</v>
      </c>
      <c r="C459" s="1" t="s">
        <v>34</v>
      </c>
      <c r="D459" t="s">
        <v>35</v>
      </c>
      <c r="E459" t="s">
        <v>97</v>
      </c>
      <c r="F459" t="s">
        <v>105</v>
      </c>
      <c r="G459" t="s">
        <v>110</v>
      </c>
      <c r="H459" t="s">
        <v>142</v>
      </c>
      <c r="I459" t="s">
        <v>36</v>
      </c>
      <c r="J459" s="2">
        <v>339463.66999999993</v>
      </c>
    </row>
    <row r="460" spans="2:10" x14ac:dyDescent="0.3">
      <c r="B460">
        <v>459</v>
      </c>
      <c r="C460" s="1" t="s">
        <v>34</v>
      </c>
      <c r="D460" t="s">
        <v>35</v>
      </c>
      <c r="E460" t="s">
        <v>97</v>
      </c>
      <c r="F460" t="s">
        <v>105</v>
      </c>
      <c r="G460" t="s">
        <v>110</v>
      </c>
      <c r="H460" t="s">
        <v>142</v>
      </c>
      <c r="I460" t="s">
        <v>37</v>
      </c>
      <c r="J460" s="2">
        <v>234866.71999999991</v>
      </c>
    </row>
    <row r="461" spans="2:10" x14ac:dyDescent="0.3">
      <c r="B461">
        <v>460</v>
      </c>
      <c r="C461" s="1" t="s">
        <v>34</v>
      </c>
      <c r="D461" t="s">
        <v>35</v>
      </c>
      <c r="E461" t="s">
        <v>97</v>
      </c>
      <c r="F461" t="s">
        <v>105</v>
      </c>
      <c r="G461" t="s">
        <v>110</v>
      </c>
      <c r="H461" t="s">
        <v>142</v>
      </c>
      <c r="I461" t="s">
        <v>38</v>
      </c>
      <c r="J461" s="2">
        <v>181353.4</v>
      </c>
    </row>
    <row r="462" spans="2:10" x14ac:dyDescent="0.3">
      <c r="B462">
        <v>461</v>
      </c>
      <c r="C462" s="1" t="s">
        <v>34</v>
      </c>
      <c r="D462" t="s">
        <v>35</v>
      </c>
      <c r="E462" t="s">
        <v>97</v>
      </c>
      <c r="F462" t="s">
        <v>105</v>
      </c>
      <c r="G462" t="s">
        <v>110</v>
      </c>
      <c r="H462" t="s">
        <v>142</v>
      </c>
      <c r="I462" t="s">
        <v>39</v>
      </c>
      <c r="J462" s="2">
        <v>275766.02</v>
      </c>
    </row>
    <row r="463" spans="2:10" x14ac:dyDescent="0.3">
      <c r="B463">
        <v>462</v>
      </c>
      <c r="C463" s="1" t="s">
        <v>34</v>
      </c>
      <c r="D463" t="s">
        <v>35</v>
      </c>
      <c r="E463" t="s">
        <v>97</v>
      </c>
      <c r="F463" t="s">
        <v>105</v>
      </c>
      <c r="G463" t="s">
        <v>110</v>
      </c>
      <c r="H463" t="s">
        <v>142</v>
      </c>
      <c r="I463" t="s">
        <v>40</v>
      </c>
      <c r="J463" s="2">
        <v>321789.38999999996</v>
      </c>
    </row>
    <row r="464" spans="2:10" x14ac:dyDescent="0.3">
      <c r="B464">
        <v>463</v>
      </c>
      <c r="C464" s="1" t="s">
        <v>34</v>
      </c>
      <c r="D464" t="s">
        <v>35</v>
      </c>
      <c r="E464" t="s">
        <v>97</v>
      </c>
      <c r="F464" t="s">
        <v>105</v>
      </c>
      <c r="G464" t="s">
        <v>110</v>
      </c>
      <c r="H464" t="s">
        <v>124</v>
      </c>
      <c r="I464" t="s">
        <v>36</v>
      </c>
      <c r="J464" s="2">
        <v>1000</v>
      </c>
    </row>
    <row r="465" spans="2:10" x14ac:dyDescent="0.3">
      <c r="B465">
        <v>464</v>
      </c>
      <c r="C465" s="1" t="s">
        <v>34</v>
      </c>
      <c r="D465" t="s">
        <v>35</v>
      </c>
      <c r="E465" t="s">
        <v>97</v>
      </c>
      <c r="F465" t="s">
        <v>105</v>
      </c>
      <c r="G465" t="s">
        <v>110</v>
      </c>
      <c r="H465" t="s">
        <v>124</v>
      </c>
      <c r="I465" t="s">
        <v>37</v>
      </c>
      <c r="J465" s="2">
        <v>608</v>
      </c>
    </row>
    <row r="466" spans="2:10" x14ac:dyDescent="0.3">
      <c r="B466">
        <v>465</v>
      </c>
      <c r="C466" s="1" t="s">
        <v>34</v>
      </c>
      <c r="D466" t="s">
        <v>35</v>
      </c>
      <c r="E466" t="s">
        <v>97</v>
      </c>
      <c r="F466" t="s">
        <v>105</v>
      </c>
      <c r="G466" t="s">
        <v>110</v>
      </c>
      <c r="H466" t="s">
        <v>124</v>
      </c>
      <c r="I466" t="s">
        <v>38</v>
      </c>
      <c r="J466" s="2">
        <v>662</v>
      </c>
    </row>
    <row r="467" spans="2:10" x14ac:dyDescent="0.3">
      <c r="B467">
        <v>466</v>
      </c>
      <c r="C467" s="1" t="s">
        <v>34</v>
      </c>
      <c r="D467" t="s">
        <v>35</v>
      </c>
      <c r="E467" t="s">
        <v>97</v>
      </c>
      <c r="F467" t="s">
        <v>105</v>
      </c>
      <c r="G467" t="s">
        <v>110</v>
      </c>
      <c r="H467" t="s">
        <v>124</v>
      </c>
      <c r="I467" t="s">
        <v>39</v>
      </c>
      <c r="J467" s="2">
        <v>416</v>
      </c>
    </row>
    <row r="468" spans="2:10" x14ac:dyDescent="0.3">
      <c r="B468">
        <v>467</v>
      </c>
      <c r="C468" s="1" t="s">
        <v>34</v>
      </c>
      <c r="D468" t="s">
        <v>35</v>
      </c>
      <c r="E468" t="s">
        <v>97</v>
      </c>
      <c r="F468" t="s">
        <v>105</v>
      </c>
      <c r="G468" t="s">
        <v>110</v>
      </c>
      <c r="H468" t="s">
        <v>124</v>
      </c>
      <c r="I468" t="s">
        <v>40</v>
      </c>
      <c r="J468" s="2">
        <v>1877.11</v>
      </c>
    </row>
    <row r="469" spans="2:10" x14ac:dyDescent="0.3">
      <c r="B469">
        <v>468</v>
      </c>
      <c r="C469" s="1" t="s">
        <v>34</v>
      </c>
      <c r="D469" t="s">
        <v>35</v>
      </c>
      <c r="E469" t="s">
        <v>97</v>
      </c>
      <c r="F469" t="s">
        <v>105</v>
      </c>
      <c r="G469" t="s">
        <v>110</v>
      </c>
      <c r="H469" t="s">
        <v>125</v>
      </c>
      <c r="I469" t="s">
        <v>36</v>
      </c>
      <c r="J469" s="2">
        <v>136509.32999999999</v>
      </c>
    </row>
    <row r="470" spans="2:10" x14ac:dyDescent="0.3">
      <c r="B470">
        <v>469</v>
      </c>
      <c r="C470" s="1" t="s">
        <v>34</v>
      </c>
      <c r="D470" t="s">
        <v>35</v>
      </c>
      <c r="E470" t="s">
        <v>97</v>
      </c>
      <c r="F470" t="s">
        <v>105</v>
      </c>
      <c r="G470" t="s">
        <v>110</v>
      </c>
      <c r="H470" t="s">
        <v>125</v>
      </c>
      <c r="I470" t="s">
        <v>37</v>
      </c>
      <c r="J470" s="2">
        <v>51266.89</v>
      </c>
    </row>
    <row r="471" spans="2:10" x14ac:dyDescent="0.3">
      <c r="B471">
        <v>470</v>
      </c>
      <c r="C471" s="1" t="s">
        <v>34</v>
      </c>
      <c r="D471" t="s">
        <v>35</v>
      </c>
      <c r="E471" t="s">
        <v>97</v>
      </c>
      <c r="F471" t="s">
        <v>105</v>
      </c>
      <c r="G471" t="s">
        <v>110</v>
      </c>
      <c r="H471" t="s">
        <v>125</v>
      </c>
      <c r="I471" t="s">
        <v>38</v>
      </c>
      <c r="J471" s="2">
        <v>64507.199999999997</v>
      </c>
    </row>
    <row r="472" spans="2:10" x14ac:dyDescent="0.3">
      <c r="B472">
        <v>471</v>
      </c>
      <c r="C472" s="1" t="s">
        <v>34</v>
      </c>
      <c r="D472" t="s">
        <v>35</v>
      </c>
      <c r="E472" t="s">
        <v>97</v>
      </c>
      <c r="F472" t="s">
        <v>105</v>
      </c>
      <c r="G472" t="s">
        <v>110</v>
      </c>
      <c r="H472" t="s">
        <v>125</v>
      </c>
      <c r="I472" t="s">
        <v>39</v>
      </c>
      <c r="J472" s="2">
        <v>31377.29</v>
      </c>
    </row>
    <row r="473" spans="2:10" x14ac:dyDescent="0.3">
      <c r="B473">
        <v>472</v>
      </c>
      <c r="C473" s="1" t="s">
        <v>34</v>
      </c>
      <c r="D473" t="s">
        <v>35</v>
      </c>
      <c r="E473" t="s">
        <v>97</v>
      </c>
      <c r="F473" t="s">
        <v>105</v>
      </c>
      <c r="G473" t="s">
        <v>110</v>
      </c>
      <c r="H473" t="s">
        <v>125</v>
      </c>
      <c r="I473" t="s">
        <v>40</v>
      </c>
      <c r="J473" s="2">
        <v>55436.83</v>
      </c>
    </row>
    <row r="474" spans="2:10" x14ac:dyDescent="0.3">
      <c r="B474">
        <v>473</v>
      </c>
      <c r="C474" s="1" t="s">
        <v>34</v>
      </c>
      <c r="D474" t="s">
        <v>35</v>
      </c>
      <c r="E474" t="s">
        <v>98</v>
      </c>
      <c r="F474" t="s">
        <v>126</v>
      </c>
      <c r="G474" t="s">
        <v>126</v>
      </c>
      <c r="H474" t="s">
        <v>162</v>
      </c>
      <c r="I474" t="s">
        <v>100</v>
      </c>
      <c r="J474" s="2">
        <v>73309.31</v>
      </c>
    </row>
    <row r="475" spans="2:10" x14ac:dyDescent="0.3">
      <c r="B475">
        <v>474</v>
      </c>
      <c r="C475" s="1" t="s">
        <v>34</v>
      </c>
      <c r="D475" t="s">
        <v>35</v>
      </c>
      <c r="E475" t="s">
        <v>98</v>
      </c>
      <c r="F475" t="s">
        <v>126</v>
      </c>
      <c r="G475" t="s">
        <v>127</v>
      </c>
      <c r="H475" t="s">
        <v>126</v>
      </c>
      <c r="I475" t="s">
        <v>100</v>
      </c>
      <c r="J475" s="2">
        <v>115695.83</v>
      </c>
    </row>
    <row r="476" spans="2:10" x14ac:dyDescent="0.3">
      <c r="B476">
        <v>475</v>
      </c>
      <c r="C476" s="1" t="s">
        <v>34</v>
      </c>
      <c r="D476" t="s">
        <v>35</v>
      </c>
      <c r="E476" t="s">
        <v>98</v>
      </c>
      <c r="F476" t="s">
        <v>152</v>
      </c>
      <c r="G476" t="s">
        <v>153</v>
      </c>
      <c r="H476" t="s">
        <v>153</v>
      </c>
      <c r="I476" t="s">
        <v>100</v>
      </c>
      <c r="J476" s="2">
        <v>194.66</v>
      </c>
    </row>
    <row r="477" spans="2:10" x14ac:dyDescent="0.3">
      <c r="B477">
        <v>476</v>
      </c>
      <c r="C477" s="1" t="s">
        <v>34</v>
      </c>
      <c r="D477" t="s">
        <v>35</v>
      </c>
      <c r="E477" t="s">
        <v>98</v>
      </c>
      <c r="F477" t="s">
        <v>143</v>
      </c>
      <c r="G477" t="s">
        <v>143</v>
      </c>
      <c r="H477" t="s">
        <v>162</v>
      </c>
      <c r="I477" t="s">
        <v>100</v>
      </c>
      <c r="J477" s="2">
        <v>4042.6899999999878</v>
      </c>
    </row>
    <row r="478" spans="2:10" x14ac:dyDescent="0.3">
      <c r="B478">
        <v>477</v>
      </c>
      <c r="C478" s="1" t="s">
        <v>34</v>
      </c>
      <c r="D478" t="s">
        <v>35</v>
      </c>
      <c r="E478" t="s">
        <v>98</v>
      </c>
      <c r="F478" t="s">
        <v>143</v>
      </c>
      <c r="G478" t="s">
        <v>143</v>
      </c>
      <c r="H478" t="s">
        <v>143</v>
      </c>
      <c r="I478" t="s">
        <v>100</v>
      </c>
      <c r="J478" s="2">
        <v>106038.43000000001</v>
      </c>
    </row>
    <row r="479" spans="2:10" x14ac:dyDescent="0.3">
      <c r="B479">
        <v>478</v>
      </c>
      <c r="C479" s="1" t="s">
        <v>34</v>
      </c>
      <c r="D479" t="s">
        <v>35</v>
      </c>
      <c r="E479" t="s">
        <v>98</v>
      </c>
      <c r="F479" t="s">
        <v>131</v>
      </c>
      <c r="G479" t="s">
        <v>131</v>
      </c>
      <c r="H479" t="s">
        <v>131</v>
      </c>
      <c r="I479" t="s">
        <v>100</v>
      </c>
      <c r="J479" s="2">
        <v>56448.66</v>
      </c>
    </row>
    <row r="480" spans="2:10" x14ac:dyDescent="0.3">
      <c r="B480">
        <v>479</v>
      </c>
      <c r="C480" s="1" t="s">
        <v>34</v>
      </c>
      <c r="D480" t="s">
        <v>35</v>
      </c>
      <c r="E480" t="s">
        <v>98</v>
      </c>
      <c r="F480" t="s">
        <v>155</v>
      </c>
      <c r="G480" t="s">
        <v>156</v>
      </c>
      <c r="H480" t="s">
        <v>157</v>
      </c>
      <c r="I480" t="s">
        <v>100</v>
      </c>
      <c r="J480" s="2">
        <v>296189.13</v>
      </c>
    </row>
    <row r="481" spans="2:10" x14ac:dyDescent="0.3">
      <c r="B481">
        <v>480</v>
      </c>
      <c r="C481" s="1" t="s">
        <v>34</v>
      </c>
      <c r="D481" t="s">
        <v>35</v>
      </c>
      <c r="E481" t="s">
        <v>98</v>
      </c>
      <c r="F481" t="s">
        <v>155</v>
      </c>
      <c r="G481" t="s">
        <v>158</v>
      </c>
      <c r="H481" t="s">
        <v>159</v>
      </c>
      <c r="I481" t="s">
        <v>100</v>
      </c>
      <c r="J481" s="2">
        <v>1154.8</v>
      </c>
    </row>
    <row r="482" spans="2:10" x14ac:dyDescent="0.3">
      <c r="B482">
        <v>481</v>
      </c>
      <c r="C482" s="1" t="s">
        <v>34</v>
      </c>
      <c r="D482" t="s">
        <v>35</v>
      </c>
      <c r="E482" t="s">
        <v>98</v>
      </c>
      <c r="F482" t="s">
        <v>155</v>
      </c>
      <c r="G482" t="s">
        <v>160</v>
      </c>
      <c r="H482" t="s">
        <v>160</v>
      </c>
      <c r="I482" t="s">
        <v>100</v>
      </c>
      <c r="J482" s="2">
        <v>14769.16</v>
      </c>
    </row>
    <row r="483" spans="2:10" x14ac:dyDescent="0.3">
      <c r="B483">
        <v>482</v>
      </c>
      <c r="C483" s="1" t="s">
        <v>34</v>
      </c>
      <c r="D483" t="s">
        <v>35</v>
      </c>
      <c r="E483" t="s">
        <v>98</v>
      </c>
      <c r="F483" t="s">
        <v>155</v>
      </c>
      <c r="G483" t="s">
        <v>163</v>
      </c>
      <c r="H483" t="s">
        <v>164</v>
      </c>
      <c r="I483" t="s">
        <v>100</v>
      </c>
      <c r="J483" s="2">
        <v>5318.4000000000005</v>
      </c>
    </row>
    <row r="484" spans="2:10" x14ac:dyDescent="0.3">
      <c r="B484">
        <v>483</v>
      </c>
      <c r="C484" s="1" t="s">
        <v>34</v>
      </c>
      <c r="D484" t="s">
        <v>35</v>
      </c>
      <c r="E484" t="s">
        <v>98</v>
      </c>
      <c r="F484" t="s">
        <v>155</v>
      </c>
      <c r="G484" t="s">
        <v>163</v>
      </c>
      <c r="H484" t="s">
        <v>142</v>
      </c>
      <c r="I484" t="s">
        <v>100</v>
      </c>
      <c r="J484" s="2">
        <v>143.33999999999924</v>
      </c>
    </row>
    <row r="485" spans="2:10" x14ac:dyDescent="0.3">
      <c r="B485">
        <v>484</v>
      </c>
      <c r="C485" s="1" t="s">
        <v>34</v>
      </c>
      <c r="D485" t="s">
        <v>35</v>
      </c>
      <c r="E485" t="s">
        <v>98</v>
      </c>
      <c r="F485" t="s">
        <v>132</v>
      </c>
      <c r="G485" t="s">
        <v>132</v>
      </c>
      <c r="H485" t="s">
        <v>133</v>
      </c>
      <c r="I485" t="s">
        <v>100</v>
      </c>
      <c r="J485" s="2">
        <v>281675.05</v>
      </c>
    </row>
    <row r="486" spans="2:10" x14ac:dyDescent="0.3">
      <c r="B486">
        <v>485</v>
      </c>
      <c r="C486" s="1" t="s">
        <v>34</v>
      </c>
      <c r="D486" t="s">
        <v>35</v>
      </c>
      <c r="E486" t="s">
        <v>98</v>
      </c>
      <c r="F486" t="s">
        <v>145</v>
      </c>
      <c r="G486" t="s">
        <v>145</v>
      </c>
      <c r="H486" t="s">
        <v>145</v>
      </c>
      <c r="I486" t="s">
        <v>100</v>
      </c>
      <c r="J486" s="2">
        <v>339981.58</v>
      </c>
    </row>
    <row r="487" spans="2:10" x14ac:dyDescent="0.3">
      <c r="B487">
        <v>486</v>
      </c>
      <c r="C487" s="1" t="s">
        <v>34</v>
      </c>
      <c r="D487" t="s">
        <v>35</v>
      </c>
      <c r="E487" t="s">
        <v>98</v>
      </c>
      <c r="F487" t="s">
        <v>146</v>
      </c>
      <c r="G487" t="s">
        <v>146</v>
      </c>
      <c r="H487" t="s">
        <v>146</v>
      </c>
      <c r="I487" t="s">
        <v>100</v>
      </c>
      <c r="J487" s="2">
        <v>88740.03</v>
      </c>
    </row>
    <row r="488" spans="2:10" x14ac:dyDescent="0.3">
      <c r="B488">
        <v>487</v>
      </c>
      <c r="C488" s="1" t="s">
        <v>34</v>
      </c>
      <c r="D488" t="s">
        <v>35</v>
      </c>
      <c r="E488" t="s">
        <v>99</v>
      </c>
      <c r="F488" t="s">
        <v>134</v>
      </c>
      <c r="G488" t="s">
        <v>134</v>
      </c>
      <c r="H488" t="s">
        <v>142</v>
      </c>
      <c r="I488" t="s">
        <v>100</v>
      </c>
      <c r="J488" s="2">
        <v>73521.980000000214</v>
      </c>
    </row>
    <row r="489" spans="2:10" x14ac:dyDescent="0.3">
      <c r="B489">
        <v>488</v>
      </c>
      <c r="C489" s="1" t="s">
        <v>34</v>
      </c>
      <c r="D489" t="s">
        <v>35</v>
      </c>
      <c r="E489" t="s">
        <v>99</v>
      </c>
      <c r="F489" t="s">
        <v>134</v>
      </c>
      <c r="G489" t="s">
        <v>135</v>
      </c>
      <c r="H489" t="s">
        <v>135</v>
      </c>
      <c r="I489" t="s">
        <v>100</v>
      </c>
      <c r="J489" s="2">
        <v>844257.08999999985</v>
      </c>
    </row>
    <row r="490" spans="2:10" x14ac:dyDescent="0.3">
      <c r="B490">
        <v>489</v>
      </c>
      <c r="C490" s="1" t="s">
        <v>34</v>
      </c>
      <c r="D490" t="s">
        <v>35</v>
      </c>
      <c r="E490" t="s">
        <v>99</v>
      </c>
      <c r="F490" t="s">
        <v>165</v>
      </c>
      <c r="G490" t="s">
        <v>148</v>
      </c>
      <c r="H490" t="s">
        <v>148</v>
      </c>
      <c r="I490" t="s">
        <v>100</v>
      </c>
      <c r="J490" s="2">
        <v>703912.77999999991</v>
      </c>
    </row>
    <row r="491" spans="2:10" x14ac:dyDescent="0.3">
      <c r="B491">
        <v>490</v>
      </c>
      <c r="C491" s="1" t="s">
        <v>34</v>
      </c>
      <c r="D491" t="s">
        <v>35</v>
      </c>
      <c r="E491" t="s">
        <v>99</v>
      </c>
      <c r="F491" t="s">
        <v>165</v>
      </c>
      <c r="G491" t="s">
        <v>137</v>
      </c>
      <c r="H491" t="s">
        <v>106</v>
      </c>
      <c r="I491" t="s">
        <v>100</v>
      </c>
      <c r="J491" s="2">
        <v>15826.09</v>
      </c>
    </row>
    <row r="492" spans="2:10" x14ac:dyDescent="0.3">
      <c r="B492">
        <v>491</v>
      </c>
      <c r="C492" s="1" t="s">
        <v>34</v>
      </c>
      <c r="D492" t="s">
        <v>35</v>
      </c>
      <c r="E492" t="s">
        <v>99</v>
      </c>
      <c r="F492" t="s">
        <v>147</v>
      </c>
      <c r="G492" t="s">
        <v>148</v>
      </c>
      <c r="H492" t="s">
        <v>148</v>
      </c>
      <c r="I492" t="s">
        <v>100</v>
      </c>
      <c r="J492" s="2">
        <v>102042.51000000001</v>
      </c>
    </row>
    <row r="493" spans="2:10" x14ac:dyDescent="0.3">
      <c r="B493">
        <v>492</v>
      </c>
      <c r="C493" s="1" t="s">
        <v>34</v>
      </c>
      <c r="D493" t="s">
        <v>35</v>
      </c>
      <c r="E493" t="s">
        <v>99</v>
      </c>
      <c r="F493" t="s">
        <v>136</v>
      </c>
      <c r="G493" t="s">
        <v>148</v>
      </c>
      <c r="H493" t="s">
        <v>138</v>
      </c>
      <c r="I493" t="s">
        <v>100</v>
      </c>
      <c r="J493" s="2">
        <v>894047.32000000007</v>
      </c>
    </row>
    <row r="494" spans="2:10" x14ac:dyDescent="0.3">
      <c r="B494">
        <v>493</v>
      </c>
      <c r="C494" s="1" t="s">
        <v>34</v>
      </c>
      <c r="D494" t="s">
        <v>35</v>
      </c>
      <c r="E494" t="s">
        <v>99</v>
      </c>
      <c r="F494" t="s">
        <v>136</v>
      </c>
      <c r="G494" t="s">
        <v>137</v>
      </c>
      <c r="H494" t="s">
        <v>106</v>
      </c>
      <c r="I494" t="s">
        <v>100</v>
      </c>
      <c r="J494" s="2">
        <v>1063466.9700000002</v>
      </c>
    </row>
    <row r="495" spans="2:10" x14ac:dyDescent="0.3">
      <c r="B495">
        <v>494</v>
      </c>
      <c r="C495" s="1" t="s">
        <v>15</v>
      </c>
      <c r="D495" t="s">
        <v>22</v>
      </c>
      <c r="E495" t="s">
        <v>97</v>
      </c>
      <c r="F495" t="s">
        <v>150</v>
      </c>
      <c r="G495" t="s">
        <v>150</v>
      </c>
      <c r="H495" t="s">
        <v>150</v>
      </c>
      <c r="I495" t="s">
        <v>100</v>
      </c>
      <c r="J495" s="2">
        <v>119099.02</v>
      </c>
    </row>
    <row r="496" spans="2:10" x14ac:dyDescent="0.3">
      <c r="B496">
        <v>495</v>
      </c>
      <c r="C496" s="1" t="s">
        <v>15</v>
      </c>
      <c r="D496" t="s">
        <v>22</v>
      </c>
      <c r="E496" t="s">
        <v>97</v>
      </c>
      <c r="F496" t="s">
        <v>103</v>
      </c>
      <c r="G496" t="s">
        <v>103</v>
      </c>
      <c r="H496" t="s">
        <v>103</v>
      </c>
      <c r="I496" t="s">
        <v>100</v>
      </c>
      <c r="J496" s="2">
        <v>0</v>
      </c>
    </row>
    <row r="497" spans="2:13" x14ac:dyDescent="0.3">
      <c r="B497">
        <v>496</v>
      </c>
      <c r="C497" s="1" t="s">
        <v>15</v>
      </c>
      <c r="D497" t="s">
        <v>22</v>
      </c>
      <c r="E497" t="s">
        <v>97</v>
      </c>
      <c r="F497" t="s">
        <v>139</v>
      </c>
      <c r="G497" t="s">
        <v>139</v>
      </c>
      <c r="H497" t="s">
        <v>139</v>
      </c>
      <c r="I497" t="s">
        <v>100</v>
      </c>
      <c r="J497" s="30">
        <v>2658145.8199999998</v>
      </c>
      <c r="M497" t="s">
        <v>597</v>
      </c>
    </row>
    <row r="498" spans="2:13" x14ac:dyDescent="0.3">
      <c r="B498">
        <v>497</v>
      </c>
      <c r="C498" s="1" t="s">
        <v>15</v>
      </c>
      <c r="D498" t="s">
        <v>22</v>
      </c>
      <c r="E498" t="s">
        <v>97</v>
      </c>
      <c r="F498" t="s">
        <v>140</v>
      </c>
      <c r="G498" t="s">
        <v>141</v>
      </c>
      <c r="H498" t="s">
        <v>140</v>
      </c>
      <c r="I498" t="s">
        <v>100</v>
      </c>
      <c r="J498" s="30">
        <v>1615754.88</v>
      </c>
      <c r="M498" t="s">
        <v>597</v>
      </c>
    </row>
    <row r="499" spans="2:13" x14ac:dyDescent="0.3">
      <c r="B499">
        <v>498</v>
      </c>
      <c r="C499" s="1" t="s">
        <v>15</v>
      </c>
      <c r="D499" t="s">
        <v>22</v>
      </c>
      <c r="E499" t="s">
        <v>97</v>
      </c>
      <c r="F499" t="s">
        <v>151</v>
      </c>
      <c r="G499" t="s">
        <v>166</v>
      </c>
      <c r="H499" t="s">
        <v>151</v>
      </c>
      <c r="I499" t="s">
        <v>100</v>
      </c>
      <c r="J499" s="30">
        <v>169380.89</v>
      </c>
      <c r="L499" s="19">
        <f>SUM(J497:J499)</f>
        <v>4443281.5899999989</v>
      </c>
      <c r="M499" t="s">
        <v>597</v>
      </c>
    </row>
    <row r="500" spans="2:13" x14ac:dyDescent="0.3">
      <c r="B500">
        <v>499</v>
      </c>
      <c r="C500" s="1" t="s">
        <v>15</v>
      </c>
      <c r="D500" t="s">
        <v>22</v>
      </c>
      <c r="E500" t="s">
        <v>97</v>
      </c>
      <c r="F500" t="s">
        <v>105</v>
      </c>
      <c r="G500" t="s">
        <v>106</v>
      </c>
      <c r="H500" t="s">
        <v>167</v>
      </c>
      <c r="I500" t="s">
        <v>23</v>
      </c>
      <c r="J500" s="2">
        <v>13514.56</v>
      </c>
    </row>
    <row r="501" spans="2:13" x14ac:dyDescent="0.3">
      <c r="B501">
        <v>500</v>
      </c>
      <c r="C501" s="1" t="s">
        <v>15</v>
      </c>
      <c r="D501" t="s">
        <v>22</v>
      </c>
      <c r="E501" t="s">
        <v>97</v>
      </c>
      <c r="F501" t="s">
        <v>105</v>
      </c>
      <c r="G501" t="s">
        <v>106</v>
      </c>
      <c r="H501" t="s">
        <v>167</v>
      </c>
      <c r="I501" t="s">
        <v>24</v>
      </c>
      <c r="J501" s="2">
        <v>31535.17</v>
      </c>
    </row>
    <row r="502" spans="2:13" x14ac:dyDescent="0.3">
      <c r="B502">
        <v>501</v>
      </c>
      <c r="C502" s="1" t="s">
        <v>15</v>
      </c>
      <c r="D502" t="s">
        <v>22</v>
      </c>
      <c r="E502" t="s">
        <v>97</v>
      </c>
      <c r="F502" t="s">
        <v>105</v>
      </c>
      <c r="G502" t="s">
        <v>106</v>
      </c>
      <c r="H502" t="s">
        <v>167</v>
      </c>
      <c r="I502" t="s">
        <v>25</v>
      </c>
      <c r="J502" s="2">
        <v>22400.720000000001</v>
      </c>
    </row>
    <row r="503" spans="2:13" x14ac:dyDescent="0.3">
      <c r="B503">
        <v>502</v>
      </c>
      <c r="C503" s="1" t="s">
        <v>15</v>
      </c>
      <c r="D503" t="s">
        <v>22</v>
      </c>
      <c r="E503" t="s">
        <v>97</v>
      </c>
      <c r="F503" t="s">
        <v>105</v>
      </c>
      <c r="G503" t="s">
        <v>106</v>
      </c>
      <c r="H503" t="s">
        <v>167</v>
      </c>
      <c r="I503" t="s">
        <v>26</v>
      </c>
      <c r="J503" s="2">
        <v>19432.990000000002</v>
      </c>
    </row>
    <row r="504" spans="2:13" x14ac:dyDescent="0.3">
      <c r="B504">
        <v>503</v>
      </c>
      <c r="C504" s="1" t="s">
        <v>15</v>
      </c>
      <c r="D504" t="s">
        <v>22</v>
      </c>
      <c r="E504" t="s">
        <v>97</v>
      </c>
      <c r="F504" t="s">
        <v>105</v>
      </c>
      <c r="G504" t="s">
        <v>106</v>
      </c>
      <c r="H504" t="s">
        <v>167</v>
      </c>
      <c r="I504" t="s">
        <v>27</v>
      </c>
      <c r="J504" s="2">
        <v>21580.53</v>
      </c>
    </row>
    <row r="505" spans="2:13" x14ac:dyDescent="0.3">
      <c r="B505">
        <v>504</v>
      </c>
      <c r="C505" s="1" t="s">
        <v>15</v>
      </c>
      <c r="D505" t="s">
        <v>22</v>
      </c>
      <c r="E505" t="s">
        <v>97</v>
      </c>
      <c r="F505" t="s">
        <v>105</v>
      </c>
      <c r="G505" t="s">
        <v>106</v>
      </c>
      <c r="H505" t="s">
        <v>107</v>
      </c>
      <c r="I505" t="s">
        <v>23</v>
      </c>
      <c r="J505" s="2">
        <v>198087.95</v>
      </c>
    </row>
    <row r="506" spans="2:13" x14ac:dyDescent="0.3">
      <c r="B506">
        <v>505</v>
      </c>
      <c r="C506" s="1" t="s">
        <v>15</v>
      </c>
      <c r="D506" t="s">
        <v>22</v>
      </c>
      <c r="E506" t="s">
        <v>97</v>
      </c>
      <c r="F506" t="s">
        <v>105</v>
      </c>
      <c r="G506" t="s">
        <v>106</v>
      </c>
      <c r="H506" t="s">
        <v>107</v>
      </c>
      <c r="I506" t="s">
        <v>24</v>
      </c>
      <c r="J506" s="2">
        <v>414603.22</v>
      </c>
    </row>
    <row r="507" spans="2:13" x14ac:dyDescent="0.3">
      <c r="B507">
        <v>506</v>
      </c>
      <c r="C507" s="1" t="s">
        <v>15</v>
      </c>
      <c r="D507" t="s">
        <v>22</v>
      </c>
      <c r="E507" t="s">
        <v>97</v>
      </c>
      <c r="F507" t="s">
        <v>105</v>
      </c>
      <c r="G507" t="s">
        <v>106</v>
      </c>
      <c r="H507" t="s">
        <v>107</v>
      </c>
      <c r="I507" t="s">
        <v>25</v>
      </c>
      <c r="J507" s="2">
        <v>419472.97</v>
      </c>
    </row>
    <row r="508" spans="2:13" x14ac:dyDescent="0.3">
      <c r="B508">
        <v>507</v>
      </c>
      <c r="C508" s="1" t="s">
        <v>15</v>
      </c>
      <c r="D508" t="s">
        <v>22</v>
      </c>
      <c r="E508" t="s">
        <v>97</v>
      </c>
      <c r="F508" t="s">
        <v>105</v>
      </c>
      <c r="G508" t="s">
        <v>106</v>
      </c>
      <c r="H508" t="s">
        <v>107</v>
      </c>
      <c r="I508" t="s">
        <v>26</v>
      </c>
      <c r="J508" s="2">
        <v>532953.13</v>
      </c>
    </row>
    <row r="509" spans="2:13" x14ac:dyDescent="0.3">
      <c r="B509">
        <v>508</v>
      </c>
      <c r="C509" s="1" t="s">
        <v>15</v>
      </c>
      <c r="D509" t="s">
        <v>22</v>
      </c>
      <c r="E509" t="s">
        <v>97</v>
      </c>
      <c r="F509" t="s">
        <v>105</v>
      </c>
      <c r="G509" t="s">
        <v>106</v>
      </c>
      <c r="H509" t="s">
        <v>107</v>
      </c>
      <c r="I509" t="s">
        <v>27</v>
      </c>
      <c r="J509" s="2">
        <v>319725.93</v>
      </c>
    </row>
    <row r="510" spans="2:13" x14ac:dyDescent="0.3">
      <c r="B510">
        <v>509</v>
      </c>
      <c r="C510" s="1" t="s">
        <v>15</v>
      </c>
      <c r="D510" t="s">
        <v>22</v>
      </c>
      <c r="E510" t="s">
        <v>97</v>
      </c>
      <c r="F510" t="s">
        <v>105</v>
      </c>
      <c r="G510" t="s">
        <v>106</v>
      </c>
      <c r="H510" t="s">
        <v>108</v>
      </c>
      <c r="I510" t="s">
        <v>23</v>
      </c>
      <c r="J510" s="2">
        <v>332119.15000000002</v>
      </c>
    </row>
    <row r="511" spans="2:13" x14ac:dyDescent="0.3">
      <c r="B511">
        <v>510</v>
      </c>
      <c r="C511" s="1" t="s">
        <v>15</v>
      </c>
      <c r="D511" t="s">
        <v>22</v>
      </c>
      <c r="E511" t="s">
        <v>97</v>
      </c>
      <c r="F511" t="s">
        <v>105</v>
      </c>
      <c r="G511" t="s">
        <v>106</v>
      </c>
      <c r="H511" t="s">
        <v>108</v>
      </c>
      <c r="I511" t="s">
        <v>24</v>
      </c>
      <c r="J511" s="2">
        <v>473986.83</v>
      </c>
    </row>
    <row r="512" spans="2:13" x14ac:dyDescent="0.3">
      <c r="B512">
        <v>511</v>
      </c>
      <c r="C512" s="1" t="s">
        <v>15</v>
      </c>
      <c r="D512" t="s">
        <v>22</v>
      </c>
      <c r="E512" t="s">
        <v>97</v>
      </c>
      <c r="F512" t="s">
        <v>105</v>
      </c>
      <c r="G512" t="s">
        <v>106</v>
      </c>
      <c r="H512" t="s">
        <v>108</v>
      </c>
      <c r="I512" t="s">
        <v>25</v>
      </c>
      <c r="J512" s="2">
        <v>433704.53</v>
      </c>
    </row>
    <row r="513" spans="2:10" x14ac:dyDescent="0.3">
      <c r="B513">
        <v>512</v>
      </c>
      <c r="C513" s="1" t="s">
        <v>15</v>
      </c>
      <c r="D513" t="s">
        <v>22</v>
      </c>
      <c r="E513" t="s">
        <v>97</v>
      </c>
      <c r="F513" t="s">
        <v>105</v>
      </c>
      <c r="G513" t="s">
        <v>106</v>
      </c>
      <c r="H513" t="s">
        <v>108</v>
      </c>
      <c r="I513" t="s">
        <v>26</v>
      </c>
      <c r="J513" s="2">
        <v>337680.73</v>
      </c>
    </row>
    <row r="514" spans="2:10" x14ac:dyDescent="0.3">
      <c r="B514">
        <v>513</v>
      </c>
      <c r="C514" s="1" t="s">
        <v>15</v>
      </c>
      <c r="D514" t="s">
        <v>22</v>
      </c>
      <c r="E514" t="s">
        <v>97</v>
      </c>
      <c r="F514" t="s">
        <v>105</v>
      </c>
      <c r="G514" t="s">
        <v>106</v>
      </c>
      <c r="H514" t="s">
        <v>108</v>
      </c>
      <c r="I514" t="s">
        <v>27</v>
      </c>
      <c r="J514" s="2">
        <v>587193.81000000006</v>
      </c>
    </row>
    <row r="515" spans="2:10" x14ac:dyDescent="0.3">
      <c r="B515">
        <v>514</v>
      </c>
      <c r="C515" s="1" t="s">
        <v>15</v>
      </c>
      <c r="D515" t="s">
        <v>22</v>
      </c>
      <c r="E515" t="s">
        <v>97</v>
      </c>
      <c r="F515" t="s">
        <v>105</v>
      </c>
      <c r="G515" t="s">
        <v>106</v>
      </c>
      <c r="H515" t="s">
        <v>109</v>
      </c>
      <c r="I515" t="s">
        <v>23</v>
      </c>
      <c r="J515" s="2">
        <v>678.26</v>
      </c>
    </row>
    <row r="516" spans="2:10" x14ac:dyDescent="0.3">
      <c r="B516">
        <v>515</v>
      </c>
      <c r="C516" s="1" t="s">
        <v>15</v>
      </c>
      <c r="D516" t="s">
        <v>22</v>
      </c>
      <c r="E516" t="s">
        <v>97</v>
      </c>
      <c r="F516" t="s">
        <v>105</v>
      </c>
      <c r="G516" t="s">
        <v>106</v>
      </c>
      <c r="H516" t="s">
        <v>109</v>
      </c>
      <c r="I516" t="s">
        <v>24</v>
      </c>
      <c r="J516" s="2">
        <v>52635.16</v>
      </c>
    </row>
    <row r="517" spans="2:10" x14ac:dyDescent="0.3">
      <c r="B517">
        <v>516</v>
      </c>
      <c r="C517" s="1" t="s">
        <v>15</v>
      </c>
      <c r="D517" t="s">
        <v>22</v>
      </c>
      <c r="E517" t="s">
        <v>97</v>
      </c>
      <c r="F517" t="s">
        <v>105</v>
      </c>
      <c r="G517" t="s">
        <v>106</v>
      </c>
      <c r="H517" t="s">
        <v>109</v>
      </c>
      <c r="I517" t="s">
        <v>25</v>
      </c>
      <c r="J517" s="2">
        <v>67957.22</v>
      </c>
    </row>
    <row r="518" spans="2:10" x14ac:dyDescent="0.3">
      <c r="B518">
        <v>517</v>
      </c>
      <c r="C518" s="1" t="s">
        <v>15</v>
      </c>
      <c r="D518" t="s">
        <v>22</v>
      </c>
      <c r="E518" t="s">
        <v>97</v>
      </c>
      <c r="F518" t="s">
        <v>105</v>
      </c>
      <c r="G518" t="s">
        <v>106</v>
      </c>
      <c r="H518" t="s">
        <v>109</v>
      </c>
      <c r="I518" t="s">
        <v>26</v>
      </c>
      <c r="J518" s="2">
        <v>51443.06</v>
      </c>
    </row>
    <row r="519" spans="2:10" x14ac:dyDescent="0.3">
      <c r="B519">
        <v>518</v>
      </c>
      <c r="C519" s="1" t="s">
        <v>15</v>
      </c>
      <c r="D519" t="s">
        <v>22</v>
      </c>
      <c r="E519" t="s">
        <v>97</v>
      </c>
      <c r="F519" t="s">
        <v>105</v>
      </c>
      <c r="G519" t="s">
        <v>106</v>
      </c>
      <c r="H519" t="s">
        <v>109</v>
      </c>
      <c r="I519" t="s">
        <v>27</v>
      </c>
      <c r="J519" s="2">
        <v>55296.04</v>
      </c>
    </row>
    <row r="520" spans="2:10" x14ac:dyDescent="0.3">
      <c r="B520">
        <v>519</v>
      </c>
      <c r="C520" s="1" t="s">
        <v>15</v>
      </c>
      <c r="D520" t="s">
        <v>22</v>
      </c>
      <c r="E520" t="s">
        <v>97</v>
      </c>
      <c r="F520" t="s">
        <v>105</v>
      </c>
      <c r="G520" t="s">
        <v>149</v>
      </c>
      <c r="H520" t="s">
        <v>168</v>
      </c>
      <c r="I520" t="s">
        <v>23</v>
      </c>
      <c r="J520" s="2">
        <v>7653.56</v>
      </c>
    </row>
    <row r="521" spans="2:10" x14ac:dyDescent="0.3">
      <c r="B521">
        <v>520</v>
      </c>
      <c r="C521" s="1" t="s">
        <v>15</v>
      </c>
      <c r="D521" t="s">
        <v>22</v>
      </c>
      <c r="E521" t="s">
        <v>97</v>
      </c>
      <c r="F521" t="s">
        <v>105</v>
      </c>
      <c r="G521" t="s">
        <v>149</v>
      </c>
      <c r="H521" t="s">
        <v>168</v>
      </c>
      <c r="I521" t="s">
        <v>24</v>
      </c>
      <c r="J521" s="2">
        <v>26370.44</v>
      </c>
    </row>
    <row r="522" spans="2:10" x14ac:dyDescent="0.3">
      <c r="B522">
        <v>521</v>
      </c>
      <c r="C522" s="1" t="s">
        <v>15</v>
      </c>
      <c r="D522" t="s">
        <v>22</v>
      </c>
      <c r="E522" t="s">
        <v>97</v>
      </c>
      <c r="F522" t="s">
        <v>105</v>
      </c>
      <c r="G522" t="s">
        <v>149</v>
      </c>
      <c r="H522" t="s">
        <v>168</v>
      </c>
      <c r="I522" t="s">
        <v>25</v>
      </c>
      <c r="J522" s="2">
        <v>26370.44</v>
      </c>
    </row>
    <row r="523" spans="2:10" x14ac:dyDescent="0.3">
      <c r="B523">
        <v>522</v>
      </c>
      <c r="C523" s="1" t="s">
        <v>15</v>
      </c>
      <c r="D523" t="s">
        <v>22</v>
      </c>
      <c r="E523" t="s">
        <v>97</v>
      </c>
      <c r="F523" t="s">
        <v>105</v>
      </c>
      <c r="G523" t="s">
        <v>149</v>
      </c>
      <c r="H523" t="s">
        <v>168</v>
      </c>
      <c r="I523" t="s">
        <v>26</v>
      </c>
      <c r="J523" s="2">
        <v>26370.44</v>
      </c>
    </row>
    <row r="524" spans="2:10" x14ac:dyDescent="0.3">
      <c r="B524">
        <v>523</v>
      </c>
      <c r="C524" s="1" t="s">
        <v>15</v>
      </c>
      <c r="D524" t="s">
        <v>22</v>
      </c>
      <c r="E524" t="s">
        <v>97</v>
      </c>
      <c r="F524" t="s">
        <v>105</v>
      </c>
      <c r="G524" t="s">
        <v>149</v>
      </c>
      <c r="H524" t="s">
        <v>168</v>
      </c>
      <c r="I524" t="s">
        <v>27</v>
      </c>
      <c r="J524" s="2">
        <v>26370.44</v>
      </c>
    </row>
    <row r="525" spans="2:10" x14ac:dyDescent="0.3">
      <c r="B525">
        <v>524</v>
      </c>
      <c r="C525" s="1" t="s">
        <v>15</v>
      </c>
      <c r="D525" t="s">
        <v>22</v>
      </c>
      <c r="E525" t="s">
        <v>97</v>
      </c>
      <c r="F525" t="s">
        <v>105</v>
      </c>
      <c r="G525" t="s">
        <v>110</v>
      </c>
      <c r="H525" t="s">
        <v>111</v>
      </c>
      <c r="I525" t="s">
        <v>23</v>
      </c>
      <c r="J525" s="2">
        <v>53020.160000000003</v>
      </c>
    </row>
    <row r="526" spans="2:10" x14ac:dyDescent="0.3">
      <c r="B526">
        <v>525</v>
      </c>
      <c r="C526" s="1" t="s">
        <v>15</v>
      </c>
      <c r="D526" t="s">
        <v>22</v>
      </c>
      <c r="E526" t="s">
        <v>97</v>
      </c>
      <c r="F526" t="s">
        <v>105</v>
      </c>
      <c r="G526" t="s">
        <v>110</v>
      </c>
      <c r="H526" t="s">
        <v>111</v>
      </c>
      <c r="I526" t="s">
        <v>24</v>
      </c>
      <c r="J526" s="2">
        <v>88305.13</v>
      </c>
    </row>
    <row r="527" spans="2:10" x14ac:dyDescent="0.3">
      <c r="B527">
        <v>526</v>
      </c>
      <c r="C527" s="1" t="s">
        <v>15</v>
      </c>
      <c r="D527" t="s">
        <v>22</v>
      </c>
      <c r="E527" t="s">
        <v>97</v>
      </c>
      <c r="F527" t="s">
        <v>105</v>
      </c>
      <c r="G527" t="s">
        <v>110</v>
      </c>
      <c r="H527" t="s">
        <v>111</v>
      </c>
      <c r="I527" t="s">
        <v>25</v>
      </c>
      <c r="J527" s="2">
        <v>78769.119999999995</v>
      </c>
    </row>
    <row r="528" spans="2:10" x14ac:dyDescent="0.3">
      <c r="B528">
        <v>527</v>
      </c>
      <c r="C528" s="1" t="s">
        <v>15</v>
      </c>
      <c r="D528" t="s">
        <v>22</v>
      </c>
      <c r="E528" t="s">
        <v>97</v>
      </c>
      <c r="F528" t="s">
        <v>105</v>
      </c>
      <c r="G528" t="s">
        <v>110</v>
      </c>
      <c r="H528" t="s">
        <v>111</v>
      </c>
      <c r="I528" t="s">
        <v>26</v>
      </c>
      <c r="J528" s="2">
        <v>54349.72</v>
      </c>
    </row>
    <row r="529" spans="2:10" x14ac:dyDescent="0.3">
      <c r="B529">
        <v>528</v>
      </c>
      <c r="C529" s="1" t="s">
        <v>15</v>
      </c>
      <c r="D529" t="s">
        <v>22</v>
      </c>
      <c r="E529" t="s">
        <v>97</v>
      </c>
      <c r="F529" t="s">
        <v>105</v>
      </c>
      <c r="G529" t="s">
        <v>110</v>
      </c>
      <c r="H529" t="s">
        <v>111</v>
      </c>
      <c r="I529" t="s">
        <v>27</v>
      </c>
      <c r="J529" s="2">
        <v>55784.639999999999</v>
      </c>
    </row>
    <row r="530" spans="2:10" x14ac:dyDescent="0.3">
      <c r="B530">
        <v>529</v>
      </c>
      <c r="C530" s="1" t="s">
        <v>15</v>
      </c>
      <c r="D530" t="s">
        <v>22</v>
      </c>
      <c r="E530" t="s">
        <v>97</v>
      </c>
      <c r="F530" t="s">
        <v>105</v>
      </c>
      <c r="G530" t="s">
        <v>110</v>
      </c>
      <c r="H530" t="s">
        <v>112</v>
      </c>
      <c r="I530" t="s">
        <v>23</v>
      </c>
      <c r="J530" s="2">
        <v>60128</v>
      </c>
    </row>
    <row r="531" spans="2:10" x14ac:dyDescent="0.3">
      <c r="B531">
        <v>530</v>
      </c>
      <c r="C531" s="1" t="s">
        <v>15</v>
      </c>
      <c r="D531" t="s">
        <v>22</v>
      </c>
      <c r="E531" t="s">
        <v>97</v>
      </c>
      <c r="F531" t="s">
        <v>105</v>
      </c>
      <c r="G531" t="s">
        <v>110</v>
      </c>
      <c r="H531" t="s">
        <v>112</v>
      </c>
      <c r="I531" t="s">
        <v>24</v>
      </c>
      <c r="J531" s="2">
        <v>231601</v>
      </c>
    </row>
    <row r="532" spans="2:10" x14ac:dyDescent="0.3">
      <c r="B532">
        <v>531</v>
      </c>
      <c r="C532" s="1" t="s">
        <v>15</v>
      </c>
      <c r="D532" t="s">
        <v>22</v>
      </c>
      <c r="E532" t="s">
        <v>97</v>
      </c>
      <c r="F532" t="s">
        <v>105</v>
      </c>
      <c r="G532" t="s">
        <v>110</v>
      </c>
      <c r="H532" t="s">
        <v>112</v>
      </c>
      <c r="I532" t="s">
        <v>25</v>
      </c>
      <c r="J532" s="2">
        <v>151482.5</v>
      </c>
    </row>
    <row r="533" spans="2:10" x14ac:dyDescent="0.3">
      <c r="B533">
        <v>532</v>
      </c>
      <c r="C533" s="1" t="s">
        <v>15</v>
      </c>
      <c r="D533" t="s">
        <v>22</v>
      </c>
      <c r="E533" t="s">
        <v>97</v>
      </c>
      <c r="F533" t="s">
        <v>105</v>
      </c>
      <c r="G533" t="s">
        <v>110</v>
      </c>
      <c r="H533" t="s">
        <v>112</v>
      </c>
      <c r="I533" t="s">
        <v>26</v>
      </c>
      <c r="J533" s="2">
        <v>120098.5</v>
      </c>
    </row>
    <row r="534" spans="2:10" x14ac:dyDescent="0.3">
      <c r="B534">
        <v>533</v>
      </c>
      <c r="C534" s="1" t="s">
        <v>15</v>
      </c>
      <c r="D534" t="s">
        <v>22</v>
      </c>
      <c r="E534" t="s">
        <v>97</v>
      </c>
      <c r="F534" t="s">
        <v>105</v>
      </c>
      <c r="G534" t="s">
        <v>110</v>
      </c>
      <c r="H534" t="s">
        <v>112</v>
      </c>
      <c r="I534" t="s">
        <v>27</v>
      </c>
      <c r="J534" s="2">
        <v>105762.5</v>
      </c>
    </row>
    <row r="535" spans="2:10" x14ac:dyDescent="0.3">
      <c r="B535">
        <v>534</v>
      </c>
      <c r="C535" s="1" t="s">
        <v>15</v>
      </c>
      <c r="D535" t="s">
        <v>22</v>
      </c>
      <c r="E535" t="s">
        <v>97</v>
      </c>
      <c r="F535" t="s">
        <v>105</v>
      </c>
      <c r="G535" t="s">
        <v>110</v>
      </c>
      <c r="H535" t="s">
        <v>113</v>
      </c>
      <c r="I535" t="s">
        <v>23</v>
      </c>
      <c r="J535" s="2">
        <v>34670.49</v>
      </c>
    </row>
    <row r="536" spans="2:10" x14ac:dyDescent="0.3">
      <c r="B536">
        <v>535</v>
      </c>
      <c r="C536" s="1" t="s">
        <v>15</v>
      </c>
      <c r="D536" t="s">
        <v>22</v>
      </c>
      <c r="E536" t="s">
        <v>97</v>
      </c>
      <c r="F536" t="s">
        <v>105</v>
      </c>
      <c r="G536" t="s">
        <v>110</v>
      </c>
      <c r="H536" t="s">
        <v>113</v>
      </c>
      <c r="I536" t="s">
        <v>24</v>
      </c>
      <c r="J536" s="2">
        <v>66375.81</v>
      </c>
    </row>
    <row r="537" spans="2:10" x14ac:dyDescent="0.3">
      <c r="B537">
        <v>536</v>
      </c>
      <c r="C537" s="1" t="s">
        <v>15</v>
      </c>
      <c r="D537" t="s">
        <v>22</v>
      </c>
      <c r="E537" t="s">
        <v>97</v>
      </c>
      <c r="F537" t="s">
        <v>105</v>
      </c>
      <c r="G537" t="s">
        <v>110</v>
      </c>
      <c r="H537" t="s">
        <v>113</v>
      </c>
      <c r="I537" t="s">
        <v>25</v>
      </c>
      <c r="J537" s="2">
        <v>53644.74</v>
      </c>
    </row>
    <row r="538" spans="2:10" x14ac:dyDescent="0.3">
      <c r="B538">
        <v>537</v>
      </c>
      <c r="C538" s="1" t="s">
        <v>15</v>
      </c>
      <c r="D538" t="s">
        <v>22</v>
      </c>
      <c r="E538" t="s">
        <v>97</v>
      </c>
      <c r="F538" t="s">
        <v>105</v>
      </c>
      <c r="G538" t="s">
        <v>110</v>
      </c>
      <c r="H538" t="s">
        <v>113</v>
      </c>
      <c r="I538" t="s">
        <v>26</v>
      </c>
      <c r="J538" s="2">
        <v>51885.17</v>
      </c>
    </row>
    <row r="539" spans="2:10" x14ac:dyDescent="0.3">
      <c r="B539">
        <v>538</v>
      </c>
      <c r="C539" s="1" t="s">
        <v>15</v>
      </c>
      <c r="D539" t="s">
        <v>22</v>
      </c>
      <c r="E539" t="s">
        <v>97</v>
      </c>
      <c r="F539" t="s">
        <v>105</v>
      </c>
      <c r="G539" t="s">
        <v>110</v>
      </c>
      <c r="H539" t="s">
        <v>113</v>
      </c>
      <c r="I539" t="s">
        <v>27</v>
      </c>
      <c r="J539" s="2">
        <v>67979.199999999997</v>
      </c>
    </row>
    <row r="540" spans="2:10" x14ac:dyDescent="0.3">
      <c r="B540">
        <v>539</v>
      </c>
      <c r="C540" s="1" t="s">
        <v>15</v>
      </c>
      <c r="D540" t="s">
        <v>22</v>
      </c>
      <c r="E540" t="s">
        <v>97</v>
      </c>
      <c r="F540" t="s">
        <v>105</v>
      </c>
      <c r="G540" t="s">
        <v>110</v>
      </c>
      <c r="H540" t="s">
        <v>114</v>
      </c>
      <c r="I540" t="s">
        <v>23</v>
      </c>
      <c r="J540" s="2">
        <v>431610.05</v>
      </c>
    </row>
    <row r="541" spans="2:10" x14ac:dyDescent="0.3">
      <c r="B541">
        <v>540</v>
      </c>
      <c r="C541" s="1" t="s">
        <v>15</v>
      </c>
      <c r="D541" t="s">
        <v>22</v>
      </c>
      <c r="E541" t="s">
        <v>97</v>
      </c>
      <c r="F541" t="s">
        <v>105</v>
      </c>
      <c r="G541" t="s">
        <v>110</v>
      </c>
      <c r="H541" t="s">
        <v>114</v>
      </c>
      <c r="I541" t="s">
        <v>24</v>
      </c>
      <c r="J541" s="2">
        <v>728386.4</v>
      </c>
    </row>
    <row r="542" spans="2:10" x14ac:dyDescent="0.3">
      <c r="B542">
        <v>541</v>
      </c>
      <c r="C542" s="1" t="s">
        <v>15</v>
      </c>
      <c r="D542" t="s">
        <v>22</v>
      </c>
      <c r="E542" t="s">
        <v>97</v>
      </c>
      <c r="F542" t="s">
        <v>105</v>
      </c>
      <c r="G542" t="s">
        <v>110</v>
      </c>
      <c r="H542" t="s">
        <v>114</v>
      </c>
      <c r="I542" t="s">
        <v>25</v>
      </c>
      <c r="J542" s="2">
        <v>415221.41</v>
      </c>
    </row>
    <row r="543" spans="2:10" x14ac:dyDescent="0.3">
      <c r="B543">
        <v>542</v>
      </c>
      <c r="C543" s="1" t="s">
        <v>15</v>
      </c>
      <c r="D543" t="s">
        <v>22</v>
      </c>
      <c r="E543" t="s">
        <v>97</v>
      </c>
      <c r="F543" t="s">
        <v>105</v>
      </c>
      <c r="G543" t="s">
        <v>110</v>
      </c>
      <c r="H543" t="s">
        <v>114</v>
      </c>
      <c r="I543" t="s">
        <v>26</v>
      </c>
      <c r="J543" s="2">
        <v>634852.06000000006</v>
      </c>
    </row>
    <row r="544" spans="2:10" x14ac:dyDescent="0.3">
      <c r="B544">
        <v>543</v>
      </c>
      <c r="C544" s="1" t="s">
        <v>15</v>
      </c>
      <c r="D544" t="s">
        <v>22</v>
      </c>
      <c r="E544" t="s">
        <v>97</v>
      </c>
      <c r="F544" t="s">
        <v>105</v>
      </c>
      <c r="G544" t="s">
        <v>110</v>
      </c>
      <c r="H544" t="s">
        <v>114</v>
      </c>
      <c r="I544" t="s">
        <v>27</v>
      </c>
      <c r="J544" s="2">
        <v>476892.74</v>
      </c>
    </row>
    <row r="545" spans="2:10" x14ac:dyDescent="0.3">
      <c r="B545">
        <v>544</v>
      </c>
      <c r="C545" s="1" t="s">
        <v>15</v>
      </c>
      <c r="D545" t="s">
        <v>22</v>
      </c>
      <c r="E545" t="s">
        <v>97</v>
      </c>
      <c r="F545" t="s">
        <v>105</v>
      </c>
      <c r="G545" t="s">
        <v>110</v>
      </c>
      <c r="H545" t="s">
        <v>115</v>
      </c>
      <c r="I545" t="s">
        <v>23</v>
      </c>
      <c r="J545" s="2">
        <v>867517.38</v>
      </c>
    </row>
    <row r="546" spans="2:10" x14ac:dyDescent="0.3">
      <c r="B546">
        <v>545</v>
      </c>
      <c r="C546" s="1" t="s">
        <v>15</v>
      </c>
      <c r="D546" t="s">
        <v>22</v>
      </c>
      <c r="E546" t="s">
        <v>97</v>
      </c>
      <c r="F546" t="s">
        <v>105</v>
      </c>
      <c r="G546" t="s">
        <v>110</v>
      </c>
      <c r="H546" t="s">
        <v>115</v>
      </c>
      <c r="I546" t="s">
        <v>24</v>
      </c>
      <c r="J546" s="2">
        <v>1033044.74</v>
      </c>
    </row>
    <row r="547" spans="2:10" x14ac:dyDescent="0.3">
      <c r="B547">
        <v>546</v>
      </c>
      <c r="C547" s="1" t="s">
        <v>15</v>
      </c>
      <c r="D547" t="s">
        <v>22</v>
      </c>
      <c r="E547" t="s">
        <v>97</v>
      </c>
      <c r="F547" t="s">
        <v>105</v>
      </c>
      <c r="G547" t="s">
        <v>110</v>
      </c>
      <c r="H547" t="s">
        <v>115</v>
      </c>
      <c r="I547" t="s">
        <v>25</v>
      </c>
      <c r="J547" s="2">
        <v>838855.14</v>
      </c>
    </row>
    <row r="548" spans="2:10" x14ac:dyDescent="0.3">
      <c r="B548">
        <v>547</v>
      </c>
      <c r="C548" s="1" t="s">
        <v>15</v>
      </c>
      <c r="D548" t="s">
        <v>22</v>
      </c>
      <c r="E548" t="s">
        <v>97</v>
      </c>
      <c r="F548" t="s">
        <v>105</v>
      </c>
      <c r="G548" t="s">
        <v>110</v>
      </c>
      <c r="H548" t="s">
        <v>115</v>
      </c>
      <c r="I548" t="s">
        <v>26</v>
      </c>
      <c r="J548" s="2">
        <v>821879</v>
      </c>
    </row>
    <row r="549" spans="2:10" x14ac:dyDescent="0.3">
      <c r="B549">
        <v>548</v>
      </c>
      <c r="C549" s="1" t="s">
        <v>15</v>
      </c>
      <c r="D549" t="s">
        <v>22</v>
      </c>
      <c r="E549" t="s">
        <v>97</v>
      </c>
      <c r="F549" t="s">
        <v>105</v>
      </c>
      <c r="G549" t="s">
        <v>110</v>
      </c>
      <c r="H549" t="s">
        <v>115</v>
      </c>
      <c r="I549" t="s">
        <v>27</v>
      </c>
      <c r="J549" s="2">
        <v>577880</v>
      </c>
    </row>
    <row r="550" spans="2:10" x14ac:dyDescent="0.3">
      <c r="B550">
        <v>549</v>
      </c>
      <c r="C550" s="1" t="s">
        <v>15</v>
      </c>
      <c r="D550" t="s">
        <v>22</v>
      </c>
      <c r="E550" t="s">
        <v>97</v>
      </c>
      <c r="F550" t="s">
        <v>105</v>
      </c>
      <c r="G550" t="s">
        <v>110</v>
      </c>
      <c r="H550" t="s">
        <v>169</v>
      </c>
      <c r="I550" t="s">
        <v>23</v>
      </c>
      <c r="J550" s="2">
        <v>0</v>
      </c>
    </row>
    <row r="551" spans="2:10" x14ac:dyDescent="0.3">
      <c r="B551">
        <v>550</v>
      </c>
      <c r="C551" s="1" t="s">
        <v>15</v>
      </c>
      <c r="D551" t="s">
        <v>22</v>
      </c>
      <c r="E551" t="s">
        <v>97</v>
      </c>
      <c r="F551" t="s">
        <v>105</v>
      </c>
      <c r="G551" t="s">
        <v>110</v>
      </c>
      <c r="H551" t="s">
        <v>169</v>
      </c>
      <c r="I551" t="s">
        <v>24</v>
      </c>
      <c r="J551" s="2">
        <v>0</v>
      </c>
    </row>
    <row r="552" spans="2:10" x14ac:dyDescent="0.3">
      <c r="B552">
        <v>551</v>
      </c>
      <c r="C552" s="1" t="s">
        <v>15</v>
      </c>
      <c r="D552" t="s">
        <v>22</v>
      </c>
      <c r="E552" t="s">
        <v>97</v>
      </c>
      <c r="F552" t="s">
        <v>105</v>
      </c>
      <c r="G552" t="s">
        <v>110</v>
      </c>
      <c r="H552" t="s">
        <v>169</v>
      </c>
      <c r="I552" t="s">
        <v>25</v>
      </c>
      <c r="J552" s="2">
        <v>0</v>
      </c>
    </row>
    <row r="553" spans="2:10" x14ac:dyDescent="0.3">
      <c r="B553">
        <v>552</v>
      </c>
      <c r="C553" s="1" t="s">
        <v>15</v>
      </c>
      <c r="D553" t="s">
        <v>22</v>
      </c>
      <c r="E553" t="s">
        <v>97</v>
      </c>
      <c r="F553" t="s">
        <v>105</v>
      </c>
      <c r="G553" t="s">
        <v>110</v>
      </c>
      <c r="H553" t="s">
        <v>169</v>
      </c>
      <c r="I553" t="s">
        <v>26</v>
      </c>
      <c r="J553" s="2">
        <v>0</v>
      </c>
    </row>
    <row r="554" spans="2:10" x14ac:dyDescent="0.3">
      <c r="B554">
        <v>553</v>
      </c>
      <c r="C554" s="1" t="s">
        <v>15</v>
      </c>
      <c r="D554" t="s">
        <v>22</v>
      </c>
      <c r="E554" t="s">
        <v>97</v>
      </c>
      <c r="F554" t="s">
        <v>105</v>
      </c>
      <c r="G554" t="s">
        <v>110</v>
      </c>
      <c r="H554" t="s">
        <v>169</v>
      </c>
      <c r="I554" t="s">
        <v>27</v>
      </c>
      <c r="J554" s="2">
        <v>0</v>
      </c>
    </row>
    <row r="555" spans="2:10" x14ac:dyDescent="0.3">
      <c r="B555">
        <v>554</v>
      </c>
      <c r="C555" s="1" t="s">
        <v>15</v>
      </c>
      <c r="D555" t="s">
        <v>22</v>
      </c>
      <c r="E555" t="s">
        <v>97</v>
      </c>
      <c r="F555" t="s">
        <v>105</v>
      </c>
      <c r="G555" t="s">
        <v>110</v>
      </c>
      <c r="H555" t="s">
        <v>116</v>
      </c>
      <c r="I555" t="s">
        <v>23</v>
      </c>
      <c r="J555" s="2">
        <v>348618.99</v>
      </c>
    </row>
    <row r="556" spans="2:10" x14ac:dyDescent="0.3">
      <c r="B556">
        <v>555</v>
      </c>
      <c r="C556" s="1" t="s">
        <v>15</v>
      </c>
      <c r="D556" t="s">
        <v>22</v>
      </c>
      <c r="E556" t="s">
        <v>97</v>
      </c>
      <c r="F556" t="s">
        <v>105</v>
      </c>
      <c r="G556" t="s">
        <v>110</v>
      </c>
      <c r="H556" t="s">
        <v>116</v>
      </c>
      <c r="I556" t="s">
        <v>24</v>
      </c>
      <c r="J556" s="2">
        <v>426500.84</v>
      </c>
    </row>
    <row r="557" spans="2:10" x14ac:dyDescent="0.3">
      <c r="B557">
        <v>556</v>
      </c>
      <c r="C557" s="1" t="s">
        <v>15</v>
      </c>
      <c r="D557" t="s">
        <v>22</v>
      </c>
      <c r="E557" t="s">
        <v>97</v>
      </c>
      <c r="F557" t="s">
        <v>105</v>
      </c>
      <c r="G557" t="s">
        <v>110</v>
      </c>
      <c r="H557" t="s">
        <v>116</v>
      </c>
      <c r="I557" t="s">
        <v>25</v>
      </c>
      <c r="J557" s="2">
        <v>415437.95</v>
      </c>
    </row>
    <row r="558" spans="2:10" x14ac:dyDescent="0.3">
      <c r="B558">
        <v>557</v>
      </c>
      <c r="C558" s="1" t="s">
        <v>15</v>
      </c>
      <c r="D558" t="s">
        <v>22</v>
      </c>
      <c r="E558" t="s">
        <v>97</v>
      </c>
      <c r="F558" t="s">
        <v>105</v>
      </c>
      <c r="G558" t="s">
        <v>110</v>
      </c>
      <c r="H558" t="s">
        <v>116</v>
      </c>
      <c r="I558" t="s">
        <v>26</v>
      </c>
      <c r="J558" s="2">
        <v>401366.06</v>
      </c>
    </row>
    <row r="559" spans="2:10" x14ac:dyDescent="0.3">
      <c r="B559">
        <v>558</v>
      </c>
      <c r="C559" s="1" t="s">
        <v>15</v>
      </c>
      <c r="D559" t="s">
        <v>22</v>
      </c>
      <c r="E559" t="s">
        <v>97</v>
      </c>
      <c r="F559" t="s">
        <v>105</v>
      </c>
      <c r="G559" t="s">
        <v>110</v>
      </c>
      <c r="H559" t="s">
        <v>116</v>
      </c>
      <c r="I559" t="s">
        <v>27</v>
      </c>
      <c r="J559" s="2">
        <v>271966.42</v>
      </c>
    </row>
    <row r="560" spans="2:10" x14ac:dyDescent="0.3">
      <c r="B560">
        <v>559</v>
      </c>
      <c r="C560" s="1" t="s">
        <v>15</v>
      </c>
      <c r="D560" t="s">
        <v>22</v>
      </c>
      <c r="E560" t="s">
        <v>97</v>
      </c>
      <c r="F560" t="s">
        <v>105</v>
      </c>
      <c r="G560" t="s">
        <v>110</v>
      </c>
      <c r="H560" t="s">
        <v>117</v>
      </c>
      <c r="I560" t="s">
        <v>23</v>
      </c>
      <c r="J560" s="2">
        <v>13026.14</v>
      </c>
    </row>
    <row r="561" spans="2:10" x14ac:dyDescent="0.3">
      <c r="B561">
        <v>560</v>
      </c>
      <c r="C561" s="1" t="s">
        <v>15</v>
      </c>
      <c r="D561" t="s">
        <v>22</v>
      </c>
      <c r="E561" t="s">
        <v>97</v>
      </c>
      <c r="F561" t="s">
        <v>105</v>
      </c>
      <c r="G561" t="s">
        <v>110</v>
      </c>
      <c r="H561" t="s">
        <v>117</v>
      </c>
      <c r="I561" t="s">
        <v>24</v>
      </c>
      <c r="J561" s="2">
        <v>15440.29</v>
      </c>
    </row>
    <row r="562" spans="2:10" x14ac:dyDescent="0.3">
      <c r="B562">
        <v>561</v>
      </c>
      <c r="C562" s="1" t="s">
        <v>15</v>
      </c>
      <c r="D562" t="s">
        <v>22</v>
      </c>
      <c r="E562" t="s">
        <v>97</v>
      </c>
      <c r="F562" t="s">
        <v>105</v>
      </c>
      <c r="G562" t="s">
        <v>110</v>
      </c>
      <c r="H562" t="s">
        <v>117</v>
      </c>
      <c r="I562" t="s">
        <v>25</v>
      </c>
      <c r="J562" s="2">
        <v>12880.89</v>
      </c>
    </row>
    <row r="563" spans="2:10" x14ac:dyDescent="0.3">
      <c r="B563">
        <v>562</v>
      </c>
      <c r="C563" s="1" t="s">
        <v>15</v>
      </c>
      <c r="D563" t="s">
        <v>22</v>
      </c>
      <c r="E563" t="s">
        <v>97</v>
      </c>
      <c r="F563" t="s">
        <v>105</v>
      </c>
      <c r="G563" t="s">
        <v>110</v>
      </c>
      <c r="H563" t="s">
        <v>117</v>
      </c>
      <c r="I563" t="s">
        <v>26</v>
      </c>
      <c r="J563" s="2">
        <v>0</v>
      </c>
    </row>
    <row r="564" spans="2:10" x14ac:dyDescent="0.3">
      <c r="B564">
        <v>563</v>
      </c>
      <c r="C564" s="1" t="s">
        <v>15</v>
      </c>
      <c r="D564" t="s">
        <v>22</v>
      </c>
      <c r="E564" t="s">
        <v>97</v>
      </c>
      <c r="F564" t="s">
        <v>105</v>
      </c>
      <c r="G564" t="s">
        <v>110</v>
      </c>
      <c r="H564" t="s">
        <v>117</v>
      </c>
      <c r="I564" t="s">
        <v>27</v>
      </c>
      <c r="J564" s="2">
        <v>8354.0499999999993</v>
      </c>
    </row>
    <row r="565" spans="2:10" x14ac:dyDescent="0.3">
      <c r="B565">
        <v>564</v>
      </c>
      <c r="C565" s="1" t="s">
        <v>15</v>
      </c>
      <c r="D565" t="s">
        <v>22</v>
      </c>
      <c r="E565" t="s">
        <v>97</v>
      </c>
      <c r="F565" t="s">
        <v>105</v>
      </c>
      <c r="G565" t="s">
        <v>110</v>
      </c>
      <c r="H565" t="s">
        <v>118</v>
      </c>
      <c r="I565" t="s">
        <v>23</v>
      </c>
      <c r="J565" s="2">
        <v>798979.46</v>
      </c>
    </row>
    <row r="566" spans="2:10" x14ac:dyDescent="0.3">
      <c r="B566">
        <v>565</v>
      </c>
      <c r="C566" s="1" t="s">
        <v>15</v>
      </c>
      <c r="D566" t="s">
        <v>22</v>
      </c>
      <c r="E566" t="s">
        <v>97</v>
      </c>
      <c r="F566" t="s">
        <v>105</v>
      </c>
      <c r="G566" t="s">
        <v>110</v>
      </c>
      <c r="H566" t="s">
        <v>118</v>
      </c>
      <c r="I566" t="s">
        <v>24</v>
      </c>
      <c r="J566" s="2">
        <v>430103.37</v>
      </c>
    </row>
    <row r="567" spans="2:10" x14ac:dyDescent="0.3">
      <c r="B567">
        <v>566</v>
      </c>
      <c r="C567" s="1" t="s">
        <v>15</v>
      </c>
      <c r="D567" t="s">
        <v>22</v>
      </c>
      <c r="E567" t="s">
        <v>97</v>
      </c>
      <c r="F567" t="s">
        <v>105</v>
      </c>
      <c r="G567" t="s">
        <v>110</v>
      </c>
      <c r="H567" t="s">
        <v>118</v>
      </c>
      <c r="I567" t="s">
        <v>25</v>
      </c>
      <c r="J567" s="2">
        <v>475803.33</v>
      </c>
    </row>
    <row r="568" spans="2:10" x14ac:dyDescent="0.3">
      <c r="B568">
        <v>567</v>
      </c>
      <c r="C568" s="1" t="s">
        <v>15</v>
      </c>
      <c r="D568" t="s">
        <v>22</v>
      </c>
      <c r="E568" t="s">
        <v>97</v>
      </c>
      <c r="F568" t="s">
        <v>105</v>
      </c>
      <c r="G568" t="s">
        <v>110</v>
      </c>
      <c r="H568" t="s">
        <v>118</v>
      </c>
      <c r="I568" t="s">
        <v>26</v>
      </c>
      <c r="J568" s="2">
        <v>438722.44</v>
      </c>
    </row>
    <row r="569" spans="2:10" x14ac:dyDescent="0.3">
      <c r="B569">
        <v>568</v>
      </c>
      <c r="C569" s="1" t="s">
        <v>15</v>
      </c>
      <c r="D569" t="s">
        <v>22</v>
      </c>
      <c r="E569" t="s">
        <v>97</v>
      </c>
      <c r="F569" t="s">
        <v>105</v>
      </c>
      <c r="G569" t="s">
        <v>110</v>
      </c>
      <c r="H569" t="s">
        <v>118</v>
      </c>
      <c r="I569" t="s">
        <v>27</v>
      </c>
      <c r="J569" s="2">
        <v>269816.43</v>
      </c>
    </row>
    <row r="570" spans="2:10" x14ac:dyDescent="0.3">
      <c r="B570">
        <v>569</v>
      </c>
      <c r="C570" s="1" t="s">
        <v>15</v>
      </c>
      <c r="D570" t="s">
        <v>22</v>
      </c>
      <c r="E570" t="s">
        <v>97</v>
      </c>
      <c r="F570" t="s">
        <v>105</v>
      </c>
      <c r="G570" t="s">
        <v>110</v>
      </c>
      <c r="H570" t="s">
        <v>170</v>
      </c>
      <c r="I570" t="s">
        <v>23</v>
      </c>
      <c r="J570" s="2">
        <v>36907.269999999997</v>
      </c>
    </row>
    <row r="571" spans="2:10" x14ac:dyDescent="0.3">
      <c r="B571">
        <v>570</v>
      </c>
      <c r="C571" s="1" t="s">
        <v>15</v>
      </c>
      <c r="D571" t="s">
        <v>22</v>
      </c>
      <c r="E571" t="s">
        <v>97</v>
      </c>
      <c r="F571" t="s">
        <v>105</v>
      </c>
      <c r="G571" t="s">
        <v>110</v>
      </c>
      <c r="H571" t="s">
        <v>170</v>
      </c>
      <c r="I571" t="s">
        <v>24</v>
      </c>
      <c r="J571" s="2">
        <v>40807.21</v>
      </c>
    </row>
    <row r="572" spans="2:10" x14ac:dyDescent="0.3">
      <c r="B572">
        <v>571</v>
      </c>
      <c r="C572" s="1" t="s">
        <v>15</v>
      </c>
      <c r="D572" t="s">
        <v>22</v>
      </c>
      <c r="E572" t="s">
        <v>97</v>
      </c>
      <c r="F572" t="s">
        <v>105</v>
      </c>
      <c r="G572" t="s">
        <v>110</v>
      </c>
      <c r="H572" t="s">
        <v>170</v>
      </c>
      <c r="I572" t="s">
        <v>25</v>
      </c>
      <c r="J572" s="2">
        <v>41017.019999999997</v>
      </c>
    </row>
    <row r="573" spans="2:10" x14ac:dyDescent="0.3">
      <c r="B573">
        <v>572</v>
      </c>
      <c r="C573" s="1" t="s">
        <v>15</v>
      </c>
      <c r="D573" t="s">
        <v>22</v>
      </c>
      <c r="E573" t="s">
        <v>97</v>
      </c>
      <c r="F573" t="s">
        <v>105</v>
      </c>
      <c r="G573" t="s">
        <v>110</v>
      </c>
      <c r="H573" t="s">
        <v>170</v>
      </c>
      <c r="I573" t="s">
        <v>26</v>
      </c>
      <c r="J573" s="2">
        <v>40772.11</v>
      </c>
    </row>
    <row r="574" spans="2:10" x14ac:dyDescent="0.3">
      <c r="B574">
        <v>573</v>
      </c>
      <c r="C574" s="1" t="s">
        <v>15</v>
      </c>
      <c r="D574" t="s">
        <v>22</v>
      </c>
      <c r="E574" t="s">
        <v>97</v>
      </c>
      <c r="F574" t="s">
        <v>105</v>
      </c>
      <c r="G574" t="s">
        <v>110</v>
      </c>
      <c r="H574" t="s">
        <v>170</v>
      </c>
      <c r="I574" t="s">
        <v>27</v>
      </c>
      <c r="J574" s="2">
        <v>51925.49</v>
      </c>
    </row>
    <row r="575" spans="2:10" x14ac:dyDescent="0.3">
      <c r="B575">
        <v>574</v>
      </c>
      <c r="C575" s="1" t="s">
        <v>15</v>
      </c>
      <c r="D575" t="s">
        <v>22</v>
      </c>
      <c r="E575" t="s">
        <v>97</v>
      </c>
      <c r="F575" t="s">
        <v>105</v>
      </c>
      <c r="G575" t="s">
        <v>110</v>
      </c>
      <c r="H575" t="s">
        <v>119</v>
      </c>
      <c r="I575" t="s">
        <v>23</v>
      </c>
      <c r="J575" s="2">
        <v>78091.960000000006</v>
      </c>
    </row>
    <row r="576" spans="2:10" x14ac:dyDescent="0.3">
      <c r="B576">
        <v>575</v>
      </c>
      <c r="C576" s="1" t="s">
        <v>15</v>
      </c>
      <c r="D576" t="s">
        <v>22</v>
      </c>
      <c r="E576" t="s">
        <v>97</v>
      </c>
      <c r="F576" t="s">
        <v>105</v>
      </c>
      <c r="G576" t="s">
        <v>110</v>
      </c>
      <c r="H576" t="s">
        <v>119</v>
      </c>
      <c r="I576" t="s">
        <v>24</v>
      </c>
      <c r="J576" s="2">
        <v>89256.93</v>
      </c>
    </row>
    <row r="577" spans="2:10" x14ac:dyDescent="0.3">
      <c r="B577">
        <v>576</v>
      </c>
      <c r="C577" s="1" t="s">
        <v>15</v>
      </c>
      <c r="D577" t="s">
        <v>22</v>
      </c>
      <c r="E577" t="s">
        <v>97</v>
      </c>
      <c r="F577" t="s">
        <v>105</v>
      </c>
      <c r="G577" t="s">
        <v>110</v>
      </c>
      <c r="H577" t="s">
        <v>119</v>
      </c>
      <c r="I577" t="s">
        <v>25</v>
      </c>
      <c r="J577" s="2">
        <v>66927.070000000007</v>
      </c>
    </row>
    <row r="578" spans="2:10" x14ac:dyDescent="0.3">
      <c r="B578">
        <v>577</v>
      </c>
      <c r="C578" s="1" t="s">
        <v>15</v>
      </c>
      <c r="D578" t="s">
        <v>22</v>
      </c>
      <c r="E578" t="s">
        <v>97</v>
      </c>
      <c r="F578" t="s">
        <v>105</v>
      </c>
      <c r="G578" t="s">
        <v>110</v>
      </c>
      <c r="H578" t="s">
        <v>119</v>
      </c>
      <c r="I578" t="s">
        <v>26</v>
      </c>
      <c r="J578" s="2">
        <v>74087.429999999993</v>
      </c>
    </row>
    <row r="579" spans="2:10" x14ac:dyDescent="0.3">
      <c r="B579">
        <v>578</v>
      </c>
      <c r="C579" s="1" t="s">
        <v>15</v>
      </c>
      <c r="D579" t="s">
        <v>22</v>
      </c>
      <c r="E579" t="s">
        <v>97</v>
      </c>
      <c r="F579" t="s">
        <v>105</v>
      </c>
      <c r="G579" t="s">
        <v>110</v>
      </c>
      <c r="H579" t="s">
        <v>119</v>
      </c>
      <c r="I579" t="s">
        <v>27</v>
      </c>
      <c r="J579" s="2">
        <v>80498.53</v>
      </c>
    </row>
    <row r="580" spans="2:10" x14ac:dyDescent="0.3">
      <c r="B580">
        <v>579</v>
      </c>
      <c r="C580" s="1" t="s">
        <v>15</v>
      </c>
      <c r="D580" t="s">
        <v>22</v>
      </c>
      <c r="E580" t="s">
        <v>97</v>
      </c>
      <c r="F580" t="s">
        <v>105</v>
      </c>
      <c r="G580" t="s">
        <v>110</v>
      </c>
      <c r="H580" t="s">
        <v>120</v>
      </c>
      <c r="I580" t="s">
        <v>23</v>
      </c>
      <c r="J580" s="2">
        <v>30000</v>
      </c>
    </row>
    <row r="581" spans="2:10" x14ac:dyDescent="0.3">
      <c r="B581">
        <v>580</v>
      </c>
      <c r="C581" s="1" t="s">
        <v>15</v>
      </c>
      <c r="D581" t="s">
        <v>22</v>
      </c>
      <c r="E581" t="s">
        <v>97</v>
      </c>
      <c r="F581" t="s">
        <v>105</v>
      </c>
      <c r="G581" t="s">
        <v>110</v>
      </c>
      <c r="H581" t="s">
        <v>120</v>
      </c>
      <c r="I581" t="s">
        <v>24</v>
      </c>
      <c r="J581" s="2">
        <v>34905</v>
      </c>
    </row>
    <row r="582" spans="2:10" x14ac:dyDescent="0.3">
      <c r="B582">
        <v>581</v>
      </c>
      <c r="C582" s="1" t="s">
        <v>15</v>
      </c>
      <c r="D582" t="s">
        <v>22</v>
      </c>
      <c r="E582" t="s">
        <v>97</v>
      </c>
      <c r="F582" t="s">
        <v>105</v>
      </c>
      <c r="G582" t="s">
        <v>110</v>
      </c>
      <c r="H582" t="s">
        <v>120</v>
      </c>
      <c r="I582" t="s">
        <v>25</v>
      </c>
      <c r="J582" s="2">
        <v>29229</v>
      </c>
    </row>
    <row r="583" spans="2:10" x14ac:dyDescent="0.3">
      <c r="B583">
        <v>582</v>
      </c>
      <c r="C583" s="1" t="s">
        <v>15</v>
      </c>
      <c r="D583" t="s">
        <v>22</v>
      </c>
      <c r="E583" t="s">
        <v>97</v>
      </c>
      <c r="F583" t="s">
        <v>105</v>
      </c>
      <c r="G583" t="s">
        <v>110</v>
      </c>
      <c r="H583" t="s">
        <v>120</v>
      </c>
      <c r="I583" t="s">
        <v>26</v>
      </c>
      <c r="J583" s="2">
        <v>29312</v>
      </c>
    </row>
    <row r="584" spans="2:10" x14ac:dyDescent="0.3">
      <c r="B584">
        <v>583</v>
      </c>
      <c r="C584" s="1" t="s">
        <v>15</v>
      </c>
      <c r="D584" t="s">
        <v>22</v>
      </c>
      <c r="E584" t="s">
        <v>97</v>
      </c>
      <c r="F584" t="s">
        <v>105</v>
      </c>
      <c r="G584" t="s">
        <v>110</v>
      </c>
      <c r="H584" t="s">
        <v>120</v>
      </c>
      <c r="I584" t="s">
        <v>27</v>
      </c>
      <c r="J584" s="2">
        <v>67575</v>
      </c>
    </row>
    <row r="585" spans="2:10" x14ac:dyDescent="0.3">
      <c r="B585">
        <v>584</v>
      </c>
      <c r="C585" s="1" t="s">
        <v>15</v>
      </c>
      <c r="D585" t="s">
        <v>22</v>
      </c>
      <c r="E585" t="s">
        <v>97</v>
      </c>
      <c r="F585" t="s">
        <v>105</v>
      </c>
      <c r="G585" t="s">
        <v>110</v>
      </c>
      <c r="H585" t="s">
        <v>121</v>
      </c>
      <c r="I585" t="s">
        <v>23</v>
      </c>
      <c r="J585" s="2">
        <v>319451.08</v>
      </c>
    </row>
    <row r="586" spans="2:10" x14ac:dyDescent="0.3">
      <c r="B586">
        <v>585</v>
      </c>
      <c r="C586" s="1" t="s">
        <v>15</v>
      </c>
      <c r="D586" t="s">
        <v>22</v>
      </c>
      <c r="E586" t="s">
        <v>97</v>
      </c>
      <c r="F586" t="s">
        <v>105</v>
      </c>
      <c r="G586" t="s">
        <v>110</v>
      </c>
      <c r="H586" t="s">
        <v>121</v>
      </c>
      <c r="I586" t="s">
        <v>24</v>
      </c>
      <c r="J586" s="2">
        <v>443856.33</v>
      </c>
    </row>
    <row r="587" spans="2:10" x14ac:dyDescent="0.3">
      <c r="B587">
        <v>586</v>
      </c>
      <c r="C587" s="1" t="s">
        <v>15</v>
      </c>
      <c r="D587" t="s">
        <v>22</v>
      </c>
      <c r="E587" t="s">
        <v>97</v>
      </c>
      <c r="F587" t="s">
        <v>105</v>
      </c>
      <c r="G587" t="s">
        <v>110</v>
      </c>
      <c r="H587" t="s">
        <v>121</v>
      </c>
      <c r="I587" t="s">
        <v>25</v>
      </c>
      <c r="J587" s="2">
        <v>305156.59000000003</v>
      </c>
    </row>
    <row r="588" spans="2:10" x14ac:dyDescent="0.3">
      <c r="B588">
        <v>587</v>
      </c>
      <c r="C588" s="1" t="s">
        <v>15</v>
      </c>
      <c r="D588" t="s">
        <v>22</v>
      </c>
      <c r="E588" t="s">
        <v>97</v>
      </c>
      <c r="F588" t="s">
        <v>105</v>
      </c>
      <c r="G588" t="s">
        <v>110</v>
      </c>
      <c r="H588" t="s">
        <v>121</v>
      </c>
      <c r="I588" t="s">
        <v>26</v>
      </c>
      <c r="J588" s="2">
        <v>369513.61</v>
      </c>
    </row>
    <row r="589" spans="2:10" x14ac:dyDescent="0.3">
      <c r="B589">
        <v>588</v>
      </c>
      <c r="C589" s="1" t="s">
        <v>15</v>
      </c>
      <c r="D589" t="s">
        <v>22</v>
      </c>
      <c r="E589" t="s">
        <v>97</v>
      </c>
      <c r="F589" t="s">
        <v>105</v>
      </c>
      <c r="G589" t="s">
        <v>110</v>
      </c>
      <c r="H589" t="s">
        <v>121</v>
      </c>
      <c r="I589" t="s">
        <v>27</v>
      </c>
      <c r="J589" s="2">
        <v>345656.38</v>
      </c>
    </row>
    <row r="590" spans="2:10" x14ac:dyDescent="0.3">
      <c r="B590">
        <v>589</v>
      </c>
      <c r="C590" s="1" t="s">
        <v>15</v>
      </c>
      <c r="D590" t="s">
        <v>22</v>
      </c>
      <c r="E590" t="s">
        <v>97</v>
      </c>
      <c r="F590" t="s">
        <v>105</v>
      </c>
      <c r="G590" t="s">
        <v>110</v>
      </c>
      <c r="H590" t="s">
        <v>171</v>
      </c>
      <c r="I590" t="s">
        <v>23</v>
      </c>
      <c r="J590" s="2">
        <v>56043.99</v>
      </c>
    </row>
    <row r="591" spans="2:10" x14ac:dyDescent="0.3">
      <c r="B591">
        <v>590</v>
      </c>
      <c r="C591" s="1" t="s">
        <v>15</v>
      </c>
      <c r="D591" t="s">
        <v>22</v>
      </c>
      <c r="E591" t="s">
        <v>97</v>
      </c>
      <c r="F591" t="s">
        <v>105</v>
      </c>
      <c r="G591" t="s">
        <v>110</v>
      </c>
      <c r="H591" t="s">
        <v>171</v>
      </c>
      <c r="I591" t="s">
        <v>24</v>
      </c>
      <c r="J591" s="2">
        <v>33042.43</v>
      </c>
    </row>
    <row r="592" spans="2:10" x14ac:dyDescent="0.3">
      <c r="B592">
        <v>591</v>
      </c>
      <c r="C592" s="1" t="s">
        <v>15</v>
      </c>
      <c r="D592" t="s">
        <v>22</v>
      </c>
      <c r="E592" t="s">
        <v>97</v>
      </c>
      <c r="F592" t="s">
        <v>105</v>
      </c>
      <c r="G592" t="s">
        <v>110</v>
      </c>
      <c r="H592" t="s">
        <v>171</v>
      </c>
      <c r="I592" t="s">
        <v>25</v>
      </c>
      <c r="J592" s="2">
        <v>62912.89</v>
      </c>
    </row>
    <row r="593" spans="2:10" x14ac:dyDescent="0.3">
      <c r="B593">
        <v>592</v>
      </c>
      <c r="C593" s="1" t="s">
        <v>15</v>
      </c>
      <c r="D593" t="s">
        <v>22</v>
      </c>
      <c r="E593" t="s">
        <v>97</v>
      </c>
      <c r="F593" t="s">
        <v>105</v>
      </c>
      <c r="G593" t="s">
        <v>110</v>
      </c>
      <c r="H593" t="s">
        <v>171</v>
      </c>
      <c r="I593" t="s">
        <v>26</v>
      </c>
      <c r="J593" s="2">
        <v>14136.94</v>
      </c>
    </row>
    <row r="594" spans="2:10" x14ac:dyDescent="0.3">
      <c r="B594">
        <v>593</v>
      </c>
      <c r="C594" s="1" t="s">
        <v>15</v>
      </c>
      <c r="D594" t="s">
        <v>22</v>
      </c>
      <c r="E594" t="s">
        <v>97</v>
      </c>
      <c r="F594" t="s">
        <v>105</v>
      </c>
      <c r="G594" t="s">
        <v>110</v>
      </c>
      <c r="H594" t="s">
        <v>171</v>
      </c>
      <c r="I594" t="s">
        <v>27</v>
      </c>
      <c r="J594" s="2">
        <v>32029.56</v>
      </c>
    </row>
    <row r="595" spans="2:10" x14ac:dyDescent="0.3">
      <c r="B595">
        <v>594</v>
      </c>
      <c r="C595" s="1" t="s">
        <v>15</v>
      </c>
      <c r="D595" t="s">
        <v>22</v>
      </c>
      <c r="E595" t="s">
        <v>97</v>
      </c>
      <c r="F595" t="s">
        <v>105</v>
      </c>
      <c r="G595" t="s">
        <v>110</v>
      </c>
      <c r="H595" t="s">
        <v>122</v>
      </c>
      <c r="I595" t="s">
        <v>23</v>
      </c>
      <c r="J595" s="2">
        <v>127992</v>
      </c>
    </row>
    <row r="596" spans="2:10" x14ac:dyDescent="0.3">
      <c r="B596">
        <v>595</v>
      </c>
      <c r="C596" s="1" t="s">
        <v>15</v>
      </c>
      <c r="D596" t="s">
        <v>22</v>
      </c>
      <c r="E596" t="s">
        <v>97</v>
      </c>
      <c r="F596" t="s">
        <v>105</v>
      </c>
      <c r="G596" t="s">
        <v>110</v>
      </c>
      <c r="H596" t="s">
        <v>122</v>
      </c>
      <c r="I596" t="s">
        <v>24</v>
      </c>
      <c r="J596" s="2">
        <v>0</v>
      </c>
    </row>
    <row r="597" spans="2:10" x14ac:dyDescent="0.3">
      <c r="B597">
        <v>596</v>
      </c>
      <c r="C597" s="1" t="s">
        <v>15</v>
      </c>
      <c r="D597" t="s">
        <v>22</v>
      </c>
      <c r="E597" t="s">
        <v>97</v>
      </c>
      <c r="F597" t="s">
        <v>105</v>
      </c>
      <c r="G597" t="s">
        <v>110</v>
      </c>
      <c r="H597" t="s">
        <v>122</v>
      </c>
      <c r="I597" t="s">
        <v>25</v>
      </c>
      <c r="J597" s="2">
        <v>35818.980000000003</v>
      </c>
    </row>
    <row r="598" spans="2:10" x14ac:dyDescent="0.3">
      <c r="B598">
        <v>597</v>
      </c>
      <c r="C598" s="1" t="s">
        <v>15</v>
      </c>
      <c r="D598" t="s">
        <v>22</v>
      </c>
      <c r="E598" t="s">
        <v>97</v>
      </c>
      <c r="F598" t="s">
        <v>105</v>
      </c>
      <c r="G598" t="s">
        <v>110</v>
      </c>
      <c r="H598" t="s">
        <v>122</v>
      </c>
      <c r="I598" t="s">
        <v>26</v>
      </c>
      <c r="J598" s="2">
        <v>64482.04</v>
      </c>
    </row>
    <row r="599" spans="2:10" x14ac:dyDescent="0.3">
      <c r="B599">
        <v>598</v>
      </c>
      <c r="C599" s="1" t="s">
        <v>15</v>
      </c>
      <c r="D599" t="s">
        <v>22</v>
      </c>
      <c r="E599" t="s">
        <v>97</v>
      </c>
      <c r="F599" t="s">
        <v>105</v>
      </c>
      <c r="G599" t="s">
        <v>110</v>
      </c>
      <c r="H599" t="s">
        <v>122</v>
      </c>
      <c r="I599" t="s">
        <v>27</v>
      </c>
      <c r="J599" s="2">
        <v>0</v>
      </c>
    </row>
    <row r="600" spans="2:10" x14ac:dyDescent="0.3">
      <c r="B600">
        <v>599</v>
      </c>
      <c r="C600" s="1" t="s">
        <v>15</v>
      </c>
      <c r="D600" t="s">
        <v>22</v>
      </c>
      <c r="E600" t="s">
        <v>97</v>
      </c>
      <c r="F600" t="s">
        <v>105</v>
      </c>
      <c r="G600" t="s">
        <v>110</v>
      </c>
      <c r="H600" t="s">
        <v>123</v>
      </c>
      <c r="I600" t="s">
        <v>23</v>
      </c>
      <c r="J600" s="2">
        <v>0</v>
      </c>
    </row>
    <row r="601" spans="2:10" x14ac:dyDescent="0.3">
      <c r="B601">
        <v>600</v>
      </c>
      <c r="C601" s="1" t="s">
        <v>15</v>
      </c>
      <c r="D601" t="s">
        <v>22</v>
      </c>
      <c r="E601" t="s">
        <v>97</v>
      </c>
      <c r="F601" t="s">
        <v>105</v>
      </c>
      <c r="G601" t="s">
        <v>110</v>
      </c>
      <c r="H601" t="s">
        <v>123</v>
      </c>
      <c r="I601" t="s">
        <v>24</v>
      </c>
      <c r="J601" s="2">
        <v>12170.25</v>
      </c>
    </row>
    <row r="602" spans="2:10" x14ac:dyDescent="0.3">
      <c r="B602">
        <v>601</v>
      </c>
      <c r="C602" s="1" t="s">
        <v>15</v>
      </c>
      <c r="D602" t="s">
        <v>22</v>
      </c>
      <c r="E602" t="s">
        <v>97</v>
      </c>
      <c r="F602" t="s">
        <v>105</v>
      </c>
      <c r="G602" t="s">
        <v>110</v>
      </c>
      <c r="H602" t="s">
        <v>123</v>
      </c>
      <c r="I602" t="s">
        <v>25</v>
      </c>
      <c r="J602" s="2">
        <v>16468.12</v>
      </c>
    </row>
    <row r="603" spans="2:10" x14ac:dyDescent="0.3">
      <c r="B603">
        <v>602</v>
      </c>
      <c r="C603" s="1" t="s">
        <v>15</v>
      </c>
      <c r="D603" t="s">
        <v>22</v>
      </c>
      <c r="E603" t="s">
        <v>97</v>
      </c>
      <c r="F603" t="s">
        <v>105</v>
      </c>
      <c r="G603" t="s">
        <v>110</v>
      </c>
      <c r="H603" t="s">
        <v>123</v>
      </c>
      <c r="I603" t="s">
        <v>26</v>
      </c>
      <c r="J603" s="2">
        <v>20360.22</v>
      </c>
    </row>
    <row r="604" spans="2:10" x14ac:dyDescent="0.3">
      <c r="B604">
        <v>603</v>
      </c>
      <c r="C604" s="1" t="s">
        <v>15</v>
      </c>
      <c r="D604" t="s">
        <v>22</v>
      </c>
      <c r="E604" t="s">
        <v>97</v>
      </c>
      <c r="F604" t="s">
        <v>105</v>
      </c>
      <c r="G604" t="s">
        <v>110</v>
      </c>
      <c r="H604" t="s">
        <v>123</v>
      </c>
      <c r="I604" t="s">
        <v>27</v>
      </c>
      <c r="J604" s="2">
        <v>16329.48</v>
      </c>
    </row>
    <row r="605" spans="2:10" x14ac:dyDescent="0.3">
      <c r="B605">
        <v>604</v>
      </c>
      <c r="C605" s="1" t="s">
        <v>15</v>
      </c>
      <c r="D605" t="s">
        <v>22</v>
      </c>
      <c r="E605" t="s">
        <v>97</v>
      </c>
      <c r="F605" t="s">
        <v>105</v>
      </c>
      <c r="G605" t="s">
        <v>110</v>
      </c>
      <c r="H605" t="s">
        <v>172</v>
      </c>
      <c r="I605" t="s">
        <v>23</v>
      </c>
      <c r="J605" s="2">
        <v>0</v>
      </c>
    </row>
    <row r="606" spans="2:10" x14ac:dyDescent="0.3">
      <c r="B606">
        <v>605</v>
      </c>
      <c r="C606" s="1" t="s">
        <v>15</v>
      </c>
      <c r="D606" t="s">
        <v>22</v>
      </c>
      <c r="E606" t="s">
        <v>97</v>
      </c>
      <c r="F606" t="s">
        <v>105</v>
      </c>
      <c r="G606" t="s">
        <v>110</v>
      </c>
      <c r="H606" t="s">
        <v>172</v>
      </c>
      <c r="I606" t="s">
        <v>24</v>
      </c>
      <c r="J606" s="2">
        <v>0</v>
      </c>
    </row>
    <row r="607" spans="2:10" x14ac:dyDescent="0.3">
      <c r="B607">
        <v>606</v>
      </c>
      <c r="C607" s="1" t="s">
        <v>15</v>
      </c>
      <c r="D607" t="s">
        <v>22</v>
      </c>
      <c r="E607" t="s">
        <v>97</v>
      </c>
      <c r="F607" t="s">
        <v>105</v>
      </c>
      <c r="G607" t="s">
        <v>110</v>
      </c>
      <c r="H607" t="s">
        <v>172</v>
      </c>
      <c r="I607" t="s">
        <v>25</v>
      </c>
      <c r="J607" s="2">
        <v>0</v>
      </c>
    </row>
    <row r="608" spans="2:10" x14ac:dyDescent="0.3">
      <c r="B608">
        <v>607</v>
      </c>
      <c r="C608" s="1" t="s">
        <v>15</v>
      </c>
      <c r="D608" t="s">
        <v>22</v>
      </c>
      <c r="E608" t="s">
        <v>97</v>
      </c>
      <c r="F608" t="s">
        <v>105</v>
      </c>
      <c r="G608" t="s">
        <v>110</v>
      </c>
      <c r="H608" t="s">
        <v>172</v>
      </c>
      <c r="I608" t="s">
        <v>26</v>
      </c>
      <c r="J608" s="2">
        <v>0</v>
      </c>
    </row>
    <row r="609" spans="2:10" x14ac:dyDescent="0.3">
      <c r="B609">
        <v>608</v>
      </c>
      <c r="C609" s="1" t="s">
        <v>15</v>
      </c>
      <c r="D609" t="s">
        <v>22</v>
      </c>
      <c r="E609" t="s">
        <v>97</v>
      </c>
      <c r="F609" t="s">
        <v>105</v>
      </c>
      <c r="G609" t="s">
        <v>110</v>
      </c>
      <c r="H609" t="s">
        <v>172</v>
      </c>
      <c r="I609" t="s">
        <v>27</v>
      </c>
      <c r="J609" s="2">
        <v>0</v>
      </c>
    </row>
    <row r="610" spans="2:10" x14ac:dyDescent="0.3">
      <c r="B610">
        <v>609</v>
      </c>
      <c r="C610" s="1" t="s">
        <v>15</v>
      </c>
      <c r="D610" t="s">
        <v>22</v>
      </c>
      <c r="E610" t="s">
        <v>97</v>
      </c>
      <c r="F610" t="s">
        <v>105</v>
      </c>
      <c r="G610" t="s">
        <v>110</v>
      </c>
      <c r="H610" t="s">
        <v>124</v>
      </c>
      <c r="I610" t="s">
        <v>23</v>
      </c>
      <c r="J610" s="2">
        <v>999</v>
      </c>
    </row>
    <row r="611" spans="2:10" x14ac:dyDescent="0.3">
      <c r="B611">
        <v>610</v>
      </c>
      <c r="C611" s="1" t="s">
        <v>15</v>
      </c>
      <c r="D611" t="s">
        <v>22</v>
      </c>
      <c r="E611" t="s">
        <v>97</v>
      </c>
      <c r="F611" t="s">
        <v>105</v>
      </c>
      <c r="G611" t="s">
        <v>110</v>
      </c>
      <c r="H611" t="s">
        <v>124</v>
      </c>
      <c r="I611" t="s">
        <v>24</v>
      </c>
      <c r="J611" s="2">
        <v>1311</v>
      </c>
    </row>
    <row r="612" spans="2:10" x14ac:dyDescent="0.3">
      <c r="B612">
        <v>611</v>
      </c>
      <c r="C612" s="1" t="s">
        <v>15</v>
      </c>
      <c r="D612" t="s">
        <v>22</v>
      </c>
      <c r="E612" t="s">
        <v>97</v>
      </c>
      <c r="F612" t="s">
        <v>105</v>
      </c>
      <c r="G612" t="s">
        <v>110</v>
      </c>
      <c r="H612" t="s">
        <v>124</v>
      </c>
      <c r="I612" t="s">
        <v>25</v>
      </c>
      <c r="J612" s="2">
        <v>974</v>
      </c>
    </row>
    <row r="613" spans="2:10" x14ac:dyDescent="0.3">
      <c r="B613">
        <v>612</v>
      </c>
      <c r="C613" s="1" t="s">
        <v>15</v>
      </c>
      <c r="D613" t="s">
        <v>22</v>
      </c>
      <c r="E613" t="s">
        <v>97</v>
      </c>
      <c r="F613" t="s">
        <v>105</v>
      </c>
      <c r="G613" t="s">
        <v>110</v>
      </c>
      <c r="H613" t="s">
        <v>124</v>
      </c>
      <c r="I613" t="s">
        <v>26</v>
      </c>
      <c r="J613" s="2">
        <v>980</v>
      </c>
    </row>
    <row r="614" spans="2:10" x14ac:dyDescent="0.3">
      <c r="B614">
        <v>613</v>
      </c>
      <c r="C614" s="1" t="s">
        <v>15</v>
      </c>
      <c r="D614" t="s">
        <v>22</v>
      </c>
      <c r="E614" t="s">
        <v>97</v>
      </c>
      <c r="F614" t="s">
        <v>105</v>
      </c>
      <c r="G614" t="s">
        <v>110</v>
      </c>
      <c r="H614" t="s">
        <v>124</v>
      </c>
      <c r="I614" t="s">
        <v>27</v>
      </c>
      <c r="J614" s="2">
        <v>679</v>
      </c>
    </row>
    <row r="615" spans="2:10" x14ac:dyDescent="0.3">
      <c r="B615">
        <v>614</v>
      </c>
      <c r="C615" s="1" t="s">
        <v>15</v>
      </c>
      <c r="D615" t="s">
        <v>22</v>
      </c>
      <c r="E615" t="s">
        <v>97</v>
      </c>
      <c r="F615" t="s">
        <v>105</v>
      </c>
      <c r="G615" t="s">
        <v>110</v>
      </c>
      <c r="H615" t="s">
        <v>125</v>
      </c>
      <c r="I615" t="s">
        <v>23</v>
      </c>
      <c r="J615" s="2">
        <v>90519.15</v>
      </c>
    </row>
    <row r="616" spans="2:10" x14ac:dyDescent="0.3">
      <c r="B616">
        <v>615</v>
      </c>
      <c r="C616" s="1" t="s">
        <v>15</v>
      </c>
      <c r="D616" t="s">
        <v>22</v>
      </c>
      <c r="E616" t="s">
        <v>97</v>
      </c>
      <c r="F616" t="s">
        <v>105</v>
      </c>
      <c r="G616" t="s">
        <v>110</v>
      </c>
      <c r="H616" t="s">
        <v>125</v>
      </c>
      <c r="I616" t="s">
        <v>24</v>
      </c>
      <c r="J616" s="2">
        <v>92633.31</v>
      </c>
    </row>
    <row r="617" spans="2:10" x14ac:dyDescent="0.3">
      <c r="B617">
        <v>616</v>
      </c>
      <c r="C617" s="1" t="s">
        <v>15</v>
      </c>
      <c r="D617" t="s">
        <v>22</v>
      </c>
      <c r="E617" t="s">
        <v>97</v>
      </c>
      <c r="F617" t="s">
        <v>105</v>
      </c>
      <c r="G617" t="s">
        <v>110</v>
      </c>
      <c r="H617" t="s">
        <v>125</v>
      </c>
      <c r="I617" t="s">
        <v>25</v>
      </c>
      <c r="J617" s="2">
        <v>85446.68</v>
      </c>
    </row>
    <row r="618" spans="2:10" x14ac:dyDescent="0.3">
      <c r="B618">
        <v>617</v>
      </c>
      <c r="C618" s="1" t="s">
        <v>15</v>
      </c>
      <c r="D618" t="s">
        <v>22</v>
      </c>
      <c r="E618" t="s">
        <v>97</v>
      </c>
      <c r="F618" t="s">
        <v>105</v>
      </c>
      <c r="G618" t="s">
        <v>110</v>
      </c>
      <c r="H618" t="s">
        <v>125</v>
      </c>
      <c r="I618" t="s">
        <v>26</v>
      </c>
      <c r="J618" s="2">
        <v>86100.33</v>
      </c>
    </row>
    <row r="619" spans="2:10" x14ac:dyDescent="0.3">
      <c r="B619">
        <v>618</v>
      </c>
      <c r="C619" s="1" t="s">
        <v>15</v>
      </c>
      <c r="D619" t="s">
        <v>22</v>
      </c>
      <c r="E619" t="s">
        <v>97</v>
      </c>
      <c r="F619" t="s">
        <v>105</v>
      </c>
      <c r="G619" t="s">
        <v>110</v>
      </c>
      <c r="H619" t="s">
        <v>125</v>
      </c>
      <c r="I619" t="s">
        <v>27</v>
      </c>
      <c r="J619" s="2">
        <v>60329.68</v>
      </c>
    </row>
    <row r="620" spans="2:10" x14ac:dyDescent="0.3">
      <c r="B620">
        <v>619</v>
      </c>
      <c r="C620" s="1" t="s">
        <v>15</v>
      </c>
      <c r="D620" t="s">
        <v>22</v>
      </c>
      <c r="E620" t="s">
        <v>97</v>
      </c>
      <c r="F620" t="s">
        <v>105</v>
      </c>
      <c r="G620" t="s">
        <v>110</v>
      </c>
      <c r="H620" t="s">
        <v>173</v>
      </c>
      <c r="I620" t="s">
        <v>23</v>
      </c>
      <c r="J620" s="2">
        <v>173.86</v>
      </c>
    </row>
    <row r="621" spans="2:10" x14ac:dyDescent="0.3">
      <c r="B621">
        <v>620</v>
      </c>
      <c r="C621" s="1" t="s">
        <v>15</v>
      </c>
      <c r="D621" t="s">
        <v>22</v>
      </c>
      <c r="E621" t="s">
        <v>97</v>
      </c>
      <c r="F621" t="s">
        <v>105</v>
      </c>
      <c r="G621" t="s">
        <v>110</v>
      </c>
      <c r="H621" t="s">
        <v>173</v>
      </c>
      <c r="I621" t="s">
        <v>24</v>
      </c>
      <c r="J621" s="2">
        <v>0</v>
      </c>
    </row>
    <row r="622" spans="2:10" x14ac:dyDescent="0.3">
      <c r="B622">
        <v>621</v>
      </c>
      <c r="C622" s="1" t="s">
        <v>15</v>
      </c>
      <c r="D622" t="s">
        <v>22</v>
      </c>
      <c r="E622" t="s">
        <v>97</v>
      </c>
      <c r="F622" t="s">
        <v>105</v>
      </c>
      <c r="G622" t="s">
        <v>110</v>
      </c>
      <c r="H622" t="s">
        <v>173</v>
      </c>
      <c r="I622" t="s">
        <v>25</v>
      </c>
      <c r="J622" s="2">
        <v>0</v>
      </c>
    </row>
    <row r="623" spans="2:10" x14ac:dyDescent="0.3">
      <c r="B623">
        <v>622</v>
      </c>
      <c r="C623" s="1" t="s">
        <v>15</v>
      </c>
      <c r="D623" t="s">
        <v>22</v>
      </c>
      <c r="E623" t="s">
        <v>97</v>
      </c>
      <c r="F623" t="s">
        <v>105</v>
      </c>
      <c r="G623" t="s">
        <v>110</v>
      </c>
      <c r="H623" t="s">
        <v>173</v>
      </c>
      <c r="I623" t="s">
        <v>26</v>
      </c>
      <c r="J623" s="2">
        <v>0</v>
      </c>
    </row>
    <row r="624" spans="2:10" x14ac:dyDescent="0.3">
      <c r="B624">
        <v>623</v>
      </c>
      <c r="C624" s="1" t="s">
        <v>15</v>
      </c>
      <c r="D624" t="s">
        <v>22</v>
      </c>
      <c r="E624" t="s">
        <v>97</v>
      </c>
      <c r="F624" t="s">
        <v>105</v>
      </c>
      <c r="G624" t="s">
        <v>110</v>
      </c>
      <c r="H624" t="s">
        <v>173</v>
      </c>
      <c r="I624" t="s">
        <v>27</v>
      </c>
      <c r="J624" s="2">
        <v>0</v>
      </c>
    </row>
    <row r="625" spans="2:10" x14ac:dyDescent="0.3">
      <c r="B625">
        <v>624</v>
      </c>
      <c r="C625" s="1" t="s">
        <v>15</v>
      </c>
      <c r="D625" t="s">
        <v>22</v>
      </c>
      <c r="E625" t="s">
        <v>97</v>
      </c>
      <c r="F625" t="s">
        <v>105</v>
      </c>
      <c r="G625" t="s">
        <v>110</v>
      </c>
      <c r="H625" t="s">
        <v>174</v>
      </c>
      <c r="I625" t="s">
        <v>23</v>
      </c>
      <c r="J625" s="2">
        <v>12413.28</v>
      </c>
    </row>
    <row r="626" spans="2:10" x14ac:dyDescent="0.3">
      <c r="B626">
        <v>625</v>
      </c>
      <c r="C626" s="1" t="s">
        <v>15</v>
      </c>
      <c r="D626" t="s">
        <v>22</v>
      </c>
      <c r="E626" t="s">
        <v>97</v>
      </c>
      <c r="F626" t="s">
        <v>105</v>
      </c>
      <c r="G626" t="s">
        <v>110</v>
      </c>
      <c r="H626" t="s">
        <v>174</v>
      </c>
      <c r="I626" t="s">
        <v>24</v>
      </c>
      <c r="J626" s="2">
        <v>16005.34</v>
      </c>
    </row>
    <row r="627" spans="2:10" x14ac:dyDescent="0.3">
      <c r="B627">
        <v>626</v>
      </c>
      <c r="C627" s="1" t="s">
        <v>15</v>
      </c>
      <c r="D627" t="s">
        <v>22</v>
      </c>
      <c r="E627" t="s">
        <v>97</v>
      </c>
      <c r="F627" t="s">
        <v>105</v>
      </c>
      <c r="G627" t="s">
        <v>110</v>
      </c>
      <c r="H627" t="s">
        <v>174</v>
      </c>
      <c r="I627" t="s">
        <v>25</v>
      </c>
      <c r="J627" s="2">
        <v>10851.89</v>
      </c>
    </row>
    <row r="628" spans="2:10" x14ac:dyDescent="0.3">
      <c r="B628">
        <v>627</v>
      </c>
      <c r="C628" s="1" t="s">
        <v>15</v>
      </c>
      <c r="D628" t="s">
        <v>22</v>
      </c>
      <c r="E628" t="s">
        <v>97</v>
      </c>
      <c r="F628" t="s">
        <v>105</v>
      </c>
      <c r="G628" t="s">
        <v>110</v>
      </c>
      <c r="H628" t="s">
        <v>174</v>
      </c>
      <c r="I628" t="s">
        <v>26</v>
      </c>
      <c r="J628" s="2">
        <v>7705.26</v>
      </c>
    </row>
    <row r="629" spans="2:10" x14ac:dyDescent="0.3">
      <c r="B629">
        <v>628</v>
      </c>
      <c r="C629" s="1" t="s">
        <v>15</v>
      </c>
      <c r="D629" t="s">
        <v>22</v>
      </c>
      <c r="E629" t="s">
        <v>97</v>
      </c>
      <c r="F629" t="s">
        <v>105</v>
      </c>
      <c r="G629" t="s">
        <v>110</v>
      </c>
      <c r="H629" t="s">
        <v>174</v>
      </c>
      <c r="I629" t="s">
        <v>27</v>
      </c>
      <c r="J629" s="2">
        <v>7619.82</v>
      </c>
    </row>
    <row r="630" spans="2:10" x14ac:dyDescent="0.3">
      <c r="B630">
        <v>629</v>
      </c>
      <c r="C630" s="1" t="s">
        <v>15</v>
      </c>
      <c r="D630" t="s">
        <v>22</v>
      </c>
      <c r="E630" t="s">
        <v>98</v>
      </c>
      <c r="F630" t="s">
        <v>126</v>
      </c>
      <c r="G630" t="s">
        <v>126</v>
      </c>
      <c r="H630" t="s">
        <v>126</v>
      </c>
      <c r="I630" t="s">
        <v>100</v>
      </c>
      <c r="J630" s="2">
        <v>111242.84</v>
      </c>
    </row>
    <row r="631" spans="2:10" x14ac:dyDescent="0.3">
      <c r="B631">
        <v>630</v>
      </c>
      <c r="C631" s="1" t="s">
        <v>15</v>
      </c>
      <c r="D631" t="s">
        <v>22</v>
      </c>
      <c r="E631" t="s">
        <v>98</v>
      </c>
      <c r="F631" t="s">
        <v>127</v>
      </c>
      <c r="G631" t="s">
        <v>127</v>
      </c>
      <c r="H631" t="s">
        <v>127</v>
      </c>
      <c r="I631" t="s">
        <v>100</v>
      </c>
      <c r="J631" s="2">
        <v>383588.08</v>
      </c>
    </row>
    <row r="632" spans="2:10" x14ac:dyDescent="0.3">
      <c r="B632">
        <v>631</v>
      </c>
      <c r="C632" s="1" t="s">
        <v>15</v>
      </c>
      <c r="D632" t="s">
        <v>22</v>
      </c>
      <c r="E632" t="s">
        <v>98</v>
      </c>
      <c r="F632" t="s">
        <v>152</v>
      </c>
      <c r="G632" t="s">
        <v>129</v>
      </c>
      <c r="H632" t="s">
        <v>129</v>
      </c>
      <c r="I632" t="s">
        <v>100</v>
      </c>
      <c r="J632" s="2">
        <v>5049.74</v>
      </c>
    </row>
    <row r="633" spans="2:10" x14ac:dyDescent="0.3">
      <c r="B633">
        <v>632</v>
      </c>
      <c r="C633" s="1" t="s">
        <v>15</v>
      </c>
      <c r="D633" t="s">
        <v>22</v>
      </c>
      <c r="E633" t="s">
        <v>98</v>
      </c>
      <c r="F633" t="s">
        <v>152</v>
      </c>
      <c r="G633" t="s">
        <v>153</v>
      </c>
      <c r="H633" t="s">
        <v>153</v>
      </c>
      <c r="I633" t="s">
        <v>100</v>
      </c>
      <c r="J633" s="2">
        <v>0</v>
      </c>
    </row>
    <row r="634" spans="2:10" x14ac:dyDescent="0.3">
      <c r="B634">
        <v>633</v>
      </c>
      <c r="C634" s="1" t="s">
        <v>15</v>
      </c>
      <c r="D634" t="s">
        <v>22</v>
      </c>
      <c r="E634" t="s">
        <v>98</v>
      </c>
      <c r="F634" t="s">
        <v>143</v>
      </c>
      <c r="G634" t="s">
        <v>144</v>
      </c>
      <c r="H634" t="s">
        <v>144</v>
      </c>
      <c r="I634" t="s">
        <v>100</v>
      </c>
      <c r="J634" s="2">
        <v>32221.37</v>
      </c>
    </row>
    <row r="635" spans="2:10" x14ac:dyDescent="0.3">
      <c r="B635">
        <v>634</v>
      </c>
      <c r="C635" s="1" t="s">
        <v>15</v>
      </c>
      <c r="D635" t="s">
        <v>22</v>
      </c>
      <c r="E635" t="s">
        <v>98</v>
      </c>
      <c r="F635" t="s">
        <v>143</v>
      </c>
      <c r="G635" t="s">
        <v>154</v>
      </c>
      <c r="H635" t="s">
        <v>154</v>
      </c>
      <c r="I635" t="s">
        <v>100</v>
      </c>
      <c r="J635" s="2">
        <v>29263.279999999999</v>
      </c>
    </row>
    <row r="636" spans="2:10" x14ac:dyDescent="0.3">
      <c r="B636">
        <v>635</v>
      </c>
      <c r="C636" s="1" t="s">
        <v>15</v>
      </c>
      <c r="D636" t="s">
        <v>22</v>
      </c>
      <c r="E636" t="s">
        <v>98</v>
      </c>
      <c r="F636" t="s">
        <v>131</v>
      </c>
      <c r="G636" t="s">
        <v>131</v>
      </c>
      <c r="H636" t="s">
        <v>131</v>
      </c>
      <c r="I636" t="s">
        <v>100</v>
      </c>
      <c r="J636" s="2">
        <v>14086.9</v>
      </c>
    </row>
    <row r="637" spans="2:10" x14ac:dyDescent="0.3">
      <c r="B637">
        <v>636</v>
      </c>
      <c r="C637" s="1" t="s">
        <v>15</v>
      </c>
      <c r="D637" t="s">
        <v>22</v>
      </c>
      <c r="E637" t="s">
        <v>98</v>
      </c>
      <c r="F637" t="s">
        <v>155</v>
      </c>
      <c r="G637" t="s">
        <v>156</v>
      </c>
      <c r="H637" t="s">
        <v>157</v>
      </c>
      <c r="I637" t="s">
        <v>100</v>
      </c>
      <c r="J637" s="2">
        <v>431181.96</v>
      </c>
    </row>
    <row r="638" spans="2:10" x14ac:dyDescent="0.3">
      <c r="B638">
        <v>637</v>
      </c>
      <c r="C638" s="1" t="s">
        <v>15</v>
      </c>
      <c r="D638" t="s">
        <v>22</v>
      </c>
      <c r="E638" t="s">
        <v>98</v>
      </c>
      <c r="F638" t="s">
        <v>155</v>
      </c>
      <c r="G638" t="s">
        <v>156</v>
      </c>
      <c r="H638" t="s">
        <v>175</v>
      </c>
      <c r="I638" t="s">
        <v>100</v>
      </c>
      <c r="J638" s="2">
        <v>55128.71</v>
      </c>
    </row>
    <row r="639" spans="2:10" x14ac:dyDescent="0.3">
      <c r="B639">
        <v>638</v>
      </c>
      <c r="C639" s="1" t="s">
        <v>15</v>
      </c>
      <c r="D639" t="s">
        <v>22</v>
      </c>
      <c r="E639" t="s">
        <v>98</v>
      </c>
      <c r="F639" t="s">
        <v>155</v>
      </c>
      <c r="G639" t="s">
        <v>158</v>
      </c>
      <c r="H639" t="s">
        <v>158</v>
      </c>
      <c r="I639" t="s">
        <v>100</v>
      </c>
      <c r="J639" s="2">
        <v>11182</v>
      </c>
    </row>
    <row r="640" spans="2:10" x14ac:dyDescent="0.3">
      <c r="B640">
        <v>639</v>
      </c>
      <c r="C640" s="1" t="s">
        <v>15</v>
      </c>
      <c r="D640" t="s">
        <v>22</v>
      </c>
      <c r="E640" t="s">
        <v>98</v>
      </c>
      <c r="F640" t="s">
        <v>155</v>
      </c>
      <c r="G640" t="s">
        <v>158</v>
      </c>
      <c r="H640" t="s">
        <v>176</v>
      </c>
      <c r="I640" t="s">
        <v>100</v>
      </c>
      <c r="J640" s="2">
        <v>0</v>
      </c>
    </row>
    <row r="641" spans="2:10" x14ac:dyDescent="0.3">
      <c r="B641">
        <v>640</v>
      </c>
      <c r="C641" s="1" t="s">
        <v>15</v>
      </c>
      <c r="D641" t="s">
        <v>22</v>
      </c>
      <c r="E641" t="s">
        <v>98</v>
      </c>
      <c r="F641" t="s">
        <v>155</v>
      </c>
      <c r="G641" t="s">
        <v>160</v>
      </c>
      <c r="H641" t="s">
        <v>160</v>
      </c>
      <c r="I641" t="s">
        <v>100</v>
      </c>
      <c r="J641" s="2">
        <v>74043.23000000001</v>
      </c>
    </row>
    <row r="642" spans="2:10" x14ac:dyDescent="0.3">
      <c r="B642">
        <v>641</v>
      </c>
      <c r="C642" s="1" t="s">
        <v>15</v>
      </c>
      <c r="D642" t="s">
        <v>22</v>
      </c>
      <c r="E642" t="s">
        <v>98</v>
      </c>
      <c r="F642" t="s">
        <v>155</v>
      </c>
      <c r="G642" t="s">
        <v>163</v>
      </c>
      <c r="H642" t="s">
        <v>177</v>
      </c>
      <c r="I642" t="s">
        <v>100</v>
      </c>
      <c r="J642" s="2">
        <v>0</v>
      </c>
    </row>
    <row r="643" spans="2:10" x14ac:dyDescent="0.3">
      <c r="B643">
        <v>642</v>
      </c>
      <c r="C643" s="1" t="s">
        <v>15</v>
      </c>
      <c r="D643" t="s">
        <v>22</v>
      </c>
      <c r="E643" t="s">
        <v>98</v>
      </c>
      <c r="F643" t="s">
        <v>155</v>
      </c>
      <c r="G643" t="s">
        <v>163</v>
      </c>
      <c r="H643" t="s">
        <v>164</v>
      </c>
      <c r="I643" t="s">
        <v>100</v>
      </c>
      <c r="J643" s="2">
        <v>18968.04</v>
      </c>
    </row>
    <row r="644" spans="2:10" x14ac:dyDescent="0.3">
      <c r="B644">
        <v>643</v>
      </c>
      <c r="C644" s="1" t="s">
        <v>15</v>
      </c>
      <c r="D644" t="s">
        <v>22</v>
      </c>
      <c r="E644" t="s">
        <v>98</v>
      </c>
      <c r="F644" t="s">
        <v>132</v>
      </c>
      <c r="G644" t="s">
        <v>132</v>
      </c>
      <c r="H644" t="s">
        <v>133</v>
      </c>
      <c r="I644" t="s">
        <v>100</v>
      </c>
      <c r="J644" s="2">
        <v>298156.75</v>
      </c>
    </row>
    <row r="645" spans="2:10" x14ac:dyDescent="0.3">
      <c r="B645">
        <v>644</v>
      </c>
      <c r="C645" s="1" t="s">
        <v>15</v>
      </c>
      <c r="D645" t="s">
        <v>22</v>
      </c>
      <c r="E645" t="s">
        <v>98</v>
      </c>
      <c r="F645" t="s">
        <v>145</v>
      </c>
      <c r="G645" t="s">
        <v>145</v>
      </c>
      <c r="H645" t="s">
        <v>145</v>
      </c>
      <c r="I645" t="s">
        <v>100</v>
      </c>
      <c r="J645" s="2">
        <v>397045.52</v>
      </c>
    </row>
    <row r="646" spans="2:10" x14ac:dyDescent="0.3">
      <c r="B646">
        <v>645</v>
      </c>
      <c r="C646" s="1" t="s">
        <v>15</v>
      </c>
      <c r="D646" t="s">
        <v>22</v>
      </c>
      <c r="E646" t="s">
        <v>98</v>
      </c>
      <c r="F646" t="s">
        <v>146</v>
      </c>
      <c r="G646" t="s">
        <v>146</v>
      </c>
      <c r="H646" t="s">
        <v>146</v>
      </c>
      <c r="I646" t="s">
        <v>100</v>
      </c>
      <c r="J646" s="2">
        <v>84508.19</v>
      </c>
    </row>
    <row r="647" spans="2:10" x14ac:dyDescent="0.3">
      <c r="B647">
        <v>646</v>
      </c>
      <c r="C647" s="1" t="s">
        <v>15</v>
      </c>
      <c r="D647" t="s">
        <v>22</v>
      </c>
      <c r="E647" t="s">
        <v>99</v>
      </c>
      <c r="F647" t="s">
        <v>134</v>
      </c>
      <c r="G647" t="s">
        <v>178</v>
      </c>
      <c r="H647" t="s">
        <v>178</v>
      </c>
      <c r="I647" t="s">
        <v>100</v>
      </c>
      <c r="J647" s="2">
        <v>361333.56999999995</v>
      </c>
    </row>
    <row r="648" spans="2:10" x14ac:dyDescent="0.3">
      <c r="B648">
        <v>647</v>
      </c>
      <c r="C648" s="1" t="s">
        <v>15</v>
      </c>
      <c r="D648" t="s">
        <v>22</v>
      </c>
      <c r="E648" t="s">
        <v>99</v>
      </c>
      <c r="F648" t="s">
        <v>134</v>
      </c>
      <c r="G648" t="s">
        <v>110</v>
      </c>
      <c r="H648" t="s">
        <v>135</v>
      </c>
      <c r="I648" t="s">
        <v>100</v>
      </c>
      <c r="J648" s="2">
        <v>610128.96000000008</v>
      </c>
    </row>
    <row r="649" spans="2:10" x14ac:dyDescent="0.3">
      <c r="B649">
        <v>648</v>
      </c>
      <c r="C649" s="1" t="s">
        <v>15</v>
      </c>
      <c r="D649" t="s">
        <v>22</v>
      </c>
      <c r="E649" t="s">
        <v>99</v>
      </c>
      <c r="F649" t="s">
        <v>165</v>
      </c>
      <c r="G649" t="s">
        <v>148</v>
      </c>
      <c r="H649" t="s">
        <v>148</v>
      </c>
      <c r="I649" t="s">
        <v>100</v>
      </c>
      <c r="J649" s="2">
        <v>784372.53</v>
      </c>
    </row>
    <row r="650" spans="2:10" x14ac:dyDescent="0.3">
      <c r="B650">
        <v>649</v>
      </c>
      <c r="C650" s="1" t="s">
        <v>15</v>
      </c>
      <c r="D650" t="s">
        <v>22</v>
      </c>
      <c r="E650" t="s">
        <v>99</v>
      </c>
      <c r="F650" t="s">
        <v>165</v>
      </c>
      <c r="G650" t="s">
        <v>161</v>
      </c>
      <c r="H650" t="s">
        <v>161</v>
      </c>
      <c r="I650" t="s">
        <v>100</v>
      </c>
      <c r="J650" s="2">
        <v>11467.04</v>
      </c>
    </row>
    <row r="651" spans="2:10" x14ac:dyDescent="0.3">
      <c r="B651">
        <v>650</v>
      </c>
      <c r="C651" s="1" t="s">
        <v>15</v>
      </c>
      <c r="D651" t="s">
        <v>22</v>
      </c>
      <c r="E651" t="s">
        <v>99</v>
      </c>
      <c r="F651" t="s">
        <v>165</v>
      </c>
      <c r="G651" t="s">
        <v>137</v>
      </c>
      <c r="H651" t="s">
        <v>106</v>
      </c>
      <c r="I651" t="s">
        <v>100</v>
      </c>
      <c r="J651" s="2">
        <v>0</v>
      </c>
    </row>
    <row r="652" spans="2:10" x14ac:dyDescent="0.3">
      <c r="B652">
        <v>651</v>
      </c>
      <c r="C652" s="1" t="s">
        <v>15</v>
      </c>
      <c r="D652" t="s">
        <v>22</v>
      </c>
      <c r="E652" t="s">
        <v>99</v>
      </c>
      <c r="F652" t="s">
        <v>165</v>
      </c>
      <c r="G652" t="s">
        <v>137</v>
      </c>
      <c r="H652" t="s">
        <v>149</v>
      </c>
      <c r="I652" t="s">
        <v>100</v>
      </c>
      <c r="J652" s="2">
        <v>62393.78</v>
      </c>
    </row>
    <row r="653" spans="2:10" x14ac:dyDescent="0.3">
      <c r="B653">
        <v>652</v>
      </c>
      <c r="C653" s="1" t="s">
        <v>15</v>
      </c>
      <c r="D653" t="s">
        <v>22</v>
      </c>
      <c r="E653" t="s">
        <v>99</v>
      </c>
      <c r="F653" t="s">
        <v>147</v>
      </c>
      <c r="G653" t="s">
        <v>148</v>
      </c>
      <c r="H653" t="s">
        <v>148</v>
      </c>
      <c r="I653" t="s">
        <v>100</v>
      </c>
      <c r="J653" s="2">
        <v>217964.53</v>
      </c>
    </row>
    <row r="654" spans="2:10" x14ac:dyDescent="0.3">
      <c r="B654">
        <v>653</v>
      </c>
      <c r="C654" s="1" t="s">
        <v>15</v>
      </c>
      <c r="D654" t="s">
        <v>22</v>
      </c>
      <c r="E654" t="s">
        <v>99</v>
      </c>
      <c r="F654" t="s">
        <v>147</v>
      </c>
      <c r="G654" t="s">
        <v>161</v>
      </c>
      <c r="H654" t="s">
        <v>161</v>
      </c>
      <c r="I654" t="s">
        <v>100</v>
      </c>
      <c r="J654" s="2">
        <v>0</v>
      </c>
    </row>
    <row r="655" spans="2:10" x14ac:dyDescent="0.3">
      <c r="B655">
        <v>654</v>
      </c>
      <c r="C655" s="1" t="s">
        <v>15</v>
      </c>
      <c r="D655" t="s">
        <v>22</v>
      </c>
      <c r="E655" t="s">
        <v>99</v>
      </c>
      <c r="F655" t="s">
        <v>147</v>
      </c>
      <c r="G655" t="s">
        <v>137</v>
      </c>
      <c r="H655" t="s">
        <v>106</v>
      </c>
      <c r="I655" t="s">
        <v>100</v>
      </c>
      <c r="J655" s="2">
        <v>60098.57</v>
      </c>
    </row>
    <row r="656" spans="2:10" x14ac:dyDescent="0.3">
      <c r="B656">
        <v>655</v>
      </c>
      <c r="C656" s="1" t="s">
        <v>15</v>
      </c>
      <c r="D656" t="s">
        <v>22</v>
      </c>
      <c r="E656" t="s">
        <v>99</v>
      </c>
      <c r="F656" t="s">
        <v>147</v>
      </c>
      <c r="G656" t="s">
        <v>137</v>
      </c>
      <c r="H656" t="s">
        <v>149</v>
      </c>
      <c r="I656" t="s">
        <v>100</v>
      </c>
      <c r="J656" s="2">
        <v>49110.91</v>
      </c>
    </row>
    <row r="657" spans="2:13" x14ac:dyDescent="0.3">
      <c r="B657">
        <v>656</v>
      </c>
      <c r="C657" s="1" t="s">
        <v>15</v>
      </c>
      <c r="D657" t="s">
        <v>22</v>
      </c>
      <c r="E657" t="s">
        <v>99</v>
      </c>
      <c r="F657" t="s">
        <v>136</v>
      </c>
      <c r="G657" t="s">
        <v>148</v>
      </c>
      <c r="H657" t="s">
        <v>138</v>
      </c>
      <c r="I657" t="s">
        <v>100</v>
      </c>
      <c r="J657" s="2">
        <v>801479.81</v>
      </c>
    </row>
    <row r="658" spans="2:13" x14ac:dyDescent="0.3">
      <c r="B658">
        <v>657</v>
      </c>
      <c r="C658" s="1" t="s">
        <v>15</v>
      </c>
      <c r="D658" t="s">
        <v>22</v>
      </c>
      <c r="E658" t="s">
        <v>99</v>
      </c>
      <c r="F658" t="s">
        <v>136</v>
      </c>
      <c r="G658" t="s">
        <v>161</v>
      </c>
      <c r="H658" t="s">
        <v>161</v>
      </c>
      <c r="I658" t="s">
        <v>100</v>
      </c>
      <c r="J658" s="2">
        <v>33004.1</v>
      </c>
    </row>
    <row r="659" spans="2:13" x14ac:dyDescent="0.3">
      <c r="B659">
        <v>658</v>
      </c>
      <c r="C659" s="1" t="s">
        <v>15</v>
      </c>
      <c r="D659" t="s">
        <v>22</v>
      </c>
      <c r="E659" t="s">
        <v>99</v>
      </c>
      <c r="F659" t="s">
        <v>136</v>
      </c>
      <c r="G659" t="s">
        <v>137</v>
      </c>
      <c r="H659" t="s">
        <v>106</v>
      </c>
      <c r="I659" t="s">
        <v>100</v>
      </c>
      <c r="J659" s="2">
        <v>18900.82</v>
      </c>
    </row>
    <row r="660" spans="2:13" x14ac:dyDescent="0.3">
      <c r="B660">
        <v>659</v>
      </c>
      <c r="C660" s="1" t="s">
        <v>15</v>
      </c>
      <c r="D660" t="s">
        <v>22</v>
      </c>
      <c r="E660" t="s">
        <v>99</v>
      </c>
      <c r="F660" t="s">
        <v>136</v>
      </c>
      <c r="G660" t="s">
        <v>137</v>
      </c>
      <c r="H660" t="s">
        <v>149</v>
      </c>
      <c r="I660" t="s">
        <v>100</v>
      </c>
      <c r="J660" s="2">
        <v>683599.01</v>
      </c>
    </row>
    <row r="661" spans="2:13" x14ac:dyDescent="0.3">
      <c r="B661">
        <v>660</v>
      </c>
      <c r="C661" s="1" t="s">
        <v>15</v>
      </c>
      <c r="D661" t="s">
        <v>28</v>
      </c>
      <c r="E661" t="s">
        <v>97</v>
      </c>
      <c r="F661" t="s">
        <v>150</v>
      </c>
      <c r="G661" t="s">
        <v>150</v>
      </c>
      <c r="H661" t="s">
        <v>150</v>
      </c>
      <c r="I661" t="s">
        <v>100</v>
      </c>
      <c r="J661" s="2">
        <v>22676.26</v>
      </c>
    </row>
    <row r="662" spans="2:13" x14ac:dyDescent="0.3">
      <c r="B662">
        <v>661</v>
      </c>
      <c r="C662" s="1" t="s">
        <v>15</v>
      </c>
      <c r="D662" t="s">
        <v>28</v>
      </c>
      <c r="E662" t="s">
        <v>97</v>
      </c>
      <c r="F662" t="s">
        <v>103</v>
      </c>
      <c r="G662" t="s">
        <v>103</v>
      </c>
      <c r="H662" t="s">
        <v>103</v>
      </c>
      <c r="I662" t="s">
        <v>100</v>
      </c>
      <c r="J662" s="2">
        <v>0</v>
      </c>
    </row>
    <row r="663" spans="2:13" x14ac:dyDescent="0.3">
      <c r="B663">
        <v>662</v>
      </c>
      <c r="C663" s="1" t="s">
        <v>15</v>
      </c>
      <c r="D663" t="s">
        <v>28</v>
      </c>
      <c r="E663" t="s">
        <v>97</v>
      </c>
      <c r="F663" t="s">
        <v>139</v>
      </c>
      <c r="G663" t="s">
        <v>139</v>
      </c>
      <c r="H663" t="s">
        <v>139</v>
      </c>
      <c r="I663" t="s">
        <v>100</v>
      </c>
      <c r="J663" s="29">
        <v>3485865.5700000003</v>
      </c>
    </row>
    <row r="664" spans="2:13" x14ac:dyDescent="0.3">
      <c r="B664">
        <v>663</v>
      </c>
      <c r="C664" s="1" t="s">
        <v>15</v>
      </c>
      <c r="D664" t="s">
        <v>28</v>
      </c>
      <c r="E664" t="s">
        <v>97</v>
      </c>
      <c r="F664" t="s">
        <v>140</v>
      </c>
      <c r="G664" t="s">
        <v>141</v>
      </c>
      <c r="H664" t="s">
        <v>140</v>
      </c>
      <c r="I664" t="s">
        <v>100</v>
      </c>
      <c r="J664" s="2">
        <v>1557867.01</v>
      </c>
    </row>
    <row r="665" spans="2:13" x14ac:dyDescent="0.3">
      <c r="B665">
        <v>664</v>
      </c>
      <c r="C665" s="1" t="s">
        <v>15</v>
      </c>
      <c r="D665" t="s">
        <v>28</v>
      </c>
      <c r="E665" t="s">
        <v>97</v>
      </c>
      <c r="F665" t="s">
        <v>151</v>
      </c>
      <c r="G665" t="s">
        <v>151</v>
      </c>
      <c r="H665" t="s">
        <v>151</v>
      </c>
      <c r="I665" t="s">
        <v>100</v>
      </c>
      <c r="J665" s="2">
        <v>103749.54</v>
      </c>
      <c r="L665" s="19">
        <f>SUM(J663:J665)</f>
        <v>5147482.12</v>
      </c>
      <c r="M665" t="s">
        <v>597</v>
      </c>
    </row>
    <row r="666" spans="2:13" x14ac:dyDescent="0.3">
      <c r="B666">
        <v>665</v>
      </c>
      <c r="C666" s="1" t="s">
        <v>15</v>
      </c>
      <c r="D666" t="s">
        <v>28</v>
      </c>
      <c r="E666" t="s">
        <v>97</v>
      </c>
      <c r="F666" t="s">
        <v>105</v>
      </c>
      <c r="G666" t="s">
        <v>106</v>
      </c>
      <c r="H666" t="s">
        <v>167</v>
      </c>
      <c r="I666" t="s">
        <v>29</v>
      </c>
      <c r="J666" s="2">
        <v>6771.23</v>
      </c>
    </row>
    <row r="667" spans="2:13" x14ac:dyDescent="0.3">
      <c r="B667">
        <v>666</v>
      </c>
      <c r="C667" s="1" t="s">
        <v>15</v>
      </c>
      <c r="D667" t="s">
        <v>28</v>
      </c>
      <c r="E667" t="s">
        <v>97</v>
      </c>
      <c r="F667" t="s">
        <v>105</v>
      </c>
      <c r="G667" t="s">
        <v>106</v>
      </c>
      <c r="H667" t="s">
        <v>167</v>
      </c>
      <c r="I667" t="s">
        <v>30</v>
      </c>
      <c r="J667" s="2">
        <v>0</v>
      </c>
    </row>
    <row r="668" spans="2:13" x14ac:dyDescent="0.3">
      <c r="B668">
        <v>667</v>
      </c>
      <c r="C668" s="1" t="s">
        <v>15</v>
      </c>
      <c r="D668" t="s">
        <v>28</v>
      </c>
      <c r="E668" t="s">
        <v>97</v>
      </c>
      <c r="F668" t="s">
        <v>105</v>
      </c>
      <c r="G668" t="s">
        <v>106</v>
      </c>
      <c r="H668" t="s">
        <v>167</v>
      </c>
      <c r="I668" t="s">
        <v>31</v>
      </c>
      <c r="J668" s="2">
        <v>0</v>
      </c>
    </row>
    <row r="669" spans="2:13" x14ac:dyDescent="0.3">
      <c r="B669">
        <v>668</v>
      </c>
      <c r="C669" s="1" t="s">
        <v>15</v>
      </c>
      <c r="D669" t="s">
        <v>28</v>
      </c>
      <c r="E669" t="s">
        <v>97</v>
      </c>
      <c r="F669" t="s">
        <v>105</v>
      </c>
      <c r="G669" t="s">
        <v>106</v>
      </c>
      <c r="H669" t="s">
        <v>167</v>
      </c>
      <c r="I669" t="s">
        <v>32</v>
      </c>
      <c r="J669" s="2">
        <v>0</v>
      </c>
    </row>
    <row r="670" spans="2:13" x14ac:dyDescent="0.3">
      <c r="B670">
        <v>669</v>
      </c>
      <c r="C670" s="1" t="s">
        <v>15</v>
      </c>
      <c r="D670" t="s">
        <v>28</v>
      </c>
      <c r="E670" t="s">
        <v>97</v>
      </c>
      <c r="F670" t="s">
        <v>105</v>
      </c>
      <c r="G670" t="s">
        <v>106</v>
      </c>
      <c r="H670" t="s">
        <v>167</v>
      </c>
      <c r="I670" t="s">
        <v>33</v>
      </c>
      <c r="J670" s="2">
        <v>6042.02</v>
      </c>
    </row>
    <row r="671" spans="2:13" x14ac:dyDescent="0.3">
      <c r="B671">
        <v>670</v>
      </c>
      <c r="C671" s="1" t="s">
        <v>15</v>
      </c>
      <c r="D671" t="s">
        <v>28</v>
      </c>
      <c r="E671" t="s">
        <v>97</v>
      </c>
      <c r="F671" t="s">
        <v>105</v>
      </c>
      <c r="G671" t="s">
        <v>106</v>
      </c>
      <c r="H671" t="s">
        <v>167</v>
      </c>
      <c r="I671" t="s">
        <v>100</v>
      </c>
      <c r="J671" s="2">
        <v>0</v>
      </c>
    </row>
    <row r="672" spans="2:13" x14ac:dyDescent="0.3">
      <c r="B672">
        <v>671</v>
      </c>
      <c r="C672" s="1" t="s">
        <v>15</v>
      </c>
      <c r="D672" t="s">
        <v>28</v>
      </c>
      <c r="E672" t="s">
        <v>97</v>
      </c>
      <c r="F672" t="s">
        <v>105</v>
      </c>
      <c r="G672" t="s">
        <v>106</v>
      </c>
      <c r="H672" t="s">
        <v>107</v>
      </c>
      <c r="I672" t="s">
        <v>29</v>
      </c>
      <c r="J672" s="2">
        <v>51344.18</v>
      </c>
    </row>
    <row r="673" spans="2:10" x14ac:dyDescent="0.3">
      <c r="B673">
        <v>672</v>
      </c>
      <c r="C673" s="1" t="s">
        <v>15</v>
      </c>
      <c r="D673" t="s">
        <v>28</v>
      </c>
      <c r="E673" t="s">
        <v>97</v>
      </c>
      <c r="F673" t="s">
        <v>105</v>
      </c>
      <c r="G673" t="s">
        <v>106</v>
      </c>
      <c r="H673" t="s">
        <v>107</v>
      </c>
      <c r="I673" t="s">
        <v>30</v>
      </c>
      <c r="J673" s="2">
        <v>555950.62</v>
      </c>
    </row>
    <row r="674" spans="2:10" x14ac:dyDescent="0.3">
      <c r="B674">
        <v>673</v>
      </c>
      <c r="C674" s="1" t="s">
        <v>15</v>
      </c>
      <c r="D674" t="s">
        <v>28</v>
      </c>
      <c r="E674" t="s">
        <v>97</v>
      </c>
      <c r="F674" t="s">
        <v>105</v>
      </c>
      <c r="G674" t="s">
        <v>106</v>
      </c>
      <c r="H674" t="s">
        <v>107</v>
      </c>
      <c r="I674" t="s">
        <v>31</v>
      </c>
      <c r="J674" s="2">
        <v>889177.81</v>
      </c>
    </row>
    <row r="675" spans="2:10" x14ac:dyDescent="0.3">
      <c r="B675">
        <v>674</v>
      </c>
      <c r="C675" s="1" t="s">
        <v>15</v>
      </c>
      <c r="D675" t="s">
        <v>28</v>
      </c>
      <c r="E675" t="s">
        <v>97</v>
      </c>
      <c r="F675" t="s">
        <v>105</v>
      </c>
      <c r="G675" t="s">
        <v>106</v>
      </c>
      <c r="H675" t="s">
        <v>107</v>
      </c>
      <c r="I675" t="s">
        <v>32</v>
      </c>
      <c r="J675" s="2">
        <v>710970.27</v>
      </c>
    </row>
    <row r="676" spans="2:10" x14ac:dyDescent="0.3">
      <c r="B676">
        <v>675</v>
      </c>
      <c r="C676" s="1" t="s">
        <v>15</v>
      </c>
      <c r="D676" t="s">
        <v>28</v>
      </c>
      <c r="E676" t="s">
        <v>97</v>
      </c>
      <c r="F676" t="s">
        <v>105</v>
      </c>
      <c r="G676" t="s">
        <v>106</v>
      </c>
      <c r="H676" t="s">
        <v>107</v>
      </c>
      <c r="I676" t="s">
        <v>33</v>
      </c>
      <c r="J676" s="2">
        <v>892680.61</v>
      </c>
    </row>
    <row r="677" spans="2:10" x14ac:dyDescent="0.3">
      <c r="B677">
        <v>676</v>
      </c>
      <c r="C677" s="1" t="s">
        <v>15</v>
      </c>
      <c r="D677" t="s">
        <v>28</v>
      </c>
      <c r="E677" t="s">
        <v>97</v>
      </c>
      <c r="F677" t="s">
        <v>105</v>
      </c>
      <c r="G677" t="s">
        <v>106</v>
      </c>
      <c r="H677" t="s">
        <v>107</v>
      </c>
      <c r="I677" t="s">
        <v>100</v>
      </c>
      <c r="J677" s="2">
        <v>0</v>
      </c>
    </row>
    <row r="678" spans="2:10" x14ac:dyDescent="0.3">
      <c r="B678">
        <v>677</v>
      </c>
      <c r="C678" s="1" t="s">
        <v>15</v>
      </c>
      <c r="D678" t="s">
        <v>28</v>
      </c>
      <c r="E678" t="s">
        <v>97</v>
      </c>
      <c r="F678" t="s">
        <v>105</v>
      </c>
      <c r="G678" t="s">
        <v>106</v>
      </c>
      <c r="H678" t="s">
        <v>179</v>
      </c>
      <c r="I678" t="s">
        <v>29</v>
      </c>
      <c r="J678" s="2">
        <v>0</v>
      </c>
    </row>
    <row r="679" spans="2:10" x14ac:dyDescent="0.3">
      <c r="B679">
        <v>678</v>
      </c>
      <c r="C679" s="1" t="s">
        <v>15</v>
      </c>
      <c r="D679" t="s">
        <v>28</v>
      </c>
      <c r="E679" t="s">
        <v>97</v>
      </c>
      <c r="F679" t="s">
        <v>105</v>
      </c>
      <c r="G679" t="s">
        <v>106</v>
      </c>
      <c r="H679" t="s">
        <v>179</v>
      </c>
      <c r="I679" t="s">
        <v>30</v>
      </c>
      <c r="J679" s="2">
        <v>212268.85</v>
      </c>
    </row>
    <row r="680" spans="2:10" x14ac:dyDescent="0.3">
      <c r="B680">
        <v>679</v>
      </c>
      <c r="C680" s="1" t="s">
        <v>15</v>
      </c>
      <c r="D680" t="s">
        <v>28</v>
      </c>
      <c r="E680" t="s">
        <v>97</v>
      </c>
      <c r="F680" t="s">
        <v>105</v>
      </c>
      <c r="G680" t="s">
        <v>106</v>
      </c>
      <c r="H680" t="s">
        <v>179</v>
      </c>
      <c r="I680" t="s">
        <v>31</v>
      </c>
      <c r="J680" s="2">
        <v>0</v>
      </c>
    </row>
    <row r="681" spans="2:10" x14ac:dyDescent="0.3">
      <c r="B681">
        <v>680</v>
      </c>
      <c r="C681" s="1" t="s">
        <v>15</v>
      </c>
      <c r="D681" t="s">
        <v>28</v>
      </c>
      <c r="E681" t="s">
        <v>97</v>
      </c>
      <c r="F681" t="s">
        <v>105</v>
      </c>
      <c r="G681" t="s">
        <v>106</v>
      </c>
      <c r="H681" t="s">
        <v>179</v>
      </c>
      <c r="I681" t="s">
        <v>32</v>
      </c>
      <c r="J681" s="2">
        <v>0</v>
      </c>
    </row>
    <row r="682" spans="2:10" x14ac:dyDescent="0.3">
      <c r="B682">
        <v>681</v>
      </c>
      <c r="C682" s="1" t="s">
        <v>15</v>
      </c>
      <c r="D682" t="s">
        <v>28</v>
      </c>
      <c r="E682" t="s">
        <v>97</v>
      </c>
      <c r="F682" t="s">
        <v>105</v>
      </c>
      <c r="G682" t="s">
        <v>106</v>
      </c>
      <c r="H682" t="s">
        <v>179</v>
      </c>
      <c r="I682" t="s">
        <v>33</v>
      </c>
      <c r="J682" s="2">
        <v>0</v>
      </c>
    </row>
    <row r="683" spans="2:10" x14ac:dyDescent="0.3">
      <c r="B683">
        <v>682</v>
      </c>
      <c r="C683" s="1" t="s">
        <v>15</v>
      </c>
      <c r="D683" t="s">
        <v>28</v>
      </c>
      <c r="E683" t="s">
        <v>97</v>
      </c>
      <c r="F683" t="s">
        <v>105</v>
      </c>
      <c r="G683" t="s">
        <v>106</v>
      </c>
      <c r="H683" t="s">
        <v>179</v>
      </c>
      <c r="I683" t="s">
        <v>100</v>
      </c>
      <c r="J683" s="2">
        <v>0</v>
      </c>
    </row>
    <row r="684" spans="2:10" x14ac:dyDescent="0.3">
      <c r="B684">
        <v>683</v>
      </c>
      <c r="C684" s="1" t="s">
        <v>15</v>
      </c>
      <c r="D684" t="s">
        <v>28</v>
      </c>
      <c r="E684" t="s">
        <v>97</v>
      </c>
      <c r="F684" t="s">
        <v>105</v>
      </c>
      <c r="G684" t="s">
        <v>106</v>
      </c>
      <c r="H684" t="s">
        <v>118</v>
      </c>
      <c r="I684" t="s">
        <v>29</v>
      </c>
      <c r="J684" s="2">
        <v>0</v>
      </c>
    </row>
    <row r="685" spans="2:10" x14ac:dyDescent="0.3">
      <c r="B685">
        <v>684</v>
      </c>
      <c r="C685" s="1" t="s">
        <v>15</v>
      </c>
      <c r="D685" t="s">
        <v>28</v>
      </c>
      <c r="E685" t="s">
        <v>97</v>
      </c>
      <c r="F685" t="s">
        <v>105</v>
      </c>
      <c r="G685" t="s">
        <v>106</v>
      </c>
      <c r="H685" t="s">
        <v>118</v>
      </c>
      <c r="I685" t="s">
        <v>30</v>
      </c>
      <c r="J685" s="2">
        <v>79581.86</v>
      </c>
    </row>
    <row r="686" spans="2:10" x14ac:dyDescent="0.3">
      <c r="B686">
        <v>685</v>
      </c>
      <c r="C686" s="1" t="s">
        <v>15</v>
      </c>
      <c r="D686" t="s">
        <v>28</v>
      </c>
      <c r="E686" t="s">
        <v>97</v>
      </c>
      <c r="F686" t="s">
        <v>105</v>
      </c>
      <c r="G686" t="s">
        <v>106</v>
      </c>
      <c r="H686" t="s">
        <v>118</v>
      </c>
      <c r="I686" t="s">
        <v>31</v>
      </c>
      <c r="J686" s="2">
        <v>81369.119999999995</v>
      </c>
    </row>
    <row r="687" spans="2:10" x14ac:dyDescent="0.3">
      <c r="B687">
        <v>686</v>
      </c>
      <c r="C687" s="1" t="s">
        <v>15</v>
      </c>
      <c r="D687" t="s">
        <v>28</v>
      </c>
      <c r="E687" t="s">
        <v>97</v>
      </c>
      <c r="F687" t="s">
        <v>105</v>
      </c>
      <c r="G687" t="s">
        <v>106</v>
      </c>
      <c r="H687" t="s">
        <v>118</v>
      </c>
      <c r="I687" t="s">
        <v>32</v>
      </c>
      <c r="J687" s="2">
        <v>78767.679999999993</v>
      </c>
    </row>
    <row r="688" spans="2:10" x14ac:dyDescent="0.3">
      <c r="B688">
        <v>687</v>
      </c>
      <c r="C688" s="1" t="s">
        <v>15</v>
      </c>
      <c r="D688" t="s">
        <v>28</v>
      </c>
      <c r="E688" t="s">
        <v>97</v>
      </c>
      <c r="F688" t="s">
        <v>105</v>
      </c>
      <c r="G688" t="s">
        <v>106</v>
      </c>
      <c r="H688" t="s">
        <v>118</v>
      </c>
      <c r="I688" t="s">
        <v>33</v>
      </c>
      <c r="J688" s="2">
        <v>81618.210000000006</v>
      </c>
    </row>
    <row r="689" spans="2:10" x14ac:dyDescent="0.3">
      <c r="B689">
        <v>688</v>
      </c>
      <c r="C689" s="1" t="s">
        <v>15</v>
      </c>
      <c r="D689" t="s">
        <v>28</v>
      </c>
      <c r="E689" t="s">
        <v>97</v>
      </c>
      <c r="F689" t="s">
        <v>105</v>
      </c>
      <c r="G689" t="s">
        <v>106</v>
      </c>
      <c r="H689" t="s">
        <v>118</v>
      </c>
      <c r="I689" t="s">
        <v>100</v>
      </c>
      <c r="J689" s="2">
        <v>0</v>
      </c>
    </row>
    <row r="690" spans="2:10" x14ac:dyDescent="0.3">
      <c r="B690">
        <v>689</v>
      </c>
      <c r="C690" s="1" t="s">
        <v>15</v>
      </c>
      <c r="D690" t="s">
        <v>28</v>
      </c>
      <c r="E690" t="s">
        <v>97</v>
      </c>
      <c r="F690" t="s">
        <v>105</v>
      </c>
      <c r="G690" t="s">
        <v>106</v>
      </c>
      <c r="H690" t="s">
        <v>108</v>
      </c>
      <c r="I690" t="s">
        <v>29</v>
      </c>
      <c r="J690" s="2">
        <v>179613.75</v>
      </c>
    </row>
    <row r="691" spans="2:10" x14ac:dyDescent="0.3">
      <c r="B691">
        <v>690</v>
      </c>
      <c r="C691" s="1" t="s">
        <v>15</v>
      </c>
      <c r="D691" t="s">
        <v>28</v>
      </c>
      <c r="E691" t="s">
        <v>97</v>
      </c>
      <c r="F691" t="s">
        <v>105</v>
      </c>
      <c r="G691" t="s">
        <v>106</v>
      </c>
      <c r="H691" t="s">
        <v>108</v>
      </c>
      <c r="I691" t="s">
        <v>30</v>
      </c>
      <c r="J691" s="2">
        <v>491709.18</v>
      </c>
    </row>
    <row r="692" spans="2:10" x14ac:dyDescent="0.3">
      <c r="B692">
        <v>691</v>
      </c>
      <c r="C692" s="1" t="s">
        <v>15</v>
      </c>
      <c r="D692" t="s">
        <v>28</v>
      </c>
      <c r="E692" t="s">
        <v>97</v>
      </c>
      <c r="F692" t="s">
        <v>105</v>
      </c>
      <c r="G692" t="s">
        <v>106</v>
      </c>
      <c r="H692" t="s">
        <v>108</v>
      </c>
      <c r="I692" t="s">
        <v>31</v>
      </c>
      <c r="J692" s="2">
        <v>312598.37</v>
      </c>
    </row>
    <row r="693" spans="2:10" x14ac:dyDescent="0.3">
      <c r="B693">
        <v>692</v>
      </c>
      <c r="C693" s="1" t="s">
        <v>15</v>
      </c>
      <c r="D693" t="s">
        <v>28</v>
      </c>
      <c r="E693" t="s">
        <v>97</v>
      </c>
      <c r="F693" t="s">
        <v>105</v>
      </c>
      <c r="G693" t="s">
        <v>106</v>
      </c>
      <c r="H693" t="s">
        <v>108</v>
      </c>
      <c r="I693" t="s">
        <v>32</v>
      </c>
      <c r="J693" s="2">
        <v>432977.03</v>
      </c>
    </row>
    <row r="694" spans="2:10" x14ac:dyDescent="0.3">
      <c r="B694">
        <v>693</v>
      </c>
      <c r="C694" s="1" t="s">
        <v>15</v>
      </c>
      <c r="D694" t="s">
        <v>28</v>
      </c>
      <c r="E694" t="s">
        <v>97</v>
      </c>
      <c r="F694" t="s">
        <v>105</v>
      </c>
      <c r="G694" t="s">
        <v>106</v>
      </c>
      <c r="H694" t="s">
        <v>108</v>
      </c>
      <c r="I694" t="s">
        <v>33</v>
      </c>
      <c r="J694" s="2">
        <v>560934.25</v>
      </c>
    </row>
    <row r="695" spans="2:10" x14ac:dyDescent="0.3">
      <c r="B695">
        <v>694</v>
      </c>
      <c r="C695" s="1" t="s">
        <v>15</v>
      </c>
      <c r="D695" t="s">
        <v>28</v>
      </c>
      <c r="E695" t="s">
        <v>97</v>
      </c>
      <c r="F695" t="s">
        <v>105</v>
      </c>
      <c r="G695" t="s">
        <v>106</v>
      </c>
      <c r="H695" t="s">
        <v>108</v>
      </c>
      <c r="I695" t="s">
        <v>100</v>
      </c>
      <c r="J695" s="2">
        <v>0</v>
      </c>
    </row>
    <row r="696" spans="2:10" x14ac:dyDescent="0.3">
      <c r="B696">
        <v>695</v>
      </c>
      <c r="C696" s="1" t="s">
        <v>15</v>
      </c>
      <c r="D696" t="s">
        <v>28</v>
      </c>
      <c r="E696" t="s">
        <v>97</v>
      </c>
      <c r="F696" t="s">
        <v>105</v>
      </c>
      <c r="G696" t="s">
        <v>149</v>
      </c>
      <c r="H696" t="s">
        <v>168</v>
      </c>
      <c r="I696" t="s">
        <v>29</v>
      </c>
      <c r="J696" s="2">
        <v>14897.57</v>
      </c>
    </row>
    <row r="697" spans="2:10" x14ac:dyDescent="0.3">
      <c r="B697">
        <v>696</v>
      </c>
      <c r="C697" s="1" t="s">
        <v>15</v>
      </c>
      <c r="D697" t="s">
        <v>28</v>
      </c>
      <c r="E697" t="s">
        <v>97</v>
      </c>
      <c r="F697" t="s">
        <v>105</v>
      </c>
      <c r="G697" t="s">
        <v>149</v>
      </c>
      <c r="H697" t="s">
        <v>168</v>
      </c>
      <c r="I697" t="s">
        <v>30</v>
      </c>
      <c r="J697" s="2">
        <v>17937.45</v>
      </c>
    </row>
    <row r="698" spans="2:10" x14ac:dyDescent="0.3">
      <c r="B698">
        <v>697</v>
      </c>
      <c r="C698" s="1" t="s">
        <v>15</v>
      </c>
      <c r="D698" t="s">
        <v>28</v>
      </c>
      <c r="E698" t="s">
        <v>97</v>
      </c>
      <c r="F698" t="s">
        <v>105</v>
      </c>
      <c r="G698" t="s">
        <v>149</v>
      </c>
      <c r="H698" t="s">
        <v>168</v>
      </c>
      <c r="I698" t="s">
        <v>31</v>
      </c>
      <c r="J698" s="2">
        <v>21260.21</v>
      </c>
    </row>
    <row r="699" spans="2:10" x14ac:dyDescent="0.3">
      <c r="B699">
        <v>698</v>
      </c>
      <c r="C699" s="1" t="s">
        <v>15</v>
      </c>
      <c r="D699" t="s">
        <v>28</v>
      </c>
      <c r="E699" t="s">
        <v>97</v>
      </c>
      <c r="F699" t="s">
        <v>105</v>
      </c>
      <c r="G699" t="s">
        <v>149</v>
      </c>
      <c r="H699" t="s">
        <v>168</v>
      </c>
      <c r="I699" t="s">
        <v>32</v>
      </c>
      <c r="J699" s="2">
        <v>19820.82</v>
      </c>
    </row>
    <row r="700" spans="2:10" x14ac:dyDescent="0.3">
      <c r="B700">
        <v>699</v>
      </c>
      <c r="C700" s="1" t="s">
        <v>15</v>
      </c>
      <c r="D700" t="s">
        <v>28</v>
      </c>
      <c r="E700" t="s">
        <v>97</v>
      </c>
      <c r="F700" t="s">
        <v>105</v>
      </c>
      <c r="G700" t="s">
        <v>149</v>
      </c>
      <c r="H700" t="s">
        <v>168</v>
      </c>
      <c r="I700" t="s">
        <v>33</v>
      </c>
      <c r="J700" s="2">
        <v>12009.27</v>
      </c>
    </row>
    <row r="701" spans="2:10" x14ac:dyDescent="0.3">
      <c r="B701">
        <v>700</v>
      </c>
      <c r="C701" s="1" t="s">
        <v>15</v>
      </c>
      <c r="D701" t="s">
        <v>28</v>
      </c>
      <c r="E701" t="s">
        <v>97</v>
      </c>
      <c r="F701" t="s">
        <v>105</v>
      </c>
      <c r="G701" t="s">
        <v>149</v>
      </c>
      <c r="H701" t="s">
        <v>168</v>
      </c>
      <c r="I701" t="s">
        <v>100</v>
      </c>
      <c r="J701" s="2">
        <v>0</v>
      </c>
    </row>
    <row r="702" spans="2:10" x14ac:dyDescent="0.3">
      <c r="B702">
        <v>701</v>
      </c>
      <c r="C702" s="1" t="s">
        <v>15</v>
      </c>
      <c r="D702" t="s">
        <v>28</v>
      </c>
      <c r="E702" t="s">
        <v>97</v>
      </c>
      <c r="F702" t="s">
        <v>105</v>
      </c>
      <c r="G702" t="s">
        <v>110</v>
      </c>
      <c r="H702" t="s">
        <v>111</v>
      </c>
      <c r="I702" t="s">
        <v>29</v>
      </c>
      <c r="J702" s="2">
        <v>58943.01</v>
      </c>
    </row>
    <row r="703" spans="2:10" x14ac:dyDescent="0.3">
      <c r="B703">
        <v>702</v>
      </c>
      <c r="C703" s="1" t="s">
        <v>15</v>
      </c>
      <c r="D703" t="s">
        <v>28</v>
      </c>
      <c r="E703" t="s">
        <v>97</v>
      </c>
      <c r="F703" t="s">
        <v>105</v>
      </c>
      <c r="G703" t="s">
        <v>110</v>
      </c>
      <c r="H703" t="s">
        <v>111</v>
      </c>
      <c r="I703" t="s">
        <v>30</v>
      </c>
      <c r="J703" s="2">
        <v>45923.6</v>
      </c>
    </row>
    <row r="704" spans="2:10" x14ac:dyDescent="0.3">
      <c r="B704">
        <v>703</v>
      </c>
      <c r="C704" s="1" t="s">
        <v>15</v>
      </c>
      <c r="D704" t="s">
        <v>28</v>
      </c>
      <c r="E704" t="s">
        <v>97</v>
      </c>
      <c r="F704" t="s">
        <v>105</v>
      </c>
      <c r="G704" t="s">
        <v>110</v>
      </c>
      <c r="H704" t="s">
        <v>111</v>
      </c>
      <c r="I704" t="s">
        <v>31</v>
      </c>
      <c r="J704" s="2">
        <v>41026.32</v>
      </c>
    </row>
    <row r="705" spans="2:10" x14ac:dyDescent="0.3">
      <c r="B705">
        <v>704</v>
      </c>
      <c r="C705" s="1" t="s">
        <v>15</v>
      </c>
      <c r="D705" t="s">
        <v>28</v>
      </c>
      <c r="E705" t="s">
        <v>97</v>
      </c>
      <c r="F705" t="s">
        <v>105</v>
      </c>
      <c r="G705" t="s">
        <v>110</v>
      </c>
      <c r="H705" t="s">
        <v>111</v>
      </c>
      <c r="I705" t="s">
        <v>32</v>
      </c>
      <c r="J705" s="2">
        <v>56654.67</v>
      </c>
    </row>
    <row r="706" spans="2:10" x14ac:dyDescent="0.3">
      <c r="B706">
        <v>705</v>
      </c>
      <c r="C706" s="1" t="s">
        <v>15</v>
      </c>
      <c r="D706" t="s">
        <v>28</v>
      </c>
      <c r="E706" t="s">
        <v>97</v>
      </c>
      <c r="F706" t="s">
        <v>105</v>
      </c>
      <c r="G706" t="s">
        <v>110</v>
      </c>
      <c r="H706" t="s">
        <v>111</v>
      </c>
      <c r="I706" t="s">
        <v>33</v>
      </c>
      <c r="J706" s="2">
        <v>41595.769999999997</v>
      </c>
    </row>
    <row r="707" spans="2:10" x14ac:dyDescent="0.3">
      <c r="B707">
        <v>706</v>
      </c>
      <c r="C707" s="1" t="s">
        <v>15</v>
      </c>
      <c r="D707" t="s">
        <v>28</v>
      </c>
      <c r="E707" t="s">
        <v>97</v>
      </c>
      <c r="F707" t="s">
        <v>105</v>
      </c>
      <c r="G707" t="s">
        <v>110</v>
      </c>
      <c r="H707" t="s">
        <v>111</v>
      </c>
      <c r="I707" t="s">
        <v>100</v>
      </c>
      <c r="J707" s="2">
        <v>0</v>
      </c>
    </row>
    <row r="708" spans="2:10" x14ac:dyDescent="0.3">
      <c r="B708">
        <v>707</v>
      </c>
      <c r="C708" s="1" t="s">
        <v>15</v>
      </c>
      <c r="D708" t="s">
        <v>28</v>
      </c>
      <c r="E708" t="s">
        <v>97</v>
      </c>
      <c r="F708" t="s">
        <v>105</v>
      </c>
      <c r="G708" t="s">
        <v>110</v>
      </c>
      <c r="H708" t="s">
        <v>112</v>
      </c>
      <c r="I708" t="s">
        <v>29</v>
      </c>
      <c r="J708" s="2">
        <v>247456</v>
      </c>
    </row>
    <row r="709" spans="2:10" x14ac:dyDescent="0.3">
      <c r="B709">
        <v>708</v>
      </c>
      <c r="C709" s="1" t="s">
        <v>15</v>
      </c>
      <c r="D709" t="s">
        <v>28</v>
      </c>
      <c r="E709" t="s">
        <v>97</v>
      </c>
      <c r="F709" t="s">
        <v>105</v>
      </c>
      <c r="G709" t="s">
        <v>110</v>
      </c>
      <c r="H709" t="s">
        <v>112</v>
      </c>
      <c r="I709" t="s">
        <v>30</v>
      </c>
      <c r="J709" s="2">
        <v>116360</v>
      </c>
    </row>
    <row r="710" spans="2:10" x14ac:dyDescent="0.3">
      <c r="B710">
        <v>709</v>
      </c>
      <c r="C710" s="1" t="s">
        <v>15</v>
      </c>
      <c r="D710" t="s">
        <v>28</v>
      </c>
      <c r="E710" t="s">
        <v>97</v>
      </c>
      <c r="F710" t="s">
        <v>105</v>
      </c>
      <c r="G710" t="s">
        <v>110</v>
      </c>
      <c r="H710" t="s">
        <v>112</v>
      </c>
      <c r="I710" t="s">
        <v>31</v>
      </c>
      <c r="J710" s="2">
        <v>258054</v>
      </c>
    </row>
    <row r="711" spans="2:10" x14ac:dyDescent="0.3">
      <c r="B711">
        <v>710</v>
      </c>
      <c r="C711" s="1" t="s">
        <v>15</v>
      </c>
      <c r="D711" t="s">
        <v>28</v>
      </c>
      <c r="E711" t="s">
        <v>97</v>
      </c>
      <c r="F711" t="s">
        <v>105</v>
      </c>
      <c r="G711" t="s">
        <v>110</v>
      </c>
      <c r="H711" t="s">
        <v>112</v>
      </c>
      <c r="I711" t="s">
        <v>32</v>
      </c>
      <c r="J711" s="2">
        <v>272200</v>
      </c>
    </row>
    <row r="712" spans="2:10" x14ac:dyDescent="0.3">
      <c r="B712">
        <v>711</v>
      </c>
      <c r="C712" s="1" t="s">
        <v>15</v>
      </c>
      <c r="D712" t="s">
        <v>28</v>
      </c>
      <c r="E712" t="s">
        <v>97</v>
      </c>
      <c r="F712" t="s">
        <v>105</v>
      </c>
      <c r="G712" t="s">
        <v>110</v>
      </c>
      <c r="H712" t="s">
        <v>112</v>
      </c>
      <c r="I712" t="s">
        <v>33</v>
      </c>
      <c r="J712" s="2">
        <v>263648</v>
      </c>
    </row>
    <row r="713" spans="2:10" x14ac:dyDescent="0.3">
      <c r="B713">
        <v>712</v>
      </c>
      <c r="C713" s="1" t="s">
        <v>15</v>
      </c>
      <c r="D713" t="s">
        <v>28</v>
      </c>
      <c r="E713" t="s">
        <v>97</v>
      </c>
      <c r="F713" t="s">
        <v>105</v>
      </c>
      <c r="G713" t="s">
        <v>110</v>
      </c>
      <c r="H713" t="s">
        <v>112</v>
      </c>
      <c r="I713" t="s">
        <v>100</v>
      </c>
      <c r="J713" s="2">
        <v>0</v>
      </c>
    </row>
    <row r="714" spans="2:10" x14ac:dyDescent="0.3">
      <c r="B714">
        <v>713</v>
      </c>
      <c r="C714" s="1" t="s">
        <v>15</v>
      </c>
      <c r="D714" t="s">
        <v>28</v>
      </c>
      <c r="E714" t="s">
        <v>97</v>
      </c>
      <c r="F714" t="s">
        <v>105</v>
      </c>
      <c r="G714" t="s">
        <v>110</v>
      </c>
      <c r="H714" t="s">
        <v>113</v>
      </c>
      <c r="I714" t="s">
        <v>29</v>
      </c>
      <c r="J714" s="2">
        <v>50444.7</v>
      </c>
    </row>
    <row r="715" spans="2:10" x14ac:dyDescent="0.3">
      <c r="B715">
        <v>714</v>
      </c>
      <c r="C715" s="1" t="s">
        <v>15</v>
      </c>
      <c r="D715" t="s">
        <v>28</v>
      </c>
      <c r="E715" t="s">
        <v>97</v>
      </c>
      <c r="F715" t="s">
        <v>105</v>
      </c>
      <c r="G715" t="s">
        <v>110</v>
      </c>
      <c r="H715" t="s">
        <v>113</v>
      </c>
      <c r="I715" t="s">
        <v>30</v>
      </c>
      <c r="J715" s="2">
        <v>67671.8</v>
      </c>
    </row>
    <row r="716" spans="2:10" x14ac:dyDescent="0.3">
      <c r="B716">
        <v>715</v>
      </c>
      <c r="C716" s="1" t="s">
        <v>15</v>
      </c>
      <c r="D716" t="s">
        <v>28</v>
      </c>
      <c r="E716" t="s">
        <v>97</v>
      </c>
      <c r="F716" t="s">
        <v>105</v>
      </c>
      <c r="G716" t="s">
        <v>110</v>
      </c>
      <c r="H716" t="s">
        <v>113</v>
      </c>
      <c r="I716" t="s">
        <v>31</v>
      </c>
      <c r="J716" s="2">
        <v>66983.460000000006</v>
      </c>
    </row>
    <row r="717" spans="2:10" x14ac:dyDescent="0.3">
      <c r="B717">
        <v>716</v>
      </c>
      <c r="C717" s="1" t="s">
        <v>15</v>
      </c>
      <c r="D717" t="s">
        <v>28</v>
      </c>
      <c r="E717" t="s">
        <v>97</v>
      </c>
      <c r="F717" t="s">
        <v>105</v>
      </c>
      <c r="G717" t="s">
        <v>110</v>
      </c>
      <c r="H717" t="s">
        <v>113</v>
      </c>
      <c r="I717" t="s">
        <v>32</v>
      </c>
      <c r="J717" s="2">
        <v>89528.22</v>
      </c>
    </row>
    <row r="718" spans="2:10" x14ac:dyDescent="0.3">
      <c r="B718">
        <v>717</v>
      </c>
      <c r="C718" s="1" t="s">
        <v>15</v>
      </c>
      <c r="D718" t="s">
        <v>28</v>
      </c>
      <c r="E718" t="s">
        <v>97</v>
      </c>
      <c r="F718" t="s">
        <v>105</v>
      </c>
      <c r="G718" t="s">
        <v>110</v>
      </c>
      <c r="H718" t="s">
        <v>113</v>
      </c>
      <c r="I718" t="s">
        <v>33</v>
      </c>
      <c r="J718" s="2">
        <v>52451.98</v>
      </c>
    </row>
    <row r="719" spans="2:10" x14ac:dyDescent="0.3">
      <c r="B719">
        <v>718</v>
      </c>
      <c r="C719" s="1" t="s">
        <v>15</v>
      </c>
      <c r="D719" t="s">
        <v>28</v>
      </c>
      <c r="E719" t="s">
        <v>97</v>
      </c>
      <c r="F719" t="s">
        <v>105</v>
      </c>
      <c r="G719" t="s">
        <v>110</v>
      </c>
      <c r="H719" t="s">
        <v>113</v>
      </c>
      <c r="I719" t="s">
        <v>100</v>
      </c>
      <c r="J719" s="2">
        <v>0</v>
      </c>
    </row>
    <row r="720" spans="2:10" x14ac:dyDescent="0.3">
      <c r="B720">
        <v>719</v>
      </c>
      <c r="C720" s="1" t="s">
        <v>15</v>
      </c>
      <c r="D720" t="s">
        <v>28</v>
      </c>
      <c r="E720" t="s">
        <v>97</v>
      </c>
      <c r="F720" t="s">
        <v>105</v>
      </c>
      <c r="G720" t="s">
        <v>110</v>
      </c>
      <c r="H720" t="s">
        <v>114</v>
      </c>
      <c r="I720" t="s">
        <v>29</v>
      </c>
      <c r="J720" s="2">
        <v>462888.41</v>
      </c>
    </row>
    <row r="721" spans="2:10" x14ac:dyDescent="0.3">
      <c r="B721">
        <v>720</v>
      </c>
      <c r="C721" s="1" t="s">
        <v>15</v>
      </c>
      <c r="D721" t="s">
        <v>28</v>
      </c>
      <c r="E721" t="s">
        <v>97</v>
      </c>
      <c r="F721" t="s">
        <v>105</v>
      </c>
      <c r="G721" t="s">
        <v>110</v>
      </c>
      <c r="H721" t="s">
        <v>114</v>
      </c>
      <c r="I721" t="s">
        <v>30</v>
      </c>
      <c r="J721" s="2">
        <v>472474.63</v>
      </c>
    </row>
    <row r="722" spans="2:10" x14ac:dyDescent="0.3">
      <c r="B722">
        <v>721</v>
      </c>
      <c r="C722" s="1" t="s">
        <v>15</v>
      </c>
      <c r="D722" t="s">
        <v>28</v>
      </c>
      <c r="E722" t="s">
        <v>97</v>
      </c>
      <c r="F722" t="s">
        <v>105</v>
      </c>
      <c r="G722" t="s">
        <v>110</v>
      </c>
      <c r="H722" t="s">
        <v>114</v>
      </c>
      <c r="I722" t="s">
        <v>31</v>
      </c>
      <c r="J722" s="2">
        <v>531994.68999999994</v>
      </c>
    </row>
    <row r="723" spans="2:10" x14ac:dyDescent="0.3">
      <c r="B723">
        <v>722</v>
      </c>
      <c r="C723" s="1" t="s">
        <v>15</v>
      </c>
      <c r="D723" t="s">
        <v>28</v>
      </c>
      <c r="E723" t="s">
        <v>97</v>
      </c>
      <c r="F723" t="s">
        <v>105</v>
      </c>
      <c r="G723" t="s">
        <v>110</v>
      </c>
      <c r="H723" t="s">
        <v>114</v>
      </c>
      <c r="I723" t="s">
        <v>32</v>
      </c>
      <c r="J723" s="2">
        <v>747394.5</v>
      </c>
    </row>
    <row r="724" spans="2:10" x14ac:dyDescent="0.3">
      <c r="B724">
        <v>723</v>
      </c>
      <c r="C724" s="1" t="s">
        <v>15</v>
      </c>
      <c r="D724" t="s">
        <v>28</v>
      </c>
      <c r="E724" t="s">
        <v>97</v>
      </c>
      <c r="F724" t="s">
        <v>105</v>
      </c>
      <c r="G724" t="s">
        <v>110</v>
      </c>
      <c r="H724" t="s">
        <v>114</v>
      </c>
      <c r="I724" t="s">
        <v>33</v>
      </c>
      <c r="J724" s="2">
        <v>542203.17000000004</v>
      </c>
    </row>
    <row r="725" spans="2:10" x14ac:dyDescent="0.3">
      <c r="B725">
        <v>724</v>
      </c>
      <c r="C725" s="1" t="s">
        <v>15</v>
      </c>
      <c r="D725" t="s">
        <v>28</v>
      </c>
      <c r="E725" t="s">
        <v>97</v>
      </c>
      <c r="F725" t="s">
        <v>105</v>
      </c>
      <c r="G725" t="s">
        <v>110</v>
      </c>
      <c r="H725" t="s">
        <v>114</v>
      </c>
      <c r="I725" t="s">
        <v>100</v>
      </c>
      <c r="J725" s="2">
        <v>0</v>
      </c>
    </row>
    <row r="726" spans="2:10" x14ac:dyDescent="0.3">
      <c r="B726">
        <v>725</v>
      </c>
      <c r="C726" s="1" t="s">
        <v>15</v>
      </c>
      <c r="D726" t="s">
        <v>28</v>
      </c>
      <c r="E726" t="s">
        <v>97</v>
      </c>
      <c r="F726" t="s">
        <v>105</v>
      </c>
      <c r="G726" t="s">
        <v>110</v>
      </c>
      <c r="H726" t="s">
        <v>115</v>
      </c>
      <c r="I726" t="s">
        <v>29</v>
      </c>
      <c r="J726" s="2">
        <v>970902.29</v>
      </c>
    </row>
    <row r="727" spans="2:10" x14ac:dyDescent="0.3">
      <c r="B727">
        <v>726</v>
      </c>
      <c r="C727" s="1" t="s">
        <v>15</v>
      </c>
      <c r="D727" t="s">
        <v>28</v>
      </c>
      <c r="E727" t="s">
        <v>97</v>
      </c>
      <c r="F727" t="s">
        <v>105</v>
      </c>
      <c r="G727" t="s">
        <v>110</v>
      </c>
      <c r="H727" t="s">
        <v>115</v>
      </c>
      <c r="I727" t="s">
        <v>30</v>
      </c>
      <c r="J727" s="2">
        <v>977166.3</v>
      </c>
    </row>
    <row r="728" spans="2:10" x14ac:dyDescent="0.3">
      <c r="B728">
        <v>727</v>
      </c>
      <c r="C728" s="1" t="s">
        <v>15</v>
      </c>
      <c r="D728" t="s">
        <v>28</v>
      </c>
      <c r="E728" t="s">
        <v>97</v>
      </c>
      <c r="F728" t="s">
        <v>105</v>
      </c>
      <c r="G728" t="s">
        <v>110</v>
      </c>
      <c r="H728" t="s">
        <v>115</v>
      </c>
      <c r="I728" t="s">
        <v>31</v>
      </c>
      <c r="J728" s="2">
        <v>783052.64</v>
      </c>
    </row>
    <row r="729" spans="2:10" x14ac:dyDescent="0.3">
      <c r="B729">
        <v>728</v>
      </c>
      <c r="C729" s="1" t="s">
        <v>15</v>
      </c>
      <c r="D729" t="s">
        <v>28</v>
      </c>
      <c r="E729" t="s">
        <v>97</v>
      </c>
      <c r="F729" t="s">
        <v>105</v>
      </c>
      <c r="G729" t="s">
        <v>110</v>
      </c>
      <c r="H729" t="s">
        <v>115</v>
      </c>
      <c r="I729" t="s">
        <v>32</v>
      </c>
      <c r="J729" s="2">
        <v>1174500.1499999999</v>
      </c>
    </row>
    <row r="730" spans="2:10" x14ac:dyDescent="0.3">
      <c r="B730">
        <v>729</v>
      </c>
      <c r="C730" s="1" t="s">
        <v>15</v>
      </c>
      <c r="D730" t="s">
        <v>28</v>
      </c>
      <c r="E730" t="s">
        <v>97</v>
      </c>
      <c r="F730" t="s">
        <v>105</v>
      </c>
      <c r="G730" t="s">
        <v>110</v>
      </c>
      <c r="H730" t="s">
        <v>115</v>
      </c>
      <c r="I730" t="s">
        <v>33</v>
      </c>
      <c r="J730" s="2">
        <v>617565.9</v>
      </c>
    </row>
    <row r="731" spans="2:10" x14ac:dyDescent="0.3">
      <c r="B731">
        <v>730</v>
      </c>
      <c r="C731" s="1" t="s">
        <v>15</v>
      </c>
      <c r="D731" t="s">
        <v>28</v>
      </c>
      <c r="E731" t="s">
        <v>97</v>
      </c>
      <c r="F731" t="s">
        <v>105</v>
      </c>
      <c r="G731" t="s">
        <v>110</v>
      </c>
      <c r="H731" t="s">
        <v>115</v>
      </c>
      <c r="I731" t="s">
        <v>100</v>
      </c>
      <c r="J731" s="2">
        <v>0</v>
      </c>
    </row>
    <row r="732" spans="2:10" x14ac:dyDescent="0.3">
      <c r="B732">
        <v>731</v>
      </c>
      <c r="C732" s="1" t="s">
        <v>15</v>
      </c>
      <c r="D732" t="s">
        <v>28</v>
      </c>
      <c r="E732" t="s">
        <v>97</v>
      </c>
      <c r="F732" t="s">
        <v>105</v>
      </c>
      <c r="G732" t="s">
        <v>110</v>
      </c>
      <c r="H732" t="s">
        <v>169</v>
      </c>
      <c r="I732" t="s">
        <v>29</v>
      </c>
      <c r="J732" s="2">
        <v>0</v>
      </c>
    </row>
    <row r="733" spans="2:10" x14ac:dyDescent="0.3">
      <c r="B733">
        <v>732</v>
      </c>
      <c r="C733" s="1" t="s">
        <v>15</v>
      </c>
      <c r="D733" t="s">
        <v>28</v>
      </c>
      <c r="E733" t="s">
        <v>97</v>
      </c>
      <c r="F733" t="s">
        <v>105</v>
      </c>
      <c r="G733" t="s">
        <v>110</v>
      </c>
      <c r="H733" t="s">
        <v>169</v>
      </c>
      <c r="I733" t="s">
        <v>30</v>
      </c>
      <c r="J733" s="2">
        <v>0</v>
      </c>
    </row>
    <row r="734" spans="2:10" x14ac:dyDescent="0.3">
      <c r="B734">
        <v>733</v>
      </c>
      <c r="C734" s="1" t="s">
        <v>15</v>
      </c>
      <c r="D734" t="s">
        <v>28</v>
      </c>
      <c r="E734" t="s">
        <v>97</v>
      </c>
      <c r="F734" t="s">
        <v>105</v>
      </c>
      <c r="G734" t="s">
        <v>110</v>
      </c>
      <c r="H734" t="s">
        <v>169</v>
      </c>
      <c r="I734" t="s">
        <v>31</v>
      </c>
      <c r="J734" s="2">
        <v>0</v>
      </c>
    </row>
    <row r="735" spans="2:10" x14ac:dyDescent="0.3">
      <c r="B735">
        <v>734</v>
      </c>
      <c r="C735" s="1" t="s">
        <v>15</v>
      </c>
      <c r="D735" t="s">
        <v>28</v>
      </c>
      <c r="E735" t="s">
        <v>97</v>
      </c>
      <c r="F735" t="s">
        <v>105</v>
      </c>
      <c r="G735" t="s">
        <v>110</v>
      </c>
      <c r="H735" t="s">
        <v>169</v>
      </c>
      <c r="I735" t="s">
        <v>32</v>
      </c>
      <c r="J735" s="2">
        <v>0</v>
      </c>
    </row>
    <row r="736" spans="2:10" x14ac:dyDescent="0.3">
      <c r="B736">
        <v>735</v>
      </c>
      <c r="C736" s="1" t="s">
        <v>15</v>
      </c>
      <c r="D736" t="s">
        <v>28</v>
      </c>
      <c r="E736" t="s">
        <v>97</v>
      </c>
      <c r="F736" t="s">
        <v>105</v>
      </c>
      <c r="G736" t="s">
        <v>110</v>
      </c>
      <c r="H736" t="s">
        <v>169</v>
      </c>
      <c r="I736" t="s">
        <v>33</v>
      </c>
      <c r="J736" s="2">
        <v>0</v>
      </c>
    </row>
    <row r="737" spans="2:10" x14ac:dyDescent="0.3">
      <c r="B737">
        <v>736</v>
      </c>
      <c r="C737" s="1" t="s">
        <v>15</v>
      </c>
      <c r="D737" t="s">
        <v>28</v>
      </c>
      <c r="E737" t="s">
        <v>97</v>
      </c>
      <c r="F737" t="s">
        <v>105</v>
      </c>
      <c r="G737" t="s">
        <v>110</v>
      </c>
      <c r="H737" t="s">
        <v>169</v>
      </c>
      <c r="I737" t="s">
        <v>100</v>
      </c>
      <c r="J737" s="2">
        <v>0</v>
      </c>
    </row>
    <row r="738" spans="2:10" x14ac:dyDescent="0.3">
      <c r="B738">
        <v>737</v>
      </c>
      <c r="C738" s="1" t="s">
        <v>15</v>
      </c>
      <c r="D738" t="s">
        <v>28</v>
      </c>
      <c r="E738" t="s">
        <v>97</v>
      </c>
      <c r="F738" t="s">
        <v>105</v>
      </c>
      <c r="G738" t="s">
        <v>110</v>
      </c>
      <c r="H738" t="s">
        <v>116</v>
      </c>
      <c r="I738" t="s">
        <v>29</v>
      </c>
      <c r="J738" s="2">
        <v>282292.40999999997</v>
      </c>
    </row>
    <row r="739" spans="2:10" x14ac:dyDescent="0.3">
      <c r="B739">
        <v>738</v>
      </c>
      <c r="C739" s="1" t="s">
        <v>15</v>
      </c>
      <c r="D739" t="s">
        <v>28</v>
      </c>
      <c r="E739" t="s">
        <v>97</v>
      </c>
      <c r="F739" t="s">
        <v>105</v>
      </c>
      <c r="G739" t="s">
        <v>110</v>
      </c>
      <c r="H739" t="s">
        <v>116</v>
      </c>
      <c r="I739" t="s">
        <v>30</v>
      </c>
      <c r="J739" s="2">
        <v>566232.97</v>
      </c>
    </row>
    <row r="740" spans="2:10" x14ac:dyDescent="0.3">
      <c r="B740">
        <v>739</v>
      </c>
      <c r="C740" s="1" t="s">
        <v>15</v>
      </c>
      <c r="D740" t="s">
        <v>28</v>
      </c>
      <c r="E740" t="s">
        <v>97</v>
      </c>
      <c r="F740" t="s">
        <v>105</v>
      </c>
      <c r="G740" t="s">
        <v>110</v>
      </c>
      <c r="H740" t="s">
        <v>116</v>
      </c>
      <c r="I740" t="s">
        <v>31</v>
      </c>
      <c r="J740" s="2">
        <v>270682.53999999998</v>
      </c>
    </row>
    <row r="741" spans="2:10" x14ac:dyDescent="0.3">
      <c r="B741">
        <v>740</v>
      </c>
      <c r="C741" s="1" t="s">
        <v>15</v>
      </c>
      <c r="D741" t="s">
        <v>28</v>
      </c>
      <c r="E741" t="s">
        <v>97</v>
      </c>
      <c r="F741" t="s">
        <v>105</v>
      </c>
      <c r="G741" t="s">
        <v>110</v>
      </c>
      <c r="H741" t="s">
        <v>116</v>
      </c>
      <c r="I741" t="s">
        <v>32</v>
      </c>
      <c r="J741" s="2">
        <v>432060.8</v>
      </c>
    </row>
    <row r="742" spans="2:10" x14ac:dyDescent="0.3">
      <c r="B742">
        <v>741</v>
      </c>
      <c r="C742" s="1" t="s">
        <v>15</v>
      </c>
      <c r="D742" t="s">
        <v>28</v>
      </c>
      <c r="E742" t="s">
        <v>97</v>
      </c>
      <c r="F742" t="s">
        <v>105</v>
      </c>
      <c r="G742" t="s">
        <v>110</v>
      </c>
      <c r="H742" t="s">
        <v>116</v>
      </c>
      <c r="I742" t="s">
        <v>33</v>
      </c>
      <c r="J742" s="2">
        <v>282841.5</v>
      </c>
    </row>
    <row r="743" spans="2:10" x14ac:dyDescent="0.3">
      <c r="B743">
        <v>742</v>
      </c>
      <c r="C743" s="1" t="s">
        <v>15</v>
      </c>
      <c r="D743" t="s">
        <v>28</v>
      </c>
      <c r="E743" t="s">
        <v>97</v>
      </c>
      <c r="F743" t="s">
        <v>105</v>
      </c>
      <c r="G743" t="s">
        <v>110</v>
      </c>
      <c r="H743" t="s">
        <v>116</v>
      </c>
      <c r="I743" t="s">
        <v>100</v>
      </c>
      <c r="J743" s="2">
        <v>0</v>
      </c>
    </row>
    <row r="744" spans="2:10" x14ac:dyDescent="0.3">
      <c r="B744">
        <v>743</v>
      </c>
      <c r="C744" s="1" t="s">
        <v>15</v>
      </c>
      <c r="D744" t="s">
        <v>28</v>
      </c>
      <c r="E744" t="s">
        <v>97</v>
      </c>
      <c r="F744" t="s">
        <v>105</v>
      </c>
      <c r="G744" t="s">
        <v>110</v>
      </c>
      <c r="H744" t="s">
        <v>117</v>
      </c>
      <c r="I744" t="s">
        <v>29</v>
      </c>
      <c r="J744" s="2">
        <v>10285.620000000001</v>
      </c>
    </row>
    <row r="745" spans="2:10" x14ac:dyDescent="0.3">
      <c r="B745">
        <v>744</v>
      </c>
      <c r="C745" s="1" t="s">
        <v>15</v>
      </c>
      <c r="D745" t="s">
        <v>28</v>
      </c>
      <c r="E745" t="s">
        <v>97</v>
      </c>
      <c r="F745" t="s">
        <v>105</v>
      </c>
      <c r="G745" t="s">
        <v>110</v>
      </c>
      <c r="H745" t="s">
        <v>117</v>
      </c>
      <c r="I745" t="s">
        <v>30</v>
      </c>
      <c r="J745" s="2">
        <v>12486.36</v>
      </c>
    </row>
    <row r="746" spans="2:10" x14ac:dyDescent="0.3">
      <c r="B746">
        <v>745</v>
      </c>
      <c r="C746" s="1" t="s">
        <v>15</v>
      </c>
      <c r="D746" t="s">
        <v>28</v>
      </c>
      <c r="E746" t="s">
        <v>97</v>
      </c>
      <c r="F746" t="s">
        <v>105</v>
      </c>
      <c r="G746" t="s">
        <v>110</v>
      </c>
      <c r="H746" t="s">
        <v>117</v>
      </c>
      <c r="I746" t="s">
        <v>31</v>
      </c>
      <c r="J746" s="2">
        <v>7271.73</v>
      </c>
    </row>
    <row r="747" spans="2:10" x14ac:dyDescent="0.3">
      <c r="B747">
        <v>746</v>
      </c>
      <c r="C747" s="1" t="s">
        <v>15</v>
      </c>
      <c r="D747" t="s">
        <v>28</v>
      </c>
      <c r="E747" t="s">
        <v>97</v>
      </c>
      <c r="F747" t="s">
        <v>105</v>
      </c>
      <c r="G747" t="s">
        <v>110</v>
      </c>
      <c r="H747" t="s">
        <v>117</v>
      </c>
      <c r="I747" t="s">
        <v>32</v>
      </c>
      <c r="J747" s="2">
        <v>20712.73</v>
      </c>
    </row>
    <row r="748" spans="2:10" x14ac:dyDescent="0.3">
      <c r="B748">
        <v>747</v>
      </c>
      <c r="C748" s="1" t="s">
        <v>15</v>
      </c>
      <c r="D748" t="s">
        <v>28</v>
      </c>
      <c r="E748" t="s">
        <v>97</v>
      </c>
      <c r="F748" t="s">
        <v>105</v>
      </c>
      <c r="G748" t="s">
        <v>110</v>
      </c>
      <c r="H748" t="s">
        <v>117</v>
      </c>
      <c r="I748" t="s">
        <v>33</v>
      </c>
      <c r="J748" s="2">
        <v>7720.67</v>
      </c>
    </row>
    <row r="749" spans="2:10" x14ac:dyDescent="0.3">
      <c r="B749">
        <v>748</v>
      </c>
      <c r="C749" s="1" t="s">
        <v>15</v>
      </c>
      <c r="D749" t="s">
        <v>28</v>
      </c>
      <c r="E749" t="s">
        <v>97</v>
      </c>
      <c r="F749" t="s">
        <v>105</v>
      </c>
      <c r="G749" t="s">
        <v>110</v>
      </c>
      <c r="H749" t="s">
        <v>117</v>
      </c>
      <c r="I749" t="s">
        <v>100</v>
      </c>
      <c r="J749" s="2">
        <v>0</v>
      </c>
    </row>
    <row r="750" spans="2:10" x14ac:dyDescent="0.3">
      <c r="B750">
        <v>749</v>
      </c>
      <c r="C750" s="1" t="s">
        <v>15</v>
      </c>
      <c r="D750" t="s">
        <v>28</v>
      </c>
      <c r="E750" t="s">
        <v>97</v>
      </c>
      <c r="F750" t="s">
        <v>105</v>
      </c>
      <c r="G750" t="s">
        <v>110</v>
      </c>
      <c r="H750" t="s">
        <v>118</v>
      </c>
      <c r="I750" t="s">
        <v>29</v>
      </c>
      <c r="J750" s="2">
        <v>318237.95</v>
      </c>
    </row>
    <row r="751" spans="2:10" x14ac:dyDescent="0.3">
      <c r="B751">
        <v>750</v>
      </c>
      <c r="C751" s="1" t="s">
        <v>15</v>
      </c>
      <c r="D751" t="s">
        <v>28</v>
      </c>
      <c r="E751" t="s">
        <v>97</v>
      </c>
      <c r="F751" t="s">
        <v>105</v>
      </c>
      <c r="G751" t="s">
        <v>110</v>
      </c>
      <c r="H751" t="s">
        <v>118</v>
      </c>
      <c r="I751" t="s">
        <v>30</v>
      </c>
      <c r="J751" s="2">
        <v>582091.74</v>
      </c>
    </row>
    <row r="752" spans="2:10" x14ac:dyDescent="0.3">
      <c r="B752">
        <v>751</v>
      </c>
      <c r="C752" s="1" t="s">
        <v>15</v>
      </c>
      <c r="D752" t="s">
        <v>28</v>
      </c>
      <c r="E752" t="s">
        <v>97</v>
      </c>
      <c r="F752" t="s">
        <v>105</v>
      </c>
      <c r="G752" t="s">
        <v>110</v>
      </c>
      <c r="H752" t="s">
        <v>118</v>
      </c>
      <c r="I752" t="s">
        <v>31</v>
      </c>
      <c r="J752" s="2">
        <v>475623.6</v>
      </c>
    </row>
    <row r="753" spans="2:10" x14ac:dyDescent="0.3">
      <c r="B753">
        <v>752</v>
      </c>
      <c r="C753" s="1" t="s">
        <v>15</v>
      </c>
      <c r="D753" t="s">
        <v>28</v>
      </c>
      <c r="E753" t="s">
        <v>97</v>
      </c>
      <c r="F753" t="s">
        <v>105</v>
      </c>
      <c r="G753" t="s">
        <v>110</v>
      </c>
      <c r="H753" t="s">
        <v>118</v>
      </c>
      <c r="I753" t="s">
        <v>32</v>
      </c>
      <c r="J753" s="2">
        <v>1167015.3400000001</v>
      </c>
    </row>
    <row r="754" spans="2:10" x14ac:dyDescent="0.3">
      <c r="B754">
        <v>753</v>
      </c>
      <c r="C754" s="1" t="s">
        <v>15</v>
      </c>
      <c r="D754" t="s">
        <v>28</v>
      </c>
      <c r="E754" t="s">
        <v>97</v>
      </c>
      <c r="F754" t="s">
        <v>105</v>
      </c>
      <c r="G754" t="s">
        <v>110</v>
      </c>
      <c r="H754" t="s">
        <v>118</v>
      </c>
      <c r="I754" t="s">
        <v>33</v>
      </c>
      <c r="J754" s="2">
        <v>665835.97</v>
      </c>
    </row>
    <row r="755" spans="2:10" x14ac:dyDescent="0.3">
      <c r="B755">
        <v>754</v>
      </c>
      <c r="C755" s="1" t="s">
        <v>15</v>
      </c>
      <c r="D755" t="s">
        <v>28</v>
      </c>
      <c r="E755" t="s">
        <v>97</v>
      </c>
      <c r="F755" t="s">
        <v>105</v>
      </c>
      <c r="G755" t="s">
        <v>110</v>
      </c>
      <c r="H755" t="s">
        <v>118</v>
      </c>
      <c r="I755" t="s">
        <v>100</v>
      </c>
      <c r="J755" s="2">
        <v>0</v>
      </c>
    </row>
    <row r="756" spans="2:10" x14ac:dyDescent="0.3">
      <c r="B756">
        <v>755</v>
      </c>
      <c r="C756" s="1" t="s">
        <v>15</v>
      </c>
      <c r="D756" t="s">
        <v>28</v>
      </c>
      <c r="E756" t="s">
        <v>97</v>
      </c>
      <c r="F756" t="s">
        <v>105</v>
      </c>
      <c r="G756" t="s">
        <v>110</v>
      </c>
      <c r="H756" t="s">
        <v>170</v>
      </c>
      <c r="I756" t="s">
        <v>29</v>
      </c>
      <c r="J756" s="2">
        <v>24972.38</v>
      </c>
    </row>
    <row r="757" spans="2:10" x14ac:dyDescent="0.3">
      <c r="B757">
        <v>756</v>
      </c>
      <c r="C757" s="1" t="s">
        <v>15</v>
      </c>
      <c r="D757" t="s">
        <v>28</v>
      </c>
      <c r="E757" t="s">
        <v>97</v>
      </c>
      <c r="F757" t="s">
        <v>105</v>
      </c>
      <c r="G757" t="s">
        <v>110</v>
      </c>
      <c r="H757" t="s">
        <v>170</v>
      </c>
      <c r="I757" t="s">
        <v>30</v>
      </c>
      <c r="J757" s="2">
        <v>10541.25</v>
      </c>
    </row>
    <row r="758" spans="2:10" x14ac:dyDescent="0.3">
      <c r="B758">
        <v>757</v>
      </c>
      <c r="C758" s="1" t="s">
        <v>15</v>
      </c>
      <c r="D758" t="s">
        <v>28</v>
      </c>
      <c r="E758" t="s">
        <v>97</v>
      </c>
      <c r="F758" t="s">
        <v>105</v>
      </c>
      <c r="G758" t="s">
        <v>110</v>
      </c>
      <c r="H758" t="s">
        <v>170</v>
      </c>
      <c r="I758" t="s">
        <v>31</v>
      </c>
      <c r="J758" s="2">
        <v>26590.89</v>
      </c>
    </row>
    <row r="759" spans="2:10" x14ac:dyDescent="0.3">
      <c r="B759">
        <v>758</v>
      </c>
      <c r="C759" s="1" t="s">
        <v>15</v>
      </c>
      <c r="D759" t="s">
        <v>28</v>
      </c>
      <c r="E759" t="s">
        <v>97</v>
      </c>
      <c r="F759" t="s">
        <v>105</v>
      </c>
      <c r="G759" t="s">
        <v>110</v>
      </c>
      <c r="H759" t="s">
        <v>170</v>
      </c>
      <c r="I759" t="s">
        <v>32</v>
      </c>
      <c r="J759" s="2">
        <v>20014.650000000001</v>
      </c>
    </row>
    <row r="760" spans="2:10" x14ac:dyDescent="0.3">
      <c r="B760">
        <v>759</v>
      </c>
      <c r="C760" s="1" t="s">
        <v>15</v>
      </c>
      <c r="D760" t="s">
        <v>28</v>
      </c>
      <c r="E760" t="s">
        <v>97</v>
      </c>
      <c r="F760" t="s">
        <v>105</v>
      </c>
      <c r="G760" t="s">
        <v>110</v>
      </c>
      <c r="H760" t="s">
        <v>170</v>
      </c>
      <c r="I760" t="s">
        <v>33</v>
      </c>
      <c r="J760" s="2">
        <v>29044.52</v>
      </c>
    </row>
    <row r="761" spans="2:10" x14ac:dyDescent="0.3">
      <c r="B761">
        <v>760</v>
      </c>
      <c r="C761" s="1" t="s">
        <v>15</v>
      </c>
      <c r="D761" t="s">
        <v>28</v>
      </c>
      <c r="E761" t="s">
        <v>97</v>
      </c>
      <c r="F761" t="s">
        <v>105</v>
      </c>
      <c r="G761" t="s">
        <v>110</v>
      </c>
      <c r="H761" t="s">
        <v>170</v>
      </c>
      <c r="I761" t="s">
        <v>100</v>
      </c>
      <c r="J761" s="2">
        <v>0</v>
      </c>
    </row>
    <row r="762" spans="2:10" x14ac:dyDescent="0.3">
      <c r="B762">
        <v>761</v>
      </c>
      <c r="C762" s="1" t="s">
        <v>15</v>
      </c>
      <c r="D762" t="s">
        <v>28</v>
      </c>
      <c r="E762" t="s">
        <v>97</v>
      </c>
      <c r="F762" t="s">
        <v>105</v>
      </c>
      <c r="G762" t="s">
        <v>110</v>
      </c>
      <c r="H762" t="s">
        <v>119</v>
      </c>
      <c r="I762" t="s">
        <v>29</v>
      </c>
      <c r="J762" s="2">
        <v>74275.070000000007</v>
      </c>
    </row>
    <row r="763" spans="2:10" x14ac:dyDescent="0.3">
      <c r="B763">
        <v>762</v>
      </c>
      <c r="C763" s="1" t="s">
        <v>15</v>
      </c>
      <c r="D763" t="s">
        <v>28</v>
      </c>
      <c r="E763" t="s">
        <v>97</v>
      </c>
      <c r="F763" t="s">
        <v>105</v>
      </c>
      <c r="G763" t="s">
        <v>110</v>
      </c>
      <c r="H763" t="s">
        <v>119</v>
      </c>
      <c r="I763" t="s">
        <v>30</v>
      </c>
      <c r="J763" s="2">
        <v>38209.46</v>
      </c>
    </row>
    <row r="764" spans="2:10" x14ac:dyDescent="0.3">
      <c r="B764">
        <v>763</v>
      </c>
      <c r="C764" s="1" t="s">
        <v>15</v>
      </c>
      <c r="D764" t="s">
        <v>28</v>
      </c>
      <c r="E764" t="s">
        <v>97</v>
      </c>
      <c r="F764" t="s">
        <v>105</v>
      </c>
      <c r="G764" t="s">
        <v>110</v>
      </c>
      <c r="H764" t="s">
        <v>119</v>
      </c>
      <c r="I764" t="s">
        <v>31</v>
      </c>
      <c r="J764" s="2">
        <v>93130.32</v>
      </c>
    </row>
    <row r="765" spans="2:10" x14ac:dyDescent="0.3">
      <c r="B765">
        <v>764</v>
      </c>
      <c r="C765" s="1" t="s">
        <v>15</v>
      </c>
      <c r="D765" t="s">
        <v>28</v>
      </c>
      <c r="E765" t="s">
        <v>97</v>
      </c>
      <c r="F765" t="s">
        <v>105</v>
      </c>
      <c r="G765" t="s">
        <v>110</v>
      </c>
      <c r="H765" t="s">
        <v>119</v>
      </c>
      <c r="I765" t="s">
        <v>32</v>
      </c>
      <c r="J765" s="2">
        <v>108360.54</v>
      </c>
    </row>
    <row r="766" spans="2:10" x14ac:dyDescent="0.3">
      <c r="B766">
        <v>765</v>
      </c>
      <c r="C766" s="1" t="s">
        <v>15</v>
      </c>
      <c r="D766" t="s">
        <v>28</v>
      </c>
      <c r="E766" t="s">
        <v>97</v>
      </c>
      <c r="F766" t="s">
        <v>105</v>
      </c>
      <c r="G766" t="s">
        <v>110</v>
      </c>
      <c r="H766" t="s">
        <v>119</v>
      </c>
      <c r="I766" t="s">
        <v>33</v>
      </c>
      <c r="J766" s="2">
        <v>53406.26</v>
      </c>
    </row>
    <row r="767" spans="2:10" x14ac:dyDescent="0.3">
      <c r="B767">
        <v>766</v>
      </c>
      <c r="C767" s="1" t="s">
        <v>15</v>
      </c>
      <c r="D767" t="s">
        <v>28</v>
      </c>
      <c r="E767" t="s">
        <v>97</v>
      </c>
      <c r="F767" t="s">
        <v>105</v>
      </c>
      <c r="G767" t="s">
        <v>110</v>
      </c>
      <c r="H767" t="s">
        <v>119</v>
      </c>
      <c r="I767" t="s">
        <v>100</v>
      </c>
      <c r="J767" s="2">
        <v>0</v>
      </c>
    </row>
    <row r="768" spans="2:10" x14ac:dyDescent="0.3">
      <c r="B768">
        <v>767</v>
      </c>
      <c r="C768" s="1" t="s">
        <v>15</v>
      </c>
      <c r="D768" t="s">
        <v>28</v>
      </c>
      <c r="E768" t="s">
        <v>97</v>
      </c>
      <c r="F768" t="s">
        <v>105</v>
      </c>
      <c r="G768" t="s">
        <v>110</v>
      </c>
      <c r="H768" t="s">
        <v>120</v>
      </c>
      <c r="I768" t="s">
        <v>29</v>
      </c>
      <c r="J768" s="2">
        <v>71350</v>
      </c>
    </row>
    <row r="769" spans="2:10" x14ac:dyDescent="0.3">
      <c r="B769">
        <v>768</v>
      </c>
      <c r="C769" s="1" t="s">
        <v>15</v>
      </c>
      <c r="D769" t="s">
        <v>28</v>
      </c>
      <c r="E769" t="s">
        <v>97</v>
      </c>
      <c r="F769" t="s">
        <v>105</v>
      </c>
      <c r="G769" t="s">
        <v>110</v>
      </c>
      <c r="H769" t="s">
        <v>120</v>
      </c>
      <c r="I769" t="s">
        <v>30</v>
      </c>
      <c r="J769" s="2">
        <v>70250</v>
      </c>
    </row>
    <row r="770" spans="2:10" x14ac:dyDescent="0.3">
      <c r="B770">
        <v>769</v>
      </c>
      <c r="C770" s="1" t="s">
        <v>15</v>
      </c>
      <c r="D770" t="s">
        <v>28</v>
      </c>
      <c r="E770" t="s">
        <v>97</v>
      </c>
      <c r="F770" t="s">
        <v>105</v>
      </c>
      <c r="G770" t="s">
        <v>110</v>
      </c>
      <c r="H770" t="s">
        <v>120</v>
      </c>
      <c r="I770" t="s">
        <v>31</v>
      </c>
      <c r="J770" s="2">
        <v>49750</v>
      </c>
    </row>
    <row r="771" spans="2:10" x14ac:dyDescent="0.3">
      <c r="B771">
        <v>770</v>
      </c>
      <c r="C771" s="1" t="s">
        <v>15</v>
      </c>
      <c r="D771" t="s">
        <v>28</v>
      </c>
      <c r="E771" t="s">
        <v>97</v>
      </c>
      <c r="F771" t="s">
        <v>105</v>
      </c>
      <c r="G771" t="s">
        <v>110</v>
      </c>
      <c r="H771" t="s">
        <v>120</v>
      </c>
      <c r="I771" t="s">
        <v>32</v>
      </c>
      <c r="J771" s="2">
        <v>110100</v>
      </c>
    </row>
    <row r="772" spans="2:10" x14ac:dyDescent="0.3">
      <c r="B772">
        <v>771</v>
      </c>
      <c r="C772" s="1" t="s">
        <v>15</v>
      </c>
      <c r="D772" t="s">
        <v>28</v>
      </c>
      <c r="E772" t="s">
        <v>97</v>
      </c>
      <c r="F772" t="s">
        <v>105</v>
      </c>
      <c r="G772" t="s">
        <v>110</v>
      </c>
      <c r="H772" t="s">
        <v>120</v>
      </c>
      <c r="I772" t="s">
        <v>33</v>
      </c>
      <c r="J772" s="2">
        <v>48700</v>
      </c>
    </row>
    <row r="773" spans="2:10" x14ac:dyDescent="0.3">
      <c r="B773">
        <v>772</v>
      </c>
      <c r="C773" s="1" t="s">
        <v>15</v>
      </c>
      <c r="D773" t="s">
        <v>28</v>
      </c>
      <c r="E773" t="s">
        <v>97</v>
      </c>
      <c r="F773" t="s">
        <v>105</v>
      </c>
      <c r="G773" t="s">
        <v>110</v>
      </c>
      <c r="H773" t="s">
        <v>120</v>
      </c>
      <c r="I773" t="s">
        <v>100</v>
      </c>
      <c r="J773" s="2">
        <v>0</v>
      </c>
    </row>
    <row r="774" spans="2:10" x14ac:dyDescent="0.3">
      <c r="B774">
        <v>773</v>
      </c>
      <c r="C774" s="1" t="s">
        <v>15</v>
      </c>
      <c r="D774" t="s">
        <v>28</v>
      </c>
      <c r="E774" t="s">
        <v>97</v>
      </c>
      <c r="F774" t="s">
        <v>105</v>
      </c>
      <c r="G774" t="s">
        <v>110</v>
      </c>
      <c r="H774" t="s">
        <v>121</v>
      </c>
      <c r="I774" t="s">
        <v>29</v>
      </c>
      <c r="J774" s="2">
        <v>637251.5</v>
      </c>
    </row>
    <row r="775" spans="2:10" x14ac:dyDescent="0.3">
      <c r="B775">
        <v>774</v>
      </c>
      <c r="C775" s="1" t="s">
        <v>15</v>
      </c>
      <c r="D775" t="s">
        <v>28</v>
      </c>
      <c r="E775" t="s">
        <v>97</v>
      </c>
      <c r="F775" t="s">
        <v>105</v>
      </c>
      <c r="G775" t="s">
        <v>110</v>
      </c>
      <c r="H775" t="s">
        <v>121</v>
      </c>
      <c r="I775" t="s">
        <v>30</v>
      </c>
      <c r="J775" s="2">
        <v>444820.5</v>
      </c>
    </row>
    <row r="776" spans="2:10" x14ac:dyDescent="0.3">
      <c r="B776">
        <v>775</v>
      </c>
      <c r="C776" s="1" t="s">
        <v>15</v>
      </c>
      <c r="D776" t="s">
        <v>28</v>
      </c>
      <c r="E776" t="s">
        <v>97</v>
      </c>
      <c r="F776" t="s">
        <v>105</v>
      </c>
      <c r="G776" t="s">
        <v>110</v>
      </c>
      <c r="H776" t="s">
        <v>121</v>
      </c>
      <c r="I776" t="s">
        <v>31</v>
      </c>
      <c r="J776" s="2">
        <v>336707.5</v>
      </c>
    </row>
    <row r="777" spans="2:10" x14ac:dyDescent="0.3">
      <c r="B777">
        <v>776</v>
      </c>
      <c r="C777" s="1" t="s">
        <v>15</v>
      </c>
      <c r="D777" t="s">
        <v>28</v>
      </c>
      <c r="E777" t="s">
        <v>97</v>
      </c>
      <c r="F777" t="s">
        <v>105</v>
      </c>
      <c r="G777" t="s">
        <v>110</v>
      </c>
      <c r="H777" t="s">
        <v>121</v>
      </c>
      <c r="I777" t="s">
        <v>32</v>
      </c>
      <c r="J777" s="2">
        <v>697896.5</v>
      </c>
    </row>
    <row r="778" spans="2:10" x14ac:dyDescent="0.3">
      <c r="B778">
        <v>777</v>
      </c>
      <c r="C778" s="1" t="s">
        <v>15</v>
      </c>
      <c r="D778" t="s">
        <v>28</v>
      </c>
      <c r="E778" t="s">
        <v>97</v>
      </c>
      <c r="F778" t="s">
        <v>105</v>
      </c>
      <c r="G778" t="s">
        <v>110</v>
      </c>
      <c r="H778" t="s">
        <v>121</v>
      </c>
      <c r="I778" t="s">
        <v>33</v>
      </c>
      <c r="J778" s="2">
        <v>315167.5</v>
      </c>
    </row>
    <row r="779" spans="2:10" x14ac:dyDescent="0.3">
      <c r="B779">
        <v>778</v>
      </c>
      <c r="C779" s="1" t="s">
        <v>15</v>
      </c>
      <c r="D779" t="s">
        <v>28</v>
      </c>
      <c r="E779" t="s">
        <v>97</v>
      </c>
      <c r="F779" t="s">
        <v>105</v>
      </c>
      <c r="G779" t="s">
        <v>110</v>
      </c>
      <c r="H779" t="s">
        <v>121</v>
      </c>
      <c r="I779" t="s">
        <v>100</v>
      </c>
      <c r="J779" s="2">
        <v>0</v>
      </c>
    </row>
    <row r="780" spans="2:10" x14ac:dyDescent="0.3">
      <c r="B780">
        <v>779</v>
      </c>
      <c r="C780" s="1" t="s">
        <v>15</v>
      </c>
      <c r="D780" t="s">
        <v>28</v>
      </c>
      <c r="E780" t="s">
        <v>97</v>
      </c>
      <c r="F780" t="s">
        <v>105</v>
      </c>
      <c r="G780" t="s">
        <v>110</v>
      </c>
      <c r="H780" t="s">
        <v>171</v>
      </c>
      <c r="I780" t="s">
        <v>29</v>
      </c>
      <c r="J780" s="2">
        <v>34146.57</v>
      </c>
    </row>
    <row r="781" spans="2:10" x14ac:dyDescent="0.3">
      <c r="B781">
        <v>780</v>
      </c>
      <c r="C781" s="1" t="s">
        <v>15</v>
      </c>
      <c r="D781" t="s">
        <v>28</v>
      </c>
      <c r="E781" t="s">
        <v>97</v>
      </c>
      <c r="F781" t="s">
        <v>105</v>
      </c>
      <c r="G781" t="s">
        <v>110</v>
      </c>
      <c r="H781" t="s">
        <v>171</v>
      </c>
      <c r="I781" t="s">
        <v>30</v>
      </c>
      <c r="J781" s="2">
        <v>40556.83</v>
      </c>
    </row>
    <row r="782" spans="2:10" x14ac:dyDescent="0.3">
      <c r="B782">
        <v>781</v>
      </c>
      <c r="C782" s="1" t="s">
        <v>15</v>
      </c>
      <c r="D782" t="s">
        <v>28</v>
      </c>
      <c r="E782" t="s">
        <v>97</v>
      </c>
      <c r="F782" t="s">
        <v>105</v>
      </c>
      <c r="G782" t="s">
        <v>110</v>
      </c>
      <c r="H782" t="s">
        <v>171</v>
      </c>
      <c r="I782" t="s">
        <v>31</v>
      </c>
      <c r="J782" s="2">
        <v>21811.64</v>
      </c>
    </row>
    <row r="783" spans="2:10" x14ac:dyDescent="0.3">
      <c r="B783">
        <v>782</v>
      </c>
      <c r="C783" s="1" t="s">
        <v>15</v>
      </c>
      <c r="D783" t="s">
        <v>28</v>
      </c>
      <c r="E783" t="s">
        <v>97</v>
      </c>
      <c r="F783" t="s">
        <v>105</v>
      </c>
      <c r="G783" t="s">
        <v>110</v>
      </c>
      <c r="H783" t="s">
        <v>171</v>
      </c>
      <c r="I783" t="s">
        <v>32</v>
      </c>
      <c r="J783" s="2">
        <v>61439.88</v>
      </c>
    </row>
    <row r="784" spans="2:10" x14ac:dyDescent="0.3">
      <c r="B784">
        <v>783</v>
      </c>
      <c r="C784" s="1" t="s">
        <v>15</v>
      </c>
      <c r="D784" t="s">
        <v>28</v>
      </c>
      <c r="E784" t="s">
        <v>97</v>
      </c>
      <c r="F784" t="s">
        <v>105</v>
      </c>
      <c r="G784" t="s">
        <v>110</v>
      </c>
      <c r="H784" t="s">
        <v>171</v>
      </c>
      <c r="I784" t="s">
        <v>33</v>
      </c>
      <c r="J784" s="2">
        <v>17509.14</v>
      </c>
    </row>
    <row r="785" spans="2:10" x14ac:dyDescent="0.3">
      <c r="B785">
        <v>784</v>
      </c>
      <c r="C785" s="1" t="s">
        <v>15</v>
      </c>
      <c r="D785" t="s">
        <v>28</v>
      </c>
      <c r="E785" t="s">
        <v>97</v>
      </c>
      <c r="F785" t="s">
        <v>105</v>
      </c>
      <c r="G785" t="s">
        <v>110</v>
      </c>
      <c r="H785" t="s">
        <v>171</v>
      </c>
      <c r="I785" t="s">
        <v>100</v>
      </c>
      <c r="J785" s="2">
        <v>0</v>
      </c>
    </row>
    <row r="786" spans="2:10" x14ac:dyDescent="0.3">
      <c r="B786">
        <v>785</v>
      </c>
      <c r="C786" s="1" t="s">
        <v>15</v>
      </c>
      <c r="D786" t="s">
        <v>28</v>
      </c>
      <c r="E786" t="s">
        <v>97</v>
      </c>
      <c r="F786" t="s">
        <v>105</v>
      </c>
      <c r="G786" t="s">
        <v>110</v>
      </c>
      <c r="H786" t="s">
        <v>122</v>
      </c>
      <c r="I786" t="s">
        <v>29</v>
      </c>
      <c r="J786" s="2">
        <v>0</v>
      </c>
    </row>
    <row r="787" spans="2:10" x14ac:dyDescent="0.3">
      <c r="B787">
        <v>786</v>
      </c>
      <c r="C787" s="1" t="s">
        <v>15</v>
      </c>
      <c r="D787" t="s">
        <v>28</v>
      </c>
      <c r="E787" t="s">
        <v>97</v>
      </c>
      <c r="F787" t="s">
        <v>105</v>
      </c>
      <c r="G787" t="s">
        <v>110</v>
      </c>
      <c r="H787" t="s">
        <v>122</v>
      </c>
      <c r="I787" t="s">
        <v>30</v>
      </c>
      <c r="J787" s="2">
        <v>249600</v>
      </c>
    </row>
    <row r="788" spans="2:10" x14ac:dyDescent="0.3">
      <c r="B788">
        <v>787</v>
      </c>
      <c r="C788" s="1" t="s">
        <v>15</v>
      </c>
      <c r="D788" t="s">
        <v>28</v>
      </c>
      <c r="E788" t="s">
        <v>97</v>
      </c>
      <c r="F788" t="s">
        <v>105</v>
      </c>
      <c r="G788" t="s">
        <v>110</v>
      </c>
      <c r="H788" t="s">
        <v>122</v>
      </c>
      <c r="I788" t="s">
        <v>31</v>
      </c>
      <c r="J788" s="2">
        <v>0</v>
      </c>
    </row>
    <row r="789" spans="2:10" x14ac:dyDescent="0.3">
      <c r="B789">
        <v>788</v>
      </c>
      <c r="C789" s="1" t="s">
        <v>15</v>
      </c>
      <c r="D789" t="s">
        <v>28</v>
      </c>
      <c r="E789" t="s">
        <v>97</v>
      </c>
      <c r="F789" t="s">
        <v>105</v>
      </c>
      <c r="G789" t="s">
        <v>110</v>
      </c>
      <c r="H789" t="s">
        <v>122</v>
      </c>
      <c r="I789" t="s">
        <v>32</v>
      </c>
      <c r="J789" s="2">
        <v>571655.19999999995</v>
      </c>
    </row>
    <row r="790" spans="2:10" x14ac:dyDescent="0.3">
      <c r="B790">
        <v>789</v>
      </c>
      <c r="C790" s="1" t="s">
        <v>15</v>
      </c>
      <c r="D790" t="s">
        <v>28</v>
      </c>
      <c r="E790" t="s">
        <v>97</v>
      </c>
      <c r="F790" t="s">
        <v>105</v>
      </c>
      <c r="G790" t="s">
        <v>110</v>
      </c>
      <c r="H790" t="s">
        <v>122</v>
      </c>
      <c r="I790" t="s">
        <v>33</v>
      </c>
      <c r="J790" s="2">
        <v>0</v>
      </c>
    </row>
    <row r="791" spans="2:10" x14ac:dyDescent="0.3">
      <c r="B791">
        <v>790</v>
      </c>
      <c r="C791" s="1" t="s">
        <v>15</v>
      </c>
      <c r="D791" t="s">
        <v>28</v>
      </c>
      <c r="E791" t="s">
        <v>97</v>
      </c>
      <c r="F791" t="s">
        <v>105</v>
      </c>
      <c r="G791" t="s">
        <v>110</v>
      </c>
      <c r="H791" t="s">
        <v>122</v>
      </c>
      <c r="I791" t="s">
        <v>100</v>
      </c>
      <c r="J791" s="2">
        <v>0</v>
      </c>
    </row>
    <row r="792" spans="2:10" x14ac:dyDescent="0.3">
      <c r="B792">
        <v>791</v>
      </c>
      <c r="C792" s="1" t="s">
        <v>15</v>
      </c>
      <c r="D792" t="s">
        <v>28</v>
      </c>
      <c r="E792" t="s">
        <v>97</v>
      </c>
      <c r="F792" t="s">
        <v>105</v>
      </c>
      <c r="G792" t="s">
        <v>110</v>
      </c>
      <c r="H792" t="s">
        <v>123</v>
      </c>
      <c r="I792" t="s">
        <v>29</v>
      </c>
      <c r="J792" s="2">
        <v>0</v>
      </c>
    </row>
    <row r="793" spans="2:10" x14ac:dyDescent="0.3">
      <c r="B793">
        <v>792</v>
      </c>
      <c r="C793" s="1" t="s">
        <v>15</v>
      </c>
      <c r="D793" t="s">
        <v>28</v>
      </c>
      <c r="E793" t="s">
        <v>97</v>
      </c>
      <c r="F793" t="s">
        <v>105</v>
      </c>
      <c r="G793" t="s">
        <v>110</v>
      </c>
      <c r="H793" t="s">
        <v>123</v>
      </c>
      <c r="I793" t="s">
        <v>30</v>
      </c>
      <c r="J793" s="2">
        <v>18849.939999999999</v>
      </c>
    </row>
    <row r="794" spans="2:10" x14ac:dyDescent="0.3">
      <c r="B794">
        <v>793</v>
      </c>
      <c r="C794" s="1" t="s">
        <v>15</v>
      </c>
      <c r="D794" t="s">
        <v>28</v>
      </c>
      <c r="E794" t="s">
        <v>97</v>
      </c>
      <c r="F794" t="s">
        <v>105</v>
      </c>
      <c r="G794" t="s">
        <v>110</v>
      </c>
      <c r="H794" t="s">
        <v>123</v>
      </c>
      <c r="I794" t="s">
        <v>31</v>
      </c>
      <c r="J794" s="2">
        <v>11385.84</v>
      </c>
    </row>
    <row r="795" spans="2:10" x14ac:dyDescent="0.3">
      <c r="B795">
        <v>794</v>
      </c>
      <c r="C795" s="1" t="s">
        <v>15</v>
      </c>
      <c r="D795" t="s">
        <v>28</v>
      </c>
      <c r="E795" t="s">
        <v>97</v>
      </c>
      <c r="F795" t="s">
        <v>105</v>
      </c>
      <c r="G795" t="s">
        <v>110</v>
      </c>
      <c r="H795" t="s">
        <v>123</v>
      </c>
      <c r="I795" t="s">
        <v>32</v>
      </c>
      <c r="J795" s="2">
        <v>15491.37</v>
      </c>
    </row>
    <row r="796" spans="2:10" x14ac:dyDescent="0.3">
      <c r="B796">
        <v>795</v>
      </c>
      <c r="C796" s="1" t="s">
        <v>15</v>
      </c>
      <c r="D796" t="s">
        <v>28</v>
      </c>
      <c r="E796" t="s">
        <v>97</v>
      </c>
      <c r="F796" t="s">
        <v>105</v>
      </c>
      <c r="G796" t="s">
        <v>110</v>
      </c>
      <c r="H796" t="s">
        <v>123</v>
      </c>
      <c r="I796" t="s">
        <v>33</v>
      </c>
      <c r="J796" s="2">
        <v>7701.69</v>
      </c>
    </row>
    <row r="797" spans="2:10" x14ac:dyDescent="0.3">
      <c r="B797">
        <v>796</v>
      </c>
      <c r="C797" s="1" t="s">
        <v>15</v>
      </c>
      <c r="D797" t="s">
        <v>28</v>
      </c>
      <c r="E797" t="s">
        <v>97</v>
      </c>
      <c r="F797" t="s">
        <v>105</v>
      </c>
      <c r="G797" t="s">
        <v>110</v>
      </c>
      <c r="H797" t="s">
        <v>123</v>
      </c>
      <c r="I797" t="s">
        <v>100</v>
      </c>
      <c r="J797" s="2">
        <v>0</v>
      </c>
    </row>
    <row r="798" spans="2:10" x14ac:dyDescent="0.3">
      <c r="B798">
        <v>797</v>
      </c>
      <c r="C798" s="1" t="s">
        <v>15</v>
      </c>
      <c r="D798" t="s">
        <v>28</v>
      </c>
      <c r="E798" t="s">
        <v>97</v>
      </c>
      <c r="F798" t="s">
        <v>105</v>
      </c>
      <c r="G798" t="s">
        <v>110</v>
      </c>
      <c r="H798" t="s">
        <v>172</v>
      </c>
      <c r="I798" t="s">
        <v>29</v>
      </c>
      <c r="J798" s="2">
        <v>0</v>
      </c>
    </row>
    <row r="799" spans="2:10" x14ac:dyDescent="0.3">
      <c r="B799">
        <v>798</v>
      </c>
      <c r="C799" s="1" t="s">
        <v>15</v>
      </c>
      <c r="D799" t="s">
        <v>28</v>
      </c>
      <c r="E799" t="s">
        <v>97</v>
      </c>
      <c r="F799" t="s">
        <v>105</v>
      </c>
      <c r="G799" t="s">
        <v>110</v>
      </c>
      <c r="H799" t="s">
        <v>172</v>
      </c>
      <c r="I799" t="s">
        <v>30</v>
      </c>
      <c r="J799" s="2">
        <v>0</v>
      </c>
    </row>
    <row r="800" spans="2:10" x14ac:dyDescent="0.3">
      <c r="B800">
        <v>799</v>
      </c>
      <c r="C800" s="1" t="s">
        <v>15</v>
      </c>
      <c r="D800" t="s">
        <v>28</v>
      </c>
      <c r="E800" t="s">
        <v>97</v>
      </c>
      <c r="F800" t="s">
        <v>105</v>
      </c>
      <c r="G800" t="s">
        <v>110</v>
      </c>
      <c r="H800" t="s">
        <v>172</v>
      </c>
      <c r="I800" t="s">
        <v>31</v>
      </c>
      <c r="J800" s="2">
        <v>0</v>
      </c>
    </row>
    <row r="801" spans="2:10" x14ac:dyDescent="0.3">
      <c r="B801">
        <v>800</v>
      </c>
      <c r="C801" s="1" t="s">
        <v>15</v>
      </c>
      <c r="D801" t="s">
        <v>28</v>
      </c>
      <c r="E801" t="s">
        <v>97</v>
      </c>
      <c r="F801" t="s">
        <v>105</v>
      </c>
      <c r="G801" t="s">
        <v>110</v>
      </c>
      <c r="H801" t="s">
        <v>172</v>
      </c>
      <c r="I801" t="s">
        <v>32</v>
      </c>
      <c r="J801" s="2">
        <v>0</v>
      </c>
    </row>
    <row r="802" spans="2:10" x14ac:dyDescent="0.3">
      <c r="B802">
        <v>801</v>
      </c>
      <c r="C802" s="1" t="s">
        <v>15</v>
      </c>
      <c r="D802" t="s">
        <v>28</v>
      </c>
      <c r="E802" t="s">
        <v>97</v>
      </c>
      <c r="F802" t="s">
        <v>105</v>
      </c>
      <c r="G802" t="s">
        <v>110</v>
      </c>
      <c r="H802" t="s">
        <v>172</v>
      </c>
      <c r="I802" t="s">
        <v>33</v>
      </c>
      <c r="J802" s="2">
        <v>0</v>
      </c>
    </row>
    <row r="803" spans="2:10" x14ac:dyDescent="0.3">
      <c r="B803">
        <v>802</v>
      </c>
      <c r="C803" s="1" t="s">
        <v>15</v>
      </c>
      <c r="D803" t="s">
        <v>28</v>
      </c>
      <c r="E803" t="s">
        <v>97</v>
      </c>
      <c r="F803" t="s">
        <v>105</v>
      </c>
      <c r="G803" t="s">
        <v>110</v>
      </c>
      <c r="H803" t="s">
        <v>172</v>
      </c>
      <c r="I803" t="s">
        <v>100</v>
      </c>
      <c r="J803" s="2">
        <v>0</v>
      </c>
    </row>
    <row r="804" spans="2:10" x14ac:dyDescent="0.3">
      <c r="B804">
        <v>803</v>
      </c>
      <c r="C804" s="1" t="s">
        <v>15</v>
      </c>
      <c r="D804" t="s">
        <v>28</v>
      </c>
      <c r="E804" t="s">
        <v>97</v>
      </c>
      <c r="F804" t="s">
        <v>105</v>
      </c>
      <c r="G804" t="s">
        <v>110</v>
      </c>
      <c r="H804" t="s">
        <v>124</v>
      </c>
      <c r="I804" t="s">
        <v>29</v>
      </c>
      <c r="J804" s="2">
        <v>1500</v>
      </c>
    </row>
    <row r="805" spans="2:10" x14ac:dyDescent="0.3">
      <c r="B805">
        <v>804</v>
      </c>
      <c r="C805" s="1" t="s">
        <v>15</v>
      </c>
      <c r="D805" t="s">
        <v>28</v>
      </c>
      <c r="E805" t="s">
        <v>97</v>
      </c>
      <c r="F805" t="s">
        <v>105</v>
      </c>
      <c r="G805" t="s">
        <v>110</v>
      </c>
      <c r="H805" t="s">
        <v>124</v>
      </c>
      <c r="I805" t="s">
        <v>30</v>
      </c>
      <c r="J805" s="2">
        <v>1500</v>
      </c>
    </row>
    <row r="806" spans="2:10" x14ac:dyDescent="0.3">
      <c r="B806">
        <v>805</v>
      </c>
      <c r="C806" s="1" t="s">
        <v>15</v>
      </c>
      <c r="D806" t="s">
        <v>28</v>
      </c>
      <c r="E806" t="s">
        <v>97</v>
      </c>
      <c r="F806" t="s">
        <v>105</v>
      </c>
      <c r="G806" t="s">
        <v>110</v>
      </c>
      <c r="H806" t="s">
        <v>124</v>
      </c>
      <c r="I806" t="s">
        <v>31</v>
      </c>
      <c r="J806" s="2">
        <v>1500</v>
      </c>
    </row>
    <row r="807" spans="2:10" x14ac:dyDescent="0.3">
      <c r="B807">
        <v>806</v>
      </c>
      <c r="C807" s="1" t="s">
        <v>15</v>
      </c>
      <c r="D807" t="s">
        <v>28</v>
      </c>
      <c r="E807" t="s">
        <v>97</v>
      </c>
      <c r="F807" t="s">
        <v>105</v>
      </c>
      <c r="G807" t="s">
        <v>110</v>
      </c>
      <c r="H807" t="s">
        <v>124</v>
      </c>
      <c r="I807" t="s">
        <v>32</v>
      </c>
      <c r="J807" s="2">
        <v>1500</v>
      </c>
    </row>
    <row r="808" spans="2:10" x14ac:dyDescent="0.3">
      <c r="B808">
        <v>807</v>
      </c>
      <c r="C808" s="1" t="s">
        <v>15</v>
      </c>
      <c r="D808" t="s">
        <v>28</v>
      </c>
      <c r="E808" t="s">
        <v>97</v>
      </c>
      <c r="F808" t="s">
        <v>105</v>
      </c>
      <c r="G808" t="s">
        <v>110</v>
      </c>
      <c r="H808" t="s">
        <v>124</v>
      </c>
      <c r="I808" t="s">
        <v>33</v>
      </c>
      <c r="J808" s="2">
        <v>1500</v>
      </c>
    </row>
    <row r="809" spans="2:10" x14ac:dyDescent="0.3">
      <c r="B809">
        <v>808</v>
      </c>
      <c r="C809" s="1" t="s">
        <v>15</v>
      </c>
      <c r="D809" t="s">
        <v>28</v>
      </c>
      <c r="E809" t="s">
        <v>97</v>
      </c>
      <c r="F809" t="s">
        <v>105</v>
      </c>
      <c r="G809" t="s">
        <v>110</v>
      </c>
      <c r="H809" t="s">
        <v>124</v>
      </c>
      <c r="I809" t="s">
        <v>100</v>
      </c>
      <c r="J809" s="2">
        <v>0</v>
      </c>
    </row>
    <row r="810" spans="2:10" x14ac:dyDescent="0.3">
      <c r="B810">
        <v>809</v>
      </c>
      <c r="C810" s="1" t="s">
        <v>15</v>
      </c>
      <c r="D810" t="s">
        <v>28</v>
      </c>
      <c r="E810" t="s">
        <v>97</v>
      </c>
      <c r="F810" t="s">
        <v>105</v>
      </c>
      <c r="G810" t="s">
        <v>110</v>
      </c>
      <c r="H810" t="s">
        <v>125</v>
      </c>
      <c r="I810" t="s">
        <v>29</v>
      </c>
      <c r="J810" s="2">
        <v>100381.75</v>
      </c>
    </row>
    <row r="811" spans="2:10" x14ac:dyDescent="0.3">
      <c r="B811">
        <v>810</v>
      </c>
      <c r="C811" s="1" t="s">
        <v>15</v>
      </c>
      <c r="D811" t="s">
        <v>28</v>
      </c>
      <c r="E811" t="s">
        <v>97</v>
      </c>
      <c r="F811" t="s">
        <v>105</v>
      </c>
      <c r="G811" t="s">
        <v>110</v>
      </c>
      <c r="H811" t="s">
        <v>125</v>
      </c>
      <c r="I811" t="s">
        <v>30</v>
      </c>
      <c r="J811" s="2">
        <v>100847.09</v>
      </c>
    </row>
    <row r="812" spans="2:10" x14ac:dyDescent="0.3">
      <c r="B812">
        <v>811</v>
      </c>
      <c r="C812" s="1" t="s">
        <v>15</v>
      </c>
      <c r="D812" t="s">
        <v>28</v>
      </c>
      <c r="E812" t="s">
        <v>97</v>
      </c>
      <c r="F812" t="s">
        <v>105</v>
      </c>
      <c r="G812" t="s">
        <v>110</v>
      </c>
      <c r="H812" t="s">
        <v>125</v>
      </c>
      <c r="I812" t="s">
        <v>31</v>
      </c>
      <c r="J812" s="2">
        <v>68405.98</v>
      </c>
    </row>
    <row r="813" spans="2:10" x14ac:dyDescent="0.3">
      <c r="B813">
        <v>812</v>
      </c>
      <c r="C813" s="1" t="s">
        <v>15</v>
      </c>
      <c r="D813" t="s">
        <v>28</v>
      </c>
      <c r="E813" t="s">
        <v>97</v>
      </c>
      <c r="F813" t="s">
        <v>105</v>
      </c>
      <c r="G813" t="s">
        <v>110</v>
      </c>
      <c r="H813" t="s">
        <v>125</v>
      </c>
      <c r="I813" t="s">
        <v>32</v>
      </c>
      <c r="J813" s="2">
        <v>116299.85</v>
      </c>
    </row>
    <row r="814" spans="2:10" x14ac:dyDescent="0.3">
      <c r="B814">
        <v>813</v>
      </c>
      <c r="C814" s="1" t="s">
        <v>15</v>
      </c>
      <c r="D814" t="s">
        <v>28</v>
      </c>
      <c r="E814" t="s">
        <v>97</v>
      </c>
      <c r="F814" t="s">
        <v>105</v>
      </c>
      <c r="G814" t="s">
        <v>110</v>
      </c>
      <c r="H814" t="s">
        <v>125</v>
      </c>
      <c r="I814" t="s">
        <v>33</v>
      </c>
      <c r="J814" s="2">
        <v>53151.03</v>
      </c>
    </row>
    <row r="815" spans="2:10" x14ac:dyDescent="0.3">
      <c r="B815">
        <v>814</v>
      </c>
      <c r="C815" s="1" t="s">
        <v>15</v>
      </c>
      <c r="D815" t="s">
        <v>28</v>
      </c>
      <c r="E815" t="s">
        <v>97</v>
      </c>
      <c r="F815" t="s">
        <v>105</v>
      </c>
      <c r="G815" t="s">
        <v>110</v>
      </c>
      <c r="H815" t="s">
        <v>125</v>
      </c>
      <c r="I815" t="s">
        <v>100</v>
      </c>
      <c r="J815" s="2">
        <v>0</v>
      </c>
    </row>
    <row r="816" spans="2:10" x14ac:dyDescent="0.3">
      <c r="B816">
        <v>815</v>
      </c>
      <c r="C816" s="1" t="s">
        <v>15</v>
      </c>
      <c r="D816" t="s">
        <v>28</v>
      </c>
      <c r="E816" t="s">
        <v>97</v>
      </c>
      <c r="F816" t="s">
        <v>105</v>
      </c>
      <c r="G816" t="s">
        <v>110</v>
      </c>
      <c r="H816" t="s">
        <v>173</v>
      </c>
      <c r="I816" t="s">
        <v>29</v>
      </c>
      <c r="J816" s="2">
        <v>0</v>
      </c>
    </row>
    <row r="817" spans="2:10" x14ac:dyDescent="0.3">
      <c r="B817">
        <v>816</v>
      </c>
      <c r="C817" s="1" t="s">
        <v>15</v>
      </c>
      <c r="D817" t="s">
        <v>28</v>
      </c>
      <c r="E817" t="s">
        <v>97</v>
      </c>
      <c r="F817" t="s">
        <v>105</v>
      </c>
      <c r="G817" t="s">
        <v>110</v>
      </c>
      <c r="H817" t="s">
        <v>173</v>
      </c>
      <c r="I817" t="s">
        <v>30</v>
      </c>
      <c r="J817" s="2">
        <v>0</v>
      </c>
    </row>
    <row r="818" spans="2:10" x14ac:dyDescent="0.3">
      <c r="B818">
        <v>817</v>
      </c>
      <c r="C818" s="1" t="s">
        <v>15</v>
      </c>
      <c r="D818" t="s">
        <v>28</v>
      </c>
      <c r="E818" t="s">
        <v>97</v>
      </c>
      <c r="F818" t="s">
        <v>105</v>
      </c>
      <c r="G818" t="s">
        <v>110</v>
      </c>
      <c r="H818" t="s">
        <v>173</v>
      </c>
      <c r="I818" t="s">
        <v>31</v>
      </c>
      <c r="J818" s="2">
        <v>0</v>
      </c>
    </row>
    <row r="819" spans="2:10" x14ac:dyDescent="0.3">
      <c r="B819">
        <v>818</v>
      </c>
      <c r="C819" s="1" t="s">
        <v>15</v>
      </c>
      <c r="D819" t="s">
        <v>28</v>
      </c>
      <c r="E819" t="s">
        <v>97</v>
      </c>
      <c r="F819" t="s">
        <v>105</v>
      </c>
      <c r="G819" t="s">
        <v>110</v>
      </c>
      <c r="H819" t="s">
        <v>173</v>
      </c>
      <c r="I819" t="s">
        <v>32</v>
      </c>
      <c r="J819" s="2">
        <v>0</v>
      </c>
    </row>
    <row r="820" spans="2:10" x14ac:dyDescent="0.3">
      <c r="B820">
        <v>819</v>
      </c>
      <c r="C820" s="1" t="s">
        <v>15</v>
      </c>
      <c r="D820" t="s">
        <v>28</v>
      </c>
      <c r="E820" t="s">
        <v>97</v>
      </c>
      <c r="F820" t="s">
        <v>105</v>
      </c>
      <c r="G820" t="s">
        <v>110</v>
      </c>
      <c r="H820" t="s">
        <v>173</v>
      </c>
      <c r="I820" t="s">
        <v>33</v>
      </c>
      <c r="J820" s="2">
        <v>0</v>
      </c>
    </row>
    <row r="821" spans="2:10" x14ac:dyDescent="0.3">
      <c r="B821">
        <v>820</v>
      </c>
      <c r="C821" s="1" t="s">
        <v>15</v>
      </c>
      <c r="D821" t="s">
        <v>28</v>
      </c>
      <c r="E821" t="s">
        <v>97</v>
      </c>
      <c r="F821" t="s">
        <v>105</v>
      </c>
      <c r="G821" t="s">
        <v>110</v>
      </c>
      <c r="H821" t="s">
        <v>173</v>
      </c>
      <c r="I821" t="s">
        <v>100</v>
      </c>
      <c r="J821" s="2">
        <v>0</v>
      </c>
    </row>
    <row r="822" spans="2:10" x14ac:dyDescent="0.3">
      <c r="B822">
        <v>821</v>
      </c>
      <c r="C822" s="1" t="s">
        <v>15</v>
      </c>
      <c r="D822" t="s">
        <v>28</v>
      </c>
      <c r="E822" t="s">
        <v>97</v>
      </c>
      <c r="F822" t="s">
        <v>105</v>
      </c>
      <c r="G822" t="s">
        <v>110</v>
      </c>
      <c r="H822" t="s">
        <v>174</v>
      </c>
      <c r="I822" t="s">
        <v>29</v>
      </c>
      <c r="J822" s="2">
        <v>11619.22</v>
      </c>
    </row>
    <row r="823" spans="2:10" x14ac:dyDescent="0.3">
      <c r="B823">
        <v>822</v>
      </c>
      <c r="C823" s="1" t="s">
        <v>15</v>
      </c>
      <c r="D823" t="s">
        <v>28</v>
      </c>
      <c r="E823" t="s">
        <v>97</v>
      </c>
      <c r="F823" t="s">
        <v>105</v>
      </c>
      <c r="G823" t="s">
        <v>110</v>
      </c>
      <c r="H823" t="s">
        <v>174</v>
      </c>
      <c r="I823" t="s">
        <v>30</v>
      </c>
      <c r="J823" s="2">
        <v>16524.2</v>
      </c>
    </row>
    <row r="824" spans="2:10" x14ac:dyDescent="0.3">
      <c r="B824">
        <v>823</v>
      </c>
      <c r="C824" s="1" t="s">
        <v>15</v>
      </c>
      <c r="D824" t="s">
        <v>28</v>
      </c>
      <c r="E824" t="s">
        <v>97</v>
      </c>
      <c r="F824" t="s">
        <v>105</v>
      </c>
      <c r="G824" t="s">
        <v>110</v>
      </c>
      <c r="H824" t="s">
        <v>174</v>
      </c>
      <c r="I824" t="s">
        <v>31</v>
      </c>
      <c r="J824" s="2">
        <v>11566.43</v>
      </c>
    </row>
    <row r="825" spans="2:10" x14ac:dyDescent="0.3">
      <c r="B825">
        <v>824</v>
      </c>
      <c r="C825" s="1" t="s">
        <v>15</v>
      </c>
      <c r="D825" t="s">
        <v>28</v>
      </c>
      <c r="E825" t="s">
        <v>97</v>
      </c>
      <c r="F825" t="s">
        <v>105</v>
      </c>
      <c r="G825" t="s">
        <v>110</v>
      </c>
      <c r="H825" t="s">
        <v>174</v>
      </c>
      <c r="I825" t="s">
        <v>32</v>
      </c>
      <c r="J825" s="2">
        <v>20618.009999999998</v>
      </c>
    </row>
    <row r="826" spans="2:10" x14ac:dyDescent="0.3">
      <c r="B826">
        <v>825</v>
      </c>
      <c r="C826" s="1" t="s">
        <v>15</v>
      </c>
      <c r="D826" t="s">
        <v>28</v>
      </c>
      <c r="E826" t="s">
        <v>97</v>
      </c>
      <c r="F826" t="s">
        <v>105</v>
      </c>
      <c r="G826" t="s">
        <v>110</v>
      </c>
      <c r="H826" t="s">
        <v>174</v>
      </c>
      <c r="I826" t="s">
        <v>33</v>
      </c>
      <c r="J826" s="2">
        <v>9670.59</v>
      </c>
    </row>
    <row r="827" spans="2:10" x14ac:dyDescent="0.3">
      <c r="B827">
        <v>826</v>
      </c>
      <c r="C827" s="1" t="s">
        <v>15</v>
      </c>
      <c r="D827" t="s">
        <v>28</v>
      </c>
      <c r="E827" t="s">
        <v>97</v>
      </c>
      <c r="F827" t="s">
        <v>105</v>
      </c>
      <c r="G827" t="s">
        <v>110</v>
      </c>
      <c r="H827" t="s">
        <v>174</v>
      </c>
      <c r="I827" t="s">
        <v>100</v>
      </c>
      <c r="J827" s="2">
        <v>0</v>
      </c>
    </row>
    <row r="828" spans="2:10" x14ac:dyDescent="0.3">
      <c r="B828">
        <v>827</v>
      </c>
      <c r="C828" s="1" t="s">
        <v>15</v>
      </c>
      <c r="D828" t="s">
        <v>28</v>
      </c>
      <c r="E828" t="s">
        <v>98</v>
      </c>
      <c r="F828" t="s">
        <v>126</v>
      </c>
      <c r="G828" t="s">
        <v>127</v>
      </c>
      <c r="H828" t="s">
        <v>126</v>
      </c>
      <c r="I828" t="s">
        <v>100</v>
      </c>
      <c r="J828" s="2">
        <v>188116.74</v>
      </c>
    </row>
    <row r="829" spans="2:10" x14ac:dyDescent="0.3">
      <c r="B829">
        <v>828</v>
      </c>
      <c r="C829" s="1" t="s">
        <v>15</v>
      </c>
      <c r="D829" t="s">
        <v>28</v>
      </c>
      <c r="E829" t="s">
        <v>98</v>
      </c>
      <c r="F829" t="s">
        <v>127</v>
      </c>
      <c r="G829" t="s">
        <v>127</v>
      </c>
      <c r="H829" t="s">
        <v>127</v>
      </c>
      <c r="I829" t="s">
        <v>100</v>
      </c>
      <c r="J829" s="2">
        <v>132251.66</v>
      </c>
    </row>
    <row r="830" spans="2:10" x14ac:dyDescent="0.3">
      <c r="B830">
        <v>829</v>
      </c>
      <c r="C830" s="1" t="s">
        <v>15</v>
      </c>
      <c r="D830" t="s">
        <v>28</v>
      </c>
      <c r="E830" t="s">
        <v>98</v>
      </c>
      <c r="F830" t="s">
        <v>152</v>
      </c>
      <c r="G830" t="s">
        <v>126</v>
      </c>
      <c r="H830" t="s">
        <v>129</v>
      </c>
      <c r="I830" t="s">
        <v>100</v>
      </c>
      <c r="J830" s="2">
        <v>20405.189999999999</v>
      </c>
    </row>
    <row r="831" spans="2:10" x14ac:dyDescent="0.3">
      <c r="B831">
        <v>830</v>
      </c>
      <c r="C831" s="1" t="s">
        <v>15</v>
      </c>
      <c r="D831" t="s">
        <v>28</v>
      </c>
      <c r="E831" t="s">
        <v>98</v>
      </c>
      <c r="F831" t="s">
        <v>128</v>
      </c>
      <c r="G831" t="s">
        <v>129</v>
      </c>
      <c r="H831" t="s">
        <v>130</v>
      </c>
      <c r="I831" t="s">
        <v>100</v>
      </c>
      <c r="J831" s="2">
        <v>156205.65</v>
      </c>
    </row>
    <row r="832" spans="2:10" x14ac:dyDescent="0.3">
      <c r="B832">
        <v>831</v>
      </c>
      <c r="C832" s="1" t="s">
        <v>15</v>
      </c>
      <c r="D832" t="s">
        <v>28</v>
      </c>
      <c r="E832" t="s">
        <v>98</v>
      </c>
      <c r="F832" t="s">
        <v>143</v>
      </c>
      <c r="G832" t="s">
        <v>144</v>
      </c>
      <c r="H832" t="s">
        <v>144</v>
      </c>
      <c r="I832" t="s">
        <v>100</v>
      </c>
      <c r="J832" s="2">
        <v>82973.05</v>
      </c>
    </row>
    <row r="833" spans="2:10" x14ac:dyDescent="0.3">
      <c r="B833">
        <v>832</v>
      </c>
      <c r="C833" s="1" t="s">
        <v>15</v>
      </c>
      <c r="D833" t="s">
        <v>28</v>
      </c>
      <c r="E833" t="s">
        <v>98</v>
      </c>
      <c r="F833" t="s">
        <v>143</v>
      </c>
      <c r="G833" t="s">
        <v>154</v>
      </c>
      <c r="H833" t="s">
        <v>154</v>
      </c>
      <c r="I833" t="s">
        <v>100</v>
      </c>
      <c r="J833" s="2">
        <v>37958.17</v>
      </c>
    </row>
    <row r="834" spans="2:10" x14ac:dyDescent="0.3">
      <c r="B834">
        <v>833</v>
      </c>
      <c r="C834" s="1" t="s">
        <v>15</v>
      </c>
      <c r="D834" t="s">
        <v>28</v>
      </c>
      <c r="E834" t="s">
        <v>98</v>
      </c>
      <c r="F834" t="s">
        <v>155</v>
      </c>
      <c r="G834" t="s">
        <v>156</v>
      </c>
      <c r="H834" t="s">
        <v>157</v>
      </c>
      <c r="I834" t="s">
        <v>100</v>
      </c>
      <c r="J834" s="2">
        <v>443299.87</v>
      </c>
    </row>
    <row r="835" spans="2:10" x14ac:dyDescent="0.3">
      <c r="B835">
        <v>834</v>
      </c>
      <c r="C835" s="1" t="s">
        <v>15</v>
      </c>
      <c r="D835" t="s">
        <v>28</v>
      </c>
      <c r="E835" t="s">
        <v>98</v>
      </c>
      <c r="F835" t="s">
        <v>155</v>
      </c>
      <c r="G835" t="s">
        <v>156</v>
      </c>
      <c r="H835" t="s">
        <v>175</v>
      </c>
      <c r="I835" t="s">
        <v>100</v>
      </c>
      <c r="J835" s="2">
        <v>22092.53</v>
      </c>
    </row>
    <row r="836" spans="2:10" x14ac:dyDescent="0.3">
      <c r="B836">
        <v>835</v>
      </c>
      <c r="C836" s="1" t="s">
        <v>15</v>
      </c>
      <c r="D836" t="s">
        <v>28</v>
      </c>
      <c r="E836" t="s">
        <v>98</v>
      </c>
      <c r="F836" t="s">
        <v>155</v>
      </c>
      <c r="G836" t="s">
        <v>158</v>
      </c>
      <c r="H836" t="s">
        <v>158</v>
      </c>
      <c r="I836" t="s">
        <v>100</v>
      </c>
      <c r="J836" s="2">
        <v>20422.64</v>
      </c>
    </row>
    <row r="837" spans="2:10" x14ac:dyDescent="0.3">
      <c r="B837">
        <v>836</v>
      </c>
      <c r="C837" s="1" t="s">
        <v>15</v>
      </c>
      <c r="D837" t="s">
        <v>28</v>
      </c>
      <c r="E837" t="s">
        <v>98</v>
      </c>
      <c r="F837" t="s">
        <v>155</v>
      </c>
      <c r="G837" t="s">
        <v>160</v>
      </c>
      <c r="H837" t="s">
        <v>160</v>
      </c>
      <c r="I837" t="s">
        <v>100</v>
      </c>
      <c r="J837" s="2">
        <v>18729.87</v>
      </c>
    </row>
    <row r="838" spans="2:10" x14ac:dyDescent="0.3">
      <c r="B838">
        <v>837</v>
      </c>
      <c r="C838" s="1" t="s">
        <v>15</v>
      </c>
      <c r="D838" t="s">
        <v>28</v>
      </c>
      <c r="E838" t="s">
        <v>98</v>
      </c>
      <c r="F838" t="s">
        <v>155</v>
      </c>
      <c r="G838" t="s">
        <v>163</v>
      </c>
      <c r="H838" t="s">
        <v>164</v>
      </c>
      <c r="I838" t="s">
        <v>100</v>
      </c>
      <c r="J838" s="2">
        <v>19289.669999999998</v>
      </c>
    </row>
    <row r="839" spans="2:10" x14ac:dyDescent="0.3">
      <c r="B839">
        <v>838</v>
      </c>
      <c r="C839" s="1" t="s">
        <v>15</v>
      </c>
      <c r="D839" t="s">
        <v>28</v>
      </c>
      <c r="E839" t="s">
        <v>98</v>
      </c>
      <c r="F839" t="s">
        <v>132</v>
      </c>
      <c r="G839" t="s">
        <v>132</v>
      </c>
      <c r="H839" t="s">
        <v>133</v>
      </c>
      <c r="I839" t="s">
        <v>100</v>
      </c>
      <c r="J839" s="2">
        <v>196078.03000000003</v>
      </c>
    </row>
    <row r="840" spans="2:10" x14ac:dyDescent="0.3">
      <c r="B840">
        <v>839</v>
      </c>
      <c r="C840" s="1" t="s">
        <v>15</v>
      </c>
      <c r="D840" t="s">
        <v>28</v>
      </c>
      <c r="E840" t="s">
        <v>98</v>
      </c>
      <c r="F840" t="s">
        <v>145</v>
      </c>
      <c r="G840" t="s">
        <v>145</v>
      </c>
      <c r="H840" t="s">
        <v>145</v>
      </c>
      <c r="I840" t="s">
        <v>100</v>
      </c>
      <c r="J840" s="2">
        <v>494955.41000000003</v>
      </c>
    </row>
    <row r="841" spans="2:10" x14ac:dyDescent="0.3">
      <c r="B841">
        <v>840</v>
      </c>
      <c r="C841" s="1" t="s">
        <v>15</v>
      </c>
      <c r="D841" t="s">
        <v>28</v>
      </c>
      <c r="E841" t="s">
        <v>98</v>
      </c>
      <c r="F841" t="s">
        <v>146</v>
      </c>
      <c r="G841" t="s">
        <v>146</v>
      </c>
      <c r="H841" t="s">
        <v>146</v>
      </c>
      <c r="I841" t="s">
        <v>100</v>
      </c>
      <c r="J841" s="2">
        <v>110325.79999999999</v>
      </c>
    </row>
    <row r="842" spans="2:10" x14ac:dyDescent="0.3">
      <c r="B842">
        <v>841</v>
      </c>
      <c r="C842" s="1" t="s">
        <v>15</v>
      </c>
      <c r="D842" t="s">
        <v>28</v>
      </c>
      <c r="E842" t="s">
        <v>99</v>
      </c>
      <c r="F842" t="s">
        <v>134</v>
      </c>
      <c r="G842" t="s">
        <v>134</v>
      </c>
      <c r="H842" t="s">
        <v>178</v>
      </c>
      <c r="I842" t="s">
        <v>100</v>
      </c>
      <c r="J842" s="2">
        <v>579209.1</v>
      </c>
    </row>
    <row r="843" spans="2:10" x14ac:dyDescent="0.3">
      <c r="B843">
        <v>842</v>
      </c>
      <c r="C843" s="1" t="s">
        <v>15</v>
      </c>
      <c r="D843" t="s">
        <v>28</v>
      </c>
      <c r="E843" t="s">
        <v>99</v>
      </c>
      <c r="F843" t="s">
        <v>134</v>
      </c>
      <c r="G843" t="s">
        <v>134</v>
      </c>
      <c r="H843" t="s">
        <v>135</v>
      </c>
      <c r="I843" t="s">
        <v>100</v>
      </c>
      <c r="J843" s="2">
        <v>810634.08</v>
      </c>
    </row>
    <row r="844" spans="2:10" x14ac:dyDescent="0.3">
      <c r="B844">
        <v>843</v>
      </c>
      <c r="C844" s="1" t="s">
        <v>15</v>
      </c>
      <c r="D844" t="s">
        <v>28</v>
      </c>
      <c r="E844" t="s">
        <v>99</v>
      </c>
      <c r="F844" t="s">
        <v>165</v>
      </c>
      <c r="G844" t="s">
        <v>148</v>
      </c>
      <c r="H844" t="s">
        <v>148</v>
      </c>
      <c r="I844" t="s">
        <v>100</v>
      </c>
      <c r="J844" s="2">
        <v>1514304.52</v>
      </c>
    </row>
    <row r="845" spans="2:10" x14ac:dyDescent="0.3">
      <c r="B845">
        <v>844</v>
      </c>
      <c r="C845" s="1" t="s">
        <v>15</v>
      </c>
      <c r="D845" t="s">
        <v>28</v>
      </c>
      <c r="E845" t="s">
        <v>99</v>
      </c>
      <c r="F845" t="s">
        <v>165</v>
      </c>
      <c r="G845" t="s">
        <v>161</v>
      </c>
      <c r="H845" t="s">
        <v>161</v>
      </c>
      <c r="I845" t="s">
        <v>100</v>
      </c>
      <c r="J845" s="2">
        <v>55525.51999999999</v>
      </c>
    </row>
    <row r="846" spans="2:10" x14ac:dyDescent="0.3">
      <c r="B846">
        <v>845</v>
      </c>
      <c r="C846" s="1" t="s">
        <v>15</v>
      </c>
      <c r="D846" t="s">
        <v>28</v>
      </c>
      <c r="E846" t="s">
        <v>99</v>
      </c>
      <c r="F846" t="s">
        <v>165</v>
      </c>
      <c r="G846" t="s">
        <v>137</v>
      </c>
      <c r="H846" t="s">
        <v>106</v>
      </c>
      <c r="I846" t="s">
        <v>100</v>
      </c>
      <c r="J846" s="2">
        <v>0</v>
      </c>
    </row>
    <row r="847" spans="2:10" x14ac:dyDescent="0.3">
      <c r="B847">
        <v>846</v>
      </c>
      <c r="C847" s="1" t="s">
        <v>15</v>
      </c>
      <c r="D847" t="s">
        <v>28</v>
      </c>
      <c r="E847" t="s">
        <v>99</v>
      </c>
      <c r="F847" t="s">
        <v>165</v>
      </c>
      <c r="G847" t="s">
        <v>137</v>
      </c>
      <c r="H847" t="s">
        <v>149</v>
      </c>
      <c r="I847" t="s">
        <v>100</v>
      </c>
      <c r="J847" s="2">
        <v>106778.84</v>
      </c>
    </row>
    <row r="848" spans="2:10" x14ac:dyDescent="0.3">
      <c r="B848">
        <v>847</v>
      </c>
      <c r="C848" s="1" t="s">
        <v>15</v>
      </c>
      <c r="D848" t="s">
        <v>28</v>
      </c>
      <c r="E848" t="s">
        <v>99</v>
      </c>
      <c r="F848" t="s">
        <v>147</v>
      </c>
      <c r="G848" t="s">
        <v>148</v>
      </c>
      <c r="H848" t="s">
        <v>148</v>
      </c>
      <c r="I848" t="s">
        <v>100</v>
      </c>
      <c r="J848" s="2">
        <v>122872.65000000001</v>
      </c>
    </row>
    <row r="849" spans="2:13" x14ac:dyDescent="0.3">
      <c r="B849">
        <v>848</v>
      </c>
      <c r="C849" s="1" t="s">
        <v>15</v>
      </c>
      <c r="D849" t="s">
        <v>28</v>
      </c>
      <c r="E849" t="s">
        <v>99</v>
      </c>
      <c r="F849" t="s">
        <v>147</v>
      </c>
      <c r="G849" t="s">
        <v>161</v>
      </c>
      <c r="H849" t="s">
        <v>161</v>
      </c>
      <c r="I849" t="s">
        <v>100</v>
      </c>
      <c r="J849" s="2">
        <v>11687.080000000002</v>
      </c>
    </row>
    <row r="850" spans="2:13" x14ac:dyDescent="0.3">
      <c r="B850">
        <v>849</v>
      </c>
      <c r="C850" s="1" t="s">
        <v>15</v>
      </c>
      <c r="D850" t="s">
        <v>28</v>
      </c>
      <c r="E850" t="s">
        <v>99</v>
      </c>
      <c r="F850" t="s">
        <v>147</v>
      </c>
      <c r="G850" t="s">
        <v>137</v>
      </c>
      <c r="H850" t="s">
        <v>106</v>
      </c>
      <c r="I850" t="s">
        <v>100</v>
      </c>
      <c r="J850" s="2">
        <v>465218.81999999995</v>
      </c>
    </row>
    <row r="851" spans="2:13" x14ac:dyDescent="0.3">
      <c r="B851">
        <v>850</v>
      </c>
      <c r="C851" s="1" t="s">
        <v>15</v>
      </c>
      <c r="D851" t="s">
        <v>28</v>
      </c>
      <c r="E851" t="s">
        <v>99</v>
      </c>
      <c r="F851" t="s">
        <v>147</v>
      </c>
      <c r="G851" t="s">
        <v>137</v>
      </c>
      <c r="H851" t="s">
        <v>149</v>
      </c>
      <c r="I851" t="s">
        <v>100</v>
      </c>
      <c r="J851" s="2">
        <v>114836.25</v>
      </c>
    </row>
    <row r="852" spans="2:13" x14ac:dyDescent="0.3">
      <c r="B852">
        <v>851</v>
      </c>
      <c r="C852" s="1" t="s">
        <v>15</v>
      </c>
      <c r="D852" t="s">
        <v>28</v>
      </c>
      <c r="E852" t="s">
        <v>99</v>
      </c>
      <c r="F852" t="s">
        <v>136</v>
      </c>
      <c r="G852" t="s">
        <v>148</v>
      </c>
      <c r="H852" t="s">
        <v>138</v>
      </c>
      <c r="I852" t="s">
        <v>100</v>
      </c>
      <c r="J852" s="2">
        <v>908012.89</v>
      </c>
    </row>
    <row r="853" spans="2:13" x14ac:dyDescent="0.3">
      <c r="B853">
        <v>852</v>
      </c>
      <c r="C853" s="1" t="s">
        <v>15</v>
      </c>
      <c r="D853" t="s">
        <v>28</v>
      </c>
      <c r="E853" t="s">
        <v>99</v>
      </c>
      <c r="F853" t="s">
        <v>136</v>
      </c>
      <c r="G853" t="s">
        <v>161</v>
      </c>
      <c r="H853" t="s">
        <v>161</v>
      </c>
      <c r="I853" t="s">
        <v>100</v>
      </c>
      <c r="J853" s="2">
        <v>55781.32</v>
      </c>
    </row>
    <row r="854" spans="2:13" x14ac:dyDescent="0.3">
      <c r="B854">
        <v>853</v>
      </c>
      <c r="C854" s="1" t="s">
        <v>15</v>
      </c>
      <c r="D854" t="s">
        <v>28</v>
      </c>
      <c r="E854" t="s">
        <v>99</v>
      </c>
      <c r="F854" t="s">
        <v>136</v>
      </c>
      <c r="G854" t="s">
        <v>137</v>
      </c>
      <c r="H854" t="s">
        <v>106</v>
      </c>
      <c r="I854" t="s">
        <v>100</v>
      </c>
      <c r="J854" s="2">
        <v>266811.28999999998</v>
      </c>
    </row>
    <row r="855" spans="2:13" x14ac:dyDescent="0.3">
      <c r="B855">
        <v>854</v>
      </c>
      <c r="C855" s="1" t="s">
        <v>15</v>
      </c>
      <c r="D855" t="s">
        <v>28</v>
      </c>
      <c r="E855" t="s">
        <v>99</v>
      </c>
      <c r="F855" t="s">
        <v>136</v>
      </c>
      <c r="G855" t="s">
        <v>137</v>
      </c>
      <c r="H855" t="s">
        <v>149</v>
      </c>
      <c r="I855" t="s">
        <v>100</v>
      </c>
      <c r="J855" s="2">
        <v>594127.03</v>
      </c>
    </row>
    <row r="856" spans="2:13" x14ac:dyDescent="0.3">
      <c r="B856">
        <v>855</v>
      </c>
      <c r="C856" s="1" t="s">
        <v>34</v>
      </c>
      <c r="D856" t="s">
        <v>41</v>
      </c>
      <c r="E856" t="s">
        <v>96</v>
      </c>
      <c r="F856" t="s">
        <v>96</v>
      </c>
      <c r="G856" t="s">
        <v>96</v>
      </c>
      <c r="H856" t="s">
        <v>96</v>
      </c>
      <c r="I856" t="s">
        <v>100</v>
      </c>
      <c r="J856" s="2">
        <v>0</v>
      </c>
    </row>
    <row r="857" spans="2:13" x14ac:dyDescent="0.3">
      <c r="B857">
        <v>856</v>
      </c>
      <c r="C857" s="1" t="s">
        <v>34</v>
      </c>
      <c r="D857" t="s">
        <v>41</v>
      </c>
      <c r="E857" t="s">
        <v>97</v>
      </c>
      <c r="F857" t="s">
        <v>150</v>
      </c>
      <c r="G857" t="s">
        <v>150</v>
      </c>
      <c r="H857" t="s">
        <v>150</v>
      </c>
      <c r="I857" t="s">
        <v>100</v>
      </c>
      <c r="J857" s="2">
        <v>142754.25</v>
      </c>
    </row>
    <row r="858" spans="2:13" x14ac:dyDescent="0.3">
      <c r="B858">
        <v>857</v>
      </c>
      <c r="C858" s="1" t="s">
        <v>34</v>
      </c>
      <c r="D858" t="s">
        <v>41</v>
      </c>
      <c r="E858" t="s">
        <v>97</v>
      </c>
      <c r="F858" t="s">
        <v>103</v>
      </c>
      <c r="G858" t="s">
        <v>103</v>
      </c>
      <c r="H858" t="s">
        <v>103</v>
      </c>
      <c r="I858" t="s">
        <v>100</v>
      </c>
      <c r="J858" s="2">
        <v>0</v>
      </c>
    </row>
    <row r="859" spans="2:13" x14ac:dyDescent="0.3">
      <c r="B859">
        <v>858</v>
      </c>
      <c r="C859" s="1" t="s">
        <v>34</v>
      </c>
      <c r="D859" t="s">
        <v>41</v>
      </c>
      <c r="E859" t="s">
        <v>97</v>
      </c>
      <c r="F859" t="s">
        <v>104</v>
      </c>
      <c r="G859" t="s">
        <v>104</v>
      </c>
      <c r="H859" t="s">
        <v>104</v>
      </c>
      <c r="I859" t="s">
        <v>100</v>
      </c>
      <c r="J859" s="2">
        <v>0</v>
      </c>
    </row>
    <row r="860" spans="2:13" x14ac:dyDescent="0.3">
      <c r="B860">
        <v>859</v>
      </c>
      <c r="C860" s="1" t="s">
        <v>34</v>
      </c>
      <c r="D860" t="s">
        <v>41</v>
      </c>
      <c r="E860" t="s">
        <v>97</v>
      </c>
      <c r="F860" t="s">
        <v>139</v>
      </c>
      <c r="G860" t="s">
        <v>139</v>
      </c>
      <c r="H860" t="s">
        <v>139</v>
      </c>
      <c r="I860" t="s">
        <v>100</v>
      </c>
      <c r="J860" s="2">
        <v>2472778.98</v>
      </c>
      <c r="M860" t="s">
        <v>598</v>
      </c>
    </row>
    <row r="861" spans="2:13" x14ac:dyDescent="0.3">
      <c r="B861">
        <v>860</v>
      </c>
      <c r="C861" s="1" t="s">
        <v>34</v>
      </c>
      <c r="D861" t="s">
        <v>41</v>
      </c>
      <c r="E861" t="s">
        <v>97</v>
      </c>
      <c r="F861" t="s">
        <v>140</v>
      </c>
      <c r="G861" t="s">
        <v>141</v>
      </c>
      <c r="H861" t="s">
        <v>140</v>
      </c>
      <c r="I861" t="s">
        <v>100</v>
      </c>
      <c r="J861" s="2">
        <v>985714.21</v>
      </c>
      <c r="M861" t="s">
        <v>598</v>
      </c>
    </row>
    <row r="862" spans="2:13" x14ac:dyDescent="0.3">
      <c r="B862">
        <v>861</v>
      </c>
      <c r="C862" s="1" t="s">
        <v>34</v>
      </c>
      <c r="D862" t="s">
        <v>41</v>
      </c>
      <c r="E862" t="s">
        <v>97</v>
      </c>
      <c r="F862" t="s">
        <v>140</v>
      </c>
      <c r="G862" t="s">
        <v>110</v>
      </c>
      <c r="H862" t="s">
        <v>140</v>
      </c>
      <c r="I862" t="s">
        <v>100</v>
      </c>
      <c r="J862" s="2">
        <v>709217.51</v>
      </c>
      <c r="M862" t="s">
        <v>598</v>
      </c>
    </row>
    <row r="863" spans="2:13" x14ac:dyDescent="0.3">
      <c r="B863">
        <v>862</v>
      </c>
      <c r="C863" s="1" t="s">
        <v>34</v>
      </c>
      <c r="D863" t="s">
        <v>41</v>
      </c>
      <c r="E863" t="s">
        <v>97</v>
      </c>
      <c r="F863" t="s">
        <v>140</v>
      </c>
      <c r="G863" t="s">
        <v>166</v>
      </c>
      <c r="H863" t="s">
        <v>140</v>
      </c>
      <c r="I863" t="s">
        <v>100</v>
      </c>
      <c r="J863" s="2">
        <v>830091.9</v>
      </c>
      <c r="M863" t="s">
        <v>598</v>
      </c>
    </row>
    <row r="864" spans="2:13" x14ac:dyDescent="0.3">
      <c r="B864">
        <v>863</v>
      </c>
      <c r="C864" s="1" t="s">
        <v>34</v>
      </c>
      <c r="D864" t="s">
        <v>41</v>
      </c>
      <c r="E864" t="s">
        <v>97</v>
      </c>
      <c r="F864" t="s">
        <v>151</v>
      </c>
      <c r="G864" t="s">
        <v>166</v>
      </c>
      <c r="H864" t="s">
        <v>151</v>
      </c>
      <c r="I864" t="s">
        <v>100</v>
      </c>
      <c r="J864" s="2">
        <v>274554.31</v>
      </c>
      <c r="L864" s="19">
        <f>SUM(J860:J864)</f>
        <v>5272356.91</v>
      </c>
      <c r="M864" t="s">
        <v>598</v>
      </c>
    </row>
    <row r="865" spans="2:10" x14ac:dyDescent="0.3">
      <c r="B865">
        <v>864</v>
      </c>
      <c r="C865" s="1" t="s">
        <v>34</v>
      </c>
      <c r="D865" t="s">
        <v>41</v>
      </c>
      <c r="E865" t="s">
        <v>97</v>
      </c>
      <c r="F865" t="s">
        <v>105</v>
      </c>
      <c r="G865" t="s">
        <v>106</v>
      </c>
      <c r="H865" t="s">
        <v>167</v>
      </c>
      <c r="I865" t="s">
        <v>42</v>
      </c>
      <c r="J865" s="2">
        <v>0</v>
      </c>
    </row>
    <row r="866" spans="2:10" x14ac:dyDescent="0.3">
      <c r="B866">
        <v>865</v>
      </c>
      <c r="C866" s="1" t="s">
        <v>34</v>
      </c>
      <c r="D866" t="s">
        <v>41</v>
      </c>
      <c r="E866" t="s">
        <v>97</v>
      </c>
      <c r="F866" t="s">
        <v>105</v>
      </c>
      <c r="G866" t="s">
        <v>106</v>
      </c>
      <c r="H866" t="s">
        <v>167</v>
      </c>
      <c r="I866" t="s">
        <v>43</v>
      </c>
      <c r="J866" s="2">
        <v>0</v>
      </c>
    </row>
    <row r="867" spans="2:10" x14ac:dyDescent="0.3">
      <c r="B867">
        <v>866</v>
      </c>
      <c r="C867" s="1" t="s">
        <v>34</v>
      </c>
      <c r="D867" t="s">
        <v>41</v>
      </c>
      <c r="E867" t="s">
        <v>97</v>
      </c>
      <c r="F867" t="s">
        <v>105</v>
      </c>
      <c r="G867" t="s">
        <v>106</v>
      </c>
      <c r="H867" t="s">
        <v>167</v>
      </c>
      <c r="I867" t="s">
        <v>44</v>
      </c>
      <c r="J867" s="2">
        <v>0</v>
      </c>
    </row>
    <row r="868" spans="2:10" x14ac:dyDescent="0.3">
      <c r="B868">
        <v>867</v>
      </c>
      <c r="C868" s="1" t="s">
        <v>34</v>
      </c>
      <c r="D868" t="s">
        <v>41</v>
      </c>
      <c r="E868" t="s">
        <v>97</v>
      </c>
      <c r="F868" t="s">
        <v>105</v>
      </c>
      <c r="G868" t="s">
        <v>106</v>
      </c>
      <c r="H868" t="s">
        <v>167</v>
      </c>
      <c r="I868" t="s">
        <v>45</v>
      </c>
      <c r="J868" s="2">
        <v>0</v>
      </c>
    </row>
    <row r="869" spans="2:10" x14ac:dyDescent="0.3">
      <c r="B869">
        <v>868</v>
      </c>
      <c r="C869" s="1" t="s">
        <v>34</v>
      </c>
      <c r="D869" t="s">
        <v>41</v>
      </c>
      <c r="E869" t="s">
        <v>97</v>
      </c>
      <c r="F869" t="s">
        <v>105</v>
      </c>
      <c r="G869" t="s">
        <v>106</v>
      </c>
      <c r="H869" t="s">
        <v>167</v>
      </c>
      <c r="I869" t="s">
        <v>46</v>
      </c>
      <c r="J869" s="2">
        <v>0</v>
      </c>
    </row>
    <row r="870" spans="2:10" x14ac:dyDescent="0.3">
      <c r="B870">
        <v>869</v>
      </c>
      <c r="C870" s="1" t="s">
        <v>34</v>
      </c>
      <c r="D870" t="s">
        <v>41</v>
      </c>
      <c r="E870" t="s">
        <v>97</v>
      </c>
      <c r="F870" t="s">
        <v>105</v>
      </c>
      <c r="G870" t="s">
        <v>106</v>
      </c>
      <c r="H870" t="s">
        <v>167</v>
      </c>
      <c r="I870" t="s">
        <v>47</v>
      </c>
      <c r="J870" s="2">
        <v>0</v>
      </c>
    </row>
    <row r="871" spans="2:10" x14ac:dyDescent="0.3">
      <c r="B871">
        <v>870</v>
      </c>
      <c r="C871" s="1" t="s">
        <v>34</v>
      </c>
      <c r="D871" t="s">
        <v>41</v>
      </c>
      <c r="E871" t="s">
        <v>97</v>
      </c>
      <c r="F871" t="s">
        <v>105</v>
      </c>
      <c r="G871" t="s">
        <v>106</v>
      </c>
      <c r="H871" t="s">
        <v>167</v>
      </c>
      <c r="I871" t="s">
        <v>48</v>
      </c>
      <c r="J871" s="2">
        <v>0</v>
      </c>
    </row>
    <row r="872" spans="2:10" x14ac:dyDescent="0.3">
      <c r="B872">
        <v>871</v>
      </c>
      <c r="C872" s="1" t="s">
        <v>34</v>
      </c>
      <c r="D872" t="s">
        <v>41</v>
      </c>
      <c r="E872" t="s">
        <v>97</v>
      </c>
      <c r="F872" t="s">
        <v>105</v>
      </c>
      <c r="G872" t="s">
        <v>106</v>
      </c>
      <c r="H872" t="s">
        <v>167</v>
      </c>
      <c r="I872" t="s">
        <v>49</v>
      </c>
      <c r="J872" s="2">
        <v>0</v>
      </c>
    </row>
    <row r="873" spans="2:10" x14ac:dyDescent="0.3">
      <c r="B873">
        <v>872</v>
      </c>
      <c r="C873" s="1" t="s">
        <v>34</v>
      </c>
      <c r="D873" t="s">
        <v>41</v>
      </c>
      <c r="E873" t="s">
        <v>97</v>
      </c>
      <c r="F873" t="s">
        <v>105</v>
      </c>
      <c r="G873" t="s">
        <v>106</v>
      </c>
      <c r="H873" t="s">
        <v>167</v>
      </c>
      <c r="I873" t="s">
        <v>50</v>
      </c>
      <c r="J873" s="2">
        <v>0</v>
      </c>
    </row>
    <row r="874" spans="2:10" x14ac:dyDescent="0.3">
      <c r="B874">
        <v>873</v>
      </c>
      <c r="C874" s="1" t="s">
        <v>34</v>
      </c>
      <c r="D874" t="s">
        <v>41</v>
      </c>
      <c r="E874" t="s">
        <v>97</v>
      </c>
      <c r="F874" t="s">
        <v>105</v>
      </c>
      <c r="G874" t="s">
        <v>106</v>
      </c>
      <c r="H874" t="s">
        <v>107</v>
      </c>
      <c r="I874" t="s">
        <v>42</v>
      </c>
      <c r="J874" s="2">
        <v>429505.88</v>
      </c>
    </row>
    <row r="875" spans="2:10" x14ac:dyDescent="0.3">
      <c r="B875">
        <v>874</v>
      </c>
      <c r="C875" s="1" t="s">
        <v>34</v>
      </c>
      <c r="D875" t="s">
        <v>41</v>
      </c>
      <c r="E875" t="s">
        <v>97</v>
      </c>
      <c r="F875" t="s">
        <v>105</v>
      </c>
      <c r="G875" t="s">
        <v>106</v>
      </c>
      <c r="H875" t="s">
        <v>107</v>
      </c>
      <c r="I875" t="s">
        <v>43</v>
      </c>
      <c r="J875" s="2">
        <v>435335.47</v>
      </c>
    </row>
    <row r="876" spans="2:10" x14ac:dyDescent="0.3">
      <c r="B876">
        <v>875</v>
      </c>
      <c r="C876" s="1" t="s">
        <v>34</v>
      </c>
      <c r="D876" t="s">
        <v>41</v>
      </c>
      <c r="E876" t="s">
        <v>97</v>
      </c>
      <c r="F876" t="s">
        <v>105</v>
      </c>
      <c r="G876" t="s">
        <v>106</v>
      </c>
      <c r="H876" t="s">
        <v>107</v>
      </c>
      <c r="I876" t="s">
        <v>44</v>
      </c>
      <c r="J876" s="2">
        <v>1054232.96</v>
      </c>
    </row>
    <row r="877" spans="2:10" x14ac:dyDescent="0.3">
      <c r="B877">
        <v>876</v>
      </c>
      <c r="C877" s="1" t="s">
        <v>34</v>
      </c>
      <c r="D877" t="s">
        <v>41</v>
      </c>
      <c r="E877" t="s">
        <v>97</v>
      </c>
      <c r="F877" t="s">
        <v>105</v>
      </c>
      <c r="G877" t="s">
        <v>106</v>
      </c>
      <c r="H877" t="s">
        <v>107</v>
      </c>
      <c r="I877" t="s">
        <v>45</v>
      </c>
      <c r="J877" s="2">
        <v>965451.4</v>
      </c>
    </row>
    <row r="878" spans="2:10" x14ac:dyDescent="0.3">
      <c r="B878">
        <v>877</v>
      </c>
      <c r="C878" s="1" t="s">
        <v>34</v>
      </c>
      <c r="D878" t="s">
        <v>41</v>
      </c>
      <c r="E878" t="s">
        <v>97</v>
      </c>
      <c r="F878" t="s">
        <v>105</v>
      </c>
      <c r="G878" t="s">
        <v>106</v>
      </c>
      <c r="H878" t="s">
        <v>107</v>
      </c>
      <c r="I878" t="s">
        <v>46</v>
      </c>
      <c r="J878" s="2">
        <v>575229.74</v>
      </c>
    </row>
    <row r="879" spans="2:10" x14ac:dyDescent="0.3">
      <c r="B879">
        <v>878</v>
      </c>
      <c r="C879" s="1" t="s">
        <v>34</v>
      </c>
      <c r="D879" t="s">
        <v>41</v>
      </c>
      <c r="E879" t="s">
        <v>97</v>
      </c>
      <c r="F879" t="s">
        <v>105</v>
      </c>
      <c r="G879" t="s">
        <v>106</v>
      </c>
      <c r="H879" t="s">
        <v>107</v>
      </c>
      <c r="I879" t="s">
        <v>47</v>
      </c>
      <c r="J879" s="2">
        <v>725447.72</v>
      </c>
    </row>
    <row r="880" spans="2:10" x14ac:dyDescent="0.3">
      <c r="B880">
        <v>879</v>
      </c>
      <c r="C880" s="1" t="s">
        <v>34</v>
      </c>
      <c r="D880" t="s">
        <v>41</v>
      </c>
      <c r="E880" t="s">
        <v>97</v>
      </c>
      <c r="F880" t="s">
        <v>105</v>
      </c>
      <c r="G880" t="s">
        <v>106</v>
      </c>
      <c r="H880" t="s">
        <v>107</v>
      </c>
      <c r="I880" t="s">
        <v>48</v>
      </c>
      <c r="J880" s="2">
        <v>592905.89</v>
      </c>
    </row>
    <row r="881" spans="2:10" x14ac:dyDescent="0.3">
      <c r="B881">
        <v>880</v>
      </c>
      <c r="C881" s="1" t="s">
        <v>34</v>
      </c>
      <c r="D881" t="s">
        <v>41</v>
      </c>
      <c r="E881" t="s">
        <v>97</v>
      </c>
      <c r="F881" t="s">
        <v>105</v>
      </c>
      <c r="G881" t="s">
        <v>106</v>
      </c>
      <c r="H881" t="s">
        <v>107</v>
      </c>
      <c r="I881" t="s">
        <v>49</v>
      </c>
      <c r="J881" s="2">
        <v>16239.59</v>
      </c>
    </row>
    <row r="882" spans="2:10" x14ac:dyDescent="0.3">
      <c r="B882">
        <v>881</v>
      </c>
      <c r="C882" s="1" t="s">
        <v>34</v>
      </c>
      <c r="D882" t="s">
        <v>41</v>
      </c>
      <c r="E882" t="s">
        <v>97</v>
      </c>
      <c r="F882" t="s">
        <v>105</v>
      </c>
      <c r="G882" t="s">
        <v>106</v>
      </c>
      <c r="H882" t="s">
        <v>107</v>
      </c>
      <c r="I882" t="s">
        <v>50</v>
      </c>
      <c r="J882" s="2">
        <v>3831.42</v>
      </c>
    </row>
    <row r="883" spans="2:10" x14ac:dyDescent="0.3">
      <c r="B883">
        <v>882</v>
      </c>
      <c r="C883" s="1" t="s">
        <v>34</v>
      </c>
      <c r="D883" t="s">
        <v>41</v>
      </c>
      <c r="E883" t="s">
        <v>97</v>
      </c>
      <c r="F883" t="s">
        <v>105</v>
      </c>
      <c r="G883" t="s">
        <v>106</v>
      </c>
      <c r="H883" t="s">
        <v>179</v>
      </c>
      <c r="I883" t="s">
        <v>42</v>
      </c>
      <c r="J883" s="2">
        <v>38422.660000000003</v>
      </c>
    </row>
    <row r="884" spans="2:10" x14ac:dyDescent="0.3">
      <c r="B884">
        <v>883</v>
      </c>
      <c r="C884" s="1" t="s">
        <v>34</v>
      </c>
      <c r="D884" t="s">
        <v>41</v>
      </c>
      <c r="E884" t="s">
        <v>97</v>
      </c>
      <c r="F884" t="s">
        <v>105</v>
      </c>
      <c r="G884" t="s">
        <v>106</v>
      </c>
      <c r="H884" t="s">
        <v>179</v>
      </c>
      <c r="I884" t="s">
        <v>43</v>
      </c>
      <c r="J884" s="2">
        <v>0</v>
      </c>
    </row>
    <row r="885" spans="2:10" x14ac:dyDescent="0.3">
      <c r="B885">
        <v>884</v>
      </c>
      <c r="C885" s="1" t="s">
        <v>34</v>
      </c>
      <c r="D885" t="s">
        <v>41</v>
      </c>
      <c r="E885" t="s">
        <v>97</v>
      </c>
      <c r="F885" t="s">
        <v>105</v>
      </c>
      <c r="G885" t="s">
        <v>106</v>
      </c>
      <c r="H885" t="s">
        <v>179</v>
      </c>
      <c r="I885" t="s">
        <v>44</v>
      </c>
      <c r="J885" s="2">
        <v>0</v>
      </c>
    </row>
    <row r="886" spans="2:10" x14ac:dyDescent="0.3">
      <c r="B886">
        <v>885</v>
      </c>
      <c r="C886" s="1" t="s">
        <v>34</v>
      </c>
      <c r="D886" t="s">
        <v>41</v>
      </c>
      <c r="E886" t="s">
        <v>97</v>
      </c>
      <c r="F886" t="s">
        <v>105</v>
      </c>
      <c r="G886" t="s">
        <v>106</v>
      </c>
      <c r="H886" t="s">
        <v>179</v>
      </c>
      <c r="I886" t="s">
        <v>45</v>
      </c>
      <c r="J886" s="2">
        <v>0</v>
      </c>
    </row>
    <row r="887" spans="2:10" x14ac:dyDescent="0.3">
      <c r="B887">
        <v>886</v>
      </c>
      <c r="C887" s="1" t="s">
        <v>34</v>
      </c>
      <c r="D887" t="s">
        <v>41</v>
      </c>
      <c r="E887" t="s">
        <v>97</v>
      </c>
      <c r="F887" t="s">
        <v>105</v>
      </c>
      <c r="G887" t="s">
        <v>106</v>
      </c>
      <c r="H887" t="s">
        <v>179</v>
      </c>
      <c r="I887" t="s">
        <v>46</v>
      </c>
      <c r="J887" s="2">
        <v>45349.48</v>
      </c>
    </row>
    <row r="888" spans="2:10" x14ac:dyDescent="0.3">
      <c r="B888">
        <v>887</v>
      </c>
      <c r="C888" s="1" t="s">
        <v>34</v>
      </c>
      <c r="D888" t="s">
        <v>41</v>
      </c>
      <c r="E888" t="s">
        <v>97</v>
      </c>
      <c r="F888" t="s">
        <v>105</v>
      </c>
      <c r="G888" t="s">
        <v>106</v>
      </c>
      <c r="H888" t="s">
        <v>179</v>
      </c>
      <c r="I888" t="s">
        <v>47</v>
      </c>
      <c r="J888" s="2">
        <v>33522.6</v>
      </c>
    </row>
    <row r="889" spans="2:10" x14ac:dyDescent="0.3">
      <c r="B889">
        <v>888</v>
      </c>
      <c r="C889" s="1" t="s">
        <v>34</v>
      </c>
      <c r="D889" t="s">
        <v>41</v>
      </c>
      <c r="E889" t="s">
        <v>97</v>
      </c>
      <c r="F889" t="s">
        <v>105</v>
      </c>
      <c r="G889" t="s">
        <v>106</v>
      </c>
      <c r="H889" t="s">
        <v>179</v>
      </c>
      <c r="I889" t="s">
        <v>48</v>
      </c>
      <c r="J889" s="2">
        <v>0</v>
      </c>
    </row>
    <row r="890" spans="2:10" x14ac:dyDescent="0.3">
      <c r="B890">
        <v>889</v>
      </c>
      <c r="C890" s="1" t="s">
        <v>34</v>
      </c>
      <c r="D890" t="s">
        <v>41</v>
      </c>
      <c r="E890" t="s">
        <v>97</v>
      </c>
      <c r="F890" t="s">
        <v>105</v>
      </c>
      <c r="G890" t="s">
        <v>106</v>
      </c>
      <c r="H890" t="s">
        <v>179</v>
      </c>
      <c r="I890" t="s">
        <v>49</v>
      </c>
      <c r="J890" s="2">
        <v>0</v>
      </c>
    </row>
    <row r="891" spans="2:10" x14ac:dyDescent="0.3">
      <c r="B891">
        <v>890</v>
      </c>
      <c r="C891" s="1" t="s">
        <v>34</v>
      </c>
      <c r="D891" t="s">
        <v>41</v>
      </c>
      <c r="E891" t="s">
        <v>97</v>
      </c>
      <c r="F891" t="s">
        <v>105</v>
      </c>
      <c r="G891" t="s">
        <v>106</v>
      </c>
      <c r="H891" t="s">
        <v>179</v>
      </c>
      <c r="I891" t="s">
        <v>50</v>
      </c>
      <c r="J891" s="2">
        <v>0</v>
      </c>
    </row>
    <row r="892" spans="2:10" x14ac:dyDescent="0.3">
      <c r="B892">
        <v>891</v>
      </c>
      <c r="C892" s="1" t="s">
        <v>34</v>
      </c>
      <c r="D892" t="s">
        <v>41</v>
      </c>
      <c r="E892" t="s">
        <v>97</v>
      </c>
      <c r="F892" t="s">
        <v>105</v>
      </c>
      <c r="G892" t="s">
        <v>106</v>
      </c>
      <c r="H892" t="s">
        <v>108</v>
      </c>
      <c r="I892" t="s">
        <v>42</v>
      </c>
      <c r="J892" s="2">
        <v>126062.42</v>
      </c>
    </row>
    <row r="893" spans="2:10" x14ac:dyDescent="0.3">
      <c r="B893">
        <v>892</v>
      </c>
      <c r="C893" s="1" t="s">
        <v>34</v>
      </c>
      <c r="D893" t="s">
        <v>41</v>
      </c>
      <c r="E893" t="s">
        <v>97</v>
      </c>
      <c r="F893" t="s">
        <v>105</v>
      </c>
      <c r="G893" t="s">
        <v>106</v>
      </c>
      <c r="H893" t="s">
        <v>108</v>
      </c>
      <c r="I893" t="s">
        <v>43</v>
      </c>
      <c r="J893" s="2">
        <v>100429.12</v>
      </c>
    </row>
    <row r="894" spans="2:10" x14ac:dyDescent="0.3">
      <c r="B894">
        <v>893</v>
      </c>
      <c r="C894" s="1" t="s">
        <v>34</v>
      </c>
      <c r="D894" t="s">
        <v>41</v>
      </c>
      <c r="E894" t="s">
        <v>97</v>
      </c>
      <c r="F894" t="s">
        <v>105</v>
      </c>
      <c r="G894" t="s">
        <v>106</v>
      </c>
      <c r="H894" t="s">
        <v>108</v>
      </c>
      <c r="I894" t="s">
        <v>44</v>
      </c>
      <c r="J894" s="2">
        <v>329002.18</v>
      </c>
    </row>
    <row r="895" spans="2:10" x14ac:dyDescent="0.3">
      <c r="B895">
        <v>894</v>
      </c>
      <c r="C895" s="1" t="s">
        <v>34</v>
      </c>
      <c r="D895" t="s">
        <v>41</v>
      </c>
      <c r="E895" t="s">
        <v>97</v>
      </c>
      <c r="F895" t="s">
        <v>105</v>
      </c>
      <c r="G895" t="s">
        <v>106</v>
      </c>
      <c r="H895" t="s">
        <v>108</v>
      </c>
      <c r="I895" t="s">
        <v>45</v>
      </c>
      <c r="J895" s="2">
        <v>199759.8</v>
      </c>
    </row>
    <row r="896" spans="2:10" x14ac:dyDescent="0.3">
      <c r="B896">
        <v>895</v>
      </c>
      <c r="C896" s="1" t="s">
        <v>34</v>
      </c>
      <c r="D896" t="s">
        <v>41</v>
      </c>
      <c r="E896" t="s">
        <v>97</v>
      </c>
      <c r="F896" t="s">
        <v>105</v>
      </c>
      <c r="G896" t="s">
        <v>106</v>
      </c>
      <c r="H896" t="s">
        <v>108</v>
      </c>
      <c r="I896" t="s">
        <v>46</v>
      </c>
      <c r="J896" s="2">
        <v>95453.759999999995</v>
      </c>
    </row>
    <row r="897" spans="2:10" x14ac:dyDescent="0.3">
      <c r="B897">
        <v>896</v>
      </c>
      <c r="C897" s="1" t="s">
        <v>34</v>
      </c>
      <c r="D897" t="s">
        <v>41</v>
      </c>
      <c r="E897" t="s">
        <v>97</v>
      </c>
      <c r="F897" t="s">
        <v>105</v>
      </c>
      <c r="G897" t="s">
        <v>106</v>
      </c>
      <c r="H897" t="s">
        <v>108</v>
      </c>
      <c r="I897" t="s">
        <v>47</v>
      </c>
      <c r="J897" s="2">
        <v>295020.14</v>
      </c>
    </row>
    <row r="898" spans="2:10" x14ac:dyDescent="0.3">
      <c r="B898">
        <v>897</v>
      </c>
      <c r="C898" s="1" t="s">
        <v>34</v>
      </c>
      <c r="D898" t="s">
        <v>41</v>
      </c>
      <c r="E898" t="s">
        <v>97</v>
      </c>
      <c r="F898" t="s">
        <v>105</v>
      </c>
      <c r="G898" t="s">
        <v>106</v>
      </c>
      <c r="H898" t="s">
        <v>108</v>
      </c>
      <c r="I898" t="s">
        <v>48</v>
      </c>
      <c r="J898" s="2">
        <v>239039.65</v>
      </c>
    </row>
    <row r="899" spans="2:10" x14ac:dyDescent="0.3">
      <c r="B899">
        <v>898</v>
      </c>
      <c r="C899" s="1" t="s">
        <v>34</v>
      </c>
      <c r="D899" t="s">
        <v>41</v>
      </c>
      <c r="E899" t="s">
        <v>97</v>
      </c>
      <c r="F899" t="s">
        <v>105</v>
      </c>
      <c r="G899" t="s">
        <v>106</v>
      </c>
      <c r="H899" t="s">
        <v>108</v>
      </c>
      <c r="I899" t="s">
        <v>49</v>
      </c>
      <c r="J899" s="2">
        <v>0</v>
      </c>
    </row>
    <row r="900" spans="2:10" x14ac:dyDescent="0.3">
      <c r="B900">
        <v>899</v>
      </c>
      <c r="C900" s="1" t="s">
        <v>34</v>
      </c>
      <c r="D900" t="s">
        <v>41</v>
      </c>
      <c r="E900" t="s">
        <v>97</v>
      </c>
      <c r="F900" t="s">
        <v>105</v>
      </c>
      <c r="G900" t="s">
        <v>106</v>
      </c>
      <c r="H900" t="s">
        <v>108</v>
      </c>
      <c r="I900" t="s">
        <v>50</v>
      </c>
      <c r="J900" s="2">
        <v>32866.559999999998</v>
      </c>
    </row>
    <row r="901" spans="2:10" x14ac:dyDescent="0.3">
      <c r="B901">
        <v>900</v>
      </c>
      <c r="C901" s="1" t="s">
        <v>34</v>
      </c>
      <c r="D901" t="s">
        <v>41</v>
      </c>
      <c r="E901" t="s">
        <v>97</v>
      </c>
      <c r="F901" t="s">
        <v>105</v>
      </c>
      <c r="G901" t="s">
        <v>106</v>
      </c>
      <c r="H901" t="s">
        <v>109</v>
      </c>
      <c r="I901" t="s">
        <v>42</v>
      </c>
      <c r="J901" s="2">
        <v>71550.58</v>
      </c>
    </row>
    <row r="902" spans="2:10" x14ac:dyDescent="0.3">
      <c r="B902">
        <v>901</v>
      </c>
      <c r="C902" s="1" t="s">
        <v>34</v>
      </c>
      <c r="D902" t="s">
        <v>41</v>
      </c>
      <c r="E902" t="s">
        <v>97</v>
      </c>
      <c r="F902" t="s">
        <v>105</v>
      </c>
      <c r="G902" t="s">
        <v>106</v>
      </c>
      <c r="H902" t="s">
        <v>109</v>
      </c>
      <c r="I902" t="s">
        <v>43</v>
      </c>
      <c r="J902" s="2">
        <v>71550.58</v>
      </c>
    </row>
    <row r="903" spans="2:10" x14ac:dyDescent="0.3">
      <c r="B903">
        <v>902</v>
      </c>
      <c r="C903" s="1" t="s">
        <v>34</v>
      </c>
      <c r="D903" t="s">
        <v>41</v>
      </c>
      <c r="E903" t="s">
        <v>97</v>
      </c>
      <c r="F903" t="s">
        <v>105</v>
      </c>
      <c r="G903" t="s">
        <v>106</v>
      </c>
      <c r="H903" t="s">
        <v>109</v>
      </c>
      <c r="I903" t="s">
        <v>44</v>
      </c>
      <c r="J903" s="2">
        <v>79719.94</v>
      </c>
    </row>
    <row r="904" spans="2:10" x14ac:dyDescent="0.3">
      <c r="B904">
        <v>903</v>
      </c>
      <c r="C904" s="1" t="s">
        <v>34</v>
      </c>
      <c r="D904" t="s">
        <v>41</v>
      </c>
      <c r="E904" t="s">
        <v>97</v>
      </c>
      <c r="F904" t="s">
        <v>105</v>
      </c>
      <c r="G904" t="s">
        <v>106</v>
      </c>
      <c r="H904" t="s">
        <v>109</v>
      </c>
      <c r="I904" t="s">
        <v>45</v>
      </c>
      <c r="J904" s="2">
        <v>76400.289999999994</v>
      </c>
    </row>
    <row r="905" spans="2:10" x14ac:dyDescent="0.3">
      <c r="B905">
        <v>904</v>
      </c>
      <c r="C905" s="1" t="s">
        <v>34</v>
      </c>
      <c r="D905" t="s">
        <v>41</v>
      </c>
      <c r="E905" t="s">
        <v>97</v>
      </c>
      <c r="F905" t="s">
        <v>105</v>
      </c>
      <c r="G905" t="s">
        <v>106</v>
      </c>
      <c r="H905" t="s">
        <v>109</v>
      </c>
      <c r="I905" t="s">
        <v>46</v>
      </c>
      <c r="J905" s="2">
        <v>55714.09</v>
      </c>
    </row>
    <row r="906" spans="2:10" x14ac:dyDescent="0.3">
      <c r="B906">
        <v>905</v>
      </c>
      <c r="C906" s="1" t="s">
        <v>34</v>
      </c>
      <c r="D906" t="s">
        <v>41</v>
      </c>
      <c r="E906" t="s">
        <v>97</v>
      </c>
      <c r="F906" t="s">
        <v>105</v>
      </c>
      <c r="G906" t="s">
        <v>106</v>
      </c>
      <c r="H906" t="s">
        <v>109</v>
      </c>
      <c r="I906" t="s">
        <v>47</v>
      </c>
      <c r="J906" s="2">
        <v>111558.08</v>
      </c>
    </row>
    <row r="907" spans="2:10" x14ac:dyDescent="0.3">
      <c r="B907">
        <v>906</v>
      </c>
      <c r="C907" s="1" t="s">
        <v>34</v>
      </c>
      <c r="D907" t="s">
        <v>41</v>
      </c>
      <c r="E907" t="s">
        <v>97</v>
      </c>
      <c r="F907" t="s">
        <v>105</v>
      </c>
      <c r="G907" t="s">
        <v>106</v>
      </c>
      <c r="H907" t="s">
        <v>109</v>
      </c>
      <c r="I907" t="s">
        <v>48</v>
      </c>
      <c r="J907" s="2">
        <v>56322.38</v>
      </c>
    </row>
    <row r="908" spans="2:10" x14ac:dyDescent="0.3">
      <c r="B908">
        <v>907</v>
      </c>
      <c r="C908" s="1" t="s">
        <v>34</v>
      </c>
      <c r="D908" t="s">
        <v>41</v>
      </c>
      <c r="E908" t="s">
        <v>97</v>
      </c>
      <c r="F908" t="s">
        <v>105</v>
      </c>
      <c r="G908" t="s">
        <v>106</v>
      </c>
      <c r="H908" t="s">
        <v>109</v>
      </c>
      <c r="I908" t="s">
        <v>49</v>
      </c>
      <c r="J908" s="2">
        <v>0</v>
      </c>
    </row>
    <row r="909" spans="2:10" x14ac:dyDescent="0.3">
      <c r="B909">
        <v>908</v>
      </c>
      <c r="C909" s="1" t="s">
        <v>34</v>
      </c>
      <c r="D909" t="s">
        <v>41</v>
      </c>
      <c r="E909" t="s">
        <v>97</v>
      </c>
      <c r="F909" t="s">
        <v>105</v>
      </c>
      <c r="G909" t="s">
        <v>106</v>
      </c>
      <c r="H909" t="s">
        <v>109</v>
      </c>
      <c r="I909" t="s">
        <v>50</v>
      </c>
      <c r="J909" s="2">
        <v>0</v>
      </c>
    </row>
    <row r="910" spans="2:10" x14ac:dyDescent="0.3">
      <c r="B910">
        <v>909</v>
      </c>
      <c r="C910" s="1" t="s">
        <v>34</v>
      </c>
      <c r="D910" t="s">
        <v>41</v>
      </c>
      <c r="E910" t="s">
        <v>97</v>
      </c>
      <c r="F910" t="s">
        <v>105</v>
      </c>
      <c r="G910" t="s">
        <v>149</v>
      </c>
      <c r="H910" t="s">
        <v>168</v>
      </c>
      <c r="I910" t="s">
        <v>42</v>
      </c>
      <c r="J910" s="2">
        <v>13955.48</v>
      </c>
    </row>
    <row r="911" spans="2:10" x14ac:dyDescent="0.3">
      <c r="B911">
        <v>910</v>
      </c>
      <c r="C911" s="1" t="s">
        <v>34</v>
      </c>
      <c r="D911" t="s">
        <v>41</v>
      </c>
      <c r="E911" t="s">
        <v>97</v>
      </c>
      <c r="F911" t="s">
        <v>105</v>
      </c>
      <c r="G911" t="s">
        <v>149</v>
      </c>
      <c r="H911" t="s">
        <v>168</v>
      </c>
      <c r="I911" t="s">
        <v>43</v>
      </c>
      <c r="J911" s="2">
        <v>589.91999999999996</v>
      </c>
    </row>
    <row r="912" spans="2:10" x14ac:dyDescent="0.3">
      <c r="B912">
        <v>911</v>
      </c>
      <c r="C912" s="1" t="s">
        <v>34</v>
      </c>
      <c r="D912" t="s">
        <v>41</v>
      </c>
      <c r="E912" t="s">
        <v>97</v>
      </c>
      <c r="F912" t="s">
        <v>105</v>
      </c>
      <c r="G912" t="s">
        <v>149</v>
      </c>
      <c r="H912" t="s">
        <v>168</v>
      </c>
      <c r="I912" t="s">
        <v>44</v>
      </c>
      <c r="J912" s="2">
        <v>14250.42</v>
      </c>
    </row>
    <row r="913" spans="2:10" x14ac:dyDescent="0.3">
      <c r="B913">
        <v>912</v>
      </c>
      <c r="C913" s="1" t="s">
        <v>34</v>
      </c>
      <c r="D913" t="s">
        <v>41</v>
      </c>
      <c r="E913" t="s">
        <v>97</v>
      </c>
      <c r="F913" t="s">
        <v>105</v>
      </c>
      <c r="G913" t="s">
        <v>149</v>
      </c>
      <c r="H913" t="s">
        <v>168</v>
      </c>
      <c r="I913" t="s">
        <v>45</v>
      </c>
      <c r="J913" s="2">
        <v>576.41999999999996</v>
      </c>
    </row>
    <row r="914" spans="2:10" x14ac:dyDescent="0.3">
      <c r="B914">
        <v>913</v>
      </c>
      <c r="C914" s="1" t="s">
        <v>34</v>
      </c>
      <c r="D914" t="s">
        <v>41</v>
      </c>
      <c r="E914" t="s">
        <v>97</v>
      </c>
      <c r="F914" t="s">
        <v>105</v>
      </c>
      <c r="G914" t="s">
        <v>149</v>
      </c>
      <c r="H914" t="s">
        <v>168</v>
      </c>
      <c r="I914" t="s">
        <v>46</v>
      </c>
      <c r="J914" s="2">
        <v>26254.71</v>
      </c>
    </row>
    <row r="915" spans="2:10" x14ac:dyDescent="0.3">
      <c r="B915">
        <v>914</v>
      </c>
      <c r="C915" s="1" t="s">
        <v>34</v>
      </c>
      <c r="D915" t="s">
        <v>41</v>
      </c>
      <c r="E915" t="s">
        <v>97</v>
      </c>
      <c r="F915" t="s">
        <v>105</v>
      </c>
      <c r="G915" t="s">
        <v>149</v>
      </c>
      <c r="H915" t="s">
        <v>168</v>
      </c>
      <c r="I915" t="s">
        <v>47</v>
      </c>
      <c r="J915" s="2">
        <v>43003.199999999997</v>
      </c>
    </row>
    <row r="916" spans="2:10" x14ac:dyDescent="0.3">
      <c r="B916">
        <v>915</v>
      </c>
      <c r="C916" s="1" t="s">
        <v>34</v>
      </c>
      <c r="D916" t="s">
        <v>41</v>
      </c>
      <c r="E916" t="s">
        <v>97</v>
      </c>
      <c r="F916" t="s">
        <v>105</v>
      </c>
      <c r="G916" t="s">
        <v>149</v>
      </c>
      <c r="H916" t="s">
        <v>168</v>
      </c>
      <c r="I916" t="s">
        <v>48</v>
      </c>
      <c r="J916" s="2">
        <v>6555.58</v>
      </c>
    </row>
    <row r="917" spans="2:10" x14ac:dyDescent="0.3">
      <c r="B917">
        <v>916</v>
      </c>
      <c r="C917" s="1" t="s">
        <v>34</v>
      </c>
      <c r="D917" t="s">
        <v>41</v>
      </c>
      <c r="E917" t="s">
        <v>97</v>
      </c>
      <c r="F917" t="s">
        <v>105</v>
      </c>
      <c r="G917" t="s">
        <v>149</v>
      </c>
      <c r="H917" t="s">
        <v>168</v>
      </c>
      <c r="I917" t="s">
        <v>49</v>
      </c>
      <c r="J917" s="2">
        <v>3627.98</v>
      </c>
    </row>
    <row r="918" spans="2:10" x14ac:dyDescent="0.3">
      <c r="B918">
        <v>917</v>
      </c>
      <c r="C918" s="1" t="s">
        <v>34</v>
      </c>
      <c r="D918" t="s">
        <v>41</v>
      </c>
      <c r="E918" t="s">
        <v>97</v>
      </c>
      <c r="F918" t="s">
        <v>105</v>
      </c>
      <c r="G918" t="s">
        <v>149</v>
      </c>
      <c r="H918" t="s">
        <v>168</v>
      </c>
      <c r="I918" t="s">
        <v>50</v>
      </c>
      <c r="J918" s="2">
        <v>27548.57</v>
      </c>
    </row>
    <row r="919" spans="2:10" x14ac:dyDescent="0.3">
      <c r="B919">
        <v>918</v>
      </c>
      <c r="C919" s="1" t="s">
        <v>34</v>
      </c>
      <c r="D919" t="s">
        <v>41</v>
      </c>
      <c r="E919" t="s">
        <v>97</v>
      </c>
      <c r="F919" t="s">
        <v>105</v>
      </c>
      <c r="G919" t="s">
        <v>110</v>
      </c>
      <c r="H919" t="s">
        <v>111</v>
      </c>
      <c r="I919" t="s">
        <v>42</v>
      </c>
      <c r="J919" s="2">
        <v>1072.77</v>
      </c>
    </row>
    <row r="920" spans="2:10" x14ac:dyDescent="0.3">
      <c r="B920">
        <v>919</v>
      </c>
      <c r="C920" s="1" t="s">
        <v>34</v>
      </c>
      <c r="D920" t="s">
        <v>41</v>
      </c>
      <c r="E920" t="s">
        <v>97</v>
      </c>
      <c r="F920" t="s">
        <v>105</v>
      </c>
      <c r="G920" t="s">
        <v>110</v>
      </c>
      <c r="H920" t="s">
        <v>111</v>
      </c>
      <c r="I920" t="s">
        <v>43</v>
      </c>
      <c r="J920" s="2">
        <v>42179.35</v>
      </c>
    </row>
    <row r="921" spans="2:10" x14ac:dyDescent="0.3">
      <c r="B921">
        <v>920</v>
      </c>
      <c r="C921" s="1" t="s">
        <v>34</v>
      </c>
      <c r="D921" t="s">
        <v>41</v>
      </c>
      <c r="E921" t="s">
        <v>97</v>
      </c>
      <c r="F921" t="s">
        <v>105</v>
      </c>
      <c r="G921" t="s">
        <v>110</v>
      </c>
      <c r="H921" t="s">
        <v>111</v>
      </c>
      <c r="I921" t="s">
        <v>44</v>
      </c>
      <c r="J921" s="2">
        <v>16080.49</v>
      </c>
    </row>
    <row r="922" spans="2:10" x14ac:dyDescent="0.3">
      <c r="B922">
        <v>921</v>
      </c>
      <c r="C922" s="1" t="s">
        <v>34</v>
      </c>
      <c r="D922" t="s">
        <v>41</v>
      </c>
      <c r="E922" t="s">
        <v>97</v>
      </c>
      <c r="F922" t="s">
        <v>105</v>
      </c>
      <c r="G922" t="s">
        <v>110</v>
      </c>
      <c r="H922" t="s">
        <v>111</v>
      </c>
      <c r="I922" t="s">
        <v>45</v>
      </c>
      <c r="J922" s="2">
        <v>34147.78</v>
      </c>
    </row>
    <row r="923" spans="2:10" x14ac:dyDescent="0.3">
      <c r="B923">
        <v>922</v>
      </c>
      <c r="C923" s="1" t="s">
        <v>34</v>
      </c>
      <c r="D923" t="s">
        <v>41</v>
      </c>
      <c r="E923" t="s">
        <v>97</v>
      </c>
      <c r="F923" t="s">
        <v>105</v>
      </c>
      <c r="G923" t="s">
        <v>110</v>
      </c>
      <c r="H923" t="s">
        <v>111</v>
      </c>
      <c r="I923" t="s">
        <v>46</v>
      </c>
      <c r="J923" s="2">
        <v>9498.84</v>
      </c>
    </row>
    <row r="924" spans="2:10" x14ac:dyDescent="0.3">
      <c r="B924">
        <v>923</v>
      </c>
      <c r="C924" s="1" t="s">
        <v>34</v>
      </c>
      <c r="D924" t="s">
        <v>41</v>
      </c>
      <c r="E924" t="s">
        <v>97</v>
      </c>
      <c r="F924" t="s">
        <v>105</v>
      </c>
      <c r="G924" t="s">
        <v>110</v>
      </c>
      <c r="H924" t="s">
        <v>111</v>
      </c>
      <c r="I924" t="s">
        <v>47</v>
      </c>
      <c r="J924" s="2">
        <v>13606.35</v>
      </c>
    </row>
    <row r="925" spans="2:10" x14ac:dyDescent="0.3">
      <c r="B925">
        <v>924</v>
      </c>
      <c r="C925" s="1" t="s">
        <v>34</v>
      </c>
      <c r="D925" t="s">
        <v>41</v>
      </c>
      <c r="E925" t="s">
        <v>97</v>
      </c>
      <c r="F925" t="s">
        <v>105</v>
      </c>
      <c r="G925" t="s">
        <v>110</v>
      </c>
      <c r="H925" t="s">
        <v>111</v>
      </c>
      <c r="I925" t="s">
        <v>48</v>
      </c>
      <c r="J925" s="2">
        <v>15034.32</v>
      </c>
    </row>
    <row r="926" spans="2:10" x14ac:dyDescent="0.3">
      <c r="B926">
        <v>925</v>
      </c>
      <c r="C926" s="1" t="s">
        <v>34</v>
      </c>
      <c r="D926" t="s">
        <v>41</v>
      </c>
      <c r="E926" t="s">
        <v>97</v>
      </c>
      <c r="F926" t="s">
        <v>105</v>
      </c>
      <c r="G926" t="s">
        <v>110</v>
      </c>
      <c r="H926" t="s">
        <v>111</v>
      </c>
      <c r="I926" t="s">
        <v>49</v>
      </c>
      <c r="J926" s="2">
        <v>6359.84</v>
      </c>
    </row>
    <row r="927" spans="2:10" x14ac:dyDescent="0.3">
      <c r="B927">
        <v>926</v>
      </c>
      <c r="C927" s="1" t="s">
        <v>34</v>
      </c>
      <c r="D927" t="s">
        <v>41</v>
      </c>
      <c r="E927" t="s">
        <v>97</v>
      </c>
      <c r="F927" t="s">
        <v>105</v>
      </c>
      <c r="G927" t="s">
        <v>110</v>
      </c>
      <c r="H927" t="s">
        <v>111</v>
      </c>
      <c r="I927" t="s">
        <v>50</v>
      </c>
      <c r="J927" s="2">
        <v>9621.15</v>
      </c>
    </row>
    <row r="928" spans="2:10" x14ac:dyDescent="0.3">
      <c r="B928">
        <v>927</v>
      </c>
      <c r="C928" s="1" t="s">
        <v>34</v>
      </c>
      <c r="D928" t="s">
        <v>41</v>
      </c>
      <c r="E928" t="s">
        <v>97</v>
      </c>
      <c r="F928" t="s">
        <v>105</v>
      </c>
      <c r="G928" t="s">
        <v>110</v>
      </c>
      <c r="H928" t="s">
        <v>112</v>
      </c>
      <c r="I928" t="s">
        <v>42</v>
      </c>
      <c r="J928" s="2">
        <v>94068</v>
      </c>
    </row>
    <row r="929" spans="2:10" x14ac:dyDescent="0.3">
      <c r="B929">
        <v>928</v>
      </c>
      <c r="C929" s="1" t="s">
        <v>34</v>
      </c>
      <c r="D929" t="s">
        <v>41</v>
      </c>
      <c r="E929" t="s">
        <v>97</v>
      </c>
      <c r="F929" t="s">
        <v>105</v>
      </c>
      <c r="G929" t="s">
        <v>110</v>
      </c>
      <c r="H929" t="s">
        <v>112</v>
      </c>
      <c r="I929" t="s">
        <v>43</v>
      </c>
      <c r="J929" s="2">
        <v>172456</v>
      </c>
    </row>
    <row r="930" spans="2:10" x14ac:dyDescent="0.3">
      <c r="B930">
        <v>929</v>
      </c>
      <c r="C930" s="1" t="s">
        <v>34</v>
      </c>
      <c r="D930" t="s">
        <v>41</v>
      </c>
      <c r="E930" t="s">
        <v>97</v>
      </c>
      <c r="F930" t="s">
        <v>105</v>
      </c>
      <c r="G930" t="s">
        <v>110</v>
      </c>
      <c r="H930" t="s">
        <v>112</v>
      </c>
      <c r="I930" t="s">
        <v>44</v>
      </c>
      <c r="J930" s="2">
        <v>226776</v>
      </c>
    </row>
    <row r="931" spans="2:10" x14ac:dyDescent="0.3">
      <c r="B931">
        <v>930</v>
      </c>
      <c r="C931" s="1" t="s">
        <v>34</v>
      </c>
      <c r="D931" t="s">
        <v>41</v>
      </c>
      <c r="E931" t="s">
        <v>97</v>
      </c>
      <c r="F931" t="s">
        <v>105</v>
      </c>
      <c r="G931" t="s">
        <v>110</v>
      </c>
      <c r="H931" t="s">
        <v>112</v>
      </c>
      <c r="I931" t="s">
        <v>45</v>
      </c>
      <c r="J931" s="2">
        <v>241956</v>
      </c>
    </row>
    <row r="932" spans="2:10" x14ac:dyDescent="0.3">
      <c r="B932">
        <v>931</v>
      </c>
      <c r="C932" s="1" t="s">
        <v>34</v>
      </c>
      <c r="D932" t="s">
        <v>41</v>
      </c>
      <c r="E932" t="s">
        <v>97</v>
      </c>
      <c r="F932" t="s">
        <v>105</v>
      </c>
      <c r="G932" t="s">
        <v>110</v>
      </c>
      <c r="H932" t="s">
        <v>112</v>
      </c>
      <c r="I932" t="s">
        <v>46</v>
      </c>
      <c r="J932" s="2">
        <v>226776</v>
      </c>
    </row>
    <row r="933" spans="2:10" x14ac:dyDescent="0.3">
      <c r="B933">
        <v>932</v>
      </c>
      <c r="C933" s="1" t="s">
        <v>34</v>
      </c>
      <c r="D933" t="s">
        <v>41</v>
      </c>
      <c r="E933" t="s">
        <v>97</v>
      </c>
      <c r="F933" t="s">
        <v>105</v>
      </c>
      <c r="G933" t="s">
        <v>110</v>
      </c>
      <c r="H933" t="s">
        <v>112</v>
      </c>
      <c r="I933" t="s">
        <v>47</v>
      </c>
      <c r="J933" s="2">
        <v>129276</v>
      </c>
    </row>
    <row r="934" spans="2:10" x14ac:dyDescent="0.3">
      <c r="B934">
        <v>933</v>
      </c>
      <c r="C934" s="1" t="s">
        <v>34</v>
      </c>
      <c r="D934" t="s">
        <v>41</v>
      </c>
      <c r="E934" t="s">
        <v>97</v>
      </c>
      <c r="F934" t="s">
        <v>105</v>
      </c>
      <c r="G934" t="s">
        <v>110</v>
      </c>
      <c r="H934" t="s">
        <v>112</v>
      </c>
      <c r="I934" t="s">
        <v>48</v>
      </c>
      <c r="J934" s="2">
        <v>76071</v>
      </c>
    </row>
    <row r="935" spans="2:10" x14ac:dyDescent="0.3">
      <c r="B935">
        <v>934</v>
      </c>
      <c r="C935" s="1" t="s">
        <v>34</v>
      </c>
      <c r="D935" t="s">
        <v>41</v>
      </c>
      <c r="E935" t="s">
        <v>97</v>
      </c>
      <c r="F935" t="s">
        <v>105</v>
      </c>
      <c r="G935" t="s">
        <v>110</v>
      </c>
      <c r="H935" t="s">
        <v>112</v>
      </c>
      <c r="I935" t="s">
        <v>49</v>
      </c>
      <c r="J935" s="2">
        <v>0</v>
      </c>
    </row>
    <row r="936" spans="2:10" x14ac:dyDescent="0.3">
      <c r="B936">
        <v>935</v>
      </c>
      <c r="C936" s="1" t="s">
        <v>34</v>
      </c>
      <c r="D936" t="s">
        <v>41</v>
      </c>
      <c r="E936" t="s">
        <v>97</v>
      </c>
      <c r="F936" t="s">
        <v>105</v>
      </c>
      <c r="G936" t="s">
        <v>110</v>
      </c>
      <c r="H936" t="s">
        <v>112</v>
      </c>
      <c r="I936" t="s">
        <v>50</v>
      </c>
      <c r="J936" s="2">
        <v>0</v>
      </c>
    </row>
    <row r="937" spans="2:10" x14ac:dyDescent="0.3">
      <c r="B937">
        <v>936</v>
      </c>
      <c r="C937" s="1" t="s">
        <v>34</v>
      </c>
      <c r="D937" t="s">
        <v>41</v>
      </c>
      <c r="E937" t="s">
        <v>97</v>
      </c>
      <c r="F937" t="s">
        <v>105</v>
      </c>
      <c r="G937" t="s">
        <v>110</v>
      </c>
      <c r="H937" t="s">
        <v>113</v>
      </c>
      <c r="I937" t="s">
        <v>42</v>
      </c>
      <c r="J937" s="2">
        <v>47835.3</v>
      </c>
    </row>
    <row r="938" spans="2:10" x14ac:dyDescent="0.3">
      <c r="B938">
        <v>937</v>
      </c>
      <c r="C938" s="1" t="s">
        <v>34</v>
      </c>
      <c r="D938" t="s">
        <v>41</v>
      </c>
      <c r="E938" t="s">
        <v>97</v>
      </c>
      <c r="F938" t="s">
        <v>105</v>
      </c>
      <c r="G938" t="s">
        <v>110</v>
      </c>
      <c r="H938" t="s">
        <v>113</v>
      </c>
      <c r="I938" t="s">
        <v>43</v>
      </c>
      <c r="J938" s="2">
        <v>48247.53</v>
      </c>
    </row>
    <row r="939" spans="2:10" x14ac:dyDescent="0.3">
      <c r="B939">
        <v>938</v>
      </c>
      <c r="C939" s="1" t="s">
        <v>34</v>
      </c>
      <c r="D939" t="s">
        <v>41</v>
      </c>
      <c r="E939" t="s">
        <v>97</v>
      </c>
      <c r="F939" t="s">
        <v>105</v>
      </c>
      <c r="G939" t="s">
        <v>110</v>
      </c>
      <c r="H939" t="s">
        <v>113</v>
      </c>
      <c r="I939" t="s">
        <v>44</v>
      </c>
      <c r="J939" s="2">
        <v>48609.99</v>
      </c>
    </row>
    <row r="940" spans="2:10" x14ac:dyDescent="0.3">
      <c r="B940">
        <v>939</v>
      </c>
      <c r="C940" s="1" t="s">
        <v>34</v>
      </c>
      <c r="D940" t="s">
        <v>41</v>
      </c>
      <c r="E940" t="s">
        <v>97</v>
      </c>
      <c r="F940" t="s">
        <v>105</v>
      </c>
      <c r="G940" t="s">
        <v>110</v>
      </c>
      <c r="H940" t="s">
        <v>113</v>
      </c>
      <c r="I940" t="s">
        <v>45</v>
      </c>
      <c r="J940" s="2">
        <v>65679.520000000004</v>
      </c>
    </row>
    <row r="941" spans="2:10" x14ac:dyDescent="0.3">
      <c r="B941">
        <v>940</v>
      </c>
      <c r="C941" s="1" t="s">
        <v>34</v>
      </c>
      <c r="D941" t="s">
        <v>41</v>
      </c>
      <c r="E941" t="s">
        <v>97</v>
      </c>
      <c r="F941" t="s">
        <v>105</v>
      </c>
      <c r="G941" t="s">
        <v>110</v>
      </c>
      <c r="H941" t="s">
        <v>113</v>
      </c>
      <c r="I941" t="s">
        <v>46</v>
      </c>
      <c r="J941" s="2">
        <v>64407.34</v>
      </c>
    </row>
    <row r="942" spans="2:10" x14ac:dyDescent="0.3">
      <c r="B942">
        <v>941</v>
      </c>
      <c r="C942" s="1" t="s">
        <v>34</v>
      </c>
      <c r="D942" t="s">
        <v>41</v>
      </c>
      <c r="E942" t="s">
        <v>97</v>
      </c>
      <c r="F942" t="s">
        <v>105</v>
      </c>
      <c r="G942" t="s">
        <v>110</v>
      </c>
      <c r="H942" t="s">
        <v>113</v>
      </c>
      <c r="I942" t="s">
        <v>47</v>
      </c>
      <c r="J942" s="2">
        <v>80541.2</v>
      </c>
    </row>
    <row r="943" spans="2:10" x14ac:dyDescent="0.3">
      <c r="B943">
        <v>942</v>
      </c>
      <c r="C943" s="1" t="s">
        <v>34</v>
      </c>
      <c r="D943" t="s">
        <v>41</v>
      </c>
      <c r="E943" t="s">
        <v>97</v>
      </c>
      <c r="F943" t="s">
        <v>105</v>
      </c>
      <c r="G943" t="s">
        <v>110</v>
      </c>
      <c r="H943" t="s">
        <v>113</v>
      </c>
      <c r="I943" t="s">
        <v>48</v>
      </c>
      <c r="J943" s="2">
        <v>47547.44</v>
      </c>
    </row>
    <row r="944" spans="2:10" x14ac:dyDescent="0.3">
      <c r="B944">
        <v>943</v>
      </c>
      <c r="C944" s="1" t="s">
        <v>34</v>
      </c>
      <c r="D944" t="s">
        <v>41</v>
      </c>
      <c r="E944" t="s">
        <v>97</v>
      </c>
      <c r="F944" t="s">
        <v>105</v>
      </c>
      <c r="G944" t="s">
        <v>110</v>
      </c>
      <c r="H944" t="s">
        <v>113</v>
      </c>
      <c r="I944" t="s">
        <v>49</v>
      </c>
      <c r="J944" s="2">
        <v>0</v>
      </c>
    </row>
    <row r="945" spans="2:10" x14ac:dyDescent="0.3">
      <c r="B945">
        <v>944</v>
      </c>
      <c r="C945" s="1" t="s">
        <v>34</v>
      </c>
      <c r="D945" t="s">
        <v>41</v>
      </c>
      <c r="E945" t="s">
        <v>97</v>
      </c>
      <c r="F945" t="s">
        <v>105</v>
      </c>
      <c r="G945" t="s">
        <v>110</v>
      </c>
      <c r="H945" t="s">
        <v>113</v>
      </c>
      <c r="I945" t="s">
        <v>50</v>
      </c>
      <c r="J945" s="2">
        <v>0</v>
      </c>
    </row>
    <row r="946" spans="2:10" x14ac:dyDescent="0.3">
      <c r="B946">
        <v>945</v>
      </c>
      <c r="C946" s="1" t="s">
        <v>34</v>
      </c>
      <c r="D946" t="s">
        <v>41</v>
      </c>
      <c r="E946" t="s">
        <v>97</v>
      </c>
      <c r="F946" t="s">
        <v>105</v>
      </c>
      <c r="G946" t="s">
        <v>110</v>
      </c>
      <c r="H946" t="s">
        <v>114</v>
      </c>
      <c r="I946" t="s">
        <v>42</v>
      </c>
      <c r="J946" s="2">
        <v>439155.86</v>
      </c>
    </row>
    <row r="947" spans="2:10" x14ac:dyDescent="0.3">
      <c r="B947">
        <v>946</v>
      </c>
      <c r="C947" s="1" t="s">
        <v>34</v>
      </c>
      <c r="D947" t="s">
        <v>41</v>
      </c>
      <c r="E947" t="s">
        <v>97</v>
      </c>
      <c r="F947" t="s">
        <v>105</v>
      </c>
      <c r="G947" t="s">
        <v>110</v>
      </c>
      <c r="H947" t="s">
        <v>114</v>
      </c>
      <c r="I947" t="s">
        <v>43</v>
      </c>
      <c r="J947" s="2">
        <v>485092.21</v>
      </c>
    </row>
    <row r="948" spans="2:10" x14ac:dyDescent="0.3">
      <c r="B948">
        <v>947</v>
      </c>
      <c r="C948" s="1" t="s">
        <v>34</v>
      </c>
      <c r="D948" t="s">
        <v>41</v>
      </c>
      <c r="E948" t="s">
        <v>97</v>
      </c>
      <c r="F948" t="s">
        <v>105</v>
      </c>
      <c r="G948" t="s">
        <v>110</v>
      </c>
      <c r="H948" t="s">
        <v>114</v>
      </c>
      <c r="I948" t="s">
        <v>44</v>
      </c>
      <c r="J948" s="2">
        <v>687821.17</v>
      </c>
    </row>
    <row r="949" spans="2:10" x14ac:dyDescent="0.3">
      <c r="B949">
        <v>948</v>
      </c>
      <c r="C949" s="1" t="s">
        <v>34</v>
      </c>
      <c r="D949" t="s">
        <v>41</v>
      </c>
      <c r="E949" t="s">
        <v>97</v>
      </c>
      <c r="F949" t="s">
        <v>105</v>
      </c>
      <c r="G949" t="s">
        <v>110</v>
      </c>
      <c r="H949" t="s">
        <v>114</v>
      </c>
      <c r="I949" t="s">
        <v>45</v>
      </c>
      <c r="J949" s="2">
        <v>556572.63</v>
      </c>
    </row>
    <row r="950" spans="2:10" x14ac:dyDescent="0.3">
      <c r="B950">
        <v>949</v>
      </c>
      <c r="C950" s="1" t="s">
        <v>34</v>
      </c>
      <c r="D950" t="s">
        <v>41</v>
      </c>
      <c r="E950" t="s">
        <v>97</v>
      </c>
      <c r="F950" t="s">
        <v>105</v>
      </c>
      <c r="G950" t="s">
        <v>110</v>
      </c>
      <c r="H950" t="s">
        <v>114</v>
      </c>
      <c r="I950" t="s">
        <v>46</v>
      </c>
      <c r="J950" s="2">
        <v>257054.57</v>
      </c>
    </row>
    <row r="951" spans="2:10" x14ac:dyDescent="0.3">
      <c r="B951">
        <v>950</v>
      </c>
      <c r="C951" s="1" t="s">
        <v>34</v>
      </c>
      <c r="D951" t="s">
        <v>41</v>
      </c>
      <c r="E951" t="s">
        <v>97</v>
      </c>
      <c r="F951" t="s">
        <v>105</v>
      </c>
      <c r="G951" t="s">
        <v>110</v>
      </c>
      <c r="H951" t="s">
        <v>114</v>
      </c>
      <c r="I951" t="s">
        <v>47</v>
      </c>
      <c r="J951" s="2">
        <v>452778.44</v>
      </c>
    </row>
    <row r="952" spans="2:10" x14ac:dyDescent="0.3">
      <c r="B952">
        <v>951</v>
      </c>
      <c r="C952" s="1" t="s">
        <v>34</v>
      </c>
      <c r="D952" t="s">
        <v>41</v>
      </c>
      <c r="E952" t="s">
        <v>97</v>
      </c>
      <c r="F952" t="s">
        <v>105</v>
      </c>
      <c r="G952" t="s">
        <v>110</v>
      </c>
      <c r="H952" t="s">
        <v>114</v>
      </c>
      <c r="I952" t="s">
        <v>48</v>
      </c>
      <c r="J952" s="2">
        <v>484916.72</v>
      </c>
    </row>
    <row r="953" spans="2:10" x14ac:dyDescent="0.3">
      <c r="B953">
        <v>952</v>
      </c>
      <c r="C953" s="1" t="s">
        <v>34</v>
      </c>
      <c r="D953" t="s">
        <v>41</v>
      </c>
      <c r="E953" t="s">
        <v>97</v>
      </c>
      <c r="F953" t="s">
        <v>105</v>
      </c>
      <c r="G953" t="s">
        <v>110</v>
      </c>
      <c r="H953" t="s">
        <v>114</v>
      </c>
      <c r="I953" t="s">
        <v>49</v>
      </c>
      <c r="J953" s="2">
        <v>0</v>
      </c>
    </row>
    <row r="954" spans="2:10" x14ac:dyDescent="0.3">
      <c r="B954">
        <v>953</v>
      </c>
      <c r="C954" s="1" t="s">
        <v>34</v>
      </c>
      <c r="D954" t="s">
        <v>41</v>
      </c>
      <c r="E954" t="s">
        <v>97</v>
      </c>
      <c r="F954" t="s">
        <v>105</v>
      </c>
      <c r="G954" t="s">
        <v>110</v>
      </c>
      <c r="H954" t="s">
        <v>114</v>
      </c>
      <c r="I954" t="s">
        <v>50</v>
      </c>
      <c r="J954" s="2">
        <v>0</v>
      </c>
    </row>
    <row r="955" spans="2:10" x14ac:dyDescent="0.3">
      <c r="B955">
        <v>954</v>
      </c>
      <c r="C955" s="1" t="s">
        <v>34</v>
      </c>
      <c r="D955" t="s">
        <v>41</v>
      </c>
      <c r="E955" t="s">
        <v>97</v>
      </c>
      <c r="F955" t="s">
        <v>105</v>
      </c>
      <c r="G955" t="s">
        <v>110</v>
      </c>
      <c r="H955" t="s">
        <v>115</v>
      </c>
      <c r="I955" t="s">
        <v>42</v>
      </c>
      <c r="J955" s="2">
        <v>555095.69999999995</v>
      </c>
    </row>
    <row r="956" spans="2:10" x14ac:dyDescent="0.3">
      <c r="B956">
        <v>955</v>
      </c>
      <c r="C956" s="1" t="s">
        <v>34</v>
      </c>
      <c r="D956" t="s">
        <v>41</v>
      </c>
      <c r="E956" t="s">
        <v>97</v>
      </c>
      <c r="F956" t="s">
        <v>105</v>
      </c>
      <c r="G956" t="s">
        <v>110</v>
      </c>
      <c r="H956" t="s">
        <v>115</v>
      </c>
      <c r="I956" t="s">
        <v>43</v>
      </c>
      <c r="J956" s="2">
        <v>337932.78</v>
      </c>
    </row>
    <row r="957" spans="2:10" x14ac:dyDescent="0.3">
      <c r="B957">
        <v>956</v>
      </c>
      <c r="C957" s="1" t="s">
        <v>34</v>
      </c>
      <c r="D957" t="s">
        <v>41</v>
      </c>
      <c r="E957" t="s">
        <v>97</v>
      </c>
      <c r="F957" t="s">
        <v>105</v>
      </c>
      <c r="G957" t="s">
        <v>110</v>
      </c>
      <c r="H957" t="s">
        <v>115</v>
      </c>
      <c r="I957" t="s">
        <v>44</v>
      </c>
      <c r="J957" s="2">
        <v>408535.21</v>
      </c>
    </row>
    <row r="958" spans="2:10" x14ac:dyDescent="0.3">
      <c r="B958">
        <v>957</v>
      </c>
      <c r="C958" s="1" t="s">
        <v>34</v>
      </c>
      <c r="D958" t="s">
        <v>41</v>
      </c>
      <c r="E958" t="s">
        <v>97</v>
      </c>
      <c r="F958" t="s">
        <v>105</v>
      </c>
      <c r="G958" t="s">
        <v>110</v>
      </c>
      <c r="H958" t="s">
        <v>115</v>
      </c>
      <c r="I958" t="s">
        <v>45</v>
      </c>
      <c r="J958" s="2">
        <v>441013.53</v>
      </c>
    </row>
    <row r="959" spans="2:10" x14ac:dyDescent="0.3">
      <c r="B959">
        <v>958</v>
      </c>
      <c r="C959" s="1" t="s">
        <v>34</v>
      </c>
      <c r="D959" t="s">
        <v>41</v>
      </c>
      <c r="E959" t="s">
        <v>97</v>
      </c>
      <c r="F959" t="s">
        <v>105</v>
      </c>
      <c r="G959" t="s">
        <v>110</v>
      </c>
      <c r="H959" t="s">
        <v>115</v>
      </c>
      <c r="I959" t="s">
        <v>46</v>
      </c>
      <c r="J959" s="2">
        <v>0</v>
      </c>
    </row>
    <row r="960" spans="2:10" x14ac:dyDescent="0.3">
      <c r="B960">
        <v>959</v>
      </c>
      <c r="C960" s="1" t="s">
        <v>34</v>
      </c>
      <c r="D960" t="s">
        <v>41</v>
      </c>
      <c r="E960" t="s">
        <v>97</v>
      </c>
      <c r="F960" t="s">
        <v>105</v>
      </c>
      <c r="G960" t="s">
        <v>110</v>
      </c>
      <c r="H960" t="s">
        <v>115</v>
      </c>
      <c r="I960" t="s">
        <v>47</v>
      </c>
      <c r="J960" s="2">
        <v>202739.53</v>
      </c>
    </row>
    <row r="961" spans="2:10" x14ac:dyDescent="0.3">
      <c r="B961">
        <v>960</v>
      </c>
      <c r="C961" s="1" t="s">
        <v>34</v>
      </c>
      <c r="D961" t="s">
        <v>41</v>
      </c>
      <c r="E961" t="s">
        <v>97</v>
      </c>
      <c r="F961" t="s">
        <v>105</v>
      </c>
      <c r="G961" t="s">
        <v>110</v>
      </c>
      <c r="H961" t="s">
        <v>115</v>
      </c>
      <c r="I961" t="s">
        <v>48</v>
      </c>
      <c r="J961" s="2">
        <v>586102.56999999995</v>
      </c>
    </row>
    <row r="962" spans="2:10" x14ac:dyDescent="0.3">
      <c r="B962">
        <v>961</v>
      </c>
      <c r="C962" s="1" t="s">
        <v>34</v>
      </c>
      <c r="D962" t="s">
        <v>41</v>
      </c>
      <c r="E962" t="s">
        <v>97</v>
      </c>
      <c r="F962" t="s">
        <v>105</v>
      </c>
      <c r="G962" t="s">
        <v>110</v>
      </c>
      <c r="H962" t="s">
        <v>115</v>
      </c>
      <c r="I962" t="s">
        <v>49</v>
      </c>
      <c r="J962" s="2">
        <v>0</v>
      </c>
    </row>
    <row r="963" spans="2:10" x14ac:dyDescent="0.3">
      <c r="B963">
        <v>962</v>
      </c>
      <c r="C963" s="1" t="s">
        <v>34</v>
      </c>
      <c r="D963" t="s">
        <v>41</v>
      </c>
      <c r="E963" t="s">
        <v>97</v>
      </c>
      <c r="F963" t="s">
        <v>105</v>
      </c>
      <c r="G963" t="s">
        <v>110</v>
      </c>
      <c r="H963" t="s">
        <v>115</v>
      </c>
      <c r="I963" t="s">
        <v>50</v>
      </c>
      <c r="J963" s="2">
        <v>0</v>
      </c>
    </row>
    <row r="964" spans="2:10" x14ac:dyDescent="0.3">
      <c r="B964">
        <v>963</v>
      </c>
      <c r="C964" s="1" t="s">
        <v>34</v>
      </c>
      <c r="D964" t="s">
        <v>41</v>
      </c>
      <c r="E964" t="s">
        <v>97</v>
      </c>
      <c r="F964" t="s">
        <v>105</v>
      </c>
      <c r="G964" t="s">
        <v>110</v>
      </c>
      <c r="H964" t="s">
        <v>169</v>
      </c>
      <c r="I964" t="s">
        <v>42</v>
      </c>
      <c r="J964" s="2">
        <v>0</v>
      </c>
    </row>
    <row r="965" spans="2:10" x14ac:dyDescent="0.3">
      <c r="B965">
        <v>964</v>
      </c>
      <c r="C965" s="1" t="s">
        <v>34</v>
      </c>
      <c r="D965" t="s">
        <v>41</v>
      </c>
      <c r="E965" t="s">
        <v>97</v>
      </c>
      <c r="F965" t="s">
        <v>105</v>
      </c>
      <c r="G965" t="s">
        <v>110</v>
      </c>
      <c r="H965" t="s">
        <v>169</v>
      </c>
      <c r="I965" t="s">
        <v>43</v>
      </c>
      <c r="J965" s="2">
        <v>0</v>
      </c>
    </row>
    <row r="966" spans="2:10" x14ac:dyDescent="0.3">
      <c r="B966">
        <v>965</v>
      </c>
      <c r="C966" s="1" t="s">
        <v>34</v>
      </c>
      <c r="D966" t="s">
        <v>41</v>
      </c>
      <c r="E966" t="s">
        <v>97</v>
      </c>
      <c r="F966" t="s">
        <v>105</v>
      </c>
      <c r="G966" t="s">
        <v>110</v>
      </c>
      <c r="H966" t="s">
        <v>169</v>
      </c>
      <c r="I966" t="s">
        <v>44</v>
      </c>
      <c r="J966" s="2">
        <v>0</v>
      </c>
    </row>
    <row r="967" spans="2:10" x14ac:dyDescent="0.3">
      <c r="B967">
        <v>966</v>
      </c>
      <c r="C967" s="1" t="s">
        <v>34</v>
      </c>
      <c r="D967" t="s">
        <v>41</v>
      </c>
      <c r="E967" t="s">
        <v>97</v>
      </c>
      <c r="F967" t="s">
        <v>105</v>
      </c>
      <c r="G967" t="s">
        <v>110</v>
      </c>
      <c r="H967" t="s">
        <v>169</v>
      </c>
      <c r="I967" t="s">
        <v>45</v>
      </c>
      <c r="J967" s="2">
        <v>0</v>
      </c>
    </row>
    <row r="968" spans="2:10" x14ac:dyDescent="0.3">
      <c r="B968">
        <v>967</v>
      </c>
      <c r="C968" s="1" t="s">
        <v>34</v>
      </c>
      <c r="D968" t="s">
        <v>41</v>
      </c>
      <c r="E968" t="s">
        <v>97</v>
      </c>
      <c r="F968" t="s">
        <v>105</v>
      </c>
      <c r="G968" t="s">
        <v>110</v>
      </c>
      <c r="H968" t="s">
        <v>169</v>
      </c>
      <c r="I968" t="s">
        <v>46</v>
      </c>
      <c r="J968" s="2">
        <v>0</v>
      </c>
    </row>
    <row r="969" spans="2:10" x14ac:dyDescent="0.3">
      <c r="B969">
        <v>968</v>
      </c>
      <c r="C969" s="1" t="s">
        <v>34</v>
      </c>
      <c r="D969" t="s">
        <v>41</v>
      </c>
      <c r="E969" t="s">
        <v>97</v>
      </c>
      <c r="F969" t="s">
        <v>105</v>
      </c>
      <c r="G969" t="s">
        <v>110</v>
      </c>
      <c r="H969" t="s">
        <v>169</v>
      </c>
      <c r="I969" t="s">
        <v>47</v>
      </c>
      <c r="J969" s="2">
        <v>0</v>
      </c>
    </row>
    <row r="970" spans="2:10" x14ac:dyDescent="0.3">
      <c r="B970">
        <v>969</v>
      </c>
      <c r="C970" s="1" t="s">
        <v>34</v>
      </c>
      <c r="D970" t="s">
        <v>41</v>
      </c>
      <c r="E970" t="s">
        <v>97</v>
      </c>
      <c r="F970" t="s">
        <v>105</v>
      </c>
      <c r="G970" t="s">
        <v>110</v>
      </c>
      <c r="H970" t="s">
        <v>169</v>
      </c>
      <c r="I970" t="s">
        <v>48</v>
      </c>
      <c r="J970" s="2">
        <v>0</v>
      </c>
    </row>
    <row r="971" spans="2:10" x14ac:dyDescent="0.3">
      <c r="B971">
        <v>970</v>
      </c>
      <c r="C971" s="1" t="s">
        <v>34</v>
      </c>
      <c r="D971" t="s">
        <v>41</v>
      </c>
      <c r="E971" t="s">
        <v>97</v>
      </c>
      <c r="F971" t="s">
        <v>105</v>
      </c>
      <c r="G971" t="s">
        <v>110</v>
      </c>
      <c r="H971" t="s">
        <v>169</v>
      </c>
      <c r="I971" t="s">
        <v>49</v>
      </c>
      <c r="J971" s="2">
        <v>0</v>
      </c>
    </row>
    <row r="972" spans="2:10" x14ac:dyDescent="0.3">
      <c r="B972">
        <v>971</v>
      </c>
      <c r="C972" s="1" t="s">
        <v>34</v>
      </c>
      <c r="D972" t="s">
        <v>41</v>
      </c>
      <c r="E972" t="s">
        <v>97</v>
      </c>
      <c r="F972" t="s">
        <v>105</v>
      </c>
      <c r="G972" t="s">
        <v>110</v>
      </c>
      <c r="H972" t="s">
        <v>169</v>
      </c>
      <c r="I972" t="s">
        <v>50</v>
      </c>
      <c r="J972" s="2">
        <v>0</v>
      </c>
    </row>
    <row r="973" spans="2:10" x14ac:dyDescent="0.3">
      <c r="B973">
        <v>972</v>
      </c>
      <c r="C973" s="1" t="s">
        <v>34</v>
      </c>
      <c r="D973" t="s">
        <v>41</v>
      </c>
      <c r="E973" t="s">
        <v>97</v>
      </c>
      <c r="F973" t="s">
        <v>105</v>
      </c>
      <c r="G973" t="s">
        <v>110</v>
      </c>
      <c r="H973" t="s">
        <v>116</v>
      </c>
      <c r="I973" t="s">
        <v>42</v>
      </c>
      <c r="J973" s="2">
        <v>208104.94</v>
      </c>
    </row>
    <row r="974" spans="2:10" x14ac:dyDescent="0.3">
      <c r="B974">
        <v>973</v>
      </c>
      <c r="C974" s="1" t="s">
        <v>34</v>
      </c>
      <c r="D974" t="s">
        <v>41</v>
      </c>
      <c r="E974" t="s">
        <v>97</v>
      </c>
      <c r="F974" t="s">
        <v>105</v>
      </c>
      <c r="G974" t="s">
        <v>110</v>
      </c>
      <c r="H974" t="s">
        <v>116</v>
      </c>
      <c r="I974" t="s">
        <v>43</v>
      </c>
      <c r="J974" s="2">
        <v>276141.51</v>
      </c>
    </row>
    <row r="975" spans="2:10" x14ac:dyDescent="0.3">
      <c r="B975">
        <v>974</v>
      </c>
      <c r="C975" s="1" t="s">
        <v>34</v>
      </c>
      <c r="D975" t="s">
        <v>41</v>
      </c>
      <c r="E975" t="s">
        <v>97</v>
      </c>
      <c r="F975" t="s">
        <v>105</v>
      </c>
      <c r="G975" t="s">
        <v>110</v>
      </c>
      <c r="H975" t="s">
        <v>116</v>
      </c>
      <c r="I975" t="s">
        <v>44</v>
      </c>
      <c r="J975" s="2">
        <v>330360.01</v>
      </c>
    </row>
    <row r="976" spans="2:10" x14ac:dyDescent="0.3">
      <c r="B976">
        <v>975</v>
      </c>
      <c r="C976" s="1" t="s">
        <v>34</v>
      </c>
      <c r="D976" t="s">
        <v>41</v>
      </c>
      <c r="E976" t="s">
        <v>97</v>
      </c>
      <c r="F976" t="s">
        <v>105</v>
      </c>
      <c r="G976" t="s">
        <v>110</v>
      </c>
      <c r="H976" t="s">
        <v>116</v>
      </c>
      <c r="I976" t="s">
        <v>45</v>
      </c>
      <c r="J976" s="2">
        <v>305864.51</v>
      </c>
    </row>
    <row r="977" spans="2:10" x14ac:dyDescent="0.3">
      <c r="B977">
        <v>976</v>
      </c>
      <c r="C977" s="1" t="s">
        <v>34</v>
      </c>
      <c r="D977" t="s">
        <v>41</v>
      </c>
      <c r="E977" t="s">
        <v>97</v>
      </c>
      <c r="F977" t="s">
        <v>105</v>
      </c>
      <c r="G977" t="s">
        <v>110</v>
      </c>
      <c r="H977" t="s">
        <v>116</v>
      </c>
      <c r="I977" t="s">
        <v>46</v>
      </c>
      <c r="J977" s="2">
        <v>383225.5</v>
      </c>
    </row>
    <row r="978" spans="2:10" x14ac:dyDescent="0.3">
      <c r="B978">
        <v>977</v>
      </c>
      <c r="C978" s="1" t="s">
        <v>34</v>
      </c>
      <c r="D978" t="s">
        <v>41</v>
      </c>
      <c r="E978" t="s">
        <v>97</v>
      </c>
      <c r="F978" t="s">
        <v>105</v>
      </c>
      <c r="G978" t="s">
        <v>110</v>
      </c>
      <c r="H978" t="s">
        <v>116</v>
      </c>
      <c r="I978" t="s">
        <v>47</v>
      </c>
      <c r="J978" s="2">
        <v>539568.66</v>
      </c>
    </row>
    <row r="979" spans="2:10" x14ac:dyDescent="0.3">
      <c r="B979">
        <v>978</v>
      </c>
      <c r="C979" s="1" t="s">
        <v>34</v>
      </c>
      <c r="D979" t="s">
        <v>41</v>
      </c>
      <c r="E979" t="s">
        <v>97</v>
      </c>
      <c r="F979" t="s">
        <v>105</v>
      </c>
      <c r="G979" t="s">
        <v>110</v>
      </c>
      <c r="H979" t="s">
        <v>116</v>
      </c>
      <c r="I979" t="s">
        <v>48</v>
      </c>
      <c r="J979" s="2">
        <v>280036.51</v>
      </c>
    </row>
    <row r="980" spans="2:10" x14ac:dyDescent="0.3">
      <c r="B980">
        <v>979</v>
      </c>
      <c r="C980" s="1" t="s">
        <v>34</v>
      </c>
      <c r="D980" t="s">
        <v>41</v>
      </c>
      <c r="E980" t="s">
        <v>97</v>
      </c>
      <c r="F980" t="s">
        <v>105</v>
      </c>
      <c r="G980" t="s">
        <v>110</v>
      </c>
      <c r="H980" t="s">
        <v>116</v>
      </c>
      <c r="I980" t="s">
        <v>49</v>
      </c>
      <c r="J980" s="2">
        <v>0</v>
      </c>
    </row>
    <row r="981" spans="2:10" x14ac:dyDescent="0.3">
      <c r="B981">
        <v>980</v>
      </c>
      <c r="C981" s="1" t="s">
        <v>34</v>
      </c>
      <c r="D981" t="s">
        <v>41</v>
      </c>
      <c r="E981" t="s">
        <v>97</v>
      </c>
      <c r="F981" t="s">
        <v>105</v>
      </c>
      <c r="G981" t="s">
        <v>110</v>
      </c>
      <c r="H981" t="s">
        <v>116</v>
      </c>
      <c r="I981" t="s">
        <v>50</v>
      </c>
      <c r="J981" s="2">
        <v>17280</v>
      </c>
    </row>
    <row r="982" spans="2:10" x14ac:dyDescent="0.3">
      <c r="B982">
        <v>981</v>
      </c>
      <c r="C982" s="1" t="s">
        <v>34</v>
      </c>
      <c r="D982" t="s">
        <v>41</v>
      </c>
      <c r="E982" t="s">
        <v>97</v>
      </c>
      <c r="F982" t="s">
        <v>105</v>
      </c>
      <c r="G982" t="s">
        <v>110</v>
      </c>
      <c r="H982" t="s">
        <v>180</v>
      </c>
      <c r="I982" t="s">
        <v>42</v>
      </c>
      <c r="J982" s="2">
        <v>415673.72</v>
      </c>
    </row>
    <row r="983" spans="2:10" x14ac:dyDescent="0.3">
      <c r="B983">
        <v>982</v>
      </c>
      <c r="C983" s="1" t="s">
        <v>34</v>
      </c>
      <c r="D983" t="s">
        <v>41</v>
      </c>
      <c r="E983" t="s">
        <v>97</v>
      </c>
      <c r="F983" t="s">
        <v>105</v>
      </c>
      <c r="G983" t="s">
        <v>110</v>
      </c>
      <c r="H983" t="s">
        <v>180</v>
      </c>
      <c r="I983" t="s">
        <v>43</v>
      </c>
      <c r="J983" s="2">
        <v>395934.56</v>
      </c>
    </row>
    <row r="984" spans="2:10" x14ac:dyDescent="0.3">
      <c r="B984">
        <v>983</v>
      </c>
      <c r="C984" s="1" t="s">
        <v>34</v>
      </c>
      <c r="D984" t="s">
        <v>41</v>
      </c>
      <c r="E984" t="s">
        <v>97</v>
      </c>
      <c r="F984" t="s">
        <v>105</v>
      </c>
      <c r="G984" t="s">
        <v>110</v>
      </c>
      <c r="H984" t="s">
        <v>180</v>
      </c>
      <c r="I984" t="s">
        <v>44</v>
      </c>
      <c r="J984" s="2">
        <v>658713.31000000006</v>
      </c>
    </row>
    <row r="985" spans="2:10" x14ac:dyDescent="0.3">
      <c r="B985">
        <v>984</v>
      </c>
      <c r="C985" s="1" t="s">
        <v>34</v>
      </c>
      <c r="D985" t="s">
        <v>41</v>
      </c>
      <c r="E985" t="s">
        <v>97</v>
      </c>
      <c r="F985" t="s">
        <v>105</v>
      </c>
      <c r="G985" t="s">
        <v>110</v>
      </c>
      <c r="H985" t="s">
        <v>180</v>
      </c>
      <c r="I985" t="s">
        <v>45</v>
      </c>
      <c r="J985" s="2">
        <v>535788.29</v>
      </c>
    </row>
    <row r="986" spans="2:10" x14ac:dyDescent="0.3">
      <c r="B986">
        <v>985</v>
      </c>
      <c r="C986" s="1" t="s">
        <v>34</v>
      </c>
      <c r="D986" t="s">
        <v>41</v>
      </c>
      <c r="E986" t="s">
        <v>97</v>
      </c>
      <c r="F986" t="s">
        <v>105</v>
      </c>
      <c r="G986" t="s">
        <v>110</v>
      </c>
      <c r="H986" t="s">
        <v>180</v>
      </c>
      <c r="I986" t="s">
        <v>46</v>
      </c>
      <c r="J986" s="2">
        <v>219911.21</v>
      </c>
    </row>
    <row r="987" spans="2:10" x14ac:dyDescent="0.3">
      <c r="B987">
        <v>986</v>
      </c>
      <c r="C987" s="1" t="s">
        <v>34</v>
      </c>
      <c r="D987" t="s">
        <v>41</v>
      </c>
      <c r="E987" t="s">
        <v>97</v>
      </c>
      <c r="F987" t="s">
        <v>105</v>
      </c>
      <c r="G987" t="s">
        <v>110</v>
      </c>
      <c r="H987" t="s">
        <v>180</v>
      </c>
      <c r="I987" t="s">
        <v>47</v>
      </c>
      <c r="J987" s="2">
        <v>636198.74</v>
      </c>
    </row>
    <row r="988" spans="2:10" x14ac:dyDescent="0.3">
      <c r="B988">
        <v>987</v>
      </c>
      <c r="C988" s="1" t="s">
        <v>34</v>
      </c>
      <c r="D988" t="s">
        <v>41</v>
      </c>
      <c r="E988" t="s">
        <v>97</v>
      </c>
      <c r="F988" t="s">
        <v>105</v>
      </c>
      <c r="G988" t="s">
        <v>110</v>
      </c>
      <c r="H988" t="s">
        <v>180</v>
      </c>
      <c r="I988" t="s">
        <v>48</v>
      </c>
      <c r="J988" s="2">
        <v>553353.43999999994</v>
      </c>
    </row>
    <row r="989" spans="2:10" x14ac:dyDescent="0.3">
      <c r="B989">
        <v>988</v>
      </c>
      <c r="C989" s="1" t="s">
        <v>34</v>
      </c>
      <c r="D989" t="s">
        <v>41</v>
      </c>
      <c r="E989" t="s">
        <v>97</v>
      </c>
      <c r="F989" t="s">
        <v>105</v>
      </c>
      <c r="G989" t="s">
        <v>110</v>
      </c>
      <c r="H989" t="s">
        <v>180</v>
      </c>
      <c r="I989" t="s">
        <v>49</v>
      </c>
      <c r="J989" s="2">
        <v>0</v>
      </c>
    </row>
    <row r="990" spans="2:10" x14ac:dyDescent="0.3">
      <c r="B990">
        <v>989</v>
      </c>
      <c r="C990" s="1" t="s">
        <v>34</v>
      </c>
      <c r="D990" t="s">
        <v>41</v>
      </c>
      <c r="E990" t="s">
        <v>97</v>
      </c>
      <c r="F990" t="s">
        <v>105</v>
      </c>
      <c r="G990" t="s">
        <v>110</v>
      </c>
      <c r="H990" t="s">
        <v>180</v>
      </c>
      <c r="I990" t="s">
        <v>50</v>
      </c>
      <c r="J990" s="2">
        <v>0</v>
      </c>
    </row>
    <row r="991" spans="2:10" x14ac:dyDescent="0.3">
      <c r="B991">
        <v>990</v>
      </c>
      <c r="C991" s="1" t="s">
        <v>34</v>
      </c>
      <c r="D991" t="s">
        <v>41</v>
      </c>
      <c r="E991" t="s">
        <v>97</v>
      </c>
      <c r="F991" t="s">
        <v>105</v>
      </c>
      <c r="G991" t="s">
        <v>110</v>
      </c>
      <c r="H991" t="s">
        <v>117</v>
      </c>
      <c r="I991" t="s">
        <v>42</v>
      </c>
      <c r="J991" s="2">
        <v>6569.31</v>
      </c>
    </row>
    <row r="992" spans="2:10" x14ac:dyDescent="0.3">
      <c r="B992">
        <v>991</v>
      </c>
      <c r="C992" s="1" t="s">
        <v>34</v>
      </c>
      <c r="D992" t="s">
        <v>41</v>
      </c>
      <c r="E992" t="s">
        <v>97</v>
      </c>
      <c r="F992" t="s">
        <v>105</v>
      </c>
      <c r="G992" t="s">
        <v>110</v>
      </c>
      <c r="H992" t="s">
        <v>117</v>
      </c>
      <c r="I992" t="s">
        <v>43</v>
      </c>
      <c r="J992" s="2">
        <v>7386.96</v>
      </c>
    </row>
    <row r="993" spans="2:10" x14ac:dyDescent="0.3">
      <c r="B993">
        <v>992</v>
      </c>
      <c r="C993" s="1" t="s">
        <v>34</v>
      </c>
      <c r="D993" t="s">
        <v>41</v>
      </c>
      <c r="E993" t="s">
        <v>97</v>
      </c>
      <c r="F993" t="s">
        <v>105</v>
      </c>
      <c r="G993" t="s">
        <v>110</v>
      </c>
      <c r="H993" t="s">
        <v>117</v>
      </c>
      <c r="I993" t="s">
        <v>44</v>
      </c>
      <c r="J993" s="2">
        <v>9010.76</v>
      </c>
    </row>
    <row r="994" spans="2:10" x14ac:dyDescent="0.3">
      <c r="B994">
        <v>993</v>
      </c>
      <c r="C994" s="1" t="s">
        <v>34</v>
      </c>
      <c r="D994" t="s">
        <v>41</v>
      </c>
      <c r="E994" t="s">
        <v>97</v>
      </c>
      <c r="F994" t="s">
        <v>105</v>
      </c>
      <c r="G994" t="s">
        <v>110</v>
      </c>
      <c r="H994" t="s">
        <v>117</v>
      </c>
      <c r="I994" t="s">
        <v>45</v>
      </c>
      <c r="J994" s="2">
        <v>9851.2900000000009</v>
      </c>
    </row>
    <row r="995" spans="2:10" x14ac:dyDescent="0.3">
      <c r="B995">
        <v>994</v>
      </c>
      <c r="C995" s="1" t="s">
        <v>34</v>
      </c>
      <c r="D995" t="s">
        <v>41</v>
      </c>
      <c r="E995" t="s">
        <v>97</v>
      </c>
      <c r="F995" t="s">
        <v>105</v>
      </c>
      <c r="G995" t="s">
        <v>110</v>
      </c>
      <c r="H995" t="s">
        <v>117</v>
      </c>
      <c r="I995" t="s">
        <v>46</v>
      </c>
      <c r="J995" s="2">
        <v>4450.16</v>
      </c>
    </row>
    <row r="996" spans="2:10" x14ac:dyDescent="0.3">
      <c r="B996">
        <v>995</v>
      </c>
      <c r="C996" s="1" t="s">
        <v>34</v>
      </c>
      <c r="D996" t="s">
        <v>41</v>
      </c>
      <c r="E996" t="s">
        <v>97</v>
      </c>
      <c r="F996" t="s">
        <v>105</v>
      </c>
      <c r="G996" t="s">
        <v>110</v>
      </c>
      <c r="H996" t="s">
        <v>117</v>
      </c>
      <c r="I996" t="s">
        <v>47</v>
      </c>
      <c r="J996" s="2">
        <v>10083.5</v>
      </c>
    </row>
    <row r="997" spans="2:10" x14ac:dyDescent="0.3">
      <c r="B997">
        <v>996</v>
      </c>
      <c r="C997" s="1" t="s">
        <v>34</v>
      </c>
      <c r="D997" t="s">
        <v>41</v>
      </c>
      <c r="E997" t="s">
        <v>97</v>
      </c>
      <c r="F997" t="s">
        <v>105</v>
      </c>
      <c r="G997" t="s">
        <v>110</v>
      </c>
      <c r="H997" t="s">
        <v>117</v>
      </c>
      <c r="I997" t="s">
        <v>48</v>
      </c>
      <c r="J997" s="2">
        <v>6928.95</v>
      </c>
    </row>
    <row r="998" spans="2:10" x14ac:dyDescent="0.3">
      <c r="B998">
        <v>997</v>
      </c>
      <c r="C998" s="1" t="s">
        <v>34</v>
      </c>
      <c r="D998" t="s">
        <v>41</v>
      </c>
      <c r="E998" t="s">
        <v>97</v>
      </c>
      <c r="F998" t="s">
        <v>105</v>
      </c>
      <c r="G998" t="s">
        <v>110</v>
      </c>
      <c r="H998" t="s">
        <v>117</v>
      </c>
      <c r="I998" t="s">
        <v>49</v>
      </c>
      <c r="J998" s="2">
        <v>0</v>
      </c>
    </row>
    <row r="999" spans="2:10" x14ac:dyDescent="0.3">
      <c r="B999">
        <v>998</v>
      </c>
      <c r="C999" s="1" t="s">
        <v>34</v>
      </c>
      <c r="D999" t="s">
        <v>41</v>
      </c>
      <c r="E999" t="s">
        <v>97</v>
      </c>
      <c r="F999" t="s">
        <v>105</v>
      </c>
      <c r="G999" t="s">
        <v>110</v>
      </c>
      <c r="H999" t="s">
        <v>117</v>
      </c>
      <c r="I999" t="s">
        <v>50</v>
      </c>
      <c r="J999" s="2">
        <v>0</v>
      </c>
    </row>
    <row r="1000" spans="2:10" x14ac:dyDescent="0.3">
      <c r="B1000">
        <v>999</v>
      </c>
      <c r="C1000" s="1" t="s">
        <v>34</v>
      </c>
      <c r="D1000" t="s">
        <v>41</v>
      </c>
      <c r="E1000" t="s">
        <v>97</v>
      </c>
      <c r="F1000" t="s">
        <v>105</v>
      </c>
      <c r="G1000" t="s">
        <v>110</v>
      </c>
      <c r="H1000" t="s">
        <v>118</v>
      </c>
      <c r="I1000" t="s">
        <v>42</v>
      </c>
      <c r="J1000" s="2">
        <v>294408.34999999998</v>
      </c>
    </row>
    <row r="1001" spans="2:10" x14ac:dyDescent="0.3">
      <c r="B1001">
        <v>1000</v>
      </c>
      <c r="C1001" s="1" t="s">
        <v>34</v>
      </c>
      <c r="D1001" t="s">
        <v>41</v>
      </c>
      <c r="E1001" t="s">
        <v>97</v>
      </c>
      <c r="F1001" t="s">
        <v>105</v>
      </c>
      <c r="G1001" t="s">
        <v>110</v>
      </c>
      <c r="H1001" t="s">
        <v>118</v>
      </c>
      <c r="I1001" t="s">
        <v>43</v>
      </c>
      <c r="J1001" s="2">
        <v>236707.6</v>
      </c>
    </row>
    <row r="1002" spans="2:10" x14ac:dyDescent="0.3">
      <c r="B1002">
        <v>1001</v>
      </c>
      <c r="C1002" s="1" t="s">
        <v>34</v>
      </c>
      <c r="D1002" t="s">
        <v>41</v>
      </c>
      <c r="E1002" t="s">
        <v>97</v>
      </c>
      <c r="F1002" t="s">
        <v>105</v>
      </c>
      <c r="G1002" t="s">
        <v>110</v>
      </c>
      <c r="H1002" t="s">
        <v>118</v>
      </c>
      <c r="I1002" t="s">
        <v>44</v>
      </c>
      <c r="J1002" s="2">
        <v>299466.09999999998</v>
      </c>
    </row>
    <row r="1003" spans="2:10" x14ac:dyDescent="0.3">
      <c r="B1003">
        <v>1002</v>
      </c>
      <c r="C1003" s="1" t="s">
        <v>34</v>
      </c>
      <c r="D1003" t="s">
        <v>41</v>
      </c>
      <c r="E1003" t="s">
        <v>97</v>
      </c>
      <c r="F1003" t="s">
        <v>105</v>
      </c>
      <c r="G1003" t="s">
        <v>110</v>
      </c>
      <c r="H1003" t="s">
        <v>118</v>
      </c>
      <c r="I1003" t="s">
        <v>45</v>
      </c>
      <c r="J1003" s="2">
        <v>286869.75</v>
      </c>
    </row>
    <row r="1004" spans="2:10" x14ac:dyDescent="0.3">
      <c r="B1004">
        <v>1003</v>
      </c>
      <c r="C1004" s="1" t="s">
        <v>34</v>
      </c>
      <c r="D1004" t="s">
        <v>41</v>
      </c>
      <c r="E1004" t="s">
        <v>97</v>
      </c>
      <c r="F1004" t="s">
        <v>105</v>
      </c>
      <c r="G1004" t="s">
        <v>110</v>
      </c>
      <c r="H1004" t="s">
        <v>118</v>
      </c>
      <c r="I1004" t="s">
        <v>46</v>
      </c>
      <c r="J1004" s="2">
        <v>0</v>
      </c>
    </row>
    <row r="1005" spans="2:10" x14ac:dyDescent="0.3">
      <c r="B1005">
        <v>1004</v>
      </c>
      <c r="C1005" s="1" t="s">
        <v>34</v>
      </c>
      <c r="D1005" t="s">
        <v>41</v>
      </c>
      <c r="E1005" t="s">
        <v>97</v>
      </c>
      <c r="F1005" t="s">
        <v>105</v>
      </c>
      <c r="G1005" t="s">
        <v>110</v>
      </c>
      <c r="H1005" t="s">
        <v>118</v>
      </c>
      <c r="I1005" t="s">
        <v>47</v>
      </c>
      <c r="J1005" s="2">
        <v>569931.80000000005</v>
      </c>
    </row>
    <row r="1006" spans="2:10" x14ac:dyDescent="0.3">
      <c r="B1006">
        <v>1005</v>
      </c>
      <c r="C1006" s="1" t="s">
        <v>34</v>
      </c>
      <c r="D1006" t="s">
        <v>41</v>
      </c>
      <c r="E1006" t="s">
        <v>97</v>
      </c>
      <c r="F1006" t="s">
        <v>105</v>
      </c>
      <c r="G1006" t="s">
        <v>110</v>
      </c>
      <c r="H1006" t="s">
        <v>118</v>
      </c>
      <c r="I1006" t="s">
        <v>48</v>
      </c>
      <c r="J1006" s="2">
        <v>251905.6</v>
      </c>
    </row>
    <row r="1007" spans="2:10" x14ac:dyDescent="0.3">
      <c r="B1007">
        <v>1006</v>
      </c>
      <c r="C1007" s="1" t="s">
        <v>34</v>
      </c>
      <c r="D1007" t="s">
        <v>41</v>
      </c>
      <c r="E1007" t="s">
        <v>97</v>
      </c>
      <c r="F1007" t="s">
        <v>105</v>
      </c>
      <c r="G1007" t="s">
        <v>110</v>
      </c>
      <c r="H1007" t="s">
        <v>118</v>
      </c>
      <c r="I1007" t="s">
        <v>49</v>
      </c>
      <c r="J1007" s="2">
        <v>0</v>
      </c>
    </row>
    <row r="1008" spans="2:10" x14ac:dyDescent="0.3">
      <c r="B1008">
        <v>1007</v>
      </c>
      <c r="C1008" s="1" t="s">
        <v>34</v>
      </c>
      <c r="D1008" t="s">
        <v>41</v>
      </c>
      <c r="E1008" t="s">
        <v>97</v>
      </c>
      <c r="F1008" t="s">
        <v>105</v>
      </c>
      <c r="G1008" t="s">
        <v>110</v>
      </c>
      <c r="H1008" t="s">
        <v>118</v>
      </c>
      <c r="I1008" t="s">
        <v>50</v>
      </c>
      <c r="J1008" s="2">
        <v>0</v>
      </c>
    </row>
    <row r="1009" spans="2:10" x14ac:dyDescent="0.3">
      <c r="B1009">
        <v>1008</v>
      </c>
      <c r="C1009" s="1" t="s">
        <v>34</v>
      </c>
      <c r="D1009" t="s">
        <v>41</v>
      </c>
      <c r="E1009" t="s">
        <v>97</v>
      </c>
      <c r="F1009" t="s">
        <v>105</v>
      </c>
      <c r="G1009" t="s">
        <v>110</v>
      </c>
      <c r="H1009" t="s">
        <v>170</v>
      </c>
      <c r="I1009" t="s">
        <v>42</v>
      </c>
      <c r="J1009" s="2">
        <v>6459.45</v>
      </c>
    </row>
    <row r="1010" spans="2:10" x14ac:dyDescent="0.3">
      <c r="B1010">
        <v>1009</v>
      </c>
      <c r="C1010" s="1" t="s">
        <v>34</v>
      </c>
      <c r="D1010" t="s">
        <v>41</v>
      </c>
      <c r="E1010" t="s">
        <v>97</v>
      </c>
      <c r="F1010" t="s">
        <v>105</v>
      </c>
      <c r="G1010" t="s">
        <v>110</v>
      </c>
      <c r="H1010" t="s">
        <v>170</v>
      </c>
      <c r="I1010" t="s">
        <v>43</v>
      </c>
      <c r="J1010" s="2">
        <v>5235.62</v>
      </c>
    </row>
    <row r="1011" spans="2:10" x14ac:dyDescent="0.3">
      <c r="B1011">
        <v>1010</v>
      </c>
      <c r="C1011" s="1" t="s">
        <v>34</v>
      </c>
      <c r="D1011" t="s">
        <v>41</v>
      </c>
      <c r="E1011" t="s">
        <v>97</v>
      </c>
      <c r="F1011" t="s">
        <v>105</v>
      </c>
      <c r="G1011" t="s">
        <v>110</v>
      </c>
      <c r="H1011" t="s">
        <v>170</v>
      </c>
      <c r="I1011" t="s">
        <v>44</v>
      </c>
      <c r="J1011" s="2">
        <v>9269.86</v>
      </c>
    </row>
    <row r="1012" spans="2:10" x14ac:dyDescent="0.3">
      <c r="B1012">
        <v>1011</v>
      </c>
      <c r="C1012" s="1" t="s">
        <v>34</v>
      </c>
      <c r="D1012" t="s">
        <v>41</v>
      </c>
      <c r="E1012" t="s">
        <v>97</v>
      </c>
      <c r="F1012" t="s">
        <v>105</v>
      </c>
      <c r="G1012" t="s">
        <v>110</v>
      </c>
      <c r="H1012" t="s">
        <v>170</v>
      </c>
      <c r="I1012" t="s">
        <v>45</v>
      </c>
      <c r="J1012" s="2">
        <v>5090.54</v>
      </c>
    </row>
    <row r="1013" spans="2:10" x14ac:dyDescent="0.3">
      <c r="B1013">
        <v>1012</v>
      </c>
      <c r="C1013" s="1" t="s">
        <v>34</v>
      </c>
      <c r="D1013" t="s">
        <v>41</v>
      </c>
      <c r="E1013" t="s">
        <v>97</v>
      </c>
      <c r="F1013" t="s">
        <v>105</v>
      </c>
      <c r="G1013" t="s">
        <v>110</v>
      </c>
      <c r="H1013" t="s">
        <v>170</v>
      </c>
      <c r="I1013" t="s">
        <v>46</v>
      </c>
      <c r="J1013" s="2">
        <v>7572.76</v>
      </c>
    </row>
    <row r="1014" spans="2:10" x14ac:dyDescent="0.3">
      <c r="B1014">
        <v>1013</v>
      </c>
      <c r="C1014" s="1" t="s">
        <v>34</v>
      </c>
      <c r="D1014" t="s">
        <v>41</v>
      </c>
      <c r="E1014" t="s">
        <v>97</v>
      </c>
      <c r="F1014" t="s">
        <v>105</v>
      </c>
      <c r="G1014" t="s">
        <v>110</v>
      </c>
      <c r="H1014" t="s">
        <v>170</v>
      </c>
      <c r="I1014" t="s">
        <v>47</v>
      </c>
      <c r="J1014" s="2">
        <v>14521.32</v>
      </c>
    </row>
    <row r="1015" spans="2:10" x14ac:dyDescent="0.3">
      <c r="B1015">
        <v>1014</v>
      </c>
      <c r="C1015" s="1" t="s">
        <v>34</v>
      </c>
      <c r="D1015" t="s">
        <v>41</v>
      </c>
      <c r="E1015" t="s">
        <v>97</v>
      </c>
      <c r="F1015" t="s">
        <v>105</v>
      </c>
      <c r="G1015" t="s">
        <v>110</v>
      </c>
      <c r="H1015" t="s">
        <v>170</v>
      </c>
      <c r="I1015" t="s">
        <v>48</v>
      </c>
      <c r="J1015" s="2">
        <v>5122.93</v>
      </c>
    </row>
    <row r="1016" spans="2:10" x14ac:dyDescent="0.3">
      <c r="B1016">
        <v>1015</v>
      </c>
      <c r="C1016" s="1" t="s">
        <v>34</v>
      </c>
      <c r="D1016" t="s">
        <v>41</v>
      </c>
      <c r="E1016" t="s">
        <v>97</v>
      </c>
      <c r="F1016" t="s">
        <v>105</v>
      </c>
      <c r="G1016" t="s">
        <v>110</v>
      </c>
      <c r="H1016" t="s">
        <v>170</v>
      </c>
      <c r="I1016" t="s">
        <v>49</v>
      </c>
      <c r="J1016" s="2">
        <v>3114.37</v>
      </c>
    </row>
    <row r="1017" spans="2:10" x14ac:dyDescent="0.3">
      <c r="B1017">
        <v>1016</v>
      </c>
      <c r="C1017" s="1" t="s">
        <v>34</v>
      </c>
      <c r="D1017" t="s">
        <v>41</v>
      </c>
      <c r="E1017" t="s">
        <v>97</v>
      </c>
      <c r="F1017" t="s">
        <v>105</v>
      </c>
      <c r="G1017" t="s">
        <v>110</v>
      </c>
      <c r="H1017" t="s">
        <v>170</v>
      </c>
      <c r="I1017" t="s">
        <v>50</v>
      </c>
      <c r="J1017" s="2">
        <v>4367.5</v>
      </c>
    </row>
    <row r="1018" spans="2:10" x14ac:dyDescent="0.3">
      <c r="B1018">
        <v>1017</v>
      </c>
      <c r="C1018" s="1" t="s">
        <v>34</v>
      </c>
      <c r="D1018" t="s">
        <v>41</v>
      </c>
      <c r="E1018" t="s">
        <v>97</v>
      </c>
      <c r="F1018" t="s">
        <v>105</v>
      </c>
      <c r="G1018" t="s">
        <v>110</v>
      </c>
      <c r="H1018" t="s">
        <v>119</v>
      </c>
      <c r="I1018" t="s">
        <v>42</v>
      </c>
      <c r="J1018" s="2">
        <v>33177.69</v>
      </c>
    </row>
    <row r="1019" spans="2:10" x14ac:dyDescent="0.3">
      <c r="B1019">
        <v>1018</v>
      </c>
      <c r="C1019" s="1" t="s">
        <v>34</v>
      </c>
      <c r="D1019" t="s">
        <v>41</v>
      </c>
      <c r="E1019" t="s">
        <v>97</v>
      </c>
      <c r="F1019" t="s">
        <v>105</v>
      </c>
      <c r="G1019" t="s">
        <v>110</v>
      </c>
      <c r="H1019" t="s">
        <v>119</v>
      </c>
      <c r="I1019" t="s">
        <v>43</v>
      </c>
      <c r="J1019" s="2">
        <v>138436.38</v>
      </c>
    </row>
    <row r="1020" spans="2:10" x14ac:dyDescent="0.3">
      <c r="B1020">
        <v>1019</v>
      </c>
      <c r="C1020" s="1" t="s">
        <v>34</v>
      </c>
      <c r="D1020" t="s">
        <v>41</v>
      </c>
      <c r="E1020" t="s">
        <v>97</v>
      </c>
      <c r="F1020" t="s">
        <v>105</v>
      </c>
      <c r="G1020" t="s">
        <v>110</v>
      </c>
      <c r="H1020" t="s">
        <v>119</v>
      </c>
      <c r="I1020" t="s">
        <v>44</v>
      </c>
      <c r="J1020" s="2">
        <v>127600.61</v>
      </c>
    </row>
    <row r="1021" spans="2:10" x14ac:dyDescent="0.3">
      <c r="B1021">
        <v>1020</v>
      </c>
      <c r="C1021" s="1" t="s">
        <v>34</v>
      </c>
      <c r="D1021" t="s">
        <v>41</v>
      </c>
      <c r="E1021" t="s">
        <v>97</v>
      </c>
      <c r="F1021" t="s">
        <v>105</v>
      </c>
      <c r="G1021" t="s">
        <v>110</v>
      </c>
      <c r="H1021" t="s">
        <v>119</v>
      </c>
      <c r="I1021" t="s">
        <v>45</v>
      </c>
      <c r="J1021" s="2">
        <v>74352.56</v>
      </c>
    </row>
    <row r="1022" spans="2:10" x14ac:dyDescent="0.3">
      <c r="B1022">
        <v>1021</v>
      </c>
      <c r="C1022" s="1" t="s">
        <v>34</v>
      </c>
      <c r="D1022" t="s">
        <v>41</v>
      </c>
      <c r="E1022" t="s">
        <v>97</v>
      </c>
      <c r="F1022" t="s">
        <v>105</v>
      </c>
      <c r="G1022" t="s">
        <v>110</v>
      </c>
      <c r="H1022" t="s">
        <v>119</v>
      </c>
      <c r="I1022" t="s">
        <v>46</v>
      </c>
      <c r="J1022" s="2">
        <v>58439.03</v>
      </c>
    </row>
    <row r="1023" spans="2:10" x14ac:dyDescent="0.3">
      <c r="B1023">
        <v>1022</v>
      </c>
      <c r="C1023" s="1" t="s">
        <v>34</v>
      </c>
      <c r="D1023" t="s">
        <v>41</v>
      </c>
      <c r="E1023" t="s">
        <v>97</v>
      </c>
      <c r="F1023" t="s">
        <v>105</v>
      </c>
      <c r="G1023" t="s">
        <v>110</v>
      </c>
      <c r="H1023" t="s">
        <v>119</v>
      </c>
      <c r="I1023" t="s">
        <v>47</v>
      </c>
      <c r="J1023" s="2">
        <v>211145.09</v>
      </c>
    </row>
    <row r="1024" spans="2:10" x14ac:dyDescent="0.3">
      <c r="B1024">
        <v>1023</v>
      </c>
      <c r="C1024" s="1" t="s">
        <v>34</v>
      </c>
      <c r="D1024" t="s">
        <v>41</v>
      </c>
      <c r="E1024" t="s">
        <v>97</v>
      </c>
      <c r="F1024" t="s">
        <v>105</v>
      </c>
      <c r="G1024" t="s">
        <v>110</v>
      </c>
      <c r="H1024" t="s">
        <v>119</v>
      </c>
      <c r="I1024" t="s">
        <v>48</v>
      </c>
      <c r="J1024" s="2">
        <v>112627.87</v>
      </c>
    </row>
    <row r="1025" spans="2:10" x14ac:dyDescent="0.3">
      <c r="B1025">
        <v>1024</v>
      </c>
      <c r="C1025" s="1" t="s">
        <v>34</v>
      </c>
      <c r="D1025" t="s">
        <v>41</v>
      </c>
      <c r="E1025" t="s">
        <v>97</v>
      </c>
      <c r="F1025" t="s">
        <v>105</v>
      </c>
      <c r="G1025" t="s">
        <v>110</v>
      </c>
      <c r="H1025" t="s">
        <v>119</v>
      </c>
      <c r="I1025" t="s">
        <v>49</v>
      </c>
      <c r="J1025" s="2">
        <v>15785.96</v>
      </c>
    </row>
    <row r="1026" spans="2:10" x14ac:dyDescent="0.3">
      <c r="B1026">
        <v>1025</v>
      </c>
      <c r="C1026" s="1" t="s">
        <v>34</v>
      </c>
      <c r="D1026" t="s">
        <v>41</v>
      </c>
      <c r="E1026" t="s">
        <v>97</v>
      </c>
      <c r="F1026" t="s">
        <v>105</v>
      </c>
      <c r="G1026" t="s">
        <v>110</v>
      </c>
      <c r="H1026" t="s">
        <v>119</v>
      </c>
      <c r="I1026" t="s">
        <v>50</v>
      </c>
      <c r="J1026" s="2">
        <v>15786.07</v>
      </c>
    </row>
    <row r="1027" spans="2:10" x14ac:dyDescent="0.3">
      <c r="B1027">
        <v>1026</v>
      </c>
      <c r="C1027" s="1" t="s">
        <v>34</v>
      </c>
      <c r="D1027" t="s">
        <v>41</v>
      </c>
      <c r="E1027" t="s">
        <v>97</v>
      </c>
      <c r="F1027" t="s">
        <v>105</v>
      </c>
      <c r="G1027" t="s">
        <v>110</v>
      </c>
      <c r="H1027" t="s">
        <v>120</v>
      </c>
      <c r="I1027" t="s">
        <v>42</v>
      </c>
      <c r="J1027" s="2">
        <v>49600</v>
      </c>
    </row>
    <row r="1028" spans="2:10" x14ac:dyDescent="0.3">
      <c r="B1028">
        <v>1027</v>
      </c>
      <c r="C1028" s="1" t="s">
        <v>34</v>
      </c>
      <c r="D1028" t="s">
        <v>41</v>
      </c>
      <c r="E1028" t="s">
        <v>97</v>
      </c>
      <c r="F1028" t="s">
        <v>105</v>
      </c>
      <c r="G1028" t="s">
        <v>110</v>
      </c>
      <c r="H1028" t="s">
        <v>120</v>
      </c>
      <c r="I1028" t="s">
        <v>43</v>
      </c>
      <c r="J1028" s="2">
        <v>31400</v>
      </c>
    </row>
    <row r="1029" spans="2:10" x14ac:dyDescent="0.3">
      <c r="B1029">
        <v>1028</v>
      </c>
      <c r="C1029" s="1" t="s">
        <v>34</v>
      </c>
      <c r="D1029" t="s">
        <v>41</v>
      </c>
      <c r="E1029" t="s">
        <v>97</v>
      </c>
      <c r="F1029" t="s">
        <v>105</v>
      </c>
      <c r="G1029" t="s">
        <v>110</v>
      </c>
      <c r="H1029" t="s">
        <v>120</v>
      </c>
      <c r="I1029" t="s">
        <v>44</v>
      </c>
      <c r="J1029" s="2">
        <v>42637.5</v>
      </c>
    </row>
    <row r="1030" spans="2:10" x14ac:dyDescent="0.3">
      <c r="B1030">
        <v>1029</v>
      </c>
      <c r="C1030" s="1" t="s">
        <v>34</v>
      </c>
      <c r="D1030" t="s">
        <v>41</v>
      </c>
      <c r="E1030" t="s">
        <v>97</v>
      </c>
      <c r="F1030" t="s">
        <v>105</v>
      </c>
      <c r="G1030" t="s">
        <v>110</v>
      </c>
      <c r="H1030" t="s">
        <v>120</v>
      </c>
      <c r="I1030" t="s">
        <v>45</v>
      </c>
      <c r="J1030" s="2">
        <v>45900</v>
      </c>
    </row>
    <row r="1031" spans="2:10" x14ac:dyDescent="0.3">
      <c r="B1031">
        <v>1030</v>
      </c>
      <c r="C1031" s="1" t="s">
        <v>34</v>
      </c>
      <c r="D1031" t="s">
        <v>41</v>
      </c>
      <c r="E1031" t="s">
        <v>97</v>
      </c>
      <c r="F1031" t="s">
        <v>105</v>
      </c>
      <c r="G1031" t="s">
        <v>110</v>
      </c>
      <c r="H1031" t="s">
        <v>120</v>
      </c>
      <c r="I1031" t="s">
        <v>46</v>
      </c>
      <c r="J1031" s="2">
        <v>23525</v>
      </c>
    </row>
    <row r="1032" spans="2:10" x14ac:dyDescent="0.3">
      <c r="B1032">
        <v>1031</v>
      </c>
      <c r="C1032" s="1" t="s">
        <v>34</v>
      </c>
      <c r="D1032" t="s">
        <v>41</v>
      </c>
      <c r="E1032" t="s">
        <v>97</v>
      </c>
      <c r="F1032" t="s">
        <v>105</v>
      </c>
      <c r="G1032" t="s">
        <v>110</v>
      </c>
      <c r="H1032" t="s">
        <v>120</v>
      </c>
      <c r="I1032" t="s">
        <v>47</v>
      </c>
      <c r="J1032" s="2">
        <v>53900</v>
      </c>
    </row>
    <row r="1033" spans="2:10" x14ac:dyDescent="0.3">
      <c r="B1033">
        <v>1032</v>
      </c>
      <c r="C1033" s="1" t="s">
        <v>34</v>
      </c>
      <c r="D1033" t="s">
        <v>41</v>
      </c>
      <c r="E1033" t="s">
        <v>97</v>
      </c>
      <c r="F1033" t="s">
        <v>105</v>
      </c>
      <c r="G1033" t="s">
        <v>110</v>
      </c>
      <c r="H1033" t="s">
        <v>120</v>
      </c>
      <c r="I1033" t="s">
        <v>48</v>
      </c>
      <c r="J1033" s="2">
        <v>43000</v>
      </c>
    </row>
    <row r="1034" spans="2:10" x14ac:dyDescent="0.3">
      <c r="B1034">
        <v>1033</v>
      </c>
      <c r="C1034" s="1" t="s">
        <v>34</v>
      </c>
      <c r="D1034" t="s">
        <v>41</v>
      </c>
      <c r="E1034" t="s">
        <v>97</v>
      </c>
      <c r="F1034" t="s">
        <v>105</v>
      </c>
      <c r="G1034" t="s">
        <v>110</v>
      </c>
      <c r="H1034" t="s">
        <v>120</v>
      </c>
      <c r="I1034" t="s">
        <v>49</v>
      </c>
      <c r="J1034" s="2">
        <v>0</v>
      </c>
    </row>
    <row r="1035" spans="2:10" x14ac:dyDescent="0.3">
      <c r="B1035">
        <v>1034</v>
      </c>
      <c r="C1035" s="1" t="s">
        <v>34</v>
      </c>
      <c r="D1035" t="s">
        <v>41</v>
      </c>
      <c r="E1035" t="s">
        <v>97</v>
      </c>
      <c r="F1035" t="s">
        <v>105</v>
      </c>
      <c r="G1035" t="s">
        <v>110</v>
      </c>
      <c r="H1035" t="s">
        <v>120</v>
      </c>
      <c r="I1035" t="s">
        <v>50</v>
      </c>
      <c r="J1035" s="2">
        <v>0</v>
      </c>
    </row>
    <row r="1036" spans="2:10" x14ac:dyDescent="0.3">
      <c r="B1036">
        <v>1035</v>
      </c>
      <c r="C1036" s="1" t="s">
        <v>34</v>
      </c>
      <c r="D1036" t="s">
        <v>41</v>
      </c>
      <c r="E1036" t="s">
        <v>97</v>
      </c>
      <c r="F1036" t="s">
        <v>105</v>
      </c>
      <c r="G1036" t="s">
        <v>110</v>
      </c>
      <c r="H1036" t="s">
        <v>121</v>
      </c>
      <c r="I1036" t="s">
        <v>42</v>
      </c>
      <c r="J1036" s="2">
        <v>299496</v>
      </c>
    </row>
    <row r="1037" spans="2:10" x14ac:dyDescent="0.3">
      <c r="B1037">
        <v>1036</v>
      </c>
      <c r="C1037" s="1" t="s">
        <v>34</v>
      </c>
      <c r="D1037" t="s">
        <v>41</v>
      </c>
      <c r="E1037" t="s">
        <v>97</v>
      </c>
      <c r="F1037" t="s">
        <v>105</v>
      </c>
      <c r="G1037" t="s">
        <v>110</v>
      </c>
      <c r="H1037" t="s">
        <v>121</v>
      </c>
      <c r="I1037" t="s">
        <v>43</v>
      </c>
      <c r="J1037" s="2">
        <v>297688.5</v>
      </c>
    </row>
    <row r="1038" spans="2:10" x14ac:dyDescent="0.3">
      <c r="B1038">
        <v>1037</v>
      </c>
      <c r="C1038" s="1" t="s">
        <v>34</v>
      </c>
      <c r="D1038" t="s">
        <v>41</v>
      </c>
      <c r="E1038" t="s">
        <v>97</v>
      </c>
      <c r="F1038" t="s">
        <v>105</v>
      </c>
      <c r="G1038" t="s">
        <v>110</v>
      </c>
      <c r="H1038" t="s">
        <v>121</v>
      </c>
      <c r="I1038" t="s">
        <v>44</v>
      </c>
      <c r="J1038" s="2">
        <v>254115</v>
      </c>
    </row>
    <row r="1039" spans="2:10" x14ac:dyDescent="0.3">
      <c r="B1039">
        <v>1038</v>
      </c>
      <c r="C1039" s="1" t="s">
        <v>34</v>
      </c>
      <c r="D1039" t="s">
        <v>41</v>
      </c>
      <c r="E1039" t="s">
        <v>97</v>
      </c>
      <c r="F1039" t="s">
        <v>105</v>
      </c>
      <c r="G1039" t="s">
        <v>110</v>
      </c>
      <c r="H1039" t="s">
        <v>121</v>
      </c>
      <c r="I1039" t="s">
        <v>45</v>
      </c>
      <c r="J1039" s="2">
        <v>410447</v>
      </c>
    </row>
    <row r="1040" spans="2:10" x14ac:dyDescent="0.3">
      <c r="B1040">
        <v>1039</v>
      </c>
      <c r="C1040" s="1" t="s">
        <v>34</v>
      </c>
      <c r="D1040" t="s">
        <v>41</v>
      </c>
      <c r="E1040" t="s">
        <v>97</v>
      </c>
      <c r="F1040" t="s">
        <v>105</v>
      </c>
      <c r="G1040" t="s">
        <v>110</v>
      </c>
      <c r="H1040" t="s">
        <v>121</v>
      </c>
      <c r="I1040" t="s">
        <v>46</v>
      </c>
      <c r="J1040" s="2">
        <v>218933</v>
      </c>
    </row>
    <row r="1041" spans="2:10" x14ac:dyDescent="0.3">
      <c r="B1041">
        <v>1040</v>
      </c>
      <c r="C1041" s="1" t="s">
        <v>34</v>
      </c>
      <c r="D1041" t="s">
        <v>41</v>
      </c>
      <c r="E1041" t="s">
        <v>97</v>
      </c>
      <c r="F1041" t="s">
        <v>105</v>
      </c>
      <c r="G1041" t="s">
        <v>110</v>
      </c>
      <c r="H1041" t="s">
        <v>121</v>
      </c>
      <c r="I1041" t="s">
        <v>47</v>
      </c>
      <c r="J1041" s="2">
        <v>330676</v>
      </c>
    </row>
    <row r="1042" spans="2:10" x14ac:dyDescent="0.3">
      <c r="B1042">
        <v>1041</v>
      </c>
      <c r="C1042" s="1" t="s">
        <v>34</v>
      </c>
      <c r="D1042" t="s">
        <v>41</v>
      </c>
      <c r="E1042" t="s">
        <v>97</v>
      </c>
      <c r="F1042" t="s">
        <v>105</v>
      </c>
      <c r="G1042" t="s">
        <v>110</v>
      </c>
      <c r="H1042" t="s">
        <v>121</v>
      </c>
      <c r="I1042" t="s">
        <v>48</v>
      </c>
      <c r="J1042" s="2">
        <v>258317</v>
      </c>
    </row>
    <row r="1043" spans="2:10" x14ac:dyDescent="0.3">
      <c r="B1043">
        <v>1042</v>
      </c>
      <c r="C1043" s="1" t="s">
        <v>34</v>
      </c>
      <c r="D1043" t="s">
        <v>41</v>
      </c>
      <c r="E1043" t="s">
        <v>97</v>
      </c>
      <c r="F1043" t="s">
        <v>105</v>
      </c>
      <c r="G1043" t="s">
        <v>110</v>
      </c>
      <c r="H1043" t="s">
        <v>121</v>
      </c>
      <c r="I1043" t="s">
        <v>49</v>
      </c>
      <c r="J1043" s="2">
        <v>0</v>
      </c>
    </row>
    <row r="1044" spans="2:10" x14ac:dyDescent="0.3">
      <c r="B1044">
        <v>1043</v>
      </c>
      <c r="C1044" s="1" t="s">
        <v>34</v>
      </c>
      <c r="D1044" t="s">
        <v>41</v>
      </c>
      <c r="E1044" t="s">
        <v>97</v>
      </c>
      <c r="F1044" t="s">
        <v>105</v>
      </c>
      <c r="G1044" t="s">
        <v>110</v>
      </c>
      <c r="H1044" t="s">
        <v>121</v>
      </c>
      <c r="I1044" t="s">
        <v>50</v>
      </c>
      <c r="J1044" s="2">
        <v>0</v>
      </c>
    </row>
    <row r="1045" spans="2:10" x14ac:dyDescent="0.3">
      <c r="B1045">
        <v>1044</v>
      </c>
      <c r="C1045" s="1" t="s">
        <v>34</v>
      </c>
      <c r="D1045" t="s">
        <v>41</v>
      </c>
      <c r="E1045" t="s">
        <v>97</v>
      </c>
      <c r="F1045" t="s">
        <v>105</v>
      </c>
      <c r="G1045" t="s">
        <v>110</v>
      </c>
      <c r="H1045" t="s">
        <v>171</v>
      </c>
      <c r="I1045" t="s">
        <v>42</v>
      </c>
      <c r="J1045" s="2">
        <v>12977.87</v>
      </c>
    </row>
    <row r="1046" spans="2:10" x14ac:dyDescent="0.3">
      <c r="B1046">
        <v>1045</v>
      </c>
      <c r="C1046" s="1" t="s">
        <v>34</v>
      </c>
      <c r="D1046" t="s">
        <v>41</v>
      </c>
      <c r="E1046" t="s">
        <v>97</v>
      </c>
      <c r="F1046" t="s">
        <v>105</v>
      </c>
      <c r="G1046" t="s">
        <v>110</v>
      </c>
      <c r="H1046" t="s">
        <v>171</v>
      </c>
      <c r="I1046" t="s">
        <v>43</v>
      </c>
      <c r="J1046" s="2">
        <v>32818.089999999997</v>
      </c>
    </row>
    <row r="1047" spans="2:10" x14ac:dyDescent="0.3">
      <c r="B1047">
        <v>1046</v>
      </c>
      <c r="C1047" s="1" t="s">
        <v>34</v>
      </c>
      <c r="D1047" t="s">
        <v>41</v>
      </c>
      <c r="E1047" t="s">
        <v>97</v>
      </c>
      <c r="F1047" t="s">
        <v>105</v>
      </c>
      <c r="G1047" t="s">
        <v>110</v>
      </c>
      <c r="H1047" t="s">
        <v>171</v>
      </c>
      <c r="I1047" t="s">
        <v>44</v>
      </c>
      <c r="J1047" s="2">
        <v>17992.77</v>
      </c>
    </row>
    <row r="1048" spans="2:10" x14ac:dyDescent="0.3">
      <c r="B1048">
        <v>1047</v>
      </c>
      <c r="C1048" s="1" t="s">
        <v>34</v>
      </c>
      <c r="D1048" t="s">
        <v>41</v>
      </c>
      <c r="E1048" t="s">
        <v>97</v>
      </c>
      <c r="F1048" t="s">
        <v>105</v>
      </c>
      <c r="G1048" t="s">
        <v>110</v>
      </c>
      <c r="H1048" t="s">
        <v>171</v>
      </c>
      <c r="I1048" t="s">
        <v>45</v>
      </c>
      <c r="J1048" s="2">
        <v>12618.12</v>
      </c>
    </row>
    <row r="1049" spans="2:10" x14ac:dyDescent="0.3">
      <c r="B1049">
        <v>1048</v>
      </c>
      <c r="C1049" s="1" t="s">
        <v>34</v>
      </c>
      <c r="D1049" t="s">
        <v>41</v>
      </c>
      <c r="E1049" t="s">
        <v>97</v>
      </c>
      <c r="F1049" t="s">
        <v>105</v>
      </c>
      <c r="G1049" t="s">
        <v>110</v>
      </c>
      <c r="H1049" t="s">
        <v>171</v>
      </c>
      <c r="I1049" t="s">
        <v>46</v>
      </c>
      <c r="J1049" s="2">
        <v>11942.24</v>
      </c>
    </row>
    <row r="1050" spans="2:10" x14ac:dyDescent="0.3">
      <c r="B1050">
        <v>1049</v>
      </c>
      <c r="C1050" s="1" t="s">
        <v>34</v>
      </c>
      <c r="D1050" t="s">
        <v>41</v>
      </c>
      <c r="E1050" t="s">
        <v>97</v>
      </c>
      <c r="F1050" t="s">
        <v>105</v>
      </c>
      <c r="G1050" t="s">
        <v>110</v>
      </c>
      <c r="H1050" t="s">
        <v>171</v>
      </c>
      <c r="I1050" t="s">
        <v>47</v>
      </c>
      <c r="J1050" s="2">
        <v>27067.599999999999</v>
      </c>
    </row>
    <row r="1051" spans="2:10" x14ac:dyDescent="0.3">
      <c r="B1051">
        <v>1050</v>
      </c>
      <c r="C1051" s="1" t="s">
        <v>34</v>
      </c>
      <c r="D1051" t="s">
        <v>41</v>
      </c>
      <c r="E1051" t="s">
        <v>97</v>
      </c>
      <c r="F1051" t="s">
        <v>105</v>
      </c>
      <c r="G1051" t="s">
        <v>110</v>
      </c>
      <c r="H1051" t="s">
        <v>171</v>
      </c>
      <c r="I1051" t="s">
        <v>48</v>
      </c>
      <c r="J1051" s="2">
        <v>19673.310000000001</v>
      </c>
    </row>
    <row r="1052" spans="2:10" x14ac:dyDescent="0.3">
      <c r="B1052">
        <v>1051</v>
      </c>
      <c r="C1052" s="1" t="s">
        <v>34</v>
      </c>
      <c r="D1052" t="s">
        <v>41</v>
      </c>
      <c r="E1052" t="s">
        <v>97</v>
      </c>
      <c r="F1052" t="s">
        <v>105</v>
      </c>
      <c r="G1052" t="s">
        <v>110</v>
      </c>
      <c r="H1052" t="s">
        <v>171</v>
      </c>
      <c r="I1052" t="s">
        <v>49</v>
      </c>
      <c r="J1052" s="2">
        <v>0</v>
      </c>
    </row>
    <row r="1053" spans="2:10" x14ac:dyDescent="0.3">
      <c r="B1053">
        <v>1052</v>
      </c>
      <c r="C1053" s="1" t="s">
        <v>34</v>
      </c>
      <c r="D1053" t="s">
        <v>41</v>
      </c>
      <c r="E1053" t="s">
        <v>97</v>
      </c>
      <c r="F1053" t="s">
        <v>105</v>
      </c>
      <c r="G1053" t="s">
        <v>110</v>
      </c>
      <c r="H1053" t="s">
        <v>171</v>
      </c>
      <c r="I1053" t="s">
        <v>50</v>
      </c>
      <c r="J1053" s="2">
        <v>0.04</v>
      </c>
    </row>
    <row r="1054" spans="2:10" x14ac:dyDescent="0.3">
      <c r="B1054">
        <v>1053</v>
      </c>
      <c r="C1054" s="1" t="s">
        <v>34</v>
      </c>
      <c r="D1054" t="s">
        <v>41</v>
      </c>
      <c r="E1054" t="s">
        <v>97</v>
      </c>
      <c r="F1054" t="s">
        <v>105</v>
      </c>
      <c r="G1054" t="s">
        <v>110</v>
      </c>
      <c r="H1054" t="s">
        <v>122</v>
      </c>
      <c r="I1054" t="s">
        <v>42</v>
      </c>
      <c r="J1054" s="2">
        <v>0</v>
      </c>
    </row>
    <row r="1055" spans="2:10" x14ac:dyDescent="0.3">
      <c r="B1055">
        <v>1054</v>
      </c>
      <c r="C1055" s="1" t="s">
        <v>34</v>
      </c>
      <c r="D1055" t="s">
        <v>41</v>
      </c>
      <c r="E1055" t="s">
        <v>97</v>
      </c>
      <c r="F1055" t="s">
        <v>105</v>
      </c>
      <c r="G1055" t="s">
        <v>110</v>
      </c>
      <c r="H1055" t="s">
        <v>122</v>
      </c>
      <c r="I1055" t="s">
        <v>43</v>
      </c>
      <c r="J1055" s="2">
        <v>0</v>
      </c>
    </row>
    <row r="1056" spans="2:10" x14ac:dyDescent="0.3">
      <c r="B1056">
        <v>1055</v>
      </c>
      <c r="C1056" s="1" t="s">
        <v>34</v>
      </c>
      <c r="D1056" t="s">
        <v>41</v>
      </c>
      <c r="E1056" t="s">
        <v>97</v>
      </c>
      <c r="F1056" t="s">
        <v>105</v>
      </c>
      <c r="G1056" t="s">
        <v>110</v>
      </c>
      <c r="H1056" t="s">
        <v>122</v>
      </c>
      <c r="I1056" t="s">
        <v>44</v>
      </c>
      <c r="J1056" s="2">
        <v>199400</v>
      </c>
    </row>
    <row r="1057" spans="2:10" x14ac:dyDescent="0.3">
      <c r="B1057">
        <v>1056</v>
      </c>
      <c r="C1057" s="1" t="s">
        <v>34</v>
      </c>
      <c r="D1057" t="s">
        <v>41</v>
      </c>
      <c r="E1057" t="s">
        <v>97</v>
      </c>
      <c r="F1057" t="s">
        <v>105</v>
      </c>
      <c r="G1057" t="s">
        <v>110</v>
      </c>
      <c r="H1057" t="s">
        <v>122</v>
      </c>
      <c r="I1057" t="s">
        <v>45</v>
      </c>
      <c r="J1057" s="2">
        <v>0</v>
      </c>
    </row>
    <row r="1058" spans="2:10" x14ac:dyDescent="0.3">
      <c r="B1058">
        <v>1057</v>
      </c>
      <c r="C1058" s="1" t="s">
        <v>34</v>
      </c>
      <c r="D1058" t="s">
        <v>41</v>
      </c>
      <c r="E1058" t="s">
        <v>97</v>
      </c>
      <c r="F1058" t="s">
        <v>105</v>
      </c>
      <c r="G1058" t="s">
        <v>110</v>
      </c>
      <c r="H1058" t="s">
        <v>122</v>
      </c>
      <c r="I1058" t="s">
        <v>46</v>
      </c>
      <c r="J1058" s="2">
        <v>0</v>
      </c>
    </row>
    <row r="1059" spans="2:10" x14ac:dyDescent="0.3">
      <c r="B1059">
        <v>1058</v>
      </c>
      <c r="C1059" s="1" t="s">
        <v>34</v>
      </c>
      <c r="D1059" t="s">
        <v>41</v>
      </c>
      <c r="E1059" t="s">
        <v>97</v>
      </c>
      <c r="F1059" t="s">
        <v>105</v>
      </c>
      <c r="G1059" t="s">
        <v>110</v>
      </c>
      <c r="H1059" t="s">
        <v>122</v>
      </c>
      <c r="I1059" t="s">
        <v>47</v>
      </c>
      <c r="J1059" s="2">
        <v>183600</v>
      </c>
    </row>
    <row r="1060" spans="2:10" x14ac:dyDescent="0.3">
      <c r="B1060">
        <v>1059</v>
      </c>
      <c r="C1060" s="1" t="s">
        <v>34</v>
      </c>
      <c r="D1060" t="s">
        <v>41</v>
      </c>
      <c r="E1060" t="s">
        <v>97</v>
      </c>
      <c r="F1060" t="s">
        <v>105</v>
      </c>
      <c r="G1060" t="s">
        <v>110</v>
      </c>
      <c r="H1060" t="s">
        <v>122</v>
      </c>
      <c r="I1060" t="s">
        <v>48</v>
      </c>
      <c r="J1060" s="2">
        <v>0</v>
      </c>
    </row>
    <row r="1061" spans="2:10" x14ac:dyDescent="0.3">
      <c r="B1061">
        <v>1060</v>
      </c>
      <c r="C1061" s="1" t="s">
        <v>34</v>
      </c>
      <c r="D1061" t="s">
        <v>41</v>
      </c>
      <c r="E1061" t="s">
        <v>97</v>
      </c>
      <c r="F1061" t="s">
        <v>105</v>
      </c>
      <c r="G1061" t="s">
        <v>110</v>
      </c>
      <c r="H1061" t="s">
        <v>122</v>
      </c>
      <c r="I1061" t="s">
        <v>49</v>
      </c>
      <c r="J1061" s="2">
        <v>0</v>
      </c>
    </row>
    <row r="1062" spans="2:10" x14ac:dyDescent="0.3">
      <c r="B1062">
        <v>1061</v>
      </c>
      <c r="C1062" s="1" t="s">
        <v>34</v>
      </c>
      <c r="D1062" t="s">
        <v>41</v>
      </c>
      <c r="E1062" t="s">
        <v>97</v>
      </c>
      <c r="F1062" t="s">
        <v>105</v>
      </c>
      <c r="G1062" t="s">
        <v>110</v>
      </c>
      <c r="H1062" t="s">
        <v>122</v>
      </c>
      <c r="I1062" t="s">
        <v>50</v>
      </c>
      <c r="J1062" s="2">
        <v>0</v>
      </c>
    </row>
    <row r="1063" spans="2:10" x14ac:dyDescent="0.3">
      <c r="B1063">
        <v>1062</v>
      </c>
      <c r="C1063" s="1" t="s">
        <v>34</v>
      </c>
      <c r="D1063" t="s">
        <v>41</v>
      </c>
      <c r="E1063" t="s">
        <v>97</v>
      </c>
      <c r="F1063" t="s">
        <v>105</v>
      </c>
      <c r="G1063" t="s">
        <v>110</v>
      </c>
      <c r="H1063" t="s">
        <v>123</v>
      </c>
      <c r="I1063" t="s">
        <v>42</v>
      </c>
      <c r="J1063" s="2">
        <v>0</v>
      </c>
    </row>
    <row r="1064" spans="2:10" x14ac:dyDescent="0.3">
      <c r="B1064">
        <v>1063</v>
      </c>
      <c r="C1064" s="1" t="s">
        <v>34</v>
      </c>
      <c r="D1064" t="s">
        <v>41</v>
      </c>
      <c r="E1064" t="s">
        <v>97</v>
      </c>
      <c r="F1064" t="s">
        <v>105</v>
      </c>
      <c r="G1064" t="s">
        <v>110</v>
      </c>
      <c r="H1064" t="s">
        <v>123</v>
      </c>
      <c r="I1064" t="s">
        <v>43</v>
      </c>
      <c r="J1064" s="2">
        <v>0</v>
      </c>
    </row>
    <row r="1065" spans="2:10" x14ac:dyDescent="0.3">
      <c r="B1065">
        <v>1064</v>
      </c>
      <c r="C1065" s="1" t="s">
        <v>34</v>
      </c>
      <c r="D1065" t="s">
        <v>41</v>
      </c>
      <c r="E1065" t="s">
        <v>97</v>
      </c>
      <c r="F1065" t="s">
        <v>105</v>
      </c>
      <c r="G1065" t="s">
        <v>110</v>
      </c>
      <c r="H1065" t="s">
        <v>123</v>
      </c>
      <c r="I1065" t="s">
        <v>44</v>
      </c>
      <c r="J1065" s="2">
        <v>0</v>
      </c>
    </row>
    <row r="1066" spans="2:10" x14ac:dyDescent="0.3">
      <c r="B1066">
        <v>1065</v>
      </c>
      <c r="C1066" s="1" t="s">
        <v>34</v>
      </c>
      <c r="D1066" t="s">
        <v>41</v>
      </c>
      <c r="E1066" t="s">
        <v>97</v>
      </c>
      <c r="F1066" t="s">
        <v>105</v>
      </c>
      <c r="G1066" t="s">
        <v>110</v>
      </c>
      <c r="H1066" t="s">
        <v>123</v>
      </c>
      <c r="I1066" t="s">
        <v>45</v>
      </c>
      <c r="J1066" s="2">
        <v>0</v>
      </c>
    </row>
    <row r="1067" spans="2:10" x14ac:dyDescent="0.3">
      <c r="B1067">
        <v>1066</v>
      </c>
      <c r="C1067" s="1" t="s">
        <v>34</v>
      </c>
      <c r="D1067" t="s">
        <v>41</v>
      </c>
      <c r="E1067" t="s">
        <v>97</v>
      </c>
      <c r="F1067" t="s">
        <v>105</v>
      </c>
      <c r="G1067" t="s">
        <v>110</v>
      </c>
      <c r="H1067" t="s">
        <v>123</v>
      </c>
      <c r="I1067" t="s">
        <v>46</v>
      </c>
      <c r="J1067" s="2">
        <v>0</v>
      </c>
    </row>
    <row r="1068" spans="2:10" x14ac:dyDescent="0.3">
      <c r="B1068">
        <v>1067</v>
      </c>
      <c r="C1068" s="1" t="s">
        <v>34</v>
      </c>
      <c r="D1068" t="s">
        <v>41</v>
      </c>
      <c r="E1068" t="s">
        <v>97</v>
      </c>
      <c r="F1068" t="s">
        <v>105</v>
      </c>
      <c r="G1068" t="s">
        <v>110</v>
      </c>
      <c r="H1068" t="s">
        <v>123</v>
      </c>
      <c r="I1068" t="s">
        <v>47</v>
      </c>
      <c r="J1068" s="2">
        <v>0</v>
      </c>
    </row>
    <row r="1069" spans="2:10" x14ac:dyDescent="0.3">
      <c r="B1069">
        <v>1068</v>
      </c>
      <c r="C1069" s="1" t="s">
        <v>34</v>
      </c>
      <c r="D1069" t="s">
        <v>41</v>
      </c>
      <c r="E1069" t="s">
        <v>97</v>
      </c>
      <c r="F1069" t="s">
        <v>105</v>
      </c>
      <c r="G1069" t="s">
        <v>110</v>
      </c>
      <c r="H1069" t="s">
        <v>123</v>
      </c>
      <c r="I1069" t="s">
        <v>48</v>
      </c>
      <c r="J1069" s="2">
        <v>0</v>
      </c>
    </row>
    <row r="1070" spans="2:10" x14ac:dyDescent="0.3">
      <c r="B1070">
        <v>1069</v>
      </c>
      <c r="C1070" s="1" t="s">
        <v>34</v>
      </c>
      <c r="D1070" t="s">
        <v>41</v>
      </c>
      <c r="E1070" t="s">
        <v>97</v>
      </c>
      <c r="F1070" t="s">
        <v>105</v>
      </c>
      <c r="G1070" t="s">
        <v>110</v>
      </c>
      <c r="H1070" t="s">
        <v>123</v>
      </c>
      <c r="I1070" t="s">
        <v>49</v>
      </c>
      <c r="J1070" s="2">
        <v>0</v>
      </c>
    </row>
    <row r="1071" spans="2:10" x14ac:dyDescent="0.3">
      <c r="B1071">
        <v>1070</v>
      </c>
      <c r="C1071" s="1" t="s">
        <v>34</v>
      </c>
      <c r="D1071" t="s">
        <v>41</v>
      </c>
      <c r="E1071" t="s">
        <v>97</v>
      </c>
      <c r="F1071" t="s">
        <v>105</v>
      </c>
      <c r="G1071" t="s">
        <v>110</v>
      </c>
      <c r="H1071" t="s">
        <v>123</v>
      </c>
      <c r="I1071" t="s">
        <v>50</v>
      </c>
      <c r="J1071" s="2">
        <v>0</v>
      </c>
    </row>
    <row r="1072" spans="2:10" x14ac:dyDescent="0.3">
      <c r="B1072">
        <v>1071</v>
      </c>
      <c r="C1072" s="1" t="s">
        <v>34</v>
      </c>
      <c r="D1072" t="s">
        <v>41</v>
      </c>
      <c r="E1072" t="s">
        <v>97</v>
      </c>
      <c r="F1072" t="s">
        <v>105</v>
      </c>
      <c r="G1072" t="s">
        <v>110</v>
      </c>
      <c r="H1072" t="s">
        <v>172</v>
      </c>
      <c r="I1072" t="s">
        <v>42</v>
      </c>
      <c r="J1072" s="2">
        <v>0</v>
      </c>
    </row>
    <row r="1073" spans="2:10" x14ac:dyDescent="0.3">
      <c r="B1073">
        <v>1072</v>
      </c>
      <c r="C1073" s="1" t="s">
        <v>34</v>
      </c>
      <c r="D1073" t="s">
        <v>41</v>
      </c>
      <c r="E1073" t="s">
        <v>97</v>
      </c>
      <c r="F1073" t="s">
        <v>105</v>
      </c>
      <c r="G1073" t="s">
        <v>110</v>
      </c>
      <c r="H1073" t="s">
        <v>172</v>
      </c>
      <c r="I1073" t="s">
        <v>43</v>
      </c>
      <c r="J1073" s="2">
        <v>0</v>
      </c>
    </row>
    <row r="1074" spans="2:10" x14ac:dyDescent="0.3">
      <c r="B1074">
        <v>1073</v>
      </c>
      <c r="C1074" s="1" t="s">
        <v>34</v>
      </c>
      <c r="D1074" t="s">
        <v>41</v>
      </c>
      <c r="E1074" t="s">
        <v>97</v>
      </c>
      <c r="F1074" t="s">
        <v>105</v>
      </c>
      <c r="G1074" t="s">
        <v>110</v>
      </c>
      <c r="H1074" t="s">
        <v>172</v>
      </c>
      <c r="I1074" t="s">
        <v>44</v>
      </c>
      <c r="J1074" s="2">
        <v>0</v>
      </c>
    </row>
    <row r="1075" spans="2:10" x14ac:dyDescent="0.3">
      <c r="B1075">
        <v>1074</v>
      </c>
      <c r="C1075" s="1" t="s">
        <v>34</v>
      </c>
      <c r="D1075" t="s">
        <v>41</v>
      </c>
      <c r="E1075" t="s">
        <v>97</v>
      </c>
      <c r="F1075" t="s">
        <v>105</v>
      </c>
      <c r="G1075" t="s">
        <v>110</v>
      </c>
      <c r="H1075" t="s">
        <v>172</v>
      </c>
      <c r="I1075" t="s">
        <v>45</v>
      </c>
      <c r="J1075" s="2">
        <v>0</v>
      </c>
    </row>
    <row r="1076" spans="2:10" x14ac:dyDescent="0.3">
      <c r="B1076">
        <v>1075</v>
      </c>
      <c r="C1076" s="1" t="s">
        <v>34</v>
      </c>
      <c r="D1076" t="s">
        <v>41</v>
      </c>
      <c r="E1076" t="s">
        <v>97</v>
      </c>
      <c r="F1076" t="s">
        <v>105</v>
      </c>
      <c r="G1076" t="s">
        <v>110</v>
      </c>
      <c r="H1076" t="s">
        <v>172</v>
      </c>
      <c r="I1076" t="s">
        <v>46</v>
      </c>
      <c r="J1076" s="2">
        <v>0</v>
      </c>
    </row>
    <row r="1077" spans="2:10" x14ac:dyDescent="0.3">
      <c r="B1077">
        <v>1076</v>
      </c>
      <c r="C1077" s="1" t="s">
        <v>34</v>
      </c>
      <c r="D1077" t="s">
        <v>41</v>
      </c>
      <c r="E1077" t="s">
        <v>97</v>
      </c>
      <c r="F1077" t="s">
        <v>105</v>
      </c>
      <c r="G1077" t="s">
        <v>110</v>
      </c>
      <c r="H1077" t="s">
        <v>172</v>
      </c>
      <c r="I1077" t="s">
        <v>47</v>
      </c>
      <c r="J1077" s="2">
        <v>0</v>
      </c>
    </row>
    <row r="1078" spans="2:10" x14ac:dyDescent="0.3">
      <c r="B1078">
        <v>1077</v>
      </c>
      <c r="C1078" s="1" t="s">
        <v>34</v>
      </c>
      <c r="D1078" t="s">
        <v>41</v>
      </c>
      <c r="E1078" t="s">
        <v>97</v>
      </c>
      <c r="F1078" t="s">
        <v>105</v>
      </c>
      <c r="G1078" t="s">
        <v>110</v>
      </c>
      <c r="H1078" t="s">
        <v>172</v>
      </c>
      <c r="I1078" t="s">
        <v>48</v>
      </c>
      <c r="J1078" s="2">
        <v>0</v>
      </c>
    </row>
    <row r="1079" spans="2:10" x14ac:dyDescent="0.3">
      <c r="B1079">
        <v>1078</v>
      </c>
      <c r="C1079" s="1" t="s">
        <v>34</v>
      </c>
      <c r="D1079" t="s">
        <v>41</v>
      </c>
      <c r="E1079" t="s">
        <v>97</v>
      </c>
      <c r="F1079" t="s">
        <v>105</v>
      </c>
      <c r="G1079" t="s">
        <v>110</v>
      </c>
      <c r="H1079" t="s">
        <v>172</v>
      </c>
      <c r="I1079" t="s">
        <v>49</v>
      </c>
      <c r="J1079" s="2">
        <v>0</v>
      </c>
    </row>
    <row r="1080" spans="2:10" x14ac:dyDescent="0.3">
      <c r="B1080">
        <v>1079</v>
      </c>
      <c r="C1080" s="1" t="s">
        <v>34</v>
      </c>
      <c r="D1080" t="s">
        <v>41</v>
      </c>
      <c r="E1080" t="s">
        <v>97</v>
      </c>
      <c r="F1080" t="s">
        <v>105</v>
      </c>
      <c r="G1080" t="s">
        <v>110</v>
      </c>
      <c r="H1080" t="s">
        <v>172</v>
      </c>
      <c r="I1080" t="s">
        <v>50</v>
      </c>
      <c r="J1080" s="2">
        <v>0</v>
      </c>
    </row>
    <row r="1081" spans="2:10" x14ac:dyDescent="0.3">
      <c r="B1081">
        <v>1080</v>
      </c>
      <c r="C1081" s="1" t="s">
        <v>34</v>
      </c>
      <c r="D1081" t="s">
        <v>41</v>
      </c>
      <c r="E1081" t="s">
        <v>97</v>
      </c>
      <c r="F1081" t="s">
        <v>105</v>
      </c>
      <c r="G1081" t="s">
        <v>110</v>
      </c>
      <c r="H1081" t="s">
        <v>124</v>
      </c>
      <c r="I1081" t="s">
        <v>42</v>
      </c>
      <c r="J1081" s="2">
        <v>825</v>
      </c>
    </row>
    <row r="1082" spans="2:10" x14ac:dyDescent="0.3">
      <c r="B1082">
        <v>1081</v>
      </c>
      <c r="C1082" s="1" t="s">
        <v>34</v>
      </c>
      <c r="D1082" t="s">
        <v>41</v>
      </c>
      <c r="E1082" t="s">
        <v>97</v>
      </c>
      <c r="F1082" t="s">
        <v>105</v>
      </c>
      <c r="G1082" t="s">
        <v>110</v>
      </c>
      <c r="H1082" t="s">
        <v>124</v>
      </c>
      <c r="I1082" t="s">
        <v>43</v>
      </c>
      <c r="J1082" s="2">
        <v>795</v>
      </c>
    </row>
    <row r="1083" spans="2:10" x14ac:dyDescent="0.3">
      <c r="B1083">
        <v>1082</v>
      </c>
      <c r="C1083" s="1" t="s">
        <v>34</v>
      </c>
      <c r="D1083" t="s">
        <v>41</v>
      </c>
      <c r="E1083" t="s">
        <v>97</v>
      </c>
      <c r="F1083" t="s">
        <v>105</v>
      </c>
      <c r="G1083" t="s">
        <v>110</v>
      </c>
      <c r="H1083" t="s">
        <v>124</v>
      </c>
      <c r="I1083" t="s">
        <v>44</v>
      </c>
      <c r="J1083" s="2">
        <v>1050</v>
      </c>
    </row>
    <row r="1084" spans="2:10" x14ac:dyDescent="0.3">
      <c r="B1084">
        <v>1083</v>
      </c>
      <c r="C1084" s="1" t="s">
        <v>34</v>
      </c>
      <c r="D1084" t="s">
        <v>41</v>
      </c>
      <c r="E1084" t="s">
        <v>97</v>
      </c>
      <c r="F1084" t="s">
        <v>105</v>
      </c>
      <c r="G1084" t="s">
        <v>110</v>
      </c>
      <c r="H1084" t="s">
        <v>124</v>
      </c>
      <c r="I1084" t="s">
        <v>45</v>
      </c>
      <c r="J1084" s="2">
        <v>1095</v>
      </c>
    </row>
    <row r="1085" spans="2:10" x14ac:dyDescent="0.3">
      <c r="B1085">
        <v>1084</v>
      </c>
      <c r="C1085" s="1" t="s">
        <v>34</v>
      </c>
      <c r="D1085" t="s">
        <v>41</v>
      </c>
      <c r="E1085" t="s">
        <v>97</v>
      </c>
      <c r="F1085" t="s">
        <v>105</v>
      </c>
      <c r="G1085" t="s">
        <v>110</v>
      </c>
      <c r="H1085" t="s">
        <v>124</v>
      </c>
      <c r="I1085" t="s">
        <v>46</v>
      </c>
      <c r="J1085" s="2">
        <v>0</v>
      </c>
    </row>
    <row r="1086" spans="2:10" x14ac:dyDescent="0.3">
      <c r="B1086">
        <v>1085</v>
      </c>
      <c r="C1086" s="1" t="s">
        <v>34</v>
      </c>
      <c r="D1086" t="s">
        <v>41</v>
      </c>
      <c r="E1086" t="s">
        <v>97</v>
      </c>
      <c r="F1086" t="s">
        <v>105</v>
      </c>
      <c r="G1086" t="s">
        <v>110</v>
      </c>
      <c r="H1086" t="s">
        <v>124</v>
      </c>
      <c r="I1086" t="s">
        <v>47</v>
      </c>
      <c r="J1086" s="2">
        <v>1350</v>
      </c>
    </row>
    <row r="1087" spans="2:10" x14ac:dyDescent="0.3">
      <c r="B1087">
        <v>1086</v>
      </c>
      <c r="C1087" s="1" t="s">
        <v>34</v>
      </c>
      <c r="D1087" t="s">
        <v>41</v>
      </c>
      <c r="E1087" t="s">
        <v>97</v>
      </c>
      <c r="F1087" t="s">
        <v>105</v>
      </c>
      <c r="G1087" t="s">
        <v>110</v>
      </c>
      <c r="H1087" t="s">
        <v>124</v>
      </c>
      <c r="I1087" t="s">
        <v>48</v>
      </c>
      <c r="J1087" s="2">
        <v>850.5</v>
      </c>
    </row>
    <row r="1088" spans="2:10" x14ac:dyDescent="0.3">
      <c r="B1088">
        <v>1087</v>
      </c>
      <c r="C1088" s="1" t="s">
        <v>34</v>
      </c>
      <c r="D1088" t="s">
        <v>41</v>
      </c>
      <c r="E1088" t="s">
        <v>97</v>
      </c>
      <c r="F1088" t="s">
        <v>105</v>
      </c>
      <c r="G1088" t="s">
        <v>110</v>
      </c>
      <c r="H1088" t="s">
        <v>124</v>
      </c>
      <c r="I1088" t="s">
        <v>49</v>
      </c>
      <c r="J1088" s="2">
        <v>0</v>
      </c>
    </row>
    <row r="1089" spans="2:10" x14ac:dyDescent="0.3">
      <c r="B1089">
        <v>1088</v>
      </c>
      <c r="C1089" s="1" t="s">
        <v>34</v>
      </c>
      <c r="D1089" t="s">
        <v>41</v>
      </c>
      <c r="E1089" t="s">
        <v>97</v>
      </c>
      <c r="F1089" t="s">
        <v>105</v>
      </c>
      <c r="G1089" t="s">
        <v>110</v>
      </c>
      <c r="H1089" t="s">
        <v>124</v>
      </c>
      <c r="I1089" t="s">
        <v>50</v>
      </c>
      <c r="J1089" s="2">
        <v>0</v>
      </c>
    </row>
    <row r="1090" spans="2:10" x14ac:dyDescent="0.3">
      <c r="B1090">
        <v>1089</v>
      </c>
      <c r="C1090" s="1" t="s">
        <v>34</v>
      </c>
      <c r="D1090" t="s">
        <v>41</v>
      </c>
      <c r="E1090" t="s">
        <v>97</v>
      </c>
      <c r="F1090" t="s">
        <v>105</v>
      </c>
      <c r="G1090" t="s">
        <v>110</v>
      </c>
      <c r="H1090" t="s">
        <v>125</v>
      </c>
      <c r="I1090" t="s">
        <v>42</v>
      </c>
      <c r="J1090" s="2">
        <v>39787.769999999997</v>
      </c>
    </row>
    <row r="1091" spans="2:10" x14ac:dyDescent="0.3">
      <c r="B1091">
        <v>1090</v>
      </c>
      <c r="C1091" s="1" t="s">
        <v>34</v>
      </c>
      <c r="D1091" t="s">
        <v>41</v>
      </c>
      <c r="E1091" t="s">
        <v>97</v>
      </c>
      <c r="F1091" t="s">
        <v>105</v>
      </c>
      <c r="G1091" t="s">
        <v>110</v>
      </c>
      <c r="H1091" t="s">
        <v>125</v>
      </c>
      <c r="I1091" t="s">
        <v>43</v>
      </c>
      <c r="J1091" s="2">
        <v>70968.66</v>
      </c>
    </row>
    <row r="1092" spans="2:10" x14ac:dyDescent="0.3">
      <c r="B1092">
        <v>1091</v>
      </c>
      <c r="C1092" s="1" t="s">
        <v>34</v>
      </c>
      <c r="D1092" t="s">
        <v>41</v>
      </c>
      <c r="E1092" t="s">
        <v>97</v>
      </c>
      <c r="F1092" t="s">
        <v>105</v>
      </c>
      <c r="G1092" t="s">
        <v>110</v>
      </c>
      <c r="H1092" t="s">
        <v>125</v>
      </c>
      <c r="I1092" t="s">
        <v>44</v>
      </c>
      <c r="J1092" s="2">
        <v>65296.11</v>
      </c>
    </row>
    <row r="1093" spans="2:10" x14ac:dyDescent="0.3">
      <c r="B1093">
        <v>1092</v>
      </c>
      <c r="C1093" s="1" t="s">
        <v>34</v>
      </c>
      <c r="D1093" t="s">
        <v>41</v>
      </c>
      <c r="E1093" t="s">
        <v>97</v>
      </c>
      <c r="F1093" t="s">
        <v>105</v>
      </c>
      <c r="G1093" t="s">
        <v>110</v>
      </c>
      <c r="H1093" t="s">
        <v>125</v>
      </c>
      <c r="I1093" t="s">
        <v>45</v>
      </c>
      <c r="J1093" s="2">
        <v>56306.36</v>
      </c>
    </row>
    <row r="1094" spans="2:10" x14ac:dyDescent="0.3">
      <c r="B1094">
        <v>1093</v>
      </c>
      <c r="C1094" s="1" t="s">
        <v>34</v>
      </c>
      <c r="D1094" t="s">
        <v>41</v>
      </c>
      <c r="E1094" t="s">
        <v>97</v>
      </c>
      <c r="F1094" t="s">
        <v>105</v>
      </c>
      <c r="G1094" t="s">
        <v>110</v>
      </c>
      <c r="H1094" t="s">
        <v>125</v>
      </c>
      <c r="I1094" t="s">
        <v>46</v>
      </c>
      <c r="J1094" s="2">
        <v>45711.43</v>
      </c>
    </row>
    <row r="1095" spans="2:10" x14ac:dyDescent="0.3">
      <c r="B1095">
        <v>1094</v>
      </c>
      <c r="C1095" s="1" t="s">
        <v>34</v>
      </c>
      <c r="D1095" t="s">
        <v>41</v>
      </c>
      <c r="E1095" t="s">
        <v>97</v>
      </c>
      <c r="F1095" t="s">
        <v>105</v>
      </c>
      <c r="G1095" t="s">
        <v>110</v>
      </c>
      <c r="H1095" t="s">
        <v>125</v>
      </c>
      <c r="I1095" t="s">
        <v>47</v>
      </c>
      <c r="J1095" s="2">
        <v>55185.55</v>
      </c>
    </row>
    <row r="1096" spans="2:10" x14ac:dyDescent="0.3">
      <c r="B1096">
        <v>1095</v>
      </c>
      <c r="C1096" s="1" t="s">
        <v>34</v>
      </c>
      <c r="D1096" t="s">
        <v>41</v>
      </c>
      <c r="E1096" t="s">
        <v>97</v>
      </c>
      <c r="F1096" t="s">
        <v>105</v>
      </c>
      <c r="G1096" t="s">
        <v>110</v>
      </c>
      <c r="H1096" t="s">
        <v>125</v>
      </c>
      <c r="I1096" t="s">
        <v>48</v>
      </c>
      <c r="J1096" s="2">
        <v>33542.53</v>
      </c>
    </row>
    <row r="1097" spans="2:10" x14ac:dyDescent="0.3">
      <c r="B1097">
        <v>1096</v>
      </c>
      <c r="C1097" s="1" t="s">
        <v>34</v>
      </c>
      <c r="D1097" t="s">
        <v>41</v>
      </c>
      <c r="E1097" t="s">
        <v>97</v>
      </c>
      <c r="F1097" t="s">
        <v>105</v>
      </c>
      <c r="G1097" t="s">
        <v>110</v>
      </c>
      <c r="H1097" t="s">
        <v>125</v>
      </c>
      <c r="I1097" t="s">
        <v>49</v>
      </c>
      <c r="J1097" s="2">
        <v>0</v>
      </c>
    </row>
    <row r="1098" spans="2:10" x14ac:dyDescent="0.3">
      <c r="B1098">
        <v>1097</v>
      </c>
      <c r="C1098" s="1" t="s">
        <v>34</v>
      </c>
      <c r="D1098" t="s">
        <v>41</v>
      </c>
      <c r="E1098" t="s">
        <v>97</v>
      </c>
      <c r="F1098" t="s">
        <v>105</v>
      </c>
      <c r="G1098" t="s">
        <v>110</v>
      </c>
      <c r="H1098" t="s">
        <v>125</v>
      </c>
      <c r="I1098" t="s">
        <v>50</v>
      </c>
      <c r="J1098" s="2">
        <v>0</v>
      </c>
    </row>
    <row r="1099" spans="2:10" x14ac:dyDescent="0.3">
      <c r="B1099">
        <v>1098</v>
      </c>
      <c r="C1099" s="1" t="s">
        <v>34</v>
      </c>
      <c r="D1099" t="s">
        <v>41</v>
      </c>
      <c r="E1099" t="s">
        <v>97</v>
      </c>
      <c r="F1099" t="s">
        <v>105</v>
      </c>
      <c r="G1099" t="s">
        <v>110</v>
      </c>
      <c r="H1099" t="s">
        <v>173</v>
      </c>
      <c r="I1099" t="s">
        <v>42</v>
      </c>
      <c r="J1099" s="2">
        <v>0</v>
      </c>
    </row>
    <row r="1100" spans="2:10" x14ac:dyDescent="0.3">
      <c r="B1100">
        <v>1099</v>
      </c>
      <c r="C1100" s="1" t="s">
        <v>34</v>
      </c>
      <c r="D1100" t="s">
        <v>41</v>
      </c>
      <c r="E1100" t="s">
        <v>97</v>
      </c>
      <c r="F1100" t="s">
        <v>105</v>
      </c>
      <c r="G1100" t="s">
        <v>110</v>
      </c>
      <c r="H1100" t="s">
        <v>173</v>
      </c>
      <c r="I1100" t="s">
        <v>43</v>
      </c>
      <c r="J1100" s="2">
        <v>0</v>
      </c>
    </row>
    <row r="1101" spans="2:10" x14ac:dyDescent="0.3">
      <c r="B1101">
        <v>1100</v>
      </c>
      <c r="C1101" s="1" t="s">
        <v>34</v>
      </c>
      <c r="D1101" t="s">
        <v>41</v>
      </c>
      <c r="E1101" t="s">
        <v>97</v>
      </c>
      <c r="F1101" t="s">
        <v>105</v>
      </c>
      <c r="G1101" t="s">
        <v>110</v>
      </c>
      <c r="H1101" t="s">
        <v>173</v>
      </c>
      <c r="I1101" t="s">
        <v>44</v>
      </c>
      <c r="J1101" s="2">
        <v>0</v>
      </c>
    </row>
    <row r="1102" spans="2:10" x14ac:dyDescent="0.3">
      <c r="B1102">
        <v>1101</v>
      </c>
      <c r="C1102" s="1" t="s">
        <v>34</v>
      </c>
      <c r="D1102" t="s">
        <v>41</v>
      </c>
      <c r="E1102" t="s">
        <v>97</v>
      </c>
      <c r="F1102" t="s">
        <v>105</v>
      </c>
      <c r="G1102" t="s">
        <v>110</v>
      </c>
      <c r="H1102" t="s">
        <v>173</v>
      </c>
      <c r="I1102" t="s">
        <v>45</v>
      </c>
      <c r="J1102" s="2">
        <v>0</v>
      </c>
    </row>
    <row r="1103" spans="2:10" x14ac:dyDescent="0.3">
      <c r="B1103">
        <v>1102</v>
      </c>
      <c r="C1103" s="1" t="s">
        <v>34</v>
      </c>
      <c r="D1103" t="s">
        <v>41</v>
      </c>
      <c r="E1103" t="s">
        <v>97</v>
      </c>
      <c r="F1103" t="s">
        <v>105</v>
      </c>
      <c r="G1103" t="s">
        <v>110</v>
      </c>
      <c r="H1103" t="s">
        <v>173</v>
      </c>
      <c r="I1103" t="s">
        <v>46</v>
      </c>
      <c r="J1103" s="2">
        <v>0</v>
      </c>
    </row>
    <row r="1104" spans="2:10" x14ac:dyDescent="0.3">
      <c r="B1104">
        <v>1103</v>
      </c>
      <c r="C1104" s="1" t="s">
        <v>34</v>
      </c>
      <c r="D1104" t="s">
        <v>41</v>
      </c>
      <c r="E1104" t="s">
        <v>97</v>
      </c>
      <c r="F1104" t="s">
        <v>105</v>
      </c>
      <c r="G1104" t="s">
        <v>110</v>
      </c>
      <c r="H1104" t="s">
        <v>173</v>
      </c>
      <c r="I1104" t="s">
        <v>47</v>
      </c>
      <c r="J1104" s="2">
        <v>0</v>
      </c>
    </row>
    <row r="1105" spans="2:10" x14ac:dyDescent="0.3">
      <c r="B1105">
        <v>1104</v>
      </c>
      <c r="C1105" s="1" t="s">
        <v>34</v>
      </c>
      <c r="D1105" t="s">
        <v>41</v>
      </c>
      <c r="E1105" t="s">
        <v>97</v>
      </c>
      <c r="F1105" t="s">
        <v>105</v>
      </c>
      <c r="G1105" t="s">
        <v>110</v>
      </c>
      <c r="H1105" t="s">
        <v>173</v>
      </c>
      <c r="I1105" t="s">
        <v>48</v>
      </c>
      <c r="J1105" s="2">
        <v>0</v>
      </c>
    </row>
    <row r="1106" spans="2:10" x14ac:dyDescent="0.3">
      <c r="B1106">
        <v>1105</v>
      </c>
      <c r="C1106" s="1" t="s">
        <v>34</v>
      </c>
      <c r="D1106" t="s">
        <v>41</v>
      </c>
      <c r="E1106" t="s">
        <v>97</v>
      </c>
      <c r="F1106" t="s">
        <v>105</v>
      </c>
      <c r="G1106" t="s">
        <v>110</v>
      </c>
      <c r="H1106" t="s">
        <v>173</v>
      </c>
      <c r="I1106" t="s">
        <v>49</v>
      </c>
      <c r="J1106" s="2">
        <v>0</v>
      </c>
    </row>
    <row r="1107" spans="2:10" x14ac:dyDescent="0.3">
      <c r="B1107">
        <v>1106</v>
      </c>
      <c r="C1107" s="1" t="s">
        <v>34</v>
      </c>
      <c r="D1107" t="s">
        <v>41</v>
      </c>
      <c r="E1107" t="s">
        <v>97</v>
      </c>
      <c r="F1107" t="s">
        <v>105</v>
      </c>
      <c r="G1107" t="s">
        <v>110</v>
      </c>
      <c r="H1107" t="s">
        <v>173</v>
      </c>
      <c r="I1107" t="s">
        <v>50</v>
      </c>
      <c r="J1107" s="2">
        <v>0</v>
      </c>
    </row>
    <row r="1108" spans="2:10" x14ac:dyDescent="0.3">
      <c r="B1108">
        <v>1107</v>
      </c>
      <c r="C1108" s="1" t="s">
        <v>34</v>
      </c>
      <c r="D1108" t="s">
        <v>41</v>
      </c>
      <c r="E1108" t="s">
        <v>97</v>
      </c>
      <c r="F1108" t="s">
        <v>105</v>
      </c>
      <c r="G1108" t="s">
        <v>110</v>
      </c>
      <c r="H1108" t="s">
        <v>174</v>
      </c>
      <c r="I1108" t="s">
        <v>42</v>
      </c>
      <c r="J1108" s="2">
        <v>0</v>
      </c>
    </row>
    <row r="1109" spans="2:10" x14ac:dyDescent="0.3">
      <c r="B1109">
        <v>1108</v>
      </c>
      <c r="C1109" s="1" t="s">
        <v>34</v>
      </c>
      <c r="D1109" t="s">
        <v>41</v>
      </c>
      <c r="E1109" t="s">
        <v>97</v>
      </c>
      <c r="F1109" t="s">
        <v>105</v>
      </c>
      <c r="G1109" t="s">
        <v>110</v>
      </c>
      <c r="H1109" t="s">
        <v>174</v>
      </c>
      <c r="I1109" t="s">
        <v>43</v>
      </c>
      <c r="J1109" s="2">
        <v>0</v>
      </c>
    </row>
    <row r="1110" spans="2:10" x14ac:dyDescent="0.3">
      <c r="B1110">
        <v>1109</v>
      </c>
      <c r="C1110" s="1" t="s">
        <v>34</v>
      </c>
      <c r="D1110" t="s">
        <v>41</v>
      </c>
      <c r="E1110" t="s">
        <v>97</v>
      </c>
      <c r="F1110" t="s">
        <v>105</v>
      </c>
      <c r="G1110" t="s">
        <v>110</v>
      </c>
      <c r="H1110" t="s">
        <v>174</v>
      </c>
      <c r="I1110" t="s">
        <v>44</v>
      </c>
      <c r="J1110" s="2">
        <v>0</v>
      </c>
    </row>
    <row r="1111" spans="2:10" x14ac:dyDescent="0.3">
      <c r="B1111">
        <v>1110</v>
      </c>
      <c r="C1111" s="1" t="s">
        <v>34</v>
      </c>
      <c r="D1111" t="s">
        <v>41</v>
      </c>
      <c r="E1111" t="s">
        <v>97</v>
      </c>
      <c r="F1111" t="s">
        <v>105</v>
      </c>
      <c r="G1111" t="s">
        <v>110</v>
      </c>
      <c r="H1111" t="s">
        <v>174</v>
      </c>
      <c r="I1111" t="s">
        <v>45</v>
      </c>
      <c r="J1111" s="2">
        <v>0</v>
      </c>
    </row>
    <row r="1112" spans="2:10" x14ac:dyDescent="0.3">
      <c r="B1112">
        <v>1111</v>
      </c>
      <c r="C1112" s="1" t="s">
        <v>34</v>
      </c>
      <c r="D1112" t="s">
        <v>41</v>
      </c>
      <c r="E1112" t="s">
        <v>97</v>
      </c>
      <c r="F1112" t="s">
        <v>105</v>
      </c>
      <c r="G1112" t="s">
        <v>110</v>
      </c>
      <c r="H1112" t="s">
        <v>174</v>
      </c>
      <c r="I1112" t="s">
        <v>46</v>
      </c>
      <c r="J1112" s="2">
        <v>0</v>
      </c>
    </row>
    <row r="1113" spans="2:10" x14ac:dyDescent="0.3">
      <c r="B1113">
        <v>1112</v>
      </c>
      <c r="C1113" s="1" t="s">
        <v>34</v>
      </c>
      <c r="D1113" t="s">
        <v>41</v>
      </c>
      <c r="E1113" t="s">
        <v>97</v>
      </c>
      <c r="F1113" t="s">
        <v>105</v>
      </c>
      <c r="G1113" t="s">
        <v>110</v>
      </c>
      <c r="H1113" t="s">
        <v>174</v>
      </c>
      <c r="I1113" t="s">
        <v>47</v>
      </c>
      <c r="J1113" s="2">
        <v>0</v>
      </c>
    </row>
    <row r="1114" spans="2:10" x14ac:dyDescent="0.3">
      <c r="B1114">
        <v>1113</v>
      </c>
      <c r="C1114" s="1" t="s">
        <v>34</v>
      </c>
      <c r="D1114" t="s">
        <v>41</v>
      </c>
      <c r="E1114" t="s">
        <v>97</v>
      </c>
      <c r="F1114" t="s">
        <v>105</v>
      </c>
      <c r="G1114" t="s">
        <v>110</v>
      </c>
      <c r="H1114" t="s">
        <v>174</v>
      </c>
      <c r="I1114" t="s">
        <v>48</v>
      </c>
      <c r="J1114" s="2">
        <v>0</v>
      </c>
    </row>
    <row r="1115" spans="2:10" x14ac:dyDescent="0.3">
      <c r="B1115">
        <v>1114</v>
      </c>
      <c r="C1115" s="1" t="s">
        <v>34</v>
      </c>
      <c r="D1115" t="s">
        <v>41</v>
      </c>
      <c r="E1115" t="s">
        <v>97</v>
      </c>
      <c r="F1115" t="s">
        <v>105</v>
      </c>
      <c r="G1115" t="s">
        <v>110</v>
      </c>
      <c r="H1115" t="s">
        <v>174</v>
      </c>
      <c r="I1115" t="s">
        <v>49</v>
      </c>
      <c r="J1115" s="2">
        <v>0</v>
      </c>
    </row>
    <row r="1116" spans="2:10" x14ac:dyDescent="0.3">
      <c r="B1116">
        <v>1115</v>
      </c>
      <c r="C1116" s="1" t="s">
        <v>34</v>
      </c>
      <c r="D1116" t="s">
        <v>41</v>
      </c>
      <c r="E1116" t="s">
        <v>97</v>
      </c>
      <c r="F1116" t="s">
        <v>105</v>
      </c>
      <c r="G1116" t="s">
        <v>110</v>
      </c>
      <c r="H1116" t="s">
        <v>174</v>
      </c>
      <c r="I1116" t="s">
        <v>50</v>
      </c>
      <c r="J1116" s="2">
        <v>0</v>
      </c>
    </row>
    <row r="1117" spans="2:10" x14ac:dyDescent="0.3">
      <c r="B1117">
        <v>1116</v>
      </c>
      <c r="C1117" s="1" t="s">
        <v>34</v>
      </c>
      <c r="D1117" t="s">
        <v>41</v>
      </c>
      <c r="E1117" t="s">
        <v>98</v>
      </c>
      <c r="F1117" t="s">
        <v>126</v>
      </c>
      <c r="G1117" t="s">
        <v>126</v>
      </c>
      <c r="H1117" t="s">
        <v>126</v>
      </c>
      <c r="I1117" t="s">
        <v>100</v>
      </c>
      <c r="J1117" s="2">
        <v>475455.58</v>
      </c>
    </row>
    <row r="1118" spans="2:10" x14ac:dyDescent="0.3">
      <c r="B1118">
        <v>1117</v>
      </c>
      <c r="C1118" s="1" t="s">
        <v>34</v>
      </c>
      <c r="D1118" t="s">
        <v>41</v>
      </c>
      <c r="E1118" t="s">
        <v>98</v>
      </c>
      <c r="F1118" t="s">
        <v>127</v>
      </c>
      <c r="G1118" t="s">
        <v>127</v>
      </c>
      <c r="H1118" t="s">
        <v>127</v>
      </c>
      <c r="I1118" t="s">
        <v>100</v>
      </c>
      <c r="J1118" s="2">
        <v>320332</v>
      </c>
    </row>
    <row r="1119" spans="2:10" x14ac:dyDescent="0.3">
      <c r="B1119">
        <v>1118</v>
      </c>
      <c r="C1119" s="1" t="s">
        <v>34</v>
      </c>
      <c r="D1119" t="s">
        <v>41</v>
      </c>
      <c r="E1119" t="s">
        <v>98</v>
      </c>
      <c r="F1119" t="s">
        <v>152</v>
      </c>
      <c r="G1119" t="s">
        <v>129</v>
      </c>
      <c r="H1119" t="s">
        <v>129</v>
      </c>
      <c r="I1119" t="s">
        <v>100</v>
      </c>
      <c r="J1119" s="2">
        <v>4000.06</v>
      </c>
    </row>
    <row r="1120" spans="2:10" x14ac:dyDescent="0.3">
      <c r="B1120">
        <v>1119</v>
      </c>
      <c r="C1120" s="1" t="s">
        <v>34</v>
      </c>
      <c r="D1120" t="s">
        <v>41</v>
      </c>
      <c r="E1120" t="s">
        <v>98</v>
      </c>
      <c r="F1120" t="s">
        <v>152</v>
      </c>
      <c r="G1120" t="s">
        <v>153</v>
      </c>
      <c r="H1120" t="s">
        <v>153</v>
      </c>
      <c r="I1120" t="s">
        <v>100</v>
      </c>
      <c r="J1120" s="2">
        <v>5138.1400000000003</v>
      </c>
    </row>
    <row r="1121" spans="2:10" x14ac:dyDescent="0.3">
      <c r="B1121">
        <v>1120</v>
      </c>
      <c r="C1121" s="1" t="s">
        <v>34</v>
      </c>
      <c r="D1121" t="s">
        <v>41</v>
      </c>
      <c r="E1121" t="s">
        <v>98</v>
      </c>
      <c r="F1121" t="s">
        <v>143</v>
      </c>
      <c r="G1121" t="s">
        <v>144</v>
      </c>
      <c r="H1121" t="s">
        <v>144</v>
      </c>
      <c r="I1121" t="s">
        <v>100</v>
      </c>
      <c r="J1121" s="2">
        <v>113196.24</v>
      </c>
    </row>
    <row r="1122" spans="2:10" x14ac:dyDescent="0.3">
      <c r="B1122">
        <v>1121</v>
      </c>
      <c r="C1122" s="1" t="s">
        <v>34</v>
      </c>
      <c r="D1122" t="s">
        <v>41</v>
      </c>
      <c r="E1122" t="s">
        <v>98</v>
      </c>
      <c r="F1122" t="s">
        <v>143</v>
      </c>
      <c r="G1122" t="s">
        <v>154</v>
      </c>
      <c r="H1122" t="s">
        <v>154</v>
      </c>
      <c r="I1122" t="s">
        <v>100</v>
      </c>
      <c r="J1122" s="2">
        <v>23682.080000000002</v>
      </c>
    </row>
    <row r="1123" spans="2:10" x14ac:dyDescent="0.3">
      <c r="B1123">
        <v>1122</v>
      </c>
      <c r="C1123" s="1" t="s">
        <v>34</v>
      </c>
      <c r="D1123" t="s">
        <v>41</v>
      </c>
      <c r="E1123" t="s">
        <v>98</v>
      </c>
      <c r="F1123" t="s">
        <v>131</v>
      </c>
      <c r="G1123" t="s">
        <v>131</v>
      </c>
      <c r="H1123" t="s">
        <v>131</v>
      </c>
      <c r="I1123" t="s">
        <v>100</v>
      </c>
      <c r="J1123" s="2">
        <v>13129.99</v>
      </c>
    </row>
    <row r="1124" spans="2:10" x14ac:dyDescent="0.3">
      <c r="B1124">
        <v>1123</v>
      </c>
      <c r="C1124" s="1" t="s">
        <v>34</v>
      </c>
      <c r="D1124" t="s">
        <v>41</v>
      </c>
      <c r="E1124" t="s">
        <v>98</v>
      </c>
      <c r="F1124" t="s">
        <v>155</v>
      </c>
      <c r="G1124" t="s">
        <v>156</v>
      </c>
      <c r="H1124" t="s">
        <v>157</v>
      </c>
      <c r="I1124" t="s">
        <v>100</v>
      </c>
      <c r="J1124" s="2">
        <v>373275.99</v>
      </c>
    </row>
    <row r="1125" spans="2:10" x14ac:dyDescent="0.3">
      <c r="B1125">
        <v>1124</v>
      </c>
      <c r="C1125" s="1" t="s">
        <v>34</v>
      </c>
      <c r="D1125" t="s">
        <v>41</v>
      </c>
      <c r="E1125" t="s">
        <v>98</v>
      </c>
      <c r="F1125" t="s">
        <v>155</v>
      </c>
      <c r="G1125" t="s">
        <v>158</v>
      </c>
      <c r="H1125" t="s">
        <v>159</v>
      </c>
      <c r="I1125" t="s">
        <v>100</v>
      </c>
      <c r="J1125" s="2">
        <v>6855.03</v>
      </c>
    </row>
    <row r="1126" spans="2:10" x14ac:dyDescent="0.3">
      <c r="B1126">
        <v>1125</v>
      </c>
      <c r="C1126" s="1" t="s">
        <v>34</v>
      </c>
      <c r="D1126" t="s">
        <v>41</v>
      </c>
      <c r="E1126" t="s">
        <v>98</v>
      </c>
      <c r="F1126" t="s">
        <v>155</v>
      </c>
      <c r="G1126" t="s">
        <v>160</v>
      </c>
      <c r="H1126" t="s">
        <v>160</v>
      </c>
      <c r="I1126" t="s">
        <v>100</v>
      </c>
      <c r="J1126" s="2">
        <v>951.75</v>
      </c>
    </row>
    <row r="1127" spans="2:10" x14ac:dyDescent="0.3">
      <c r="B1127">
        <v>1126</v>
      </c>
      <c r="C1127" s="1" t="s">
        <v>34</v>
      </c>
      <c r="D1127" t="s">
        <v>41</v>
      </c>
      <c r="E1127" t="s">
        <v>98</v>
      </c>
      <c r="F1127" t="s">
        <v>132</v>
      </c>
      <c r="G1127" t="s">
        <v>132</v>
      </c>
      <c r="H1127" t="s">
        <v>133</v>
      </c>
      <c r="I1127" t="s">
        <v>100</v>
      </c>
      <c r="J1127" s="2">
        <v>131647.73000000001</v>
      </c>
    </row>
    <row r="1128" spans="2:10" x14ac:dyDescent="0.3">
      <c r="B1128">
        <v>1127</v>
      </c>
      <c r="C1128" s="1" t="s">
        <v>34</v>
      </c>
      <c r="D1128" t="s">
        <v>41</v>
      </c>
      <c r="E1128" t="s">
        <v>98</v>
      </c>
      <c r="F1128" t="s">
        <v>145</v>
      </c>
      <c r="G1128" t="s">
        <v>145</v>
      </c>
      <c r="H1128" t="s">
        <v>145</v>
      </c>
      <c r="I1128" t="s">
        <v>100</v>
      </c>
      <c r="J1128" s="2">
        <v>417018.49</v>
      </c>
    </row>
    <row r="1129" spans="2:10" x14ac:dyDescent="0.3">
      <c r="B1129">
        <v>1128</v>
      </c>
      <c r="C1129" s="1" t="s">
        <v>34</v>
      </c>
      <c r="D1129" t="s">
        <v>41</v>
      </c>
      <c r="E1129" t="s">
        <v>98</v>
      </c>
      <c r="F1129" t="s">
        <v>146</v>
      </c>
      <c r="G1129" t="s">
        <v>146</v>
      </c>
      <c r="H1129" t="s">
        <v>146</v>
      </c>
      <c r="I1129" t="s">
        <v>100</v>
      </c>
      <c r="J1129" s="2">
        <v>147941.46</v>
      </c>
    </row>
    <row r="1130" spans="2:10" x14ac:dyDescent="0.3">
      <c r="B1130">
        <v>1129</v>
      </c>
      <c r="C1130" s="1" t="s">
        <v>34</v>
      </c>
      <c r="D1130" t="s">
        <v>41</v>
      </c>
      <c r="E1130" t="s">
        <v>99</v>
      </c>
      <c r="F1130" t="s">
        <v>134</v>
      </c>
      <c r="G1130" t="s">
        <v>134</v>
      </c>
      <c r="H1130" t="s">
        <v>178</v>
      </c>
      <c r="I1130" t="s">
        <v>100</v>
      </c>
      <c r="J1130" s="2">
        <v>677988.38</v>
      </c>
    </row>
    <row r="1131" spans="2:10" x14ac:dyDescent="0.3">
      <c r="B1131">
        <v>1130</v>
      </c>
      <c r="C1131" s="1" t="s">
        <v>34</v>
      </c>
      <c r="D1131" t="s">
        <v>41</v>
      </c>
      <c r="E1131" t="s">
        <v>99</v>
      </c>
      <c r="F1131" t="s">
        <v>134</v>
      </c>
      <c r="G1131" t="s">
        <v>134</v>
      </c>
      <c r="H1131" t="s">
        <v>135</v>
      </c>
      <c r="I1131" t="s">
        <v>100</v>
      </c>
      <c r="J1131" s="2">
        <v>1165594.54</v>
      </c>
    </row>
    <row r="1132" spans="2:10" x14ac:dyDescent="0.3">
      <c r="B1132">
        <v>1131</v>
      </c>
      <c r="C1132" s="1" t="s">
        <v>34</v>
      </c>
      <c r="D1132" t="s">
        <v>41</v>
      </c>
      <c r="E1132" t="s">
        <v>99</v>
      </c>
      <c r="F1132" t="s">
        <v>181</v>
      </c>
      <c r="G1132" t="s">
        <v>148</v>
      </c>
      <c r="H1132" t="s">
        <v>181</v>
      </c>
      <c r="I1132" t="s">
        <v>100</v>
      </c>
      <c r="J1132" s="2">
        <v>0</v>
      </c>
    </row>
    <row r="1133" spans="2:10" x14ac:dyDescent="0.3">
      <c r="B1133">
        <v>1132</v>
      </c>
      <c r="C1133" s="1" t="s">
        <v>34</v>
      </c>
      <c r="D1133" t="s">
        <v>41</v>
      </c>
      <c r="E1133" t="s">
        <v>99</v>
      </c>
      <c r="F1133" t="s">
        <v>165</v>
      </c>
      <c r="G1133" t="s">
        <v>148</v>
      </c>
      <c r="H1133" t="s">
        <v>148</v>
      </c>
      <c r="I1133" t="s">
        <v>100</v>
      </c>
      <c r="J1133" s="2">
        <v>737235.37</v>
      </c>
    </row>
    <row r="1134" spans="2:10" x14ac:dyDescent="0.3">
      <c r="B1134">
        <v>1133</v>
      </c>
      <c r="C1134" s="1" t="s">
        <v>34</v>
      </c>
      <c r="D1134" t="s">
        <v>41</v>
      </c>
      <c r="E1134" t="s">
        <v>99</v>
      </c>
      <c r="F1134" t="s">
        <v>165</v>
      </c>
      <c r="G1134" t="s">
        <v>161</v>
      </c>
      <c r="H1134" t="s">
        <v>161</v>
      </c>
      <c r="I1134" t="s">
        <v>100</v>
      </c>
      <c r="J1134" s="2">
        <v>67334.7</v>
      </c>
    </row>
    <row r="1135" spans="2:10" x14ac:dyDescent="0.3">
      <c r="B1135">
        <v>1134</v>
      </c>
      <c r="C1135" s="1" t="s">
        <v>34</v>
      </c>
      <c r="D1135" t="s">
        <v>41</v>
      </c>
      <c r="E1135" t="s">
        <v>99</v>
      </c>
      <c r="F1135" t="s">
        <v>147</v>
      </c>
      <c r="G1135" t="s">
        <v>148</v>
      </c>
      <c r="H1135" t="s">
        <v>148</v>
      </c>
      <c r="I1135" t="s">
        <v>100</v>
      </c>
      <c r="J1135" s="2">
        <v>0</v>
      </c>
    </row>
    <row r="1136" spans="2:10" x14ac:dyDescent="0.3">
      <c r="B1136">
        <v>1135</v>
      </c>
      <c r="C1136" s="1" t="s">
        <v>34</v>
      </c>
      <c r="D1136" t="s">
        <v>41</v>
      </c>
      <c r="E1136" t="s">
        <v>99</v>
      </c>
      <c r="F1136" t="s">
        <v>147</v>
      </c>
      <c r="G1136" t="s">
        <v>161</v>
      </c>
      <c r="H1136" t="s">
        <v>161</v>
      </c>
      <c r="I1136" t="s">
        <v>100</v>
      </c>
      <c r="J1136" s="2">
        <v>43417.87</v>
      </c>
    </row>
    <row r="1137" spans="2:10" x14ac:dyDescent="0.3">
      <c r="B1137">
        <v>1136</v>
      </c>
      <c r="C1137" s="1" t="s">
        <v>34</v>
      </c>
      <c r="D1137" t="s">
        <v>41</v>
      </c>
      <c r="E1137" t="s">
        <v>99</v>
      </c>
      <c r="F1137" t="s">
        <v>136</v>
      </c>
      <c r="G1137" t="s">
        <v>148</v>
      </c>
      <c r="H1137" t="s">
        <v>138</v>
      </c>
      <c r="I1137" t="s">
        <v>100</v>
      </c>
      <c r="J1137" s="2">
        <v>377631.68</v>
      </c>
    </row>
    <row r="1138" spans="2:10" x14ac:dyDescent="0.3">
      <c r="B1138">
        <v>1137</v>
      </c>
      <c r="C1138" s="1" t="s">
        <v>34</v>
      </c>
      <c r="D1138" t="s">
        <v>41</v>
      </c>
      <c r="E1138" t="s">
        <v>99</v>
      </c>
      <c r="F1138" t="s">
        <v>136</v>
      </c>
      <c r="G1138" t="s">
        <v>161</v>
      </c>
      <c r="H1138" t="s">
        <v>161</v>
      </c>
      <c r="I1138" t="s">
        <v>100</v>
      </c>
      <c r="J1138" s="2">
        <v>292017.32999999996</v>
      </c>
    </row>
    <row r="1139" spans="2:10" x14ac:dyDescent="0.3">
      <c r="B1139">
        <v>1138</v>
      </c>
      <c r="C1139" s="1" t="s">
        <v>34</v>
      </c>
      <c r="D1139" t="s">
        <v>41</v>
      </c>
      <c r="E1139" t="s">
        <v>99</v>
      </c>
      <c r="F1139" t="s">
        <v>136</v>
      </c>
      <c r="G1139" t="s">
        <v>137</v>
      </c>
      <c r="H1139" t="s">
        <v>106</v>
      </c>
      <c r="I1139" t="s">
        <v>100</v>
      </c>
      <c r="J1139" s="2">
        <v>1051404.93</v>
      </c>
    </row>
    <row r="1140" spans="2:10" x14ac:dyDescent="0.3">
      <c r="B1140">
        <v>1139</v>
      </c>
      <c r="C1140" s="1" t="s">
        <v>34</v>
      </c>
      <c r="D1140" t="s">
        <v>41</v>
      </c>
      <c r="E1140" t="s">
        <v>99</v>
      </c>
      <c r="F1140" t="s">
        <v>136</v>
      </c>
      <c r="G1140" t="s">
        <v>137</v>
      </c>
      <c r="H1140" t="s">
        <v>149</v>
      </c>
      <c r="I1140" t="s">
        <v>100</v>
      </c>
      <c r="J1140" s="2">
        <v>208699.68000000002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14611-152B-4E88-A3B3-AA2B522B62D0}">
  <dimension ref="B2:U41"/>
  <sheetViews>
    <sheetView topLeftCell="B1" zoomScaleNormal="100" workbookViewId="0">
      <pane xSplit="6" ySplit="3" topLeftCell="N41" activePane="bottomRight" state="frozen"/>
      <selection activeCell="E95" sqref="E95"/>
      <selection pane="topRight" activeCell="E95" sqref="E95"/>
      <selection pane="bottomLeft" activeCell="E95" sqref="E95"/>
      <selection pane="bottomRight" activeCell="D73" sqref="D73"/>
    </sheetView>
  </sheetViews>
  <sheetFormatPr defaultRowHeight="13.8" x14ac:dyDescent="0.3"/>
  <cols>
    <col min="2" max="2" width="5.5546875" bestFit="1" customWidth="1"/>
    <col min="3" max="3" width="13.33203125" bestFit="1" customWidth="1"/>
    <col min="4" max="4" width="10.88671875" bestFit="1" customWidth="1"/>
    <col min="5" max="5" width="19.44140625" hidden="1" customWidth="1"/>
    <col min="6" max="6" width="11.33203125" bestFit="1" customWidth="1"/>
    <col min="7" max="7" width="18" bestFit="1" customWidth="1"/>
    <col min="8" max="8" width="16.109375" bestFit="1" customWidth="1"/>
    <col min="9" max="9" width="18" bestFit="1" customWidth="1"/>
    <col min="10" max="10" width="18" customWidth="1"/>
    <col min="11" max="11" width="13.5546875" customWidth="1"/>
    <col min="12" max="12" width="25.5546875" customWidth="1"/>
    <col min="13" max="13" width="27.33203125" customWidth="1"/>
    <col min="14" max="14" width="18.6640625" bestFit="1" customWidth="1"/>
    <col min="16" max="16" width="19.5546875" bestFit="1" customWidth="1"/>
    <col min="17" max="18" width="29.5546875" bestFit="1" customWidth="1"/>
    <col min="19" max="19" width="14.33203125" customWidth="1"/>
    <col min="20" max="20" width="18.88671875" bestFit="1" customWidth="1"/>
    <col min="21" max="21" width="22.33203125" bestFit="1" customWidth="1"/>
    <col min="22" max="22" width="22.109375" bestFit="1" customWidth="1"/>
  </cols>
  <sheetData>
    <row r="2" spans="2:21" ht="27.6" x14ac:dyDescent="0.3">
      <c r="B2" t="s">
        <v>182</v>
      </c>
      <c r="C2" t="s">
        <v>0</v>
      </c>
      <c r="D2" t="s">
        <v>2</v>
      </c>
      <c r="E2" t="s">
        <v>183</v>
      </c>
      <c r="F2" t="s">
        <v>184</v>
      </c>
      <c r="G2" s="6" t="s">
        <v>185</v>
      </c>
      <c r="H2" s="6" t="s">
        <v>186</v>
      </c>
      <c r="I2" t="s">
        <v>660</v>
      </c>
      <c r="J2" t="s">
        <v>661</v>
      </c>
      <c r="K2" s="6" t="s">
        <v>187</v>
      </c>
      <c r="L2" t="s">
        <v>188</v>
      </c>
      <c r="M2" t="s">
        <v>189</v>
      </c>
      <c r="N2" t="s">
        <v>190</v>
      </c>
      <c r="O2" t="s">
        <v>191</v>
      </c>
      <c r="P2" t="s">
        <v>192</v>
      </c>
      <c r="Q2" t="s">
        <v>193</v>
      </c>
      <c r="R2" t="s">
        <v>541</v>
      </c>
      <c r="S2" t="s">
        <v>194</v>
      </c>
      <c r="T2" t="s">
        <v>195</v>
      </c>
      <c r="U2" t="s">
        <v>196</v>
      </c>
    </row>
    <row r="3" spans="2:21" x14ac:dyDescent="0.3">
      <c r="B3">
        <v>1</v>
      </c>
      <c r="C3" t="s">
        <v>51</v>
      </c>
      <c r="D3" t="s">
        <v>52</v>
      </c>
      <c r="E3" t="s">
        <v>197</v>
      </c>
      <c r="F3" t="s">
        <v>198</v>
      </c>
      <c r="G3" t="s">
        <v>53</v>
      </c>
      <c r="H3" t="s">
        <v>53</v>
      </c>
      <c r="I3" t="s">
        <v>53</v>
      </c>
      <c r="J3" t="s">
        <v>53</v>
      </c>
      <c r="K3" t="s">
        <v>182</v>
      </c>
      <c r="L3" s="2">
        <v>5732</v>
      </c>
      <c r="M3" s="2">
        <v>0</v>
      </c>
      <c r="N3" s="2">
        <v>5732</v>
      </c>
      <c r="O3" s="7">
        <v>43431.604166666664</v>
      </c>
      <c r="P3" s="21">
        <v>653.99999999999955</v>
      </c>
      <c r="Q3" s="58">
        <v>27.249999999999982</v>
      </c>
      <c r="R3" s="21">
        <v>0.5</v>
      </c>
      <c r="S3" s="2">
        <v>5807</v>
      </c>
      <c r="T3" s="2">
        <v>1769.9736</v>
      </c>
      <c r="U3" s="2">
        <f>CONVERT(Table2[[#This Row],[Actual depth, ft MD]],"ft", "m")</f>
        <v>1747.1135999999999</v>
      </c>
    </row>
    <row r="4" spans="2:21" x14ac:dyDescent="0.3">
      <c r="B4">
        <v>2</v>
      </c>
      <c r="C4" t="s">
        <v>51</v>
      </c>
      <c r="D4" t="s">
        <v>52</v>
      </c>
      <c r="E4" t="s">
        <v>197</v>
      </c>
      <c r="F4" t="s">
        <v>198</v>
      </c>
      <c r="G4" t="s">
        <v>54</v>
      </c>
      <c r="H4" t="s">
        <v>54</v>
      </c>
      <c r="I4" t="s">
        <v>54</v>
      </c>
      <c r="J4" t="s">
        <v>54</v>
      </c>
      <c r="K4" t="s">
        <v>182</v>
      </c>
      <c r="L4" s="2">
        <v>4965</v>
      </c>
      <c r="M4" s="2">
        <v>0</v>
      </c>
      <c r="N4" s="2">
        <v>4965</v>
      </c>
      <c r="O4" s="7">
        <v>43463.666666666664</v>
      </c>
      <c r="P4" s="21">
        <v>597.49999999999955</v>
      </c>
      <c r="Q4" s="58">
        <v>24.895833333333314</v>
      </c>
      <c r="R4" s="21">
        <v>36.75</v>
      </c>
      <c r="S4" s="2">
        <v>5413</v>
      </c>
      <c r="T4" s="2">
        <v>1649.8824</v>
      </c>
      <c r="U4" s="2">
        <f>CONVERT(Table2[[#This Row],[Actual depth, ft MD]],"ft", "m")</f>
        <v>1513.3320000000001</v>
      </c>
    </row>
    <row r="5" spans="2:21" x14ac:dyDescent="0.3">
      <c r="B5">
        <v>3</v>
      </c>
      <c r="C5" t="s">
        <v>51</v>
      </c>
      <c r="D5" t="s">
        <v>52</v>
      </c>
      <c r="E5" t="s">
        <v>197</v>
      </c>
      <c r="F5" t="s">
        <v>199</v>
      </c>
      <c r="G5" t="s">
        <v>55</v>
      </c>
      <c r="H5" t="s">
        <v>55</v>
      </c>
      <c r="I5" t="s">
        <v>55</v>
      </c>
      <c r="J5" t="s">
        <v>55</v>
      </c>
      <c r="K5" t="s">
        <v>182</v>
      </c>
      <c r="L5" s="2">
        <v>4997</v>
      </c>
      <c r="M5" s="2">
        <v>0</v>
      </c>
      <c r="N5" s="2">
        <v>4997</v>
      </c>
      <c r="O5" s="7">
        <v>43505.729166666664</v>
      </c>
      <c r="P5" s="21">
        <v>213.99999999999983</v>
      </c>
      <c r="Q5" s="58">
        <v>38.770833333333343</v>
      </c>
      <c r="R5" s="21">
        <v>3.0000000000000004</v>
      </c>
      <c r="S5" s="2">
        <v>4997</v>
      </c>
      <c r="T5" s="2">
        <v>1523.0856000000001</v>
      </c>
      <c r="U5" s="2">
        <f>CONVERT(Table2[[#This Row],[Actual depth, ft MD]],"ft", "m")</f>
        <v>1523.0856000000001</v>
      </c>
    </row>
    <row r="6" spans="2:21" x14ac:dyDescent="0.3">
      <c r="B6">
        <v>4</v>
      </c>
      <c r="C6" t="s">
        <v>51</v>
      </c>
      <c r="D6" t="s">
        <v>52</v>
      </c>
      <c r="E6" t="s">
        <v>197</v>
      </c>
      <c r="F6" t="s">
        <v>199</v>
      </c>
      <c r="G6" t="s">
        <v>56</v>
      </c>
      <c r="H6" t="s">
        <v>56</v>
      </c>
      <c r="I6" t="s">
        <v>56</v>
      </c>
      <c r="J6" t="s">
        <v>56</v>
      </c>
      <c r="K6" t="s">
        <v>200</v>
      </c>
      <c r="L6" s="2">
        <v>4083.0000000000005</v>
      </c>
      <c r="M6" s="2">
        <v>4140</v>
      </c>
      <c r="N6" s="2">
        <v>4140</v>
      </c>
      <c r="O6" s="7">
        <v>43549.145833333328</v>
      </c>
      <c r="P6" s="21">
        <v>1214.4999999999991</v>
      </c>
      <c r="Q6" s="58">
        <v>50.604166666666629</v>
      </c>
      <c r="R6" s="21">
        <v>52.499999999999957</v>
      </c>
      <c r="S6" s="2">
        <v>8202</v>
      </c>
      <c r="T6" s="2">
        <v>2499.9695999999999</v>
      </c>
      <c r="U6" s="2">
        <f>CONVERT(Table2[[#This Row],[Actual depth, ft MD]],"ft", "m")</f>
        <v>1261.8720000000001</v>
      </c>
    </row>
    <row r="7" spans="2:21" x14ac:dyDescent="0.3">
      <c r="B7">
        <v>5</v>
      </c>
      <c r="C7" t="s">
        <v>15</v>
      </c>
      <c r="D7" t="s">
        <v>16</v>
      </c>
      <c r="E7" t="s">
        <v>201</v>
      </c>
      <c r="F7" t="s">
        <v>202</v>
      </c>
      <c r="G7" t="s">
        <v>21</v>
      </c>
      <c r="H7" t="s">
        <v>203</v>
      </c>
      <c r="I7" t="s">
        <v>204</v>
      </c>
      <c r="J7" t="s">
        <v>21</v>
      </c>
      <c r="K7" t="s">
        <v>182</v>
      </c>
      <c r="L7" s="2">
        <v>5399.5</v>
      </c>
      <c r="M7" s="2">
        <v>0</v>
      </c>
      <c r="N7" s="2">
        <v>5399.5</v>
      </c>
      <c r="O7" s="7">
        <v>43876.479166666664</v>
      </c>
      <c r="P7" s="21">
        <v>515.49999999999955</v>
      </c>
      <c r="Q7" s="58">
        <v>21.479166666666647</v>
      </c>
      <c r="R7" s="21">
        <v>1.2499999999999989</v>
      </c>
      <c r="S7" s="2">
        <v>5400</v>
      </c>
      <c r="T7" s="2">
        <v>1645.92</v>
      </c>
      <c r="U7" s="2">
        <f>CONVERT(Table2[[#This Row],[Actual depth, ft MD]],"ft", "m")</f>
        <v>1645.7675999999999</v>
      </c>
    </row>
    <row r="8" spans="2:21" x14ac:dyDescent="0.3">
      <c r="B8">
        <v>6</v>
      </c>
      <c r="C8" t="s">
        <v>15</v>
      </c>
      <c r="D8" t="s">
        <v>16</v>
      </c>
      <c r="E8" t="s">
        <v>201</v>
      </c>
      <c r="F8" t="s">
        <v>205</v>
      </c>
      <c r="G8" t="s">
        <v>650</v>
      </c>
      <c r="H8" t="s">
        <v>206</v>
      </c>
      <c r="I8" t="s">
        <v>207</v>
      </c>
      <c r="J8" t="s">
        <v>650</v>
      </c>
      <c r="K8" t="s">
        <v>182</v>
      </c>
      <c r="L8" s="2">
        <v>5902</v>
      </c>
      <c r="M8" s="2">
        <v>0</v>
      </c>
      <c r="N8" s="2">
        <v>5902</v>
      </c>
      <c r="O8" s="7">
        <v>43826.666666666664</v>
      </c>
      <c r="P8" s="21">
        <v>599.99999999999955</v>
      </c>
      <c r="Q8" s="58">
        <v>24.999999999999982</v>
      </c>
      <c r="R8" s="21">
        <v>2.9999999999999978</v>
      </c>
      <c r="S8" s="2">
        <v>5902</v>
      </c>
      <c r="T8" s="2">
        <v>1798.9295999999999</v>
      </c>
      <c r="U8" s="2">
        <f>CONVERT(Table2[[#This Row],[Actual depth, ft MD]],"ft", "m")</f>
        <v>1798.9295999999999</v>
      </c>
    </row>
    <row r="9" spans="2:21" x14ac:dyDescent="0.3">
      <c r="B9">
        <v>7</v>
      </c>
      <c r="C9" t="s">
        <v>15</v>
      </c>
      <c r="D9" t="s">
        <v>16</v>
      </c>
      <c r="E9" t="s">
        <v>201</v>
      </c>
      <c r="F9" t="s">
        <v>202</v>
      </c>
      <c r="G9" t="s">
        <v>679</v>
      </c>
      <c r="H9" t="s">
        <v>208</v>
      </c>
      <c r="I9" t="s">
        <v>209</v>
      </c>
      <c r="J9" t="s">
        <v>679</v>
      </c>
      <c r="K9" t="s">
        <v>182</v>
      </c>
      <c r="L9" s="2">
        <v>5860</v>
      </c>
      <c r="M9" s="2">
        <v>0</v>
      </c>
      <c r="N9" s="2">
        <v>5860</v>
      </c>
      <c r="O9" s="7">
        <v>43640.625</v>
      </c>
      <c r="P9" s="21">
        <v>598.49999999999955</v>
      </c>
      <c r="Q9" s="58">
        <v>24.937499999999982</v>
      </c>
      <c r="R9" s="21">
        <v>1</v>
      </c>
      <c r="S9" s="2">
        <v>5979</v>
      </c>
      <c r="T9" s="2">
        <v>1822.3992000000001</v>
      </c>
      <c r="U9" s="2">
        <f>CONVERT(Table2[[#This Row],[Actual depth, ft MD]],"ft", "m")</f>
        <v>1786.1279999999999</v>
      </c>
    </row>
    <row r="10" spans="2:21" x14ac:dyDescent="0.3">
      <c r="B10">
        <v>8</v>
      </c>
      <c r="C10" t="s">
        <v>15</v>
      </c>
      <c r="D10" t="s">
        <v>16</v>
      </c>
      <c r="E10" t="s">
        <v>201</v>
      </c>
      <c r="F10" t="s">
        <v>205</v>
      </c>
      <c r="G10" t="s">
        <v>648</v>
      </c>
      <c r="H10" t="s">
        <v>210</v>
      </c>
      <c r="I10" t="s">
        <v>211</v>
      </c>
      <c r="J10" t="s">
        <v>648</v>
      </c>
      <c r="K10" t="s">
        <v>182</v>
      </c>
      <c r="L10" s="2">
        <v>5977</v>
      </c>
      <c r="M10" s="2">
        <v>0</v>
      </c>
      <c r="N10" s="2">
        <v>5977</v>
      </c>
      <c r="O10" s="7">
        <v>43692.770833333328</v>
      </c>
      <c r="P10" s="21">
        <v>1567.2499999999986</v>
      </c>
      <c r="Q10" s="58">
        <v>65.302083333333272</v>
      </c>
      <c r="R10" s="21">
        <v>31.999999999999975</v>
      </c>
      <c r="S10" s="2">
        <v>5977</v>
      </c>
      <c r="T10" s="2">
        <v>1821.7896000000001</v>
      </c>
      <c r="U10" s="2">
        <f>CONVERT(Table2[[#This Row],[Actual depth, ft MD]],"ft", "m")</f>
        <v>1821.7896000000001</v>
      </c>
    </row>
    <row r="11" spans="2:21" x14ac:dyDescent="0.3">
      <c r="B11">
        <v>9</v>
      </c>
      <c r="C11" t="s">
        <v>15</v>
      </c>
      <c r="D11" t="s">
        <v>16</v>
      </c>
      <c r="E11" t="s">
        <v>201</v>
      </c>
      <c r="F11" t="s">
        <v>205</v>
      </c>
      <c r="G11" t="s">
        <v>649</v>
      </c>
      <c r="H11" t="s">
        <v>212</v>
      </c>
      <c r="I11" t="s">
        <v>213</v>
      </c>
      <c r="J11" t="s">
        <v>649</v>
      </c>
      <c r="K11" t="s">
        <v>182</v>
      </c>
      <c r="L11" s="2">
        <v>5836</v>
      </c>
      <c r="M11" s="2">
        <v>0</v>
      </c>
      <c r="N11" s="2">
        <v>5836</v>
      </c>
      <c r="O11" s="7">
        <v>43775.9375</v>
      </c>
      <c r="P11" s="21">
        <v>976.4999999999992</v>
      </c>
      <c r="Q11" s="58">
        <v>40.687499999999964</v>
      </c>
      <c r="R11" s="21">
        <v>2</v>
      </c>
      <c r="S11" s="2">
        <v>5735</v>
      </c>
      <c r="T11" s="2">
        <v>1748.028</v>
      </c>
      <c r="U11" s="2">
        <f>CONVERT(Table2[[#This Row],[Actual depth, ft MD]],"ft", "m")</f>
        <v>1778.8127999999999</v>
      </c>
    </row>
    <row r="12" spans="2:21" x14ac:dyDescent="0.3">
      <c r="B12">
        <v>10</v>
      </c>
      <c r="C12" t="s">
        <v>51</v>
      </c>
      <c r="D12" t="s">
        <v>57</v>
      </c>
      <c r="E12" t="s">
        <v>214</v>
      </c>
      <c r="F12" t="s">
        <v>215</v>
      </c>
      <c r="G12" t="s">
        <v>61</v>
      </c>
      <c r="H12" t="s">
        <v>216</v>
      </c>
      <c r="I12" t="s">
        <v>216</v>
      </c>
      <c r="J12" t="s">
        <v>61</v>
      </c>
      <c r="K12" t="s">
        <v>182</v>
      </c>
      <c r="L12" s="2">
        <v>4325</v>
      </c>
      <c r="M12" s="2">
        <v>0</v>
      </c>
      <c r="N12" s="2">
        <v>4325</v>
      </c>
      <c r="O12" s="7">
        <v>44343.583333333328</v>
      </c>
      <c r="P12" s="21">
        <v>261.99999999999977</v>
      </c>
      <c r="Q12" s="58">
        <v>10.916666666666657</v>
      </c>
      <c r="R12" s="21">
        <v>0.5</v>
      </c>
      <c r="S12" s="2">
        <v>4391</v>
      </c>
      <c r="T12" s="2">
        <v>1338.3768</v>
      </c>
      <c r="U12" s="2">
        <f>CONVERT(Table2[[#This Row],[Actual depth, ft MD]],"ft", "m")</f>
        <v>1318.26</v>
      </c>
    </row>
    <row r="13" spans="2:21" x14ac:dyDescent="0.3">
      <c r="B13">
        <v>11</v>
      </c>
      <c r="C13" t="s">
        <v>51</v>
      </c>
      <c r="D13" t="s">
        <v>57</v>
      </c>
      <c r="E13" t="s">
        <v>214</v>
      </c>
      <c r="F13" t="s">
        <v>217</v>
      </c>
      <c r="G13" t="s">
        <v>63</v>
      </c>
      <c r="H13" t="s">
        <v>218</v>
      </c>
      <c r="I13" t="s">
        <v>218</v>
      </c>
      <c r="J13" t="s">
        <v>63</v>
      </c>
      <c r="K13" t="s">
        <v>182</v>
      </c>
      <c r="L13" s="2">
        <v>7158</v>
      </c>
      <c r="M13" s="2">
        <v>0</v>
      </c>
      <c r="N13" s="2">
        <v>7158</v>
      </c>
      <c r="O13" s="7">
        <v>44258.916666666664</v>
      </c>
      <c r="P13" s="21">
        <v>356.49999999999972</v>
      </c>
      <c r="Q13" s="58">
        <v>14.854166666666655</v>
      </c>
      <c r="R13" s="21">
        <v>1.5000000000000002</v>
      </c>
      <c r="S13" s="2">
        <v>7191</v>
      </c>
      <c r="T13" s="2">
        <v>2191.8168000000001</v>
      </c>
      <c r="U13" s="2">
        <f>CONVERT(Table2[[#This Row],[Actual depth, ft MD]],"ft", "m")</f>
        <v>2181.7584000000002</v>
      </c>
    </row>
    <row r="14" spans="2:21" x14ac:dyDescent="0.3">
      <c r="B14">
        <v>12</v>
      </c>
      <c r="C14" t="s">
        <v>51</v>
      </c>
      <c r="D14" t="s">
        <v>57</v>
      </c>
      <c r="E14" t="s">
        <v>214</v>
      </c>
      <c r="F14" t="s">
        <v>217</v>
      </c>
      <c r="G14" t="s">
        <v>62</v>
      </c>
      <c r="H14" t="s">
        <v>219</v>
      </c>
      <c r="I14" t="s">
        <v>219</v>
      </c>
      <c r="J14" t="s">
        <v>62</v>
      </c>
      <c r="K14" t="s">
        <v>182</v>
      </c>
      <c r="L14" s="2">
        <v>5263</v>
      </c>
      <c r="M14" s="2">
        <v>0</v>
      </c>
      <c r="N14" s="2">
        <v>5263</v>
      </c>
      <c r="O14" s="7">
        <v>44280</v>
      </c>
      <c r="P14" s="21">
        <v>1085.4999999999991</v>
      </c>
      <c r="Q14" s="58">
        <v>45.229166666666629</v>
      </c>
      <c r="R14" s="21">
        <v>20.249999999999986</v>
      </c>
      <c r="S14" s="2">
        <v>7166</v>
      </c>
      <c r="T14" s="2">
        <v>2184.1968000000002</v>
      </c>
      <c r="U14" s="2">
        <f>CONVERT(Table2[[#This Row],[Actual depth, ft MD]],"ft", "m")</f>
        <v>1604.1623999999999</v>
      </c>
    </row>
    <row r="15" spans="2:21" x14ac:dyDescent="0.3">
      <c r="B15">
        <v>13</v>
      </c>
      <c r="C15" t="s">
        <v>51</v>
      </c>
      <c r="D15" t="s">
        <v>57</v>
      </c>
      <c r="E15" t="s">
        <v>214</v>
      </c>
      <c r="F15" t="s">
        <v>220</v>
      </c>
      <c r="G15" t="s">
        <v>60</v>
      </c>
      <c r="H15" t="s">
        <v>221</v>
      </c>
      <c r="I15" t="s">
        <v>221</v>
      </c>
      <c r="J15" t="s">
        <v>60</v>
      </c>
      <c r="K15" t="s">
        <v>182</v>
      </c>
      <c r="L15" s="2">
        <v>7065.0000000000009</v>
      </c>
      <c r="M15" s="2">
        <v>0</v>
      </c>
      <c r="N15" s="2">
        <v>7065.0000000000009</v>
      </c>
      <c r="O15" s="7">
        <v>44204.895833333328</v>
      </c>
      <c r="P15" s="21">
        <v>578.49999999999955</v>
      </c>
      <c r="Q15" s="58">
        <v>24.104166666666647</v>
      </c>
      <c r="R15" s="21">
        <v>6.9999999999999938</v>
      </c>
      <c r="S15" s="2">
        <v>7500</v>
      </c>
      <c r="T15" s="2">
        <v>2286</v>
      </c>
      <c r="U15" s="2">
        <f>CONVERT(Table2[[#This Row],[Actual depth, ft MD]],"ft", "m")</f>
        <v>2153.4120000000003</v>
      </c>
    </row>
    <row r="16" spans="2:21" x14ac:dyDescent="0.3">
      <c r="B16">
        <v>14</v>
      </c>
      <c r="C16" t="s">
        <v>51</v>
      </c>
      <c r="D16" t="s">
        <v>57</v>
      </c>
      <c r="E16" t="s">
        <v>214</v>
      </c>
      <c r="F16" t="s">
        <v>220</v>
      </c>
      <c r="G16" t="s">
        <v>59</v>
      </c>
      <c r="H16" t="s">
        <v>222</v>
      </c>
      <c r="I16" t="s">
        <v>222</v>
      </c>
      <c r="J16" t="s">
        <v>59</v>
      </c>
      <c r="K16" t="s">
        <v>182</v>
      </c>
      <c r="L16" s="2">
        <v>4500</v>
      </c>
      <c r="M16" s="2">
        <v>0</v>
      </c>
      <c r="N16" s="2">
        <v>4500</v>
      </c>
      <c r="O16" s="7">
        <v>44185.229166666664</v>
      </c>
      <c r="P16" s="21">
        <v>365.49999999999972</v>
      </c>
      <c r="Q16" s="58">
        <v>15.229166666666655</v>
      </c>
      <c r="R16" s="21">
        <v>2.9999999999999978</v>
      </c>
      <c r="S16" s="2">
        <v>4500</v>
      </c>
      <c r="T16" s="2">
        <v>1371.6</v>
      </c>
      <c r="U16" s="2">
        <f>CONVERT(Table2[[#This Row],[Actual depth, ft MD]],"ft", "m")</f>
        <v>1371.6</v>
      </c>
    </row>
    <row r="17" spans="2:21" x14ac:dyDescent="0.3">
      <c r="B17">
        <v>15</v>
      </c>
      <c r="C17" t="s">
        <v>51</v>
      </c>
      <c r="D17" t="s">
        <v>57</v>
      </c>
      <c r="E17" t="s">
        <v>214</v>
      </c>
      <c r="F17" t="s">
        <v>199</v>
      </c>
      <c r="G17" t="s">
        <v>58</v>
      </c>
      <c r="H17" t="s">
        <v>223</v>
      </c>
      <c r="I17" t="s">
        <v>223</v>
      </c>
      <c r="J17" t="s">
        <v>58</v>
      </c>
      <c r="K17" t="s">
        <v>224</v>
      </c>
      <c r="L17" s="2" t="s">
        <v>224</v>
      </c>
      <c r="M17" s="2" t="s">
        <v>224</v>
      </c>
      <c r="N17" s="2" t="s">
        <v>224</v>
      </c>
      <c r="O17" s="7" t="s">
        <v>224</v>
      </c>
      <c r="P17" s="21" t="s">
        <v>224</v>
      </c>
      <c r="Q17" s="58" t="s">
        <v>224</v>
      </c>
      <c r="R17" s="21">
        <v>0</v>
      </c>
      <c r="S17" s="2" t="s">
        <v>224</v>
      </c>
      <c r="T17" s="2" t="s">
        <v>224</v>
      </c>
      <c r="U17" s="2"/>
    </row>
    <row r="18" spans="2:21" x14ac:dyDescent="0.3">
      <c r="B18">
        <v>16</v>
      </c>
      <c r="C18" t="s">
        <v>34</v>
      </c>
      <c r="D18" t="s">
        <v>35</v>
      </c>
      <c r="E18" t="s">
        <v>225</v>
      </c>
      <c r="F18" t="s">
        <v>226</v>
      </c>
      <c r="G18" t="s">
        <v>516</v>
      </c>
      <c r="H18" t="s">
        <v>227</v>
      </c>
      <c r="I18" t="s">
        <v>227</v>
      </c>
      <c r="J18" t="s">
        <v>516</v>
      </c>
      <c r="K18" t="s">
        <v>182</v>
      </c>
      <c r="L18" s="2">
        <v>4918</v>
      </c>
      <c r="M18" s="2">
        <v>0</v>
      </c>
      <c r="N18" s="2">
        <v>4918</v>
      </c>
      <c r="O18" s="7">
        <v>44409.5</v>
      </c>
      <c r="P18" s="21">
        <v>213.99999999999983</v>
      </c>
      <c r="Q18" s="58">
        <v>8.916666666666659</v>
      </c>
      <c r="R18" s="21">
        <v>0</v>
      </c>
      <c r="S18" s="2">
        <v>5021</v>
      </c>
      <c r="T18" s="2">
        <v>1530.4007999999999</v>
      </c>
      <c r="U18" s="2">
        <f>CONVERT(Table2[[#This Row],[Actual depth, ft MD]],"ft", "m")</f>
        <v>1499.0064</v>
      </c>
    </row>
    <row r="19" spans="2:21" x14ac:dyDescent="0.3">
      <c r="B19">
        <v>17</v>
      </c>
      <c r="C19" t="s">
        <v>34</v>
      </c>
      <c r="D19" t="s">
        <v>35</v>
      </c>
      <c r="E19" t="s">
        <v>225</v>
      </c>
      <c r="F19" t="s">
        <v>226</v>
      </c>
      <c r="G19" t="s">
        <v>320</v>
      </c>
      <c r="H19" t="s">
        <v>228</v>
      </c>
      <c r="I19" t="s">
        <v>228</v>
      </c>
      <c r="J19" t="s">
        <v>320</v>
      </c>
      <c r="K19" t="s">
        <v>182</v>
      </c>
      <c r="L19" s="2">
        <v>4685</v>
      </c>
      <c r="M19" s="2">
        <v>0</v>
      </c>
      <c r="N19" s="2">
        <v>4685</v>
      </c>
      <c r="O19" s="7">
        <v>44384.895833333328</v>
      </c>
      <c r="P19" s="21">
        <v>529.49999999999955</v>
      </c>
      <c r="Q19" s="58">
        <v>22.062499999999982</v>
      </c>
      <c r="R19" s="21">
        <v>1.7499999999999984</v>
      </c>
      <c r="S19" s="2">
        <v>4846</v>
      </c>
      <c r="T19" s="2">
        <v>1477.0608</v>
      </c>
      <c r="U19" s="2">
        <f>CONVERT(Table2[[#This Row],[Actual depth, ft MD]],"ft", "m")</f>
        <v>1427.9880000000001</v>
      </c>
    </row>
    <row r="20" spans="2:21" x14ac:dyDescent="0.3">
      <c r="B20">
        <v>18</v>
      </c>
      <c r="C20" t="s">
        <v>34</v>
      </c>
      <c r="D20" t="s">
        <v>35</v>
      </c>
      <c r="E20" t="s">
        <v>225</v>
      </c>
      <c r="F20" t="s">
        <v>229</v>
      </c>
      <c r="G20" t="s">
        <v>517</v>
      </c>
      <c r="H20" t="s">
        <v>37</v>
      </c>
      <c r="I20" t="s">
        <v>37</v>
      </c>
      <c r="J20" t="s">
        <v>517</v>
      </c>
      <c r="K20" t="s">
        <v>182</v>
      </c>
      <c r="L20" s="2">
        <v>5379</v>
      </c>
      <c r="M20" s="2">
        <v>0</v>
      </c>
      <c r="N20" s="2">
        <v>5379</v>
      </c>
      <c r="O20" s="7">
        <v>44477</v>
      </c>
      <c r="P20" s="21">
        <v>438.49999999999966</v>
      </c>
      <c r="Q20" s="58">
        <v>18.270833333333318</v>
      </c>
      <c r="R20" s="21">
        <v>0</v>
      </c>
      <c r="S20" s="2">
        <v>5591</v>
      </c>
      <c r="T20" s="2">
        <v>1704.1368</v>
      </c>
      <c r="U20" s="2">
        <f>CONVERT(Table2[[#This Row],[Actual depth, ft MD]],"ft", "m")</f>
        <v>1639.5192</v>
      </c>
    </row>
    <row r="21" spans="2:21" x14ac:dyDescent="0.3">
      <c r="B21">
        <v>19</v>
      </c>
      <c r="C21" t="s">
        <v>34</v>
      </c>
      <c r="D21" t="s">
        <v>35</v>
      </c>
      <c r="E21" t="s">
        <v>225</v>
      </c>
      <c r="F21" t="s">
        <v>229</v>
      </c>
      <c r="G21" t="s">
        <v>297</v>
      </c>
      <c r="H21" t="s">
        <v>36</v>
      </c>
      <c r="I21" t="s">
        <v>36</v>
      </c>
      <c r="J21" t="s">
        <v>297</v>
      </c>
      <c r="K21" t="s">
        <v>200</v>
      </c>
      <c r="L21" s="2">
        <v>4114</v>
      </c>
      <c r="M21" s="2">
        <v>5000</v>
      </c>
      <c r="N21" s="2">
        <v>5000</v>
      </c>
      <c r="O21" s="7">
        <v>44435.125</v>
      </c>
      <c r="P21" s="21">
        <v>413.9999999999996</v>
      </c>
      <c r="Q21" s="58">
        <v>17.249999999999982</v>
      </c>
      <c r="R21" s="21">
        <v>2.7499999999999978</v>
      </c>
      <c r="S21" s="2">
        <v>5385</v>
      </c>
      <c r="T21" s="2">
        <v>1641.348</v>
      </c>
      <c r="U21" s="2">
        <f>CONVERT(Table2[[#This Row],[Actual depth, ft MD]],"ft", "m")</f>
        <v>1524</v>
      </c>
    </row>
    <row r="22" spans="2:21" x14ac:dyDescent="0.3">
      <c r="B22">
        <v>20</v>
      </c>
      <c r="C22" t="s">
        <v>34</v>
      </c>
      <c r="D22" t="s">
        <v>35</v>
      </c>
      <c r="E22" t="s">
        <v>225</v>
      </c>
      <c r="F22" t="s">
        <v>230</v>
      </c>
      <c r="G22" t="s">
        <v>40</v>
      </c>
      <c r="H22" t="s">
        <v>40</v>
      </c>
      <c r="I22" t="s">
        <v>40</v>
      </c>
      <c r="J22" t="s">
        <v>40</v>
      </c>
      <c r="K22" t="s">
        <v>200</v>
      </c>
      <c r="L22" s="2">
        <v>8919</v>
      </c>
      <c r="M22" s="2">
        <v>0</v>
      </c>
      <c r="N22" s="2">
        <v>8919</v>
      </c>
      <c r="O22" s="7">
        <v>44519.958333333328</v>
      </c>
      <c r="P22" s="21">
        <v>527.99999999999955</v>
      </c>
      <c r="Q22" s="58">
        <v>21.999999999999982</v>
      </c>
      <c r="R22" s="21">
        <v>0.99999999999999922</v>
      </c>
      <c r="S22" s="2">
        <v>9263</v>
      </c>
      <c r="T22" s="2">
        <v>2823.3624</v>
      </c>
      <c r="U22" s="2">
        <f>CONVERT(Table2[[#This Row],[Actual depth, ft MD]],"ft", "m")</f>
        <v>2718.5111999999999</v>
      </c>
    </row>
    <row r="23" spans="2:21" x14ac:dyDescent="0.3">
      <c r="B23">
        <v>21</v>
      </c>
      <c r="C23" t="s">
        <v>15</v>
      </c>
      <c r="D23" t="s">
        <v>22</v>
      </c>
      <c r="E23" t="s">
        <v>231</v>
      </c>
      <c r="F23" t="s">
        <v>232</v>
      </c>
      <c r="G23" t="s">
        <v>451</v>
      </c>
      <c r="H23" t="s">
        <v>233</v>
      </c>
      <c r="I23" t="s">
        <v>233</v>
      </c>
      <c r="J23" t="s">
        <v>451</v>
      </c>
      <c r="K23" t="s">
        <v>182</v>
      </c>
      <c r="L23" s="2">
        <v>4993</v>
      </c>
      <c r="M23" s="2">
        <v>0</v>
      </c>
      <c r="N23" s="2">
        <v>4993</v>
      </c>
      <c r="O23" s="7">
        <v>44718.354166666664</v>
      </c>
      <c r="P23" s="21">
        <v>706.49999999999943</v>
      </c>
      <c r="Q23" s="58">
        <v>29.437499999999975</v>
      </c>
      <c r="R23" s="21">
        <v>5</v>
      </c>
      <c r="S23" s="2">
        <v>6200</v>
      </c>
      <c r="T23" s="2">
        <v>1889.76</v>
      </c>
      <c r="U23" s="2">
        <f>CONVERT(Table2[[#This Row],[Actual depth, ft MD]],"ft", "m")</f>
        <v>1521.8664000000001</v>
      </c>
    </row>
    <row r="24" spans="2:21" x14ac:dyDescent="0.3">
      <c r="B24">
        <v>22</v>
      </c>
      <c r="C24" t="s">
        <v>15</v>
      </c>
      <c r="D24" t="s">
        <v>22</v>
      </c>
      <c r="E24" t="s">
        <v>231</v>
      </c>
      <c r="F24" t="s">
        <v>232</v>
      </c>
      <c r="G24" t="s">
        <v>452</v>
      </c>
      <c r="H24" t="s">
        <v>234</v>
      </c>
      <c r="I24" t="s">
        <v>234</v>
      </c>
      <c r="J24" t="s">
        <v>452</v>
      </c>
      <c r="K24" t="s">
        <v>182</v>
      </c>
      <c r="L24" s="2">
        <v>5765</v>
      </c>
      <c r="M24" s="2">
        <v>0</v>
      </c>
      <c r="N24" s="2">
        <v>5765</v>
      </c>
      <c r="O24" s="7">
        <v>44750.375</v>
      </c>
      <c r="P24" s="21">
        <v>488.9999999999996</v>
      </c>
      <c r="Q24" s="58">
        <v>20.374999999999982</v>
      </c>
      <c r="R24" s="21">
        <v>1.5000000000000002</v>
      </c>
      <c r="S24" s="2">
        <v>6000</v>
      </c>
      <c r="T24" s="2">
        <v>1828.8</v>
      </c>
      <c r="U24" s="2">
        <f>CONVERT(Table2[[#This Row],[Actual depth, ft MD]],"ft", "m")</f>
        <v>1757.172</v>
      </c>
    </row>
    <row r="25" spans="2:21" x14ac:dyDescent="0.3">
      <c r="B25">
        <v>23</v>
      </c>
      <c r="C25" t="s">
        <v>15</v>
      </c>
      <c r="D25" t="s">
        <v>22</v>
      </c>
      <c r="E25" t="s">
        <v>231</v>
      </c>
      <c r="F25" t="s">
        <v>202</v>
      </c>
      <c r="G25" t="s">
        <v>450</v>
      </c>
      <c r="H25" t="s">
        <v>235</v>
      </c>
      <c r="I25" t="s">
        <v>235</v>
      </c>
      <c r="J25" t="s">
        <v>450</v>
      </c>
      <c r="K25" t="s">
        <v>182</v>
      </c>
      <c r="L25" s="2">
        <v>5749</v>
      </c>
      <c r="M25" s="2">
        <v>0</v>
      </c>
      <c r="N25" s="2">
        <v>5749</v>
      </c>
      <c r="O25" s="7">
        <v>44674.270833333328</v>
      </c>
      <c r="P25" s="21">
        <v>701.49999999999943</v>
      </c>
      <c r="Q25" s="58">
        <v>29.229166666666643</v>
      </c>
      <c r="R25" s="21">
        <v>1.7499999999999984</v>
      </c>
      <c r="S25" s="2">
        <v>6300</v>
      </c>
      <c r="T25" s="2">
        <v>1920.24</v>
      </c>
      <c r="U25" s="2">
        <f>CONVERT(Table2[[#This Row],[Actual depth, ft MD]],"ft", "m")</f>
        <v>1752.2952</v>
      </c>
    </row>
    <row r="26" spans="2:21" x14ac:dyDescent="0.3">
      <c r="B26">
        <v>24</v>
      </c>
      <c r="C26" t="s">
        <v>15</v>
      </c>
      <c r="D26" t="s">
        <v>22</v>
      </c>
      <c r="E26" t="s">
        <v>231</v>
      </c>
      <c r="F26" t="s">
        <v>236</v>
      </c>
      <c r="G26" t="s">
        <v>447</v>
      </c>
      <c r="H26" t="s">
        <v>237</v>
      </c>
      <c r="I26" t="s">
        <v>237</v>
      </c>
      <c r="J26" t="s">
        <v>447</v>
      </c>
      <c r="K26" t="s">
        <v>182</v>
      </c>
      <c r="L26" s="2">
        <v>6310</v>
      </c>
      <c r="M26" s="2">
        <v>0</v>
      </c>
      <c r="N26" s="2">
        <v>6310</v>
      </c>
      <c r="O26" s="7">
        <v>44626.458333333328</v>
      </c>
      <c r="P26" s="21">
        <v>840.4999999999992</v>
      </c>
      <c r="Q26" s="58">
        <v>35.0208333333333</v>
      </c>
      <c r="R26" s="21">
        <v>2</v>
      </c>
      <c r="S26" s="2">
        <v>6300</v>
      </c>
      <c r="T26" s="2">
        <v>1920.24</v>
      </c>
      <c r="U26" s="2">
        <f>CONVERT(Table2[[#This Row],[Actual depth, ft MD]],"ft", "m")</f>
        <v>1923.288</v>
      </c>
    </row>
    <row r="27" spans="2:21" x14ac:dyDescent="0.3">
      <c r="B27">
        <v>25</v>
      </c>
      <c r="C27" t="s">
        <v>15</v>
      </c>
      <c r="D27" t="s">
        <v>22</v>
      </c>
      <c r="E27" t="s">
        <v>231</v>
      </c>
      <c r="F27" t="s">
        <v>236</v>
      </c>
      <c r="G27" t="s">
        <v>23</v>
      </c>
      <c r="H27" t="s">
        <v>238</v>
      </c>
      <c r="I27" t="s">
        <v>238</v>
      </c>
      <c r="J27" t="s">
        <v>23</v>
      </c>
      <c r="K27" t="s">
        <v>200</v>
      </c>
      <c r="L27" s="2">
        <v>8250.0003203945198</v>
      </c>
      <c r="M27" s="2">
        <v>6748.0000000000009</v>
      </c>
      <c r="N27" s="2">
        <v>6748.0000000000009</v>
      </c>
      <c r="O27" s="7">
        <v>44593.5</v>
      </c>
      <c r="P27" s="21">
        <v>719.99999999999943</v>
      </c>
      <c r="Q27" s="58">
        <v>29.999999999999975</v>
      </c>
      <c r="R27" s="21">
        <v>91.499999999999929</v>
      </c>
      <c r="S27" s="2">
        <v>6999.9999999999991</v>
      </c>
      <c r="T27" s="2">
        <v>2133.5999999999995</v>
      </c>
      <c r="U27" s="2">
        <f>CONVERT(Table2[[#This Row],[Actual depth, ft MD]],"ft", "m")</f>
        <v>2056.7904000000003</v>
      </c>
    </row>
    <row r="28" spans="2:21" x14ac:dyDescent="0.3">
      <c r="B28">
        <v>26</v>
      </c>
      <c r="C28" t="s">
        <v>15</v>
      </c>
      <c r="D28" t="s">
        <v>28</v>
      </c>
      <c r="E28" t="s">
        <v>239</v>
      </c>
      <c r="F28" t="s">
        <v>240</v>
      </c>
      <c r="G28" t="s">
        <v>29</v>
      </c>
      <c r="H28" t="s">
        <v>241</v>
      </c>
      <c r="I28" t="s">
        <v>241</v>
      </c>
      <c r="J28" t="s">
        <v>29</v>
      </c>
      <c r="K28" t="s">
        <v>182</v>
      </c>
      <c r="L28" s="2">
        <v>6500</v>
      </c>
      <c r="M28" s="2">
        <v>0</v>
      </c>
      <c r="N28" s="2">
        <v>6500</v>
      </c>
      <c r="O28" s="7">
        <v>45407.979166666664</v>
      </c>
      <c r="P28" s="21">
        <v>546.49999999999955</v>
      </c>
      <c r="Q28" s="58">
        <v>22.770833333333314</v>
      </c>
      <c r="R28" s="21">
        <v>3.5</v>
      </c>
      <c r="S28" s="2">
        <v>6500</v>
      </c>
      <c r="T28" s="2">
        <v>1981.2</v>
      </c>
      <c r="U28" s="2">
        <f>CONVERT(Table2[[#This Row],[Actual depth, ft MD]],"ft", "m")</f>
        <v>1981.2</v>
      </c>
    </row>
    <row r="29" spans="2:21" x14ac:dyDescent="0.3">
      <c r="B29">
        <v>27</v>
      </c>
      <c r="C29" t="s">
        <v>15</v>
      </c>
      <c r="D29" t="s">
        <v>28</v>
      </c>
      <c r="E29" t="s">
        <v>239</v>
      </c>
      <c r="F29" t="s">
        <v>242</v>
      </c>
      <c r="G29" t="s">
        <v>30</v>
      </c>
      <c r="H29" t="s">
        <v>243</v>
      </c>
      <c r="I29" t="s">
        <v>243</v>
      </c>
      <c r="J29" t="s">
        <v>30</v>
      </c>
      <c r="K29" t="s">
        <v>182</v>
      </c>
      <c r="L29" s="2">
        <v>6014</v>
      </c>
      <c r="M29" s="2">
        <v>0</v>
      </c>
      <c r="N29" s="2">
        <v>6014</v>
      </c>
      <c r="O29" s="7">
        <v>45443.979166666664</v>
      </c>
      <c r="P29" s="21">
        <v>712.49999999999943</v>
      </c>
      <c r="Q29" s="58">
        <v>29.687499999999975</v>
      </c>
      <c r="R29" s="21">
        <v>165.99999999999986</v>
      </c>
      <c r="S29" s="2">
        <v>6000</v>
      </c>
      <c r="T29" s="2">
        <v>1828.8</v>
      </c>
      <c r="U29" s="2">
        <f>CONVERT(Table2[[#This Row],[Actual depth, ft MD]],"ft", "m")</f>
        <v>1833.0672</v>
      </c>
    </row>
    <row r="30" spans="2:21" x14ac:dyDescent="0.3">
      <c r="B30">
        <v>28</v>
      </c>
      <c r="C30" t="s">
        <v>15</v>
      </c>
      <c r="D30" t="s">
        <v>28</v>
      </c>
      <c r="E30" t="s">
        <v>239</v>
      </c>
      <c r="F30" t="s">
        <v>242</v>
      </c>
      <c r="G30" t="s">
        <v>31</v>
      </c>
      <c r="H30" t="s">
        <v>244</v>
      </c>
      <c r="I30" t="s">
        <v>244</v>
      </c>
      <c r="J30" t="s">
        <v>31</v>
      </c>
      <c r="K30" t="s">
        <v>182</v>
      </c>
      <c r="L30" s="2">
        <v>6000</v>
      </c>
      <c r="M30" s="2">
        <v>0</v>
      </c>
      <c r="N30" s="2">
        <v>6000</v>
      </c>
      <c r="O30" s="7">
        <v>45476.8125</v>
      </c>
      <c r="P30" s="21">
        <v>437.49999999999972</v>
      </c>
      <c r="Q30" s="58">
        <v>18.229166666666654</v>
      </c>
      <c r="R30" s="21">
        <v>6.4999999999999947</v>
      </c>
      <c r="S30" s="2">
        <v>6000</v>
      </c>
      <c r="T30" s="2">
        <v>1828.8</v>
      </c>
      <c r="U30" s="2">
        <f>CONVERT(Table2[[#This Row],[Actual depth, ft MD]],"ft", "m")</f>
        <v>1828.8</v>
      </c>
    </row>
    <row r="31" spans="2:21" x14ac:dyDescent="0.3">
      <c r="B31">
        <v>29</v>
      </c>
      <c r="C31" t="s">
        <v>15</v>
      </c>
      <c r="D31" t="s">
        <v>28</v>
      </c>
      <c r="E31" t="s">
        <v>239</v>
      </c>
      <c r="F31" t="s">
        <v>202</v>
      </c>
      <c r="G31" t="s">
        <v>32</v>
      </c>
      <c r="H31" t="s">
        <v>245</v>
      </c>
      <c r="I31" t="s">
        <v>245</v>
      </c>
      <c r="J31" t="s">
        <v>32</v>
      </c>
      <c r="K31" t="s">
        <v>182</v>
      </c>
      <c r="L31" s="2">
        <v>6500</v>
      </c>
      <c r="M31" s="2">
        <v>0</v>
      </c>
      <c r="N31" s="2">
        <v>6500</v>
      </c>
      <c r="O31" s="7">
        <v>45506.979166666664</v>
      </c>
      <c r="P31" s="21">
        <v>1207.4999999999989</v>
      </c>
      <c r="Q31" s="58">
        <v>50.31249999999995</v>
      </c>
      <c r="R31" s="21">
        <v>1.9999999999999984</v>
      </c>
      <c r="S31" s="2">
        <v>6500</v>
      </c>
      <c r="T31" s="2">
        <v>1981.2</v>
      </c>
      <c r="U31" s="2">
        <f>CONVERT(Table2[[#This Row],[Actual depth, ft MD]],"ft", "m")</f>
        <v>1981.2</v>
      </c>
    </row>
    <row r="32" spans="2:21" x14ac:dyDescent="0.3">
      <c r="B32">
        <v>30</v>
      </c>
      <c r="C32" t="s">
        <v>15</v>
      </c>
      <c r="D32" t="s">
        <v>28</v>
      </c>
      <c r="E32" t="s">
        <v>239</v>
      </c>
      <c r="F32" t="s">
        <v>202</v>
      </c>
      <c r="G32" t="s">
        <v>33</v>
      </c>
      <c r="H32" t="s">
        <v>246</v>
      </c>
      <c r="I32" t="s">
        <v>246</v>
      </c>
      <c r="J32" t="s">
        <v>33</v>
      </c>
      <c r="K32" t="s">
        <v>182</v>
      </c>
      <c r="L32" s="2">
        <v>6000</v>
      </c>
      <c r="M32" s="2">
        <v>0</v>
      </c>
      <c r="N32" s="2">
        <v>6000</v>
      </c>
      <c r="O32" s="7">
        <v>45567.895833333328</v>
      </c>
      <c r="P32" s="21">
        <v>452.4999999999996</v>
      </c>
      <c r="Q32" s="58">
        <v>18.85416666666665</v>
      </c>
      <c r="R32" s="21">
        <v>0.49999999999999961</v>
      </c>
      <c r="S32" s="2">
        <v>6000</v>
      </c>
      <c r="T32" s="2">
        <v>1828.8</v>
      </c>
      <c r="U32" s="2">
        <f>CONVERT(Table2[[#This Row],[Actual depth, ft MD]],"ft", "m")</f>
        <v>1828.8</v>
      </c>
    </row>
    <row r="33" spans="2:21" x14ac:dyDescent="0.3">
      <c r="B33">
        <v>31</v>
      </c>
      <c r="C33" t="s">
        <v>34</v>
      </c>
      <c r="D33" t="s">
        <v>41</v>
      </c>
      <c r="E33" t="s">
        <v>247</v>
      </c>
      <c r="F33" t="s">
        <v>226</v>
      </c>
      <c r="G33" t="s">
        <v>43</v>
      </c>
      <c r="H33" t="s">
        <v>43</v>
      </c>
      <c r="I33" t="s">
        <v>43</v>
      </c>
      <c r="J33" t="s">
        <v>43</v>
      </c>
      <c r="K33" t="s">
        <v>182</v>
      </c>
      <c r="L33" s="2">
        <v>4055.0000000000005</v>
      </c>
      <c r="M33" s="2">
        <v>0</v>
      </c>
      <c r="N33" s="2">
        <v>4055.0000000000005</v>
      </c>
      <c r="O33" s="7">
        <v>45846.645833333328</v>
      </c>
      <c r="P33" s="21">
        <v>333.99999999999972</v>
      </c>
      <c r="Q33" s="58">
        <v>13.916666666666655</v>
      </c>
      <c r="R33" s="21">
        <v>4.4999999999999964</v>
      </c>
      <c r="S33" s="2">
        <v>4000</v>
      </c>
      <c r="T33" s="2">
        <v>1219.2</v>
      </c>
      <c r="U33" s="2">
        <f>CONVERT(Table2[[#This Row],[Actual depth, ft MD]],"ft", "m")</f>
        <v>1235.9640000000002</v>
      </c>
    </row>
    <row r="34" spans="2:21" x14ac:dyDescent="0.3">
      <c r="B34">
        <v>32</v>
      </c>
      <c r="C34" t="s">
        <v>34</v>
      </c>
      <c r="D34" t="s">
        <v>41</v>
      </c>
      <c r="E34" t="s">
        <v>247</v>
      </c>
      <c r="F34" t="s">
        <v>226</v>
      </c>
      <c r="G34" t="s">
        <v>42</v>
      </c>
      <c r="H34" t="s">
        <v>42</v>
      </c>
      <c r="I34" t="s">
        <v>42</v>
      </c>
      <c r="J34" t="s">
        <v>42</v>
      </c>
      <c r="K34" t="s">
        <v>182</v>
      </c>
      <c r="L34" s="2">
        <v>5060</v>
      </c>
      <c r="M34" s="2">
        <v>0</v>
      </c>
      <c r="N34" s="2">
        <v>5060</v>
      </c>
      <c r="O34" s="7">
        <v>45865.395833333328</v>
      </c>
      <c r="P34" s="21">
        <v>393.99999999999966</v>
      </c>
      <c r="Q34" s="58">
        <v>16.416666666666654</v>
      </c>
      <c r="R34" s="21">
        <v>2</v>
      </c>
      <c r="S34" s="2">
        <v>5200</v>
      </c>
      <c r="T34" s="2">
        <v>1584.96</v>
      </c>
      <c r="U34" s="2">
        <f>CONVERT(Table2[[#This Row],[Actual depth, ft MD]],"ft", "m")</f>
        <v>1542.288</v>
      </c>
    </row>
    <row r="35" spans="2:21" x14ac:dyDescent="0.3">
      <c r="B35">
        <v>33</v>
      </c>
      <c r="C35" t="s">
        <v>34</v>
      </c>
      <c r="D35" t="s">
        <v>41</v>
      </c>
      <c r="E35" t="s">
        <v>247</v>
      </c>
      <c r="F35" t="s">
        <v>248</v>
      </c>
      <c r="G35" t="s">
        <v>48</v>
      </c>
      <c r="H35" t="s">
        <v>48</v>
      </c>
      <c r="I35" t="s">
        <v>48</v>
      </c>
      <c r="J35" t="s">
        <v>48</v>
      </c>
      <c r="K35" t="s">
        <v>182</v>
      </c>
      <c r="L35" s="2">
        <v>5500</v>
      </c>
      <c r="M35" s="2">
        <v>0</v>
      </c>
      <c r="N35" s="2">
        <v>5500</v>
      </c>
      <c r="O35" s="7">
        <v>45910.4375</v>
      </c>
      <c r="P35" s="21">
        <v>301.99999999999977</v>
      </c>
      <c r="Q35" s="58">
        <v>12.583333333333323</v>
      </c>
      <c r="R35" s="21">
        <v>3.4999999999999969</v>
      </c>
      <c r="S35" s="2">
        <v>5500</v>
      </c>
      <c r="T35" s="2">
        <v>1676.4</v>
      </c>
      <c r="U35" s="2">
        <f>CONVERT(Table2[[#This Row],[Actual depth, ft MD]],"ft", "m")</f>
        <v>1676.4</v>
      </c>
    </row>
    <row r="36" spans="2:21" x14ac:dyDescent="0.3">
      <c r="B36">
        <v>34</v>
      </c>
      <c r="C36" t="s">
        <v>34</v>
      </c>
      <c r="D36" t="s">
        <v>41</v>
      </c>
      <c r="E36" t="s">
        <v>247</v>
      </c>
      <c r="F36" t="s">
        <v>249</v>
      </c>
      <c r="G36" t="s">
        <v>44</v>
      </c>
      <c r="H36" t="s">
        <v>44</v>
      </c>
      <c r="I36" t="s">
        <v>44</v>
      </c>
      <c r="J36" t="s">
        <v>44</v>
      </c>
      <c r="K36" t="s">
        <v>182</v>
      </c>
      <c r="L36" s="2">
        <v>9000</v>
      </c>
      <c r="M36" s="2">
        <v>0</v>
      </c>
      <c r="N36" s="2">
        <v>9000</v>
      </c>
      <c r="O36" s="7">
        <v>45948.416666666664</v>
      </c>
      <c r="P36" s="21">
        <v>328.74999999999972</v>
      </c>
      <c r="Q36" s="58">
        <v>13.697916666666655</v>
      </c>
      <c r="R36" s="21">
        <v>0.99999999999999922</v>
      </c>
      <c r="S36" s="2">
        <v>9000</v>
      </c>
      <c r="T36" s="2">
        <v>2743.2</v>
      </c>
      <c r="U36" s="2">
        <f>CONVERT(Table2[[#This Row],[Actual depth, ft MD]],"ft", "m")</f>
        <v>2743.2</v>
      </c>
    </row>
    <row r="37" spans="2:21" x14ac:dyDescent="0.3">
      <c r="B37">
        <v>35</v>
      </c>
      <c r="C37" t="s">
        <v>34</v>
      </c>
      <c r="D37" t="s">
        <v>41</v>
      </c>
      <c r="E37" t="s">
        <v>247</v>
      </c>
      <c r="F37" t="s">
        <v>249</v>
      </c>
      <c r="G37" t="s">
        <v>45</v>
      </c>
      <c r="H37" t="s">
        <v>45</v>
      </c>
      <c r="I37" t="s">
        <v>45</v>
      </c>
      <c r="J37" t="s">
        <v>45</v>
      </c>
      <c r="K37" t="s">
        <v>182</v>
      </c>
      <c r="L37" s="2">
        <v>8050.0000000000009</v>
      </c>
      <c r="M37" s="2">
        <v>0</v>
      </c>
      <c r="N37" s="2">
        <v>8050.0000000000009</v>
      </c>
      <c r="O37" s="7">
        <v>45972.729166666664</v>
      </c>
      <c r="P37" s="21">
        <v>479.9999999999996</v>
      </c>
      <c r="Q37" s="58">
        <v>19.999999999999982</v>
      </c>
      <c r="R37" s="21">
        <v>0.49999999999999961</v>
      </c>
      <c r="S37" s="2">
        <v>9000</v>
      </c>
      <c r="T37" s="2">
        <v>2743.2</v>
      </c>
      <c r="U37" s="2">
        <f>CONVERT(Table2[[#This Row],[Actual depth, ft MD]],"ft", "m")</f>
        <v>2453.6400000000003</v>
      </c>
    </row>
    <row r="38" spans="2:21" x14ac:dyDescent="0.3">
      <c r="B38">
        <v>36</v>
      </c>
      <c r="C38" t="s">
        <v>34</v>
      </c>
      <c r="D38" t="s">
        <v>41</v>
      </c>
      <c r="E38" t="s">
        <v>247</v>
      </c>
      <c r="F38" t="s">
        <v>250</v>
      </c>
      <c r="G38" t="s">
        <v>47</v>
      </c>
      <c r="H38" t="s">
        <v>47</v>
      </c>
      <c r="I38" t="s">
        <v>47</v>
      </c>
      <c r="J38" t="s">
        <v>47</v>
      </c>
      <c r="K38" t="s">
        <v>182</v>
      </c>
      <c r="L38" s="2">
        <v>5497</v>
      </c>
      <c r="M38" s="2">
        <v>0</v>
      </c>
      <c r="N38" s="2">
        <v>5497</v>
      </c>
      <c r="O38" s="7">
        <v>46014.770833333328</v>
      </c>
      <c r="P38" s="21">
        <v>623.99999999999943</v>
      </c>
      <c r="Q38" s="58">
        <v>25.999999999999975</v>
      </c>
      <c r="R38" s="21">
        <v>0.99999999999999922</v>
      </c>
      <c r="S38" s="2">
        <v>5500</v>
      </c>
      <c r="T38" s="2">
        <v>1676.4</v>
      </c>
      <c r="U38" s="2">
        <f>CONVERT(Table2[[#This Row],[Actual depth, ft MD]],"ft", "m")</f>
        <v>1675.4856</v>
      </c>
    </row>
    <row r="39" spans="2:21" x14ac:dyDescent="0.3">
      <c r="B39">
        <v>37</v>
      </c>
      <c r="C39" t="s">
        <v>34</v>
      </c>
      <c r="D39" t="s">
        <v>41</v>
      </c>
      <c r="E39" t="s">
        <v>247</v>
      </c>
      <c r="F39" t="s">
        <v>250</v>
      </c>
      <c r="G39" t="s">
        <v>46</v>
      </c>
      <c r="H39" t="s">
        <v>46</v>
      </c>
      <c r="I39" t="s">
        <v>46</v>
      </c>
      <c r="J39" t="s">
        <v>46</v>
      </c>
      <c r="K39" t="s">
        <v>182</v>
      </c>
      <c r="L39" s="2">
        <v>5484</v>
      </c>
      <c r="M39" s="2">
        <v>0</v>
      </c>
      <c r="N39" s="2">
        <v>5484</v>
      </c>
      <c r="O39" s="7">
        <v>46044.375</v>
      </c>
      <c r="P39" s="21">
        <v>264.99999999999977</v>
      </c>
      <c r="Q39" s="58">
        <v>11.041666666666657</v>
      </c>
      <c r="R39" s="21">
        <v>10.999999999999991</v>
      </c>
      <c r="S39" s="2">
        <v>5500</v>
      </c>
      <c r="T39" s="2">
        <v>1676.4</v>
      </c>
      <c r="U39" s="2">
        <f>CONVERT(Table2[[#This Row],[Actual depth, ft MD]],"ft", "m")</f>
        <v>1671.5232000000001</v>
      </c>
    </row>
    <row r="40" spans="2:21" x14ac:dyDescent="0.3">
      <c r="B40">
        <v>38</v>
      </c>
      <c r="C40" t="s">
        <v>34</v>
      </c>
      <c r="D40" t="s">
        <v>41</v>
      </c>
      <c r="E40" t="s">
        <v>247</v>
      </c>
      <c r="F40" t="s">
        <v>230</v>
      </c>
      <c r="G40" t="s">
        <v>50</v>
      </c>
      <c r="H40" t="s">
        <v>50</v>
      </c>
      <c r="I40" t="s">
        <v>50</v>
      </c>
      <c r="J40" t="s">
        <v>50</v>
      </c>
      <c r="K40" t="s">
        <v>182</v>
      </c>
      <c r="L40" s="2">
        <v>9000</v>
      </c>
      <c r="M40" s="2">
        <v>0</v>
      </c>
      <c r="N40" s="2">
        <v>9000</v>
      </c>
      <c r="O40" s="7">
        <v>46086.666666666664</v>
      </c>
      <c r="P40" s="21">
        <v>0</v>
      </c>
      <c r="Q40" s="58">
        <v>11.333333333333345</v>
      </c>
      <c r="R40" s="21">
        <v>2.9999999999999978</v>
      </c>
      <c r="S40" s="2">
        <v>9000</v>
      </c>
      <c r="T40" s="2">
        <v>2743.2</v>
      </c>
      <c r="U40" s="2">
        <f>CONVERT(Table2[[#This Row],[Actual depth, ft MD]],"ft", "m")</f>
        <v>2743.2</v>
      </c>
    </row>
    <row r="41" spans="2:21" x14ac:dyDescent="0.3">
      <c r="B41">
        <v>39</v>
      </c>
      <c r="C41" t="s">
        <v>34</v>
      </c>
      <c r="D41" t="s">
        <v>41</v>
      </c>
      <c r="E41" t="s">
        <v>247</v>
      </c>
      <c r="F41" t="s">
        <v>230</v>
      </c>
      <c r="G41" t="s">
        <v>49</v>
      </c>
      <c r="H41" t="s">
        <v>251</v>
      </c>
      <c r="I41" t="s">
        <v>251</v>
      </c>
      <c r="J41" t="s">
        <v>49</v>
      </c>
      <c r="K41" t="s">
        <v>224</v>
      </c>
      <c r="L41" s="2" t="s">
        <v>224</v>
      </c>
      <c r="M41" s="2" t="s">
        <v>224</v>
      </c>
      <c r="N41" s="2" t="s">
        <v>224</v>
      </c>
      <c r="O41" s="7" t="s">
        <v>224</v>
      </c>
      <c r="P41" s="21" t="s">
        <v>224</v>
      </c>
      <c r="Q41" s="21" t="s">
        <v>224</v>
      </c>
      <c r="R41" s="21">
        <v>0</v>
      </c>
      <c r="S41" s="2" t="s">
        <v>224</v>
      </c>
      <c r="T41" s="2" t="s">
        <v>224</v>
      </c>
      <c r="U41" s="2"/>
    </row>
  </sheetData>
  <phoneticPr fontId="13" type="noConversion"/>
  <conditionalFormatting sqref="B3:U41">
    <cfRule type="expression" dxfId="0" priority="1">
      <formula>$C3&lt;&gt;$C2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1F8D-8FAF-42EA-B2F4-F98B902D8092}">
  <dimension ref="B2:N405"/>
  <sheetViews>
    <sheetView workbookViewId="0">
      <selection activeCell="E95" sqref="E95"/>
    </sheetView>
  </sheetViews>
  <sheetFormatPr defaultRowHeight="13.8" x14ac:dyDescent="0.3"/>
  <cols>
    <col min="3" max="3" width="11.88671875" customWidth="1"/>
    <col min="4" max="4" width="22.6640625" customWidth="1"/>
    <col min="5" max="5" width="19.109375" customWidth="1"/>
    <col min="6" max="6" width="11.109375" customWidth="1"/>
    <col min="7" max="7" width="10.109375" customWidth="1"/>
    <col min="8" max="8" width="14" customWidth="1"/>
    <col min="9" max="9" width="18.109375" customWidth="1"/>
    <col min="10" max="10" width="26.44140625" customWidth="1"/>
    <col min="11" max="11" width="13.88671875" customWidth="1"/>
    <col min="12" max="12" width="17.5546875" bestFit="1" customWidth="1"/>
    <col min="13" max="13" width="16.109375" bestFit="1" customWidth="1"/>
  </cols>
  <sheetData>
    <row r="2" spans="2:14" x14ac:dyDescent="0.3">
      <c r="B2" s="8" t="s">
        <v>252</v>
      </c>
    </row>
    <row r="4" spans="2:14" ht="41.4" x14ac:dyDescent="0.3">
      <c r="B4" s="9" t="s">
        <v>101</v>
      </c>
      <c r="C4" s="9" t="s">
        <v>253</v>
      </c>
      <c r="D4" s="9" t="s">
        <v>254</v>
      </c>
      <c r="E4" s="9" t="s">
        <v>255</v>
      </c>
      <c r="F4" s="9" t="s">
        <v>256</v>
      </c>
      <c r="G4" s="9" t="s">
        <v>257</v>
      </c>
      <c r="H4" s="9" t="s">
        <v>258</v>
      </c>
      <c r="I4" s="9" t="s">
        <v>259</v>
      </c>
      <c r="J4" s="9" t="s">
        <v>260</v>
      </c>
      <c r="K4" s="9" t="s">
        <v>261</v>
      </c>
      <c r="L4" s="9" t="s">
        <v>262</v>
      </c>
      <c r="M4" s="9" t="s">
        <v>263</v>
      </c>
      <c r="N4" s="9" t="s">
        <v>2</v>
      </c>
    </row>
    <row r="5" spans="2:14" x14ac:dyDescent="0.3">
      <c r="B5" s="9">
        <v>1</v>
      </c>
      <c r="C5" s="9" t="s">
        <v>264</v>
      </c>
      <c r="D5" s="9" t="s">
        <v>265</v>
      </c>
      <c r="E5" s="9">
        <v>1</v>
      </c>
      <c r="F5" s="10">
        <v>43560.458333333328</v>
      </c>
      <c r="G5" s="10">
        <v>43560.541666666664</v>
      </c>
      <c r="H5" s="9" t="s">
        <v>266</v>
      </c>
      <c r="I5" s="9" t="s">
        <v>267</v>
      </c>
      <c r="J5" s="9" t="s">
        <v>268</v>
      </c>
      <c r="K5" s="9">
        <v>2</v>
      </c>
      <c r="L5" s="9" t="s">
        <v>269</v>
      </c>
      <c r="M5" s="9" t="s">
        <v>270</v>
      </c>
      <c r="N5" s="9" t="str">
        <f>IFERROR(INDEX(Table2[Campaign], MATCH(tab_NPT[[#This Row],[Well Name]], Table2[Well Name
Actual], 0)), "")</f>
        <v/>
      </c>
    </row>
    <row r="6" spans="2:14" ht="27.6" x14ac:dyDescent="0.3">
      <c r="B6" s="9">
        <v>2</v>
      </c>
      <c r="C6" s="9" t="s">
        <v>264</v>
      </c>
      <c r="D6" s="9" t="s">
        <v>271</v>
      </c>
      <c r="E6" s="9">
        <v>3</v>
      </c>
      <c r="F6" s="10">
        <v>41107.416666666664</v>
      </c>
      <c r="G6" s="10">
        <v>41109.458333333328</v>
      </c>
      <c r="H6" s="9" t="s">
        <v>266</v>
      </c>
      <c r="I6" s="9" t="s">
        <v>272</v>
      </c>
      <c r="J6" s="9" t="s">
        <v>273</v>
      </c>
      <c r="K6" s="9">
        <v>48.999999999999957</v>
      </c>
      <c r="L6" s="9" t="s">
        <v>274</v>
      </c>
      <c r="M6" s="9" t="s">
        <v>275</v>
      </c>
      <c r="N6" s="9" t="str">
        <f>IFERROR(INDEX(Table2[Campaign], MATCH(tab_NPT[[#This Row],[Well Name]], Table2[Well Name
Actual], 0)), "")</f>
        <v/>
      </c>
    </row>
    <row r="7" spans="2:14" ht="41.4" x14ac:dyDescent="0.3">
      <c r="B7" s="9">
        <v>5</v>
      </c>
      <c r="C7" s="9" t="s">
        <v>264</v>
      </c>
      <c r="D7" s="9" t="s">
        <v>271</v>
      </c>
      <c r="E7" s="9">
        <v>4</v>
      </c>
      <c r="F7" s="10">
        <v>41113.25</v>
      </c>
      <c r="G7" s="10">
        <v>41124.666666666664</v>
      </c>
      <c r="H7" s="9" t="s">
        <v>266</v>
      </c>
      <c r="I7" s="9" t="s">
        <v>276</v>
      </c>
      <c r="J7" s="9" t="s">
        <v>277</v>
      </c>
      <c r="K7" s="9">
        <v>273.99999999999977</v>
      </c>
      <c r="L7" s="9" t="s">
        <v>269</v>
      </c>
      <c r="M7" s="9" t="s">
        <v>278</v>
      </c>
      <c r="N7" s="9" t="str">
        <f>IFERROR(INDEX(Table2[Campaign], MATCH(tab_NPT[[#This Row],[Well Name]], Table2[Well Name
Actual], 0)), "")</f>
        <v/>
      </c>
    </row>
    <row r="8" spans="2:14" ht="27.6" x14ac:dyDescent="0.3">
      <c r="B8" s="9">
        <v>6</v>
      </c>
      <c r="C8" s="9" t="s">
        <v>264</v>
      </c>
      <c r="D8" s="9" t="s">
        <v>271</v>
      </c>
      <c r="E8" s="9">
        <v>5</v>
      </c>
      <c r="F8" s="10">
        <v>41126.583333333328</v>
      </c>
      <c r="G8" s="10">
        <v>41131.708333333328</v>
      </c>
      <c r="H8" s="9" t="s">
        <v>279</v>
      </c>
      <c r="I8" s="9" t="s">
        <v>280</v>
      </c>
      <c r="J8" s="9" t="s">
        <v>281</v>
      </c>
      <c r="K8" s="9">
        <v>122.9999999999999</v>
      </c>
      <c r="L8" s="9" t="s">
        <v>274</v>
      </c>
      <c r="M8" s="9" t="s">
        <v>282</v>
      </c>
      <c r="N8" s="9" t="str">
        <f>IFERROR(INDEX(Table2[Campaign], MATCH(tab_NPT[[#This Row],[Well Name]], Table2[Well Name
Actual], 0)), "")</f>
        <v/>
      </c>
    </row>
    <row r="9" spans="2:14" ht="27.6" x14ac:dyDescent="0.3">
      <c r="B9" s="9">
        <v>7</v>
      </c>
      <c r="C9" s="9" t="s">
        <v>264</v>
      </c>
      <c r="D9" s="9" t="s">
        <v>271</v>
      </c>
      <c r="E9" s="9">
        <v>6</v>
      </c>
      <c r="F9" s="10">
        <v>41133.0625</v>
      </c>
      <c r="G9" s="10">
        <v>41133.104166666664</v>
      </c>
      <c r="H9" s="9" t="s">
        <v>283</v>
      </c>
      <c r="I9" s="9" t="s">
        <v>284</v>
      </c>
      <c r="J9" s="9" t="s">
        <v>285</v>
      </c>
      <c r="K9" s="9">
        <v>1</v>
      </c>
      <c r="L9" s="9" t="s">
        <v>286</v>
      </c>
      <c r="M9" s="9" t="s">
        <v>287</v>
      </c>
      <c r="N9" s="9" t="str">
        <f>IFERROR(INDEX(Table2[Campaign], MATCH(tab_NPT[[#This Row],[Well Name]], Table2[Well Name
Actual], 0)), "")</f>
        <v/>
      </c>
    </row>
    <row r="10" spans="2:14" ht="27.6" x14ac:dyDescent="0.3">
      <c r="B10" s="9">
        <v>8</v>
      </c>
      <c r="C10" s="9" t="s">
        <v>264</v>
      </c>
      <c r="D10" s="9" t="s">
        <v>271</v>
      </c>
      <c r="E10" s="9">
        <v>7</v>
      </c>
      <c r="F10" s="10">
        <v>41133.416666666664</v>
      </c>
      <c r="G10" s="10">
        <v>41133.625</v>
      </c>
      <c r="H10" s="9" t="s">
        <v>288</v>
      </c>
      <c r="I10" s="9" t="s">
        <v>284</v>
      </c>
      <c r="J10" s="9" t="s">
        <v>289</v>
      </c>
      <c r="K10" s="9">
        <v>4.9999999999999956</v>
      </c>
      <c r="L10" s="9" t="s">
        <v>286</v>
      </c>
      <c r="M10" s="9" t="s">
        <v>287</v>
      </c>
      <c r="N10" s="9" t="str">
        <f>IFERROR(INDEX(Table2[Campaign], MATCH(tab_NPT[[#This Row],[Well Name]], Table2[Well Name
Actual], 0)), "")</f>
        <v/>
      </c>
    </row>
    <row r="11" spans="2:14" ht="41.4" x14ac:dyDescent="0.3">
      <c r="B11" s="9">
        <v>9</v>
      </c>
      <c r="C11" s="9" t="s">
        <v>264</v>
      </c>
      <c r="D11" s="9" t="s">
        <v>271</v>
      </c>
      <c r="E11" s="9">
        <v>8</v>
      </c>
      <c r="F11" s="10">
        <v>41136.770833333328</v>
      </c>
      <c r="G11" s="10">
        <v>41137.041666666664</v>
      </c>
      <c r="H11" s="9" t="s">
        <v>266</v>
      </c>
      <c r="I11" s="9" t="s">
        <v>290</v>
      </c>
      <c r="J11" s="9" t="s">
        <v>291</v>
      </c>
      <c r="K11" s="9">
        <v>6.4999999999999947</v>
      </c>
      <c r="L11" s="9" t="s">
        <v>269</v>
      </c>
      <c r="M11" s="9" t="s">
        <v>278</v>
      </c>
      <c r="N11" s="9" t="str">
        <f>IFERROR(INDEX(Table2[Campaign], MATCH(tab_NPT[[#This Row],[Well Name]], Table2[Well Name
Actual], 0)), "")</f>
        <v/>
      </c>
    </row>
    <row r="12" spans="2:14" ht="41.4" x14ac:dyDescent="0.3">
      <c r="B12" s="9">
        <v>10</v>
      </c>
      <c r="C12" s="9" t="s">
        <v>264</v>
      </c>
      <c r="D12" s="9" t="s">
        <v>271</v>
      </c>
      <c r="E12" s="9">
        <v>9</v>
      </c>
      <c r="F12" s="10">
        <v>41137.875</v>
      </c>
      <c r="G12" s="10">
        <v>41137.958333333328</v>
      </c>
      <c r="H12" s="9" t="s">
        <v>292</v>
      </c>
      <c r="I12" s="9" t="s">
        <v>293</v>
      </c>
      <c r="J12" s="9" t="s">
        <v>294</v>
      </c>
      <c r="K12" s="9">
        <v>1.9999999999999984</v>
      </c>
      <c r="L12" s="9" t="s">
        <v>286</v>
      </c>
      <c r="M12" s="9" t="s">
        <v>287</v>
      </c>
      <c r="N12" s="9" t="str">
        <f>IFERROR(INDEX(Table2[Campaign], MATCH(tab_NPT[[#This Row],[Well Name]], Table2[Well Name
Actual], 0)), "")</f>
        <v/>
      </c>
    </row>
    <row r="13" spans="2:14" ht="27.6" x14ac:dyDescent="0.3">
      <c r="B13" s="9">
        <v>12</v>
      </c>
      <c r="C13" s="9" t="s">
        <v>264</v>
      </c>
      <c r="D13" s="9" t="s">
        <v>271</v>
      </c>
      <c r="E13" s="9">
        <v>11</v>
      </c>
      <c r="F13" s="10">
        <v>41146.333333333328</v>
      </c>
      <c r="G13" s="10">
        <v>41146.416666666664</v>
      </c>
      <c r="H13" s="9" t="s">
        <v>288</v>
      </c>
      <c r="I13" s="9" t="s">
        <v>295</v>
      </c>
      <c r="J13" s="9" t="s">
        <v>296</v>
      </c>
      <c r="K13" s="9">
        <v>2</v>
      </c>
      <c r="L13" s="9" t="s">
        <v>286</v>
      </c>
      <c r="M13" s="9" t="s">
        <v>287</v>
      </c>
      <c r="N13" s="9" t="str">
        <f>IFERROR(INDEX(Table2[Campaign], MATCH(tab_NPT[[#This Row],[Well Name]], Table2[Well Name
Actual], 0)), "")</f>
        <v/>
      </c>
    </row>
    <row r="14" spans="2:14" x14ac:dyDescent="0.3">
      <c r="B14" s="9">
        <v>13</v>
      </c>
      <c r="C14" s="9" t="s">
        <v>36</v>
      </c>
      <c r="D14" s="9" t="s">
        <v>271</v>
      </c>
      <c r="E14" s="9">
        <v>1</v>
      </c>
      <c r="F14" s="10">
        <v>44436.385416666664</v>
      </c>
      <c r="G14" s="10">
        <v>44436.5</v>
      </c>
      <c r="H14" s="9" t="s">
        <v>288</v>
      </c>
      <c r="I14" s="9" t="s">
        <v>295</v>
      </c>
      <c r="J14" s="9" t="s">
        <v>296</v>
      </c>
      <c r="K14" s="9">
        <v>2.7499999999999978</v>
      </c>
      <c r="L14" s="9" t="s">
        <v>286</v>
      </c>
      <c r="M14" s="9" t="s">
        <v>298</v>
      </c>
      <c r="N14" s="9" t="str">
        <f>IFERROR(INDEX(Table2[Campaign], MATCH(tab_NPT[[#This Row],[Well Name]], Table2[Well Name
Actual], 0)), "")</f>
        <v/>
      </c>
    </row>
    <row r="15" spans="2:14" x14ac:dyDescent="0.3">
      <c r="B15" s="9">
        <v>14</v>
      </c>
      <c r="C15" s="9" t="s">
        <v>36</v>
      </c>
      <c r="D15" s="9" t="s">
        <v>271</v>
      </c>
      <c r="E15" s="9">
        <v>2</v>
      </c>
      <c r="F15" s="10">
        <v>44436.5</v>
      </c>
      <c r="G15" s="10">
        <v>44436.6875</v>
      </c>
      <c r="H15" s="9" t="s">
        <v>288</v>
      </c>
      <c r="I15" s="9" t="s">
        <v>295</v>
      </c>
      <c r="J15" s="9" t="s">
        <v>296</v>
      </c>
      <c r="K15" s="9">
        <v>4.4999999999999964</v>
      </c>
      <c r="L15" s="9" t="s">
        <v>286</v>
      </c>
      <c r="M15" s="9" t="s">
        <v>298</v>
      </c>
      <c r="N15" s="9" t="str">
        <f>IFERROR(INDEX(Table2[Campaign], MATCH(tab_NPT[[#This Row],[Well Name]], Table2[Well Name
Actual], 0)), "")</f>
        <v/>
      </c>
    </row>
    <row r="16" spans="2:14" x14ac:dyDescent="0.3">
      <c r="B16" s="9">
        <v>15</v>
      </c>
      <c r="C16" s="9" t="s">
        <v>36</v>
      </c>
      <c r="D16" s="9" t="s">
        <v>271</v>
      </c>
      <c r="E16" s="9">
        <v>3</v>
      </c>
      <c r="F16" s="10">
        <v>44436.6875</v>
      </c>
      <c r="G16" s="10">
        <v>44436.791666666664</v>
      </c>
      <c r="H16" s="9" t="s">
        <v>288</v>
      </c>
      <c r="I16" s="9" t="s">
        <v>295</v>
      </c>
      <c r="J16" s="9" t="s">
        <v>296</v>
      </c>
      <c r="K16" s="9">
        <v>2.4999999999999978</v>
      </c>
      <c r="L16" s="9" t="s">
        <v>286</v>
      </c>
      <c r="M16" s="9" t="s">
        <v>298</v>
      </c>
      <c r="N16" s="9" t="str">
        <f>IFERROR(INDEX(Table2[Campaign], MATCH(tab_NPT[[#This Row],[Well Name]], Table2[Well Name
Actual], 0)), "")</f>
        <v/>
      </c>
    </row>
    <row r="17" spans="2:14" ht="55.2" x14ac:dyDescent="0.3">
      <c r="B17" s="9">
        <v>16</v>
      </c>
      <c r="C17" s="9" t="s">
        <v>36</v>
      </c>
      <c r="D17" s="9" t="s">
        <v>271</v>
      </c>
      <c r="E17" s="9">
        <v>4</v>
      </c>
      <c r="F17" s="10">
        <v>44439.270833333328</v>
      </c>
      <c r="G17" s="10">
        <v>44439.354166666664</v>
      </c>
      <c r="H17" s="9" t="s">
        <v>292</v>
      </c>
      <c r="I17" s="9" t="s">
        <v>299</v>
      </c>
      <c r="J17" s="9" t="s">
        <v>300</v>
      </c>
      <c r="K17" s="9">
        <v>1.9999999999999984</v>
      </c>
      <c r="L17" s="9" t="s">
        <v>301</v>
      </c>
      <c r="M17" s="9" t="s">
        <v>302</v>
      </c>
      <c r="N17" s="9" t="str">
        <f>IFERROR(INDEX(Table2[Campaign], MATCH(tab_NPT[[#This Row],[Well Name]], Table2[Well Name
Actual], 0)), "")</f>
        <v/>
      </c>
    </row>
    <row r="18" spans="2:14" x14ac:dyDescent="0.3">
      <c r="B18" s="9">
        <v>17</v>
      </c>
      <c r="C18" s="9" t="s">
        <v>36</v>
      </c>
      <c r="D18" s="9" t="s">
        <v>271</v>
      </c>
      <c r="E18" s="9">
        <v>5</v>
      </c>
      <c r="F18" s="10">
        <v>44443.833333333328</v>
      </c>
      <c r="G18" s="10">
        <v>44443.854166666664</v>
      </c>
      <c r="H18" s="9" t="s">
        <v>288</v>
      </c>
      <c r="I18" s="9" t="s">
        <v>303</v>
      </c>
      <c r="J18" s="9" t="s">
        <v>304</v>
      </c>
      <c r="K18" s="9">
        <v>0.49999999999999961</v>
      </c>
      <c r="L18" s="9" t="s">
        <v>286</v>
      </c>
      <c r="M18" s="9" t="s">
        <v>298</v>
      </c>
      <c r="N18" s="9" t="str">
        <f>IFERROR(INDEX(Table2[Campaign], MATCH(tab_NPT[[#This Row],[Well Name]], Table2[Well Name
Actual], 0)), "")</f>
        <v/>
      </c>
    </row>
    <row r="19" spans="2:14" x14ac:dyDescent="0.3">
      <c r="B19" s="9">
        <v>18</v>
      </c>
      <c r="C19" s="9" t="s">
        <v>36</v>
      </c>
      <c r="D19" s="9" t="s">
        <v>271</v>
      </c>
      <c r="E19" s="9">
        <v>6</v>
      </c>
      <c r="F19" s="10">
        <v>44467.385416666664</v>
      </c>
      <c r="G19" s="10">
        <v>44467.416666666664</v>
      </c>
      <c r="H19" s="9" t="s">
        <v>288</v>
      </c>
      <c r="I19" s="9" t="s">
        <v>295</v>
      </c>
      <c r="J19" s="9" t="s">
        <v>296</v>
      </c>
      <c r="K19" s="9">
        <v>0.74999999999999944</v>
      </c>
      <c r="L19" s="9" t="s">
        <v>286</v>
      </c>
      <c r="M19" s="9" t="s">
        <v>298</v>
      </c>
      <c r="N19" s="9" t="str">
        <f>IFERROR(INDEX(Table2[Campaign], MATCH(tab_NPT[[#This Row],[Well Name]], Table2[Well Name
Actual], 0)), "")</f>
        <v/>
      </c>
    </row>
    <row r="20" spans="2:14" ht="27.6" x14ac:dyDescent="0.3">
      <c r="B20" s="9">
        <v>19</v>
      </c>
      <c r="C20" s="9" t="s">
        <v>36</v>
      </c>
      <c r="D20" s="9" t="s">
        <v>271</v>
      </c>
      <c r="E20" s="9">
        <v>7</v>
      </c>
      <c r="F20" s="10">
        <v>44468.291666666664</v>
      </c>
      <c r="G20" s="10">
        <v>44468.3125</v>
      </c>
      <c r="H20" s="9" t="s">
        <v>288</v>
      </c>
      <c r="I20" s="9" t="s">
        <v>284</v>
      </c>
      <c r="J20" s="9" t="s">
        <v>289</v>
      </c>
      <c r="K20" s="9">
        <v>0.49999999999999961</v>
      </c>
      <c r="L20" s="9" t="s">
        <v>286</v>
      </c>
      <c r="M20" s="9" t="s">
        <v>298</v>
      </c>
      <c r="N20" s="9" t="str">
        <f>IFERROR(INDEX(Table2[Campaign], MATCH(tab_NPT[[#This Row],[Well Name]], Table2[Well Name
Actual], 0)), "")</f>
        <v/>
      </c>
    </row>
    <row r="21" spans="2:14" ht="41.4" x14ac:dyDescent="0.3">
      <c r="B21" s="9">
        <v>20</v>
      </c>
      <c r="C21" s="9" t="s">
        <v>46</v>
      </c>
      <c r="D21" s="9" t="s">
        <v>271</v>
      </c>
      <c r="E21" s="9">
        <v>1</v>
      </c>
      <c r="F21" s="10">
        <v>46052.041666666664</v>
      </c>
      <c r="G21" s="10">
        <v>46052.5</v>
      </c>
      <c r="H21" s="9" t="s">
        <v>283</v>
      </c>
      <c r="I21" s="9" t="s">
        <v>284</v>
      </c>
      <c r="J21" s="9" t="s">
        <v>285</v>
      </c>
      <c r="K21" s="9">
        <v>10.999999999999991</v>
      </c>
      <c r="L21" s="9" t="s">
        <v>286</v>
      </c>
      <c r="M21" s="9" t="s">
        <v>305</v>
      </c>
      <c r="N21" s="9" t="str">
        <f>IFERROR(INDEX(Table2[Campaign], MATCH(tab_NPT[[#This Row],[Well Name]], Table2[Well Name
Actual], 0)), "")</f>
        <v>SLK - 2025</v>
      </c>
    </row>
    <row r="22" spans="2:14" ht="41.4" x14ac:dyDescent="0.3">
      <c r="B22" s="9">
        <v>21</v>
      </c>
      <c r="C22" s="9" t="s">
        <v>46</v>
      </c>
      <c r="D22" s="9" t="s">
        <v>271</v>
      </c>
      <c r="E22" s="9">
        <v>2</v>
      </c>
      <c r="F22" s="10">
        <v>46053.145833333328</v>
      </c>
      <c r="G22" s="10">
        <v>46053.375</v>
      </c>
      <c r="H22" s="9" t="s">
        <v>283</v>
      </c>
      <c r="I22" s="9" t="s">
        <v>284</v>
      </c>
      <c r="J22" s="9" t="s">
        <v>285</v>
      </c>
      <c r="K22" s="9">
        <v>5.4999999999999956</v>
      </c>
      <c r="L22" s="9" t="s">
        <v>286</v>
      </c>
      <c r="M22" s="9" t="s">
        <v>305</v>
      </c>
      <c r="N22" s="9" t="str">
        <f>IFERROR(INDEX(Table2[Campaign], MATCH(tab_NPT[[#This Row],[Well Name]], Table2[Well Name
Actual], 0)), "")</f>
        <v>SLK - 2025</v>
      </c>
    </row>
    <row r="23" spans="2:14" ht="27.6" x14ac:dyDescent="0.3">
      <c r="B23" s="9">
        <v>22</v>
      </c>
      <c r="C23" s="9" t="s">
        <v>47</v>
      </c>
      <c r="D23" s="9" t="s">
        <v>271</v>
      </c>
      <c r="E23" s="9">
        <v>1</v>
      </c>
      <c r="F23" s="10">
        <v>46016.208333333328</v>
      </c>
      <c r="G23" s="10">
        <v>46016.25</v>
      </c>
      <c r="H23" s="9" t="s">
        <v>288</v>
      </c>
      <c r="I23" s="9" t="s">
        <v>306</v>
      </c>
      <c r="J23" s="9" t="s">
        <v>307</v>
      </c>
      <c r="K23" s="9">
        <v>0.99999999999999922</v>
      </c>
      <c r="L23" s="9" t="s">
        <v>286</v>
      </c>
      <c r="M23" s="9" t="s">
        <v>308</v>
      </c>
      <c r="N23" s="9" t="str">
        <f>IFERROR(INDEX(Table2[Campaign], MATCH(tab_NPT[[#This Row],[Well Name]], Table2[Well Name
Actual], 0)), "")</f>
        <v>SLK - 2025</v>
      </c>
    </row>
    <row r="24" spans="2:14" ht="27.6" x14ac:dyDescent="0.3">
      <c r="B24" s="9">
        <v>23</v>
      </c>
      <c r="C24" s="9" t="s">
        <v>47</v>
      </c>
      <c r="D24" s="9" t="s">
        <v>271</v>
      </c>
      <c r="E24" s="9">
        <v>2</v>
      </c>
      <c r="F24" s="10">
        <v>46017.125</v>
      </c>
      <c r="G24" s="10">
        <v>46017.1875</v>
      </c>
      <c r="H24" s="9" t="s">
        <v>288</v>
      </c>
      <c r="I24" s="9" t="s">
        <v>303</v>
      </c>
      <c r="J24" s="9" t="s">
        <v>304</v>
      </c>
      <c r="K24" s="9">
        <v>1.4999999999999989</v>
      </c>
      <c r="L24" s="9" t="s">
        <v>286</v>
      </c>
      <c r="M24" s="9" t="s">
        <v>308</v>
      </c>
      <c r="N24" s="9" t="str">
        <f>IFERROR(INDEX(Table2[Campaign], MATCH(tab_NPT[[#This Row],[Well Name]], Table2[Well Name
Actual], 0)), "")</f>
        <v>SLK - 2025</v>
      </c>
    </row>
    <row r="25" spans="2:14" ht="27.6" x14ac:dyDescent="0.3">
      <c r="B25" s="9">
        <v>24</v>
      </c>
      <c r="C25" s="9" t="s">
        <v>47</v>
      </c>
      <c r="D25" s="9" t="s">
        <v>271</v>
      </c>
      <c r="E25" s="9">
        <v>3</v>
      </c>
      <c r="F25" s="10">
        <v>46023.4375</v>
      </c>
      <c r="G25" s="10">
        <v>46025.833333333328</v>
      </c>
      <c r="H25" s="9" t="s">
        <v>283</v>
      </c>
      <c r="I25" s="9" t="s">
        <v>284</v>
      </c>
      <c r="J25" s="9" t="s">
        <v>285</v>
      </c>
      <c r="K25" s="9">
        <v>57.49999999999995</v>
      </c>
      <c r="L25" s="9" t="s">
        <v>286</v>
      </c>
      <c r="M25" s="9" t="s">
        <v>308</v>
      </c>
      <c r="N25" s="9" t="str">
        <f>IFERROR(INDEX(Table2[Campaign], MATCH(tab_NPT[[#This Row],[Well Name]], Table2[Well Name
Actual], 0)), "")</f>
        <v>SLK - 2025</v>
      </c>
    </row>
    <row r="26" spans="2:14" ht="27.6" x14ac:dyDescent="0.3">
      <c r="B26" s="9">
        <v>25</v>
      </c>
      <c r="C26" s="9" t="s">
        <v>47</v>
      </c>
      <c r="D26" s="9" t="s">
        <v>271</v>
      </c>
      <c r="E26" s="9">
        <v>4</v>
      </c>
      <c r="F26" s="10">
        <v>46028.145833333328</v>
      </c>
      <c r="G26" s="10">
        <v>46028.1875</v>
      </c>
      <c r="H26" s="9" t="s">
        <v>288</v>
      </c>
      <c r="I26" s="9" t="s">
        <v>309</v>
      </c>
      <c r="J26" s="9" t="s">
        <v>310</v>
      </c>
      <c r="K26" s="9">
        <v>0.99999999999999922</v>
      </c>
      <c r="L26" s="9" t="s">
        <v>286</v>
      </c>
      <c r="M26" s="9" t="s">
        <v>308</v>
      </c>
      <c r="N26" s="9" t="str">
        <f>IFERROR(INDEX(Table2[Campaign], MATCH(tab_NPT[[#This Row],[Well Name]], Table2[Well Name
Actual], 0)), "")</f>
        <v>SLK - 2025</v>
      </c>
    </row>
    <row r="27" spans="2:14" ht="27.6" x14ac:dyDescent="0.3">
      <c r="B27" s="9">
        <v>26</v>
      </c>
      <c r="C27" s="9" t="s">
        <v>47</v>
      </c>
      <c r="D27" s="9" t="s">
        <v>271</v>
      </c>
      <c r="E27" s="9">
        <v>5</v>
      </c>
      <c r="F27" s="10">
        <v>46032.791666666664</v>
      </c>
      <c r="G27" s="10">
        <v>46032.833333333328</v>
      </c>
      <c r="H27" s="9" t="s">
        <v>311</v>
      </c>
      <c r="I27" s="9" t="s">
        <v>312</v>
      </c>
      <c r="J27" s="9" t="s">
        <v>313</v>
      </c>
      <c r="K27" s="9">
        <v>0.99999999999999922</v>
      </c>
      <c r="L27" s="9" t="s">
        <v>314</v>
      </c>
      <c r="M27" s="9" t="s">
        <v>315</v>
      </c>
      <c r="N27" s="9" t="str">
        <f>IFERROR(INDEX(Table2[Campaign], MATCH(tab_NPT[[#This Row],[Well Name]], Table2[Well Name
Actual], 0)), "")</f>
        <v>SLK - 2025</v>
      </c>
    </row>
    <row r="28" spans="2:14" ht="41.4" x14ac:dyDescent="0.3">
      <c r="B28" s="9">
        <v>27</v>
      </c>
      <c r="C28" s="9" t="s">
        <v>47</v>
      </c>
      <c r="D28" s="9" t="s">
        <v>271</v>
      </c>
      <c r="E28" s="9">
        <v>6</v>
      </c>
      <c r="F28" s="10">
        <v>46036.875</v>
      </c>
      <c r="G28" s="10">
        <v>46036.9375</v>
      </c>
      <c r="H28" s="9" t="s">
        <v>316</v>
      </c>
      <c r="I28" s="9" t="s">
        <v>317</v>
      </c>
      <c r="J28" s="9" t="s">
        <v>318</v>
      </c>
      <c r="K28" s="9">
        <v>1.4999999999999989</v>
      </c>
      <c r="L28" s="9" t="s">
        <v>269</v>
      </c>
      <c r="M28" s="9" t="s">
        <v>319</v>
      </c>
      <c r="N28" s="9" t="str">
        <f>IFERROR(INDEX(Table2[Campaign], MATCH(tab_NPT[[#This Row],[Well Name]], Table2[Well Name
Actual], 0)), "")</f>
        <v>SLK - 2025</v>
      </c>
    </row>
    <row r="29" spans="2:14" ht="27.6" x14ac:dyDescent="0.3">
      <c r="B29" s="9">
        <v>28</v>
      </c>
      <c r="C29" s="9" t="s">
        <v>47</v>
      </c>
      <c r="D29" s="9" t="s">
        <v>271</v>
      </c>
      <c r="E29" s="9">
        <v>7</v>
      </c>
      <c r="F29" s="10">
        <v>46037.875</v>
      </c>
      <c r="G29" s="10">
        <v>46037.895833333328</v>
      </c>
      <c r="H29" s="9" t="s">
        <v>288</v>
      </c>
      <c r="I29" s="9" t="s">
        <v>303</v>
      </c>
      <c r="J29" s="9" t="s">
        <v>304</v>
      </c>
      <c r="K29" s="9">
        <v>0.49999999999999961</v>
      </c>
      <c r="L29" s="9" t="s">
        <v>286</v>
      </c>
      <c r="M29" s="9" t="s">
        <v>308</v>
      </c>
      <c r="N29" s="9" t="str">
        <f>IFERROR(INDEX(Table2[Campaign], MATCH(tab_NPT[[#This Row],[Well Name]], Table2[Well Name
Actual], 0)), "")</f>
        <v>SLK - 2025</v>
      </c>
    </row>
    <row r="30" spans="2:14" x14ac:dyDescent="0.3">
      <c r="B30" s="9">
        <v>29</v>
      </c>
      <c r="C30" s="9" t="s">
        <v>228</v>
      </c>
      <c r="D30" s="9" t="s">
        <v>271</v>
      </c>
      <c r="E30" s="9">
        <v>1</v>
      </c>
      <c r="F30" s="10">
        <v>44394.21875</v>
      </c>
      <c r="G30" s="10">
        <v>44394.291666666664</v>
      </c>
      <c r="H30" s="9" t="s">
        <v>266</v>
      </c>
      <c r="I30" s="9" t="s">
        <v>292</v>
      </c>
      <c r="J30" s="9" t="s">
        <v>321</v>
      </c>
      <c r="K30" s="9">
        <v>1.7499999999999984</v>
      </c>
      <c r="L30" s="9" t="s">
        <v>314</v>
      </c>
      <c r="M30" s="9" t="s">
        <v>322</v>
      </c>
      <c r="N30" s="9" t="str">
        <f>IFERROR(INDEX(Table2[Campaign], MATCH(tab_NPT[[#This Row],[Well Name]], Table2[Well Name
Actual], 0)), "")</f>
        <v/>
      </c>
    </row>
    <row r="31" spans="2:14" x14ac:dyDescent="0.3">
      <c r="B31" s="9">
        <v>30</v>
      </c>
      <c r="C31" s="9" t="s">
        <v>228</v>
      </c>
      <c r="D31" s="9" t="s">
        <v>271</v>
      </c>
      <c r="E31" s="9">
        <v>2</v>
      </c>
      <c r="F31" s="10">
        <v>44399.3125</v>
      </c>
      <c r="G31" s="10">
        <v>44399.395833333328</v>
      </c>
      <c r="H31" s="9" t="s">
        <v>288</v>
      </c>
      <c r="I31" s="9" t="s">
        <v>292</v>
      </c>
      <c r="J31" s="9" t="s">
        <v>323</v>
      </c>
      <c r="K31" s="9">
        <v>1.9999999999999984</v>
      </c>
      <c r="L31" s="9" t="s">
        <v>286</v>
      </c>
      <c r="M31" s="9" t="s">
        <v>298</v>
      </c>
      <c r="N31" s="9" t="str">
        <f>IFERROR(INDEX(Table2[Campaign], MATCH(tab_NPT[[#This Row],[Well Name]], Table2[Well Name
Actual], 0)), "")</f>
        <v/>
      </c>
    </row>
    <row r="32" spans="2:14" ht="27.6" x14ac:dyDescent="0.3">
      <c r="B32" s="9">
        <v>31</v>
      </c>
      <c r="C32" s="9" t="s">
        <v>228</v>
      </c>
      <c r="D32" s="9" t="s">
        <v>271</v>
      </c>
      <c r="E32" s="9">
        <v>3</v>
      </c>
      <c r="F32" s="10">
        <v>44402.833333333328</v>
      </c>
      <c r="G32" s="10">
        <v>44402.84375</v>
      </c>
      <c r="H32" s="9" t="s">
        <v>288</v>
      </c>
      <c r="I32" s="9" t="s">
        <v>284</v>
      </c>
      <c r="J32" s="9" t="s">
        <v>289</v>
      </c>
      <c r="K32" s="9">
        <v>0.24999999999999981</v>
      </c>
      <c r="L32" s="9" t="s">
        <v>286</v>
      </c>
      <c r="M32" s="9" t="s">
        <v>298</v>
      </c>
      <c r="N32" s="9" t="str">
        <f>IFERROR(INDEX(Table2[Campaign], MATCH(tab_NPT[[#This Row],[Well Name]], Table2[Well Name
Actual], 0)), "")</f>
        <v/>
      </c>
    </row>
    <row r="33" spans="2:14" ht="41.4" x14ac:dyDescent="0.3">
      <c r="B33" s="9">
        <v>32</v>
      </c>
      <c r="C33" s="9" t="s">
        <v>228</v>
      </c>
      <c r="D33" s="9" t="s">
        <v>271</v>
      </c>
      <c r="E33" s="9">
        <v>4</v>
      </c>
      <c r="F33" s="10">
        <v>44403.28125</v>
      </c>
      <c r="G33" s="10">
        <v>44403.5625</v>
      </c>
      <c r="H33" s="9" t="s">
        <v>288</v>
      </c>
      <c r="I33" s="9" t="s">
        <v>284</v>
      </c>
      <c r="J33" s="9" t="s">
        <v>289</v>
      </c>
      <c r="K33" s="9">
        <v>6.7499999999999947</v>
      </c>
      <c r="L33" s="9" t="s">
        <v>314</v>
      </c>
      <c r="M33" s="9" t="s">
        <v>324</v>
      </c>
      <c r="N33" s="9" t="str">
        <f>IFERROR(INDEX(Table2[Campaign], MATCH(tab_NPT[[#This Row],[Well Name]], Table2[Well Name
Actual], 0)), "")</f>
        <v/>
      </c>
    </row>
    <row r="34" spans="2:14" ht="27.6" x14ac:dyDescent="0.3">
      <c r="B34" s="9">
        <v>33</v>
      </c>
      <c r="C34" s="9" t="s">
        <v>42</v>
      </c>
      <c r="D34" s="9" t="s">
        <v>271</v>
      </c>
      <c r="E34" s="9">
        <v>1</v>
      </c>
      <c r="F34" s="10">
        <v>45868.4375</v>
      </c>
      <c r="G34" s="10">
        <v>45868.520833333328</v>
      </c>
      <c r="H34" s="9" t="s">
        <v>283</v>
      </c>
      <c r="I34" s="9" t="s">
        <v>325</v>
      </c>
      <c r="J34" s="9" t="s">
        <v>326</v>
      </c>
      <c r="K34" s="9">
        <v>2</v>
      </c>
      <c r="L34" s="9" t="s">
        <v>314</v>
      </c>
      <c r="M34" s="9" t="s">
        <v>327</v>
      </c>
      <c r="N34" s="9" t="str">
        <f>IFERROR(INDEX(Table2[Campaign], MATCH(tab_NPT[[#This Row],[Well Name]], Table2[Well Name
Actual], 0)), "")</f>
        <v>SLK - 2025</v>
      </c>
    </row>
    <row r="35" spans="2:14" ht="27.6" x14ac:dyDescent="0.3">
      <c r="B35" s="9">
        <v>34</v>
      </c>
      <c r="C35" s="9" t="s">
        <v>42</v>
      </c>
      <c r="D35" s="9" t="s">
        <v>271</v>
      </c>
      <c r="E35" s="9">
        <v>2</v>
      </c>
      <c r="F35" s="10">
        <v>45868.927083333328</v>
      </c>
      <c r="G35" s="10">
        <v>45868.9375</v>
      </c>
      <c r="H35" s="9" t="s">
        <v>283</v>
      </c>
      <c r="I35" s="9" t="s">
        <v>303</v>
      </c>
      <c r="J35" s="9" t="s">
        <v>328</v>
      </c>
      <c r="K35" s="9">
        <v>0.25</v>
      </c>
      <c r="L35" s="9" t="s">
        <v>286</v>
      </c>
      <c r="M35" s="9" t="s">
        <v>308</v>
      </c>
      <c r="N35" s="9" t="str">
        <f>IFERROR(INDEX(Table2[Campaign], MATCH(tab_NPT[[#This Row],[Well Name]], Table2[Well Name
Actual], 0)), "")</f>
        <v>SLK - 2025</v>
      </c>
    </row>
    <row r="36" spans="2:14" ht="41.4" x14ac:dyDescent="0.3">
      <c r="B36" s="9">
        <v>35</v>
      </c>
      <c r="C36" s="9" t="s">
        <v>42</v>
      </c>
      <c r="D36" s="9" t="s">
        <v>271</v>
      </c>
      <c r="E36" s="9">
        <v>3</v>
      </c>
      <c r="F36" s="10">
        <v>45872.645833333328</v>
      </c>
      <c r="G36" s="10">
        <v>45872.6875</v>
      </c>
      <c r="H36" s="9" t="s">
        <v>316</v>
      </c>
      <c r="I36" s="9" t="s">
        <v>317</v>
      </c>
      <c r="J36" s="9" t="s">
        <v>318</v>
      </c>
      <c r="K36" s="9">
        <v>1</v>
      </c>
      <c r="L36" s="9" t="s">
        <v>269</v>
      </c>
      <c r="M36" s="9" t="s">
        <v>319</v>
      </c>
      <c r="N36" s="9" t="str">
        <f>IFERROR(INDEX(Table2[Campaign], MATCH(tab_NPT[[#This Row],[Well Name]], Table2[Well Name
Actual], 0)), "")</f>
        <v>SLK - 2025</v>
      </c>
    </row>
    <row r="37" spans="2:14" ht="41.4" x14ac:dyDescent="0.3">
      <c r="B37" s="9">
        <v>36</v>
      </c>
      <c r="C37" s="9" t="s">
        <v>42</v>
      </c>
      <c r="D37" s="9" t="s">
        <v>271</v>
      </c>
      <c r="E37" s="9">
        <v>4</v>
      </c>
      <c r="F37" s="10">
        <v>45872.854166666664</v>
      </c>
      <c r="G37" s="10">
        <v>45872.864583333328</v>
      </c>
      <c r="H37" s="9" t="s">
        <v>316</v>
      </c>
      <c r="I37" s="9" t="s">
        <v>317</v>
      </c>
      <c r="J37" s="9" t="s">
        <v>318</v>
      </c>
      <c r="K37" s="9">
        <v>0.25</v>
      </c>
      <c r="L37" s="9" t="s">
        <v>269</v>
      </c>
      <c r="M37" s="9" t="s">
        <v>319</v>
      </c>
      <c r="N37" s="9" t="str">
        <f>IFERROR(INDEX(Table2[Campaign], MATCH(tab_NPT[[#This Row],[Well Name]], Table2[Well Name
Actual], 0)), "")</f>
        <v>SLK - 2025</v>
      </c>
    </row>
    <row r="38" spans="2:14" ht="41.4" x14ac:dyDescent="0.3">
      <c r="B38" s="9">
        <v>37</v>
      </c>
      <c r="C38" s="9" t="s">
        <v>42</v>
      </c>
      <c r="D38" s="9" t="s">
        <v>271</v>
      </c>
      <c r="E38" s="9">
        <v>5</v>
      </c>
      <c r="F38" s="10">
        <v>45872.885416666664</v>
      </c>
      <c r="G38" s="10">
        <v>45872.9375</v>
      </c>
      <c r="H38" s="9" t="s">
        <v>316</v>
      </c>
      <c r="I38" s="9" t="s">
        <v>317</v>
      </c>
      <c r="J38" s="9" t="s">
        <v>318</v>
      </c>
      <c r="K38" s="9">
        <v>1.25</v>
      </c>
      <c r="L38" s="9" t="s">
        <v>269</v>
      </c>
      <c r="M38" s="9" t="s">
        <v>319</v>
      </c>
      <c r="N38" s="9" t="str">
        <f>IFERROR(INDEX(Table2[Campaign], MATCH(tab_NPT[[#This Row],[Well Name]], Table2[Well Name
Actual], 0)), "")</f>
        <v>SLK - 2025</v>
      </c>
    </row>
    <row r="39" spans="2:14" ht="27.6" x14ac:dyDescent="0.3">
      <c r="B39" s="9">
        <v>38</v>
      </c>
      <c r="C39" s="9" t="s">
        <v>42</v>
      </c>
      <c r="D39" s="9" t="s">
        <v>271</v>
      </c>
      <c r="E39" s="9">
        <v>6</v>
      </c>
      <c r="F39" s="10">
        <v>45873.875</v>
      </c>
      <c r="G39" s="10">
        <v>45873.9375</v>
      </c>
      <c r="H39" s="9" t="s">
        <v>283</v>
      </c>
      <c r="I39" s="9" t="s">
        <v>303</v>
      </c>
      <c r="J39" s="9" t="s">
        <v>328</v>
      </c>
      <c r="K39" s="9">
        <v>1.5000000000000002</v>
      </c>
      <c r="L39" s="9" t="s">
        <v>286</v>
      </c>
      <c r="M39" s="9" t="s">
        <v>308</v>
      </c>
      <c r="N39" s="9" t="str">
        <f>IFERROR(INDEX(Table2[Campaign], MATCH(tab_NPT[[#This Row],[Well Name]], Table2[Well Name
Actual], 0)), "")</f>
        <v>SLK - 2025</v>
      </c>
    </row>
    <row r="40" spans="2:14" ht="27.6" x14ac:dyDescent="0.3">
      <c r="B40" s="9">
        <v>39</v>
      </c>
      <c r="C40" s="9" t="s">
        <v>42</v>
      </c>
      <c r="D40" s="9" t="s">
        <v>271</v>
      </c>
      <c r="E40" s="9">
        <v>7</v>
      </c>
      <c r="F40" s="10">
        <v>45874.041666666664</v>
      </c>
      <c r="G40" s="10">
        <v>45874.145833333328</v>
      </c>
      <c r="H40" s="9" t="s">
        <v>288</v>
      </c>
      <c r="I40" s="9" t="s">
        <v>329</v>
      </c>
      <c r="J40" s="9" t="s">
        <v>330</v>
      </c>
      <c r="K40" s="9">
        <v>2.5</v>
      </c>
      <c r="L40" s="9" t="s">
        <v>286</v>
      </c>
      <c r="M40" s="9" t="s">
        <v>308</v>
      </c>
      <c r="N40" s="9" t="str">
        <f>IFERROR(INDEX(Table2[Campaign], MATCH(tab_NPT[[#This Row],[Well Name]], Table2[Well Name
Actual], 0)), "")</f>
        <v>SLK - 2025</v>
      </c>
    </row>
    <row r="41" spans="2:14" ht="27.6" x14ac:dyDescent="0.3">
      <c r="B41" s="9">
        <v>40</v>
      </c>
      <c r="C41" s="9" t="s">
        <v>42</v>
      </c>
      <c r="D41" s="9" t="s">
        <v>271</v>
      </c>
      <c r="E41" s="9">
        <v>8</v>
      </c>
      <c r="F41" s="10">
        <v>45874.458333333328</v>
      </c>
      <c r="G41" s="10">
        <v>45874.479166666664</v>
      </c>
      <c r="H41" s="9" t="s">
        <v>283</v>
      </c>
      <c r="I41" s="9" t="s">
        <v>284</v>
      </c>
      <c r="J41" s="9" t="s">
        <v>285</v>
      </c>
      <c r="K41" s="9">
        <v>0.5</v>
      </c>
      <c r="L41" s="9" t="s">
        <v>286</v>
      </c>
      <c r="M41" s="9" t="s">
        <v>308</v>
      </c>
      <c r="N41" s="9" t="str">
        <f>IFERROR(INDEX(Table2[Campaign], MATCH(tab_NPT[[#This Row],[Well Name]], Table2[Well Name
Actual], 0)), "")</f>
        <v>SLK - 2025</v>
      </c>
    </row>
    <row r="42" spans="2:14" ht="41.4" x14ac:dyDescent="0.3">
      <c r="B42" s="9">
        <v>41</v>
      </c>
      <c r="C42" s="9" t="s">
        <v>42</v>
      </c>
      <c r="D42" s="9" t="s">
        <v>271</v>
      </c>
      <c r="E42" s="9">
        <v>9</v>
      </c>
      <c r="F42" s="10">
        <v>45875.354166666664</v>
      </c>
      <c r="G42" s="10">
        <v>45875.375</v>
      </c>
      <c r="H42" s="9" t="s">
        <v>292</v>
      </c>
      <c r="I42" s="9" t="s">
        <v>293</v>
      </c>
      <c r="J42" s="9" t="s">
        <v>294</v>
      </c>
      <c r="K42" s="9">
        <v>0.5</v>
      </c>
      <c r="L42" s="9" t="s">
        <v>314</v>
      </c>
      <c r="M42" s="9" t="s">
        <v>327</v>
      </c>
      <c r="N42" s="9" t="str">
        <f>IFERROR(INDEX(Table2[Campaign], MATCH(tab_NPT[[#This Row],[Well Name]], Table2[Well Name
Actual], 0)), "")</f>
        <v>SLK - 2025</v>
      </c>
    </row>
    <row r="43" spans="2:14" ht="27.6" x14ac:dyDescent="0.3">
      <c r="B43" s="9">
        <v>42</v>
      </c>
      <c r="C43" s="9" t="s">
        <v>42</v>
      </c>
      <c r="D43" s="9" t="s">
        <v>271</v>
      </c>
      <c r="E43" s="9">
        <v>10</v>
      </c>
      <c r="F43" s="10">
        <v>45876.104166666664</v>
      </c>
      <c r="G43" s="10">
        <v>45876.145833333328</v>
      </c>
      <c r="H43" s="9" t="s">
        <v>283</v>
      </c>
      <c r="I43" s="9" t="s">
        <v>303</v>
      </c>
      <c r="J43" s="9" t="s">
        <v>328</v>
      </c>
      <c r="K43" s="9">
        <v>0.99999999999999922</v>
      </c>
      <c r="L43" s="9" t="s">
        <v>286</v>
      </c>
      <c r="M43" s="9" t="s">
        <v>308</v>
      </c>
      <c r="N43" s="9" t="str">
        <f>IFERROR(INDEX(Table2[Campaign], MATCH(tab_NPT[[#This Row],[Well Name]], Table2[Well Name
Actual], 0)), "")</f>
        <v>SLK - 2025</v>
      </c>
    </row>
    <row r="44" spans="2:14" ht="27.6" x14ac:dyDescent="0.3">
      <c r="B44" s="9">
        <v>43</v>
      </c>
      <c r="C44" s="9" t="s">
        <v>42</v>
      </c>
      <c r="D44" s="9" t="s">
        <v>271</v>
      </c>
      <c r="E44" s="9">
        <v>11</v>
      </c>
      <c r="F44" s="10">
        <v>45876.458333333328</v>
      </c>
      <c r="G44" s="10">
        <v>45876.479166666664</v>
      </c>
      <c r="H44" s="9" t="s">
        <v>331</v>
      </c>
      <c r="I44" s="9" t="s">
        <v>332</v>
      </c>
      <c r="J44" s="9" t="s">
        <v>333</v>
      </c>
      <c r="K44" s="9">
        <v>0.49999999999999961</v>
      </c>
      <c r="L44" s="9" t="s">
        <v>286</v>
      </c>
      <c r="M44" s="9" t="s">
        <v>308</v>
      </c>
      <c r="N44" s="9" t="str">
        <f>IFERROR(INDEX(Table2[Campaign], MATCH(tab_NPT[[#This Row],[Well Name]], Table2[Well Name
Actual], 0)), "")</f>
        <v>SLK - 2025</v>
      </c>
    </row>
    <row r="45" spans="2:14" ht="27.6" x14ac:dyDescent="0.3">
      <c r="B45" s="9">
        <v>44</v>
      </c>
      <c r="C45" s="9" t="s">
        <v>42</v>
      </c>
      <c r="D45" s="9" t="s">
        <v>271</v>
      </c>
      <c r="E45" s="9">
        <v>12</v>
      </c>
      <c r="F45" s="10">
        <v>45876.854166666664</v>
      </c>
      <c r="G45" s="10">
        <v>45876.979166666664</v>
      </c>
      <c r="H45" s="9" t="s">
        <v>283</v>
      </c>
      <c r="I45" s="9" t="s">
        <v>284</v>
      </c>
      <c r="J45" s="9" t="s">
        <v>285</v>
      </c>
      <c r="K45" s="9">
        <v>2.9999999999999978</v>
      </c>
      <c r="L45" s="9" t="s">
        <v>286</v>
      </c>
      <c r="M45" s="9" t="s">
        <v>308</v>
      </c>
      <c r="N45" s="9" t="str">
        <f>IFERROR(INDEX(Table2[Campaign], MATCH(tab_NPT[[#This Row],[Well Name]], Table2[Well Name
Actual], 0)), "")</f>
        <v>SLK - 2025</v>
      </c>
    </row>
    <row r="46" spans="2:14" ht="27.6" x14ac:dyDescent="0.3">
      <c r="B46" s="9">
        <v>45</v>
      </c>
      <c r="C46" s="9" t="s">
        <v>42</v>
      </c>
      <c r="D46" s="9" t="s">
        <v>271</v>
      </c>
      <c r="E46" s="9">
        <v>13</v>
      </c>
      <c r="F46" s="10">
        <v>45877.1875</v>
      </c>
      <c r="G46" s="10">
        <v>45877.229166666664</v>
      </c>
      <c r="H46" s="9" t="s">
        <v>283</v>
      </c>
      <c r="I46" s="9" t="s">
        <v>303</v>
      </c>
      <c r="J46" s="9" t="s">
        <v>328</v>
      </c>
      <c r="K46" s="9">
        <v>0.99999999999999922</v>
      </c>
      <c r="L46" s="9" t="s">
        <v>286</v>
      </c>
      <c r="M46" s="9" t="s">
        <v>308</v>
      </c>
      <c r="N46" s="9" t="str">
        <f>IFERROR(INDEX(Table2[Campaign], MATCH(tab_NPT[[#This Row],[Well Name]], Table2[Well Name
Actual], 0)), "")</f>
        <v>SLK - 2025</v>
      </c>
    </row>
    <row r="47" spans="2:14" ht="27.6" x14ac:dyDescent="0.3">
      <c r="B47" s="9">
        <v>46</v>
      </c>
      <c r="C47" s="9" t="s">
        <v>42</v>
      </c>
      <c r="D47" s="9" t="s">
        <v>271</v>
      </c>
      <c r="E47" s="9">
        <v>14</v>
      </c>
      <c r="F47" s="10">
        <v>45877</v>
      </c>
      <c r="G47" s="10">
        <v>45877.0625</v>
      </c>
      <c r="H47" s="9" t="s">
        <v>288</v>
      </c>
      <c r="I47" s="9" t="s">
        <v>309</v>
      </c>
      <c r="J47" s="9" t="s">
        <v>310</v>
      </c>
      <c r="K47" s="9">
        <v>1.4999999999999989</v>
      </c>
      <c r="L47" s="9" t="s">
        <v>286</v>
      </c>
      <c r="M47" s="9" t="s">
        <v>308</v>
      </c>
      <c r="N47" s="9" t="str">
        <f>IFERROR(INDEX(Table2[Campaign], MATCH(tab_NPT[[#This Row],[Well Name]], Table2[Well Name
Actual], 0)), "")</f>
        <v>SLK - 2025</v>
      </c>
    </row>
    <row r="48" spans="2:14" ht="41.4" x14ac:dyDescent="0.3">
      <c r="B48" s="9">
        <v>47</v>
      </c>
      <c r="C48" s="9" t="s">
        <v>42</v>
      </c>
      <c r="D48" s="9" t="s">
        <v>271</v>
      </c>
      <c r="E48" s="9">
        <v>15</v>
      </c>
      <c r="F48" s="10">
        <v>45879.375</v>
      </c>
      <c r="G48" s="10">
        <v>45879.395833333328</v>
      </c>
      <c r="H48" s="9" t="s">
        <v>316</v>
      </c>
      <c r="I48" s="9" t="s">
        <v>317</v>
      </c>
      <c r="J48" s="9" t="s">
        <v>318</v>
      </c>
      <c r="K48" s="9">
        <v>0.49999999999999961</v>
      </c>
      <c r="L48" s="9" t="s">
        <v>269</v>
      </c>
      <c r="M48" s="9" t="s">
        <v>319</v>
      </c>
      <c r="N48" s="9" t="str">
        <f>IFERROR(INDEX(Table2[Campaign], MATCH(tab_NPT[[#This Row],[Well Name]], Table2[Well Name
Actual], 0)), "")</f>
        <v>SLK - 2025</v>
      </c>
    </row>
    <row r="49" spans="2:14" ht="27.6" x14ac:dyDescent="0.3">
      <c r="B49" s="9">
        <v>48</v>
      </c>
      <c r="C49" s="9" t="s">
        <v>43</v>
      </c>
      <c r="D49" s="9" t="s">
        <v>271</v>
      </c>
      <c r="E49" s="9">
        <v>2</v>
      </c>
      <c r="F49" s="10">
        <v>45849.0625</v>
      </c>
      <c r="G49" s="10">
        <v>45849.25</v>
      </c>
      <c r="H49" s="9" t="s">
        <v>283</v>
      </c>
      <c r="I49" s="9" t="s">
        <v>334</v>
      </c>
      <c r="J49" s="9" t="s">
        <v>335</v>
      </c>
      <c r="K49" s="9">
        <v>4.4999999999999964</v>
      </c>
      <c r="L49" s="9" t="s">
        <v>314</v>
      </c>
      <c r="M49" s="9" t="s">
        <v>308</v>
      </c>
      <c r="N49" s="9" t="str">
        <f>IFERROR(INDEX(Table2[Campaign], MATCH(tab_NPT[[#This Row],[Well Name]], Table2[Well Name
Actual], 0)), "")</f>
        <v>SLK - 2025</v>
      </c>
    </row>
    <row r="50" spans="2:14" ht="27.6" x14ac:dyDescent="0.3">
      <c r="B50" s="9">
        <v>49</v>
      </c>
      <c r="C50" s="9" t="s">
        <v>43</v>
      </c>
      <c r="D50" s="9" t="s">
        <v>271</v>
      </c>
      <c r="E50" s="9">
        <v>3</v>
      </c>
      <c r="F50" s="10">
        <v>45850.416666666664</v>
      </c>
      <c r="G50" s="10">
        <v>45850.583333333328</v>
      </c>
      <c r="H50" s="9" t="s">
        <v>288</v>
      </c>
      <c r="I50" s="9" t="s">
        <v>306</v>
      </c>
      <c r="J50" s="9" t="s">
        <v>307</v>
      </c>
      <c r="K50" s="9">
        <v>3.9999999999999969</v>
      </c>
      <c r="L50" s="9" t="s">
        <v>314</v>
      </c>
      <c r="M50" s="9" t="s">
        <v>308</v>
      </c>
      <c r="N50" s="9" t="str">
        <f>IFERROR(INDEX(Table2[Campaign], MATCH(tab_NPT[[#This Row],[Well Name]], Table2[Well Name
Actual], 0)), "")</f>
        <v>SLK - 2025</v>
      </c>
    </row>
    <row r="51" spans="2:14" ht="27.6" x14ac:dyDescent="0.3">
      <c r="B51" s="9">
        <v>50</v>
      </c>
      <c r="C51" s="9" t="s">
        <v>43</v>
      </c>
      <c r="D51" s="9" t="s">
        <v>271</v>
      </c>
      <c r="E51" s="9">
        <v>4</v>
      </c>
      <c r="F51" s="10">
        <v>45852.333333333328</v>
      </c>
      <c r="G51" s="10">
        <v>45852.354166666664</v>
      </c>
      <c r="H51" s="9" t="s">
        <v>283</v>
      </c>
      <c r="I51" s="9" t="s">
        <v>303</v>
      </c>
      <c r="J51" s="9" t="s">
        <v>328</v>
      </c>
      <c r="K51" s="9">
        <v>0.49999999999999961</v>
      </c>
      <c r="L51" s="9" t="s">
        <v>314</v>
      </c>
      <c r="M51" s="9" t="s">
        <v>308</v>
      </c>
      <c r="N51" s="9" t="str">
        <f>IFERROR(INDEX(Table2[Campaign], MATCH(tab_NPT[[#This Row],[Well Name]], Table2[Well Name
Actual], 0)), "")</f>
        <v>SLK - 2025</v>
      </c>
    </row>
    <row r="52" spans="2:14" ht="27.6" x14ac:dyDescent="0.3">
      <c r="B52" s="9">
        <v>51</v>
      </c>
      <c r="C52" s="9" t="s">
        <v>43</v>
      </c>
      <c r="D52" s="9" t="s">
        <v>271</v>
      </c>
      <c r="E52" s="9">
        <v>5</v>
      </c>
      <c r="F52" s="10">
        <v>45853.083333333328</v>
      </c>
      <c r="G52" s="10">
        <v>45853.104166666664</v>
      </c>
      <c r="H52" s="9" t="s">
        <v>283</v>
      </c>
      <c r="I52" s="9" t="s">
        <v>303</v>
      </c>
      <c r="J52" s="9" t="s">
        <v>328</v>
      </c>
      <c r="K52" s="9">
        <v>0.49999999999999961</v>
      </c>
      <c r="L52" s="9" t="s">
        <v>314</v>
      </c>
      <c r="M52" s="9" t="s">
        <v>308</v>
      </c>
      <c r="N52" s="9" t="str">
        <f>IFERROR(INDEX(Table2[Campaign], MATCH(tab_NPT[[#This Row],[Well Name]], Table2[Well Name
Actual], 0)), "")</f>
        <v>SLK - 2025</v>
      </c>
    </row>
    <row r="53" spans="2:14" ht="41.4" x14ac:dyDescent="0.3">
      <c r="B53" s="9">
        <v>52</v>
      </c>
      <c r="C53" s="9" t="s">
        <v>43</v>
      </c>
      <c r="D53" s="9" t="s">
        <v>271</v>
      </c>
      <c r="E53" s="9">
        <v>6</v>
      </c>
      <c r="F53" s="10">
        <v>45854.708333333328</v>
      </c>
      <c r="G53" s="10">
        <v>45854.75</v>
      </c>
      <c r="H53" s="9" t="s">
        <v>316</v>
      </c>
      <c r="I53" s="9" t="s">
        <v>317</v>
      </c>
      <c r="J53" s="9" t="s">
        <v>318</v>
      </c>
      <c r="K53" s="9">
        <v>0.99999999999999922</v>
      </c>
      <c r="L53" s="9" t="s">
        <v>269</v>
      </c>
      <c r="M53" s="9" t="s">
        <v>319</v>
      </c>
      <c r="N53" s="9" t="str">
        <f>IFERROR(INDEX(Table2[Campaign], MATCH(tab_NPT[[#This Row],[Well Name]], Table2[Well Name
Actual], 0)), "")</f>
        <v>SLK - 2025</v>
      </c>
    </row>
    <row r="54" spans="2:14" ht="27.6" x14ac:dyDescent="0.3">
      <c r="B54" s="9">
        <v>53</v>
      </c>
      <c r="C54" s="9" t="s">
        <v>43</v>
      </c>
      <c r="D54" s="9" t="s">
        <v>271</v>
      </c>
      <c r="E54" s="9">
        <v>7</v>
      </c>
      <c r="F54" s="10">
        <v>45856.625</v>
      </c>
      <c r="G54" s="10">
        <v>45856.645833333328</v>
      </c>
      <c r="H54" s="9" t="s">
        <v>288</v>
      </c>
      <c r="I54" s="9" t="s">
        <v>292</v>
      </c>
      <c r="J54" s="9" t="s">
        <v>323</v>
      </c>
      <c r="K54" s="9">
        <v>0.49999999999999961</v>
      </c>
      <c r="L54" s="9" t="s">
        <v>314</v>
      </c>
      <c r="M54" s="9" t="s">
        <v>308</v>
      </c>
      <c r="N54" s="9" t="str">
        <f>IFERROR(INDEX(Table2[Campaign], MATCH(tab_NPT[[#This Row],[Well Name]], Table2[Well Name
Actual], 0)), "")</f>
        <v>SLK - 2025</v>
      </c>
    </row>
    <row r="55" spans="2:14" ht="27.6" x14ac:dyDescent="0.3">
      <c r="B55" s="9">
        <v>54</v>
      </c>
      <c r="C55" s="9" t="s">
        <v>43</v>
      </c>
      <c r="D55" s="9" t="s">
        <v>271</v>
      </c>
      <c r="E55" s="9">
        <v>8</v>
      </c>
      <c r="F55" s="10">
        <v>45856.666666666664</v>
      </c>
      <c r="G55" s="10">
        <v>45856.708333333328</v>
      </c>
      <c r="H55" s="9" t="s">
        <v>266</v>
      </c>
      <c r="I55" s="9" t="s">
        <v>336</v>
      </c>
      <c r="J55" s="9" t="s">
        <v>337</v>
      </c>
      <c r="K55" s="9">
        <v>0.99999999999999922</v>
      </c>
      <c r="L55" s="9" t="s">
        <v>314</v>
      </c>
      <c r="M55" s="9" t="s">
        <v>308</v>
      </c>
      <c r="N55" s="9" t="str">
        <f>IFERROR(INDEX(Table2[Campaign], MATCH(tab_NPT[[#This Row],[Well Name]], Table2[Well Name
Actual], 0)), "")</f>
        <v>SLK - 2025</v>
      </c>
    </row>
    <row r="56" spans="2:14" ht="41.4" x14ac:dyDescent="0.3">
      <c r="B56" s="9">
        <v>55</v>
      </c>
      <c r="C56" s="9" t="s">
        <v>43</v>
      </c>
      <c r="D56" s="9" t="s">
        <v>271</v>
      </c>
      <c r="E56" s="9">
        <v>9</v>
      </c>
      <c r="F56" s="10">
        <v>45856.0625</v>
      </c>
      <c r="G56" s="10">
        <v>45856.166666666664</v>
      </c>
      <c r="H56" s="9" t="s">
        <v>316</v>
      </c>
      <c r="I56" s="9" t="s">
        <v>317</v>
      </c>
      <c r="J56" s="9" t="s">
        <v>318</v>
      </c>
      <c r="K56" s="9">
        <v>2.4999999999999978</v>
      </c>
      <c r="L56" s="9" t="s">
        <v>269</v>
      </c>
      <c r="M56" s="9" t="s">
        <v>319</v>
      </c>
      <c r="N56" s="9" t="str">
        <f>IFERROR(INDEX(Table2[Campaign], MATCH(tab_NPT[[#This Row],[Well Name]], Table2[Well Name
Actual], 0)), "")</f>
        <v>SLK - 2025</v>
      </c>
    </row>
    <row r="57" spans="2:14" ht="27.6" x14ac:dyDescent="0.3">
      <c r="B57" s="9">
        <v>56</v>
      </c>
      <c r="C57" s="9" t="s">
        <v>43</v>
      </c>
      <c r="D57" s="9" t="s">
        <v>271</v>
      </c>
      <c r="E57" s="9">
        <v>10</v>
      </c>
      <c r="F57" s="10">
        <v>45858.0625</v>
      </c>
      <c r="G57" s="10">
        <v>45858.1875</v>
      </c>
      <c r="H57" s="9" t="s">
        <v>288</v>
      </c>
      <c r="I57" s="9" t="s">
        <v>292</v>
      </c>
      <c r="J57" s="9" t="s">
        <v>323</v>
      </c>
      <c r="K57" s="9">
        <v>2.9999999999999978</v>
      </c>
      <c r="L57" s="9" t="s">
        <v>314</v>
      </c>
      <c r="M57" s="9" t="s">
        <v>308</v>
      </c>
      <c r="N57" s="9" t="str">
        <f>IFERROR(INDEX(Table2[Campaign], MATCH(tab_NPT[[#This Row],[Well Name]], Table2[Well Name
Actual], 0)), "")</f>
        <v>SLK - 2025</v>
      </c>
    </row>
    <row r="58" spans="2:14" ht="27.6" x14ac:dyDescent="0.3">
      <c r="B58" s="9">
        <v>57</v>
      </c>
      <c r="C58" s="9" t="s">
        <v>43</v>
      </c>
      <c r="D58" s="9" t="s">
        <v>271</v>
      </c>
      <c r="E58" s="9">
        <v>11</v>
      </c>
      <c r="F58" s="10">
        <v>45859.395833333328</v>
      </c>
      <c r="G58" s="10">
        <v>45859.479166666664</v>
      </c>
      <c r="H58" s="9" t="s">
        <v>283</v>
      </c>
      <c r="I58" s="9" t="s">
        <v>284</v>
      </c>
      <c r="J58" s="9" t="s">
        <v>285</v>
      </c>
      <c r="K58" s="9">
        <v>1.9999999999999984</v>
      </c>
      <c r="L58" s="9" t="s">
        <v>314</v>
      </c>
      <c r="M58" s="9" t="s">
        <v>308</v>
      </c>
      <c r="N58" s="9" t="str">
        <f>IFERROR(INDEX(Table2[Campaign], MATCH(tab_NPT[[#This Row],[Well Name]], Table2[Well Name
Actual], 0)), "")</f>
        <v>SLK - 2025</v>
      </c>
    </row>
    <row r="59" spans="2:14" ht="27.6" x14ac:dyDescent="0.3">
      <c r="B59" s="9">
        <v>58</v>
      </c>
      <c r="C59" s="9" t="s">
        <v>43</v>
      </c>
      <c r="D59" s="9" t="s">
        <v>271</v>
      </c>
      <c r="E59" s="9">
        <v>12</v>
      </c>
      <c r="F59" s="10">
        <v>45859.541666666664</v>
      </c>
      <c r="G59" s="10">
        <v>45859.5625</v>
      </c>
      <c r="H59" s="9" t="s">
        <v>283</v>
      </c>
      <c r="I59" s="9" t="s">
        <v>284</v>
      </c>
      <c r="J59" s="9" t="s">
        <v>285</v>
      </c>
      <c r="K59" s="9">
        <v>0.49999999999999961</v>
      </c>
      <c r="L59" s="9" t="s">
        <v>314</v>
      </c>
      <c r="M59" s="9" t="s">
        <v>338</v>
      </c>
      <c r="N59" s="9" t="str">
        <f>IFERROR(INDEX(Table2[Campaign], MATCH(tab_NPT[[#This Row],[Well Name]], Table2[Well Name
Actual], 0)), "")</f>
        <v>SLK - 2025</v>
      </c>
    </row>
    <row r="60" spans="2:14" ht="27.6" x14ac:dyDescent="0.3">
      <c r="B60" s="9">
        <v>59</v>
      </c>
      <c r="C60" s="9" t="s">
        <v>43</v>
      </c>
      <c r="D60" s="9" t="s">
        <v>271</v>
      </c>
      <c r="E60" s="9">
        <v>13</v>
      </c>
      <c r="F60" s="10">
        <v>45861.270833333328</v>
      </c>
      <c r="G60" s="10">
        <v>45861.333333333328</v>
      </c>
      <c r="H60" s="9" t="s">
        <v>288</v>
      </c>
      <c r="I60" s="9" t="s">
        <v>309</v>
      </c>
      <c r="J60" s="9" t="s">
        <v>310</v>
      </c>
      <c r="K60" s="9">
        <v>1.4999999999999989</v>
      </c>
      <c r="L60" s="9" t="s">
        <v>314</v>
      </c>
      <c r="M60" s="9" t="s">
        <v>308</v>
      </c>
      <c r="N60" s="9" t="str">
        <f>IFERROR(INDEX(Table2[Campaign], MATCH(tab_NPT[[#This Row],[Well Name]], Table2[Well Name
Actual], 0)), "")</f>
        <v>SLK - 2025</v>
      </c>
    </row>
    <row r="61" spans="2:14" ht="27.6" x14ac:dyDescent="0.3">
      <c r="B61" s="9">
        <v>60</v>
      </c>
      <c r="C61" s="9" t="s">
        <v>44</v>
      </c>
      <c r="D61" s="9" t="s">
        <v>271</v>
      </c>
      <c r="E61" s="9">
        <v>1</v>
      </c>
      <c r="F61" s="10">
        <v>45956.697916666664</v>
      </c>
      <c r="G61" s="10">
        <v>45956.739583333328</v>
      </c>
      <c r="H61" s="9" t="s">
        <v>288</v>
      </c>
      <c r="I61" s="9" t="s">
        <v>309</v>
      </c>
      <c r="J61" s="9" t="s">
        <v>310</v>
      </c>
      <c r="K61" s="9">
        <v>0.99999999999999922</v>
      </c>
      <c r="L61" s="9" t="s">
        <v>314</v>
      </c>
      <c r="M61" s="9" t="s">
        <v>308</v>
      </c>
      <c r="N61" s="9" t="str">
        <f>IFERROR(INDEX(Table2[Campaign], MATCH(tab_NPT[[#This Row],[Well Name]], Table2[Well Name
Actual], 0)), "")</f>
        <v>SLK - 2025</v>
      </c>
    </row>
    <row r="62" spans="2:14" ht="27.6" x14ac:dyDescent="0.3">
      <c r="B62" s="9">
        <v>61</v>
      </c>
      <c r="C62" s="9" t="s">
        <v>44</v>
      </c>
      <c r="D62" s="9" t="s">
        <v>271</v>
      </c>
      <c r="E62" s="9">
        <v>2</v>
      </c>
      <c r="F62" s="10">
        <v>45957.84375</v>
      </c>
      <c r="G62" s="10">
        <v>45957.864583333328</v>
      </c>
      <c r="H62" s="9" t="s">
        <v>288</v>
      </c>
      <c r="I62" s="9" t="s">
        <v>295</v>
      </c>
      <c r="J62" s="9" t="s">
        <v>296</v>
      </c>
      <c r="K62" s="9">
        <v>0.49999999999999961</v>
      </c>
      <c r="L62" s="9" t="s">
        <v>314</v>
      </c>
      <c r="M62" s="9" t="s">
        <v>308</v>
      </c>
      <c r="N62" s="9" t="str">
        <f>IFERROR(INDEX(Table2[Campaign], MATCH(tab_NPT[[#This Row],[Well Name]], Table2[Well Name
Actual], 0)), "")</f>
        <v>SLK - 2025</v>
      </c>
    </row>
    <row r="63" spans="2:14" ht="27.6" x14ac:dyDescent="0.3">
      <c r="B63" s="9">
        <v>62</v>
      </c>
      <c r="C63" s="9" t="s">
        <v>44</v>
      </c>
      <c r="D63" s="9" t="s">
        <v>271</v>
      </c>
      <c r="E63" s="9">
        <v>3</v>
      </c>
      <c r="F63" s="10">
        <v>45962.625</v>
      </c>
      <c r="G63" s="10">
        <v>45962.697916666664</v>
      </c>
      <c r="H63" s="9" t="s">
        <v>283</v>
      </c>
      <c r="I63" s="9" t="s">
        <v>303</v>
      </c>
      <c r="J63" s="9" t="s">
        <v>328</v>
      </c>
      <c r="K63" s="9">
        <v>1.7499999999999984</v>
      </c>
      <c r="L63" s="9" t="s">
        <v>314</v>
      </c>
      <c r="M63" s="9" t="s">
        <v>308</v>
      </c>
      <c r="N63" s="9" t="str">
        <f>IFERROR(INDEX(Table2[Campaign], MATCH(tab_NPT[[#This Row],[Well Name]], Table2[Well Name
Actual], 0)), "")</f>
        <v>SLK - 2025</v>
      </c>
    </row>
    <row r="64" spans="2:14" ht="27.6" x14ac:dyDescent="0.3">
      <c r="B64" s="9">
        <v>63</v>
      </c>
      <c r="C64" s="9" t="s">
        <v>45</v>
      </c>
      <c r="D64" s="9" t="s">
        <v>271</v>
      </c>
      <c r="E64" s="9">
        <v>1</v>
      </c>
      <c r="F64" s="10">
        <v>45974.729166666664</v>
      </c>
      <c r="G64" s="10">
        <v>45974.75</v>
      </c>
      <c r="H64" s="9" t="s">
        <v>288</v>
      </c>
      <c r="I64" s="9" t="s">
        <v>295</v>
      </c>
      <c r="J64" s="9" t="s">
        <v>296</v>
      </c>
      <c r="K64" s="9">
        <v>0.49999999999999961</v>
      </c>
      <c r="L64" s="9" t="s">
        <v>314</v>
      </c>
      <c r="M64" s="9" t="s">
        <v>308</v>
      </c>
      <c r="N64" s="9" t="str">
        <f>IFERROR(INDEX(Table2[Campaign], MATCH(tab_NPT[[#This Row],[Well Name]], Table2[Well Name
Actual], 0)), "")</f>
        <v>SLK - 2025</v>
      </c>
    </row>
    <row r="65" spans="2:14" ht="27.6" x14ac:dyDescent="0.3">
      <c r="B65" s="9">
        <v>64</v>
      </c>
      <c r="C65" s="9" t="s">
        <v>45</v>
      </c>
      <c r="D65" s="9" t="s">
        <v>271</v>
      </c>
      <c r="E65" s="9">
        <v>2</v>
      </c>
      <c r="F65" s="10">
        <v>45975.3125</v>
      </c>
      <c r="G65" s="10">
        <v>45975.333333333328</v>
      </c>
      <c r="H65" s="9" t="s">
        <v>288</v>
      </c>
      <c r="I65" s="9" t="s">
        <v>295</v>
      </c>
      <c r="J65" s="9" t="s">
        <v>296</v>
      </c>
      <c r="K65" s="9">
        <v>0.49999999999999961</v>
      </c>
      <c r="L65" s="9" t="s">
        <v>314</v>
      </c>
      <c r="M65" s="9" t="s">
        <v>308</v>
      </c>
      <c r="N65" s="9" t="str">
        <f>IFERROR(INDEX(Table2[Campaign], MATCH(tab_NPT[[#This Row],[Well Name]], Table2[Well Name
Actual], 0)), "")</f>
        <v>SLK - 2025</v>
      </c>
    </row>
    <row r="66" spans="2:14" ht="27.6" x14ac:dyDescent="0.3">
      <c r="B66" s="9">
        <v>65</v>
      </c>
      <c r="C66" s="9" t="s">
        <v>45</v>
      </c>
      <c r="D66" s="9" t="s">
        <v>271</v>
      </c>
      <c r="E66" s="9">
        <v>3</v>
      </c>
      <c r="F66" s="10">
        <v>45975.520833333328</v>
      </c>
      <c r="G66" s="10">
        <v>45975.541666666664</v>
      </c>
      <c r="H66" s="9" t="s">
        <v>288</v>
      </c>
      <c r="I66" s="9" t="s">
        <v>295</v>
      </c>
      <c r="J66" s="9" t="s">
        <v>296</v>
      </c>
      <c r="K66" s="9">
        <v>0.49999999999999961</v>
      </c>
      <c r="L66" s="9" t="s">
        <v>314</v>
      </c>
      <c r="M66" s="9" t="s">
        <v>308</v>
      </c>
      <c r="N66" s="9" t="str">
        <f>IFERROR(INDEX(Table2[Campaign], MATCH(tab_NPT[[#This Row],[Well Name]], Table2[Well Name
Actual], 0)), "")</f>
        <v>SLK - 2025</v>
      </c>
    </row>
    <row r="67" spans="2:14" ht="27.6" x14ac:dyDescent="0.3">
      <c r="B67" s="9">
        <v>66</v>
      </c>
      <c r="C67" s="9" t="s">
        <v>45</v>
      </c>
      <c r="D67" s="9" t="s">
        <v>271</v>
      </c>
      <c r="E67" s="9">
        <v>4</v>
      </c>
      <c r="F67" s="10">
        <v>45975.666666666664</v>
      </c>
      <c r="G67" s="10">
        <v>45975.677083333328</v>
      </c>
      <c r="H67" s="9" t="s">
        <v>288</v>
      </c>
      <c r="I67" s="9" t="s">
        <v>309</v>
      </c>
      <c r="J67" s="9" t="s">
        <v>310</v>
      </c>
      <c r="K67" s="9">
        <v>0.24999999999999981</v>
      </c>
      <c r="L67" s="9" t="s">
        <v>314</v>
      </c>
      <c r="M67" s="9" t="s">
        <v>308</v>
      </c>
      <c r="N67" s="9" t="str">
        <f>IFERROR(INDEX(Table2[Campaign], MATCH(tab_NPT[[#This Row],[Well Name]], Table2[Well Name
Actual], 0)), "")</f>
        <v>SLK - 2025</v>
      </c>
    </row>
    <row r="68" spans="2:14" ht="27.6" x14ac:dyDescent="0.3">
      <c r="B68" s="9">
        <v>67</v>
      </c>
      <c r="C68" s="9" t="s">
        <v>45</v>
      </c>
      <c r="D68" s="9" t="s">
        <v>271</v>
      </c>
      <c r="E68" s="9">
        <v>5</v>
      </c>
      <c r="F68" s="10">
        <v>45976.75</v>
      </c>
      <c r="G68" s="10">
        <v>45976.895833333328</v>
      </c>
      <c r="H68" s="9" t="s">
        <v>288</v>
      </c>
      <c r="I68" s="9" t="s">
        <v>295</v>
      </c>
      <c r="J68" s="9" t="s">
        <v>296</v>
      </c>
      <c r="K68" s="9">
        <v>3.4999999999999969</v>
      </c>
      <c r="L68" s="9" t="s">
        <v>314</v>
      </c>
      <c r="M68" s="9" t="s">
        <v>308</v>
      </c>
      <c r="N68" s="9" t="str">
        <f>IFERROR(INDEX(Table2[Campaign], MATCH(tab_NPT[[#This Row],[Well Name]], Table2[Well Name
Actual], 0)), "")</f>
        <v>SLK - 2025</v>
      </c>
    </row>
    <row r="69" spans="2:14" ht="41.4" x14ac:dyDescent="0.3">
      <c r="B69" s="9">
        <v>68</v>
      </c>
      <c r="C69" s="9" t="s">
        <v>45</v>
      </c>
      <c r="D69" s="9" t="s">
        <v>271</v>
      </c>
      <c r="E69" s="9">
        <v>6</v>
      </c>
      <c r="F69" s="10">
        <v>45981.1875</v>
      </c>
      <c r="G69" s="10">
        <v>45981.197916666664</v>
      </c>
      <c r="H69" s="9" t="s">
        <v>292</v>
      </c>
      <c r="I69" s="9" t="s">
        <v>339</v>
      </c>
      <c r="J69" s="9" t="s">
        <v>340</v>
      </c>
      <c r="K69" s="9">
        <v>0.24999999999999981</v>
      </c>
      <c r="L69" s="9" t="s">
        <v>301</v>
      </c>
      <c r="M69" s="9" t="s">
        <v>341</v>
      </c>
      <c r="N69" s="9" t="str">
        <f>IFERROR(INDEX(Table2[Campaign], MATCH(tab_NPT[[#This Row],[Well Name]], Table2[Well Name
Actual], 0)), "")</f>
        <v>SLK - 2025</v>
      </c>
    </row>
    <row r="70" spans="2:14" ht="27.6" x14ac:dyDescent="0.3">
      <c r="B70" s="9">
        <v>69</v>
      </c>
      <c r="C70" s="9" t="s">
        <v>45</v>
      </c>
      <c r="D70" s="9" t="s">
        <v>271</v>
      </c>
      <c r="E70" s="9">
        <v>7</v>
      </c>
      <c r="F70" s="10">
        <v>45987.1875</v>
      </c>
      <c r="G70" s="10">
        <v>45987.208333333328</v>
      </c>
      <c r="H70" s="9" t="s">
        <v>288</v>
      </c>
      <c r="I70" s="9" t="s">
        <v>309</v>
      </c>
      <c r="J70" s="9" t="s">
        <v>310</v>
      </c>
      <c r="K70" s="9">
        <v>0.49999999999999961</v>
      </c>
      <c r="L70" s="9" t="s">
        <v>314</v>
      </c>
      <c r="M70" s="9" t="s">
        <v>308</v>
      </c>
      <c r="N70" s="9" t="str">
        <f>IFERROR(INDEX(Table2[Campaign], MATCH(tab_NPT[[#This Row],[Well Name]], Table2[Well Name
Actual], 0)), "")</f>
        <v>SLK - 2025</v>
      </c>
    </row>
    <row r="71" spans="2:14" ht="27.6" x14ac:dyDescent="0.3">
      <c r="B71" s="9">
        <v>70</v>
      </c>
      <c r="C71" s="9" t="s">
        <v>45</v>
      </c>
      <c r="D71" s="9" t="s">
        <v>271</v>
      </c>
      <c r="E71" s="9">
        <v>8</v>
      </c>
      <c r="F71" s="10">
        <v>45988.6875</v>
      </c>
      <c r="G71" s="10">
        <v>45988.729166666664</v>
      </c>
      <c r="H71" s="9" t="s">
        <v>288</v>
      </c>
      <c r="I71" s="9" t="s">
        <v>295</v>
      </c>
      <c r="J71" s="9" t="s">
        <v>296</v>
      </c>
      <c r="K71" s="9">
        <v>0.99999999999999922</v>
      </c>
      <c r="L71" s="9" t="s">
        <v>314</v>
      </c>
      <c r="M71" s="9" t="s">
        <v>308</v>
      </c>
      <c r="N71" s="9" t="str">
        <f>IFERROR(INDEX(Table2[Campaign], MATCH(tab_NPT[[#This Row],[Well Name]], Table2[Well Name
Actual], 0)), "")</f>
        <v>SLK - 2025</v>
      </c>
    </row>
    <row r="72" spans="2:14" ht="27.6" x14ac:dyDescent="0.3">
      <c r="B72" s="9">
        <v>71</v>
      </c>
      <c r="C72" s="9" t="s">
        <v>48</v>
      </c>
      <c r="D72" s="9" t="s">
        <v>271</v>
      </c>
      <c r="E72" s="9">
        <v>1</v>
      </c>
      <c r="F72" s="10">
        <v>45912.895833333328</v>
      </c>
      <c r="G72" s="10">
        <v>45913.041666666664</v>
      </c>
      <c r="H72" s="9" t="s">
        <v>283</v>
      </c>
      <c r="I72" s="9" t="s">
        <v>284</v>
      </c>
      <c r="J72" s="9" t="s">
        <v>285</v>
      </c>
      <c r="K72" s="9">
        <v>3.4999999999999969</v>
      </c>
      <c r="L72" s="9" t="s">
        <v>286</v>
      </c>
      <c r="M72" s="9" t="s">
        <v>308</v>
      </c>
      <c r="N72" s="9" t="str">
        <f>IFERROR(INDEX(Table2[Campaign], MATCH(tab_NPT[[#This Row],[Well Name]], Table2[Well Name
Actual], 0)), "")</f>
        <v>SLK - 2025</v>
      </c>
    </row>
    <row r="73" spans="2:14" ht="27.6" x14ac:dyDescent="0.3">
      <c r="B73" s="9">
        <v>72</v>
      </c>
      <c r="C73" s="9" t="s">
        <v>48</v>
      </c>
      <c r="D73" s="9" t="s">
        <v>271</v>
      </c>
      <c r="E73" s="9">
        <v>2</v>
      </c>
      <c r="F73" s="10">
        <v>45913</v>
      </c>
      <c r="G73" s="10">
        <v>45913.041666666664</v>
      </c>
      <c r="H73" s="9" t="s">
        <v>283</v>
      </c>
      <c r="I73" s="9" t="s">
        <v>284</v>
      </c>
      <c r="J73" s="9" t="s">
        <v>285</v>
      </c>
      <c r="K73" s="9">
        <v>0.99999999999999922</v>
      </c>
      <c r="L73" s="9" t="s">
        <v>286</v>
      </c>
      <c r="M73" s="9" t="s">
        <v>308</v>
      </c>
      <c r="N73" s="9" t="str">
        <f>IFERROR(INDEX(Table2[Campaign], MATCH(tab_NPT[[#This Row],[Well Name]], Table2[Well Name
Actual], 0)), "")</f>
        <v>SLK - 2025</v>
      </c>
    </row>
    <row r="74" spans="2:14" ht="27.6" x14ac:dyDescent="0.3">
      <c r="B74" s="9">
        <v>73</v>
      </c>
      <c r="C74" s="9" t="s">
        <v>48</v>
      </c>
      <c r="D74" s="9" t="s">
        <v>271</v>
      </c>
      <c r="E74" s="9">
        <v>3</v>
      </c>
      <c r="F74" s="10">
        <v>45915.416666666664</v>
      </c>
      <c r="G74" s="10">
        <v>45915.479166666664</v>
      </c>
      <c r="H74" s="9" t="s">
        <v>283</v>
      </c>
      <c r="I74" s="9" t="s">
        <v>342</v>
      </c>
      <c r="J74" s="9" t="s">
        <v>343</v>
      </c>
      <c r="K74" s="9">
        <v>1.4999999999999989</v>
      </c>
      <c r="L74" s="9" t="s">
        <v>314</v>
      </c>
      <c r="M74" s="9" t="s">
        <v>344</v>
      </c>
      <c r="N74" s="9" t="str">
        <f>IFERROR(INDEX(Table2[Campaign], MATCH(tab_NPT[[#This Row],[Well Name]], Table2[Well Name
Actual], 0)), "")</f>
        <v>SLK - 2025</v>
      </c>
    </row>
    <row r="75" spans="2:14" ht="27.6" x14ac:dyDescent="0.3">
      <c r="B75" s="9">
        <v>74</v>
      </c>
      <c r="C75" s="9" t="s">
        <v>48</v>
      </c>
      <c r="D75" s="9" t="s">
        <v>271</v>
      </c>
      <c r="E75" s="9">
        <v>4</v>
      </c>
      <c r="F75" s="10">
        <v>45917.9375</v>
      </c>
      <c r="G75" s="10">
        <v>45918.1875</v>
      </c>
      <c r="H75" s="9" t="s">
        <v>288</v>
      </c>
      <c r="I75" s="9" t="s">
        <v>306</v>
      </c>
      <c r="J75" s="9" t="s">
        <v>307</v>
      </c>
      <c r="K75" s="9">
        <v>5.9999999999999956</v>
      </c>
      <c r="L75" s="9" t="s">
        <v>286</v>
      </c>
      <c r="M75" s="9" t="s">
        <v>308</v>
      </c>
      <c r="N75" s="9" t="str">
        <f>IFERROR(INDEX(Table2[Campaign], MATCH(tab_NPT[[#This Row],[Well Name]], Table2[Well Name
Actual], 0)), "")</f>
        <v>SLK - 2025</v>
      </c>
    </row>
    <row r="76" spans="2:14" ht="27.6" x14ac:dyDescent="0.3">
      <c r="B76" s="9">
        <v>75</v>
      </c>
      <c r="C76" s="9" t="s">
        <v>48</v>
      </c>
      <c r="D76" s="9" t="s">
        <v>271</v>
      </c>
      <c r="E76" s="9">
        <v>5</v>
      </c>
      <c r="F76" s="10">
        <v>45918.395833333328</v>
      </c>
      <c r="G76" s="10">
        <v>45918.416666666664</v>
      </c>
      <c r="H76" s="9" t="s">
        <v>288</v>
      </c>
      <c r="I76" s="9" t="s">
        <v>309</v>
      </c>
      <c r="J76" s="9" t="s">
        <v>310</v>
      </c>
      <c r="K76" s="9">
        <v>0.49999999999999961</v>
      </c>
      <c r="L76" s="9" t="s">
        <v>286</v>
      </c>
      <c r="M76" s="9" t="s">
        <v>308</v>
      </c>
      <c r="N76" s="9" t="str">
        <f>IFERROR(INDEX(Table2[Campaign], MATCH(tab_NPT[[#This Row],[Well Name]], Table2[Well Name
Actual], 0)), "")</f>
        <v>SLK - 2025</v>
      </c>
    </row>
    <row r="77" spans="2:14" ht="27.6" x14ac:dyDescent="0.3">
      <c r="B77" s="9">
        <v>76</v>
      </c>
      <c r="C77" s="9" t="s">
        <v>48</v>
      </c>
      <c r="D77" s="9" t="s">
        <v>271</v>
      </c>
      <c r="E77" s="9">
        <v>6</v>
      </c>
      <c r="F77" s="10">
        <v>45922.291666666664</v>
      </c>
      <c r="G77" s="10">
        <v>45922.333333333328</v>
      </c>
      <c r="H77" s="9" t="s">
        <v>288</v>
      </c>
      <c r="I77" s="9" t="s">
        <v>284</v>
      </c>
      <c r="J77" s="9" t="s">
        <v>289</v>
      </c>
      <c r="K77" s="9">
        <v>0.99999999999999922</v>
      </c>
      <c r="L77" s="9" t="s">
        <v>286</v>
      </c>
      <c r="M77" s="9" t="s">
        <v>308</v>
      </c>
      <c r="N77" s="9" t="str">
        <f>IFERROR(INDEX(Table2[Campaign], MATCH(tab_NPT[[#This Row],[Well Name]], Table2[Well Name
Actual], 0)), "")</f>
        <v>SLK - 2025</v>
      </c>
    </row>
    <row r="78" spans="2:14" ht="27.6" x14ac:dyDescent="0.3">
      <c r="B78" s="9">
        <v>77</v>
      </c>
      <c r="C78" s="9" t="s">
        <v>48</v>
      </c>
      <c r="D78" s="9" t="s">
        <v>271</v>
      </c>
      <c r="E78" s="9">
        <v>7</v>
      </c>
      <c r="F78" s="10">
        <v>45922.4375</v>
      </c>
      <c r="G78" s="10">
        <v>45922.458333333328</v>
      </c>
      <c r="H78" s="9" t="s">
        <v>288</v>
      </c>
      <c r="I78" s="9" t="s">
        <v>309</v>
      </c>
      <c r="J78" s="9" t="s">
        <v>310</v>
      </c>
      <c r="K78" s="9">
        <v>0.49999999999999961</v>
      </c>
      <c r="L78" s="9" t="s">
        <v>286</v>
      </c>
      <c r="M78" s="9" t="s">
        <v>308</v>
      </c>
      <c r="N78" s="9" t="str">
        <f>IFERROR(INDEX(Table2[Campaign], MATCH(tab_NPT[[#This Row],[Well Name]], Table2[Well Name
Actual], 0)), "")</f>
        <v>SLK - 2025</v>
      </c>
    </row>
    <row r="79" spans="2:14" ht="27.6" x14ac:dyDescent="0.3">
      <c r="B79" s="9">
        <v>78</v>
      </c>
      <c r="C79" s="9" t="s">
        <v>48</v>
      </c>
      <c r="D79" s="9" t="s">
        <v>271</v>
      </c>
      <c r="E79" s="9">
        <v>8</v>
      </c>
      <c r="F79" s="10">
        <v>45924.458333333328</v>
      </c>
      <c r="G79" s="10">
        <v>45924.552083333328</v>
      </c>
      <c r="H79" s="9" t="s">
        <v>288</v>
      </c>
      <c r="I79" s="9" t="s">
        <v>295</v>
      </c>
      <c r="J79" s="9" t="s">
        <v>296</v>
      </c>
      <c r="K79" s="9">
        <v>2.2499999999999982</v>
      </c>
      <c r="L79" s="9" t="s">
        <v>286</v>
      </c>
      <c r="M79" s="9" t="s">
        <v>308</v>
      </c>
      <c r="N79" s="9" t="str">
        <f>IFERROR(INDEX(Table2[Campaign], MATCH(tab_NPT[[#This Row],[Well Name]], Table2[Well Name
Actual], 0)), "")</f>
        <v>SLK - 2025</v>
      </c>
    </row>
    <row r="80" spans="2:14" ht="41.4" x14ac:dyDescent="0.3">
      <c r="B80" s="9">
        <v>79</v>
      </c>
      <c r="C80" s="9" t="s">
        <v>345</v>
      </c>
      <c r="D80" s="9" t="s">
        <v>265</v>
      </c>
      <c r="E80" s="9">
        <v>1</v>
      </c>
      <c r="F80" s="10">
        <v>43550.25</v>
      </c>
      <c r="G80" s="10">
        <v>43550.75</v>
      </c>
      <c r="H80" s="9" t="s">
        <v>266</v>
      </c>
      <c r="I80" s="9" t="s">
        <v>292</v>
      </c>
      <c r="J80" s="9" t="s">
        <v>321</v>
      </c>
      <c r="K80" s="9">
        <v>11.999999999999991</v>
      </c>
      <c r="L80" s="9" t="s">
        <v>314</v>
      </c>
      <c r="M80" s="9" t="s">
        <v>346</v>
      </c>
      <c r="N80" s="9" t="str">
        <f>IFERROR(INDEX(Table2[Campaign], MATCH(tab_NPT[[#This Row],[Well Name]], Table2[Well Name
Actual], 0)), "")</f>
        <v/>
      </c>
    </row>
    <row r="81" spans="2:14" ht="41.4" x14ac:dyDescent="0.3">
      <c r="B81" s="9">
        <v>80</v>
      </c>
      <c r="C81" s="9" t="s">
        <v>345</v>
      </c>
      <c r="D81" s="9" t="s">
        <v>265</v>
      </c>
      <c r="E81" s="9">
        <v>1</v>
      </c>
      <c r="F81" s="10">
        <v>43551.25</v>
      </c>
      <c r="G81" s="10">
        <v>43551.416666666664</v>
      </c>
      <c r="H81" s="9" t="s">
        <v>266</v>
      </c>
      <c r="I81" s="9" t="s">
        <v>292</v>
      </c>
      <c r="J81" s="9" t="s">
        <v>321</v>
      </c>
      <c r="K81" s="9">
        <v>3.9999999999999969</v>
      </c>
      <c r="L81" s="9" t="s">
        <v>314</v>
      </c>
      <c r="M81" s="9" t="s">
        <v>346</v>
      </c>
      <c r="N81" s="9" t="str">
        <f>IFERROR(INDEX(Table2[Campaign], MATCH(tab_NPT[[#This Row],[Well Name]], Table2[Well Name
Actual], 0)), "")</f>
        <v/>
      </c>
    </row>
    <row r="82" spans="2:14" ht="27.6" x14ac:dyDescent="0.3">
      <c r="B82" s="9">
        <v>81</v>
      </c>
      <c r="C82" s="9" t="s">
        <v>345</v>
      </c>
      <c r="D82" s="9" t="s">
        <v>265</v>
      </c>
      <c r="E82" s="9">
        <v>2</v>
      </c>
      <c r="F82" s="10">
        <v>43551.5</v>
      </c>
      <c r="G82" s="10">
        <v>43551.541666666664</v>
      </c>
      <c r="H82" s="9" t="s">
        <v>266</v>
      </c>
      <c r="I82" s="9" t="s">
        <v>347</v>
      </c>
      <c r="J82" s="9" t="s">
        <v>348</v>
      </c>
      <c r="K82" s="9">
        <v>0.99999999999999922</v>
      </c>
      <c r="L82" s="9" t="s">
        <v>269</v>
      </c>
      <c r="M82" s="9" t="s">
        <v>270</v>
      </c>
      <c r="N82" s="9" t="str">
        <f>IFERROR(INDEX(Table2[Campaign], MATCH(tab_NPT[[#This Row],[Well Name]], Table2[Well Name
Actual], 0)), "")</f>
        <v/>
      </c>
    </row>
    <row r="83" spans="2:14" ht="27.6" x14ac:dyDescent="0.3">
      <c r="B83" s="9">
        <v>82</v>
      </c>
      <c r="C83" s="9" t="s">
        <v>345</v>
      </c>
      <c r="D83" s="9" t="s">
        <v>265</v>
      </c>
      <c r="E83" s="9">
        <v>3</v>
      </c>
      <c r="F83" s="10">
        <v>43551.541666666664</v>
      </c>
      <c r="G83" s="10">
        <v>43551.583333333328</v>
      </c>
      <c r="H83" s="9" t="s">
        <v>266</v>
      </c>
      <c r="I83" s="9" t="s">
        <v>349</v>
      </c>
      <c r="J83" s="9" t="s">
        <v>350</v>
      </c>
      <c r="K83" s="9">
        <v>0.99999999999999922</v>
      </c>
      <c r="L83" s="9" t="s">
        <v>314</v>
      </c>
      <c r="M83" s="9" t="s">
        <v>351</v>
      </c>
      <c r="N83" s="9" t="str">
        <f>IFERROR(INDEX(Table2[Campaign], MATCH(tab_NPT[[#This Row],[Well Name]], Table2[Well Name
Actual], 0)), "")</f>
        <v/>
      </c>
    </row>
    <row r="84" spans="2:14" ht="41.4" x14ac:dyDescent="0.3">
      <c r="B84" s="9">
        <v>83</v>
      </c>
      <c r="C84" s="9" t="s">
        <v>345</v>
      </c>
      <c r="D84" s="9" t="s">
        <v>265</v>
      </c>
      <c r="E84" s="9">
        <v>4</v>
      </c>
      <c r="F84" s="10">
        <v>43551.625</v>
      </c>
      <c r="G84" s="10">
        <v>43551.645833333328</v>
      </c>
      <c r="H84" s="9" t="s">
        <v>288</v>
      </c>
      <c r="I84" s="9" t="s">
        <v>352</v>
      </c>
      <c r="J84" s="9" t="s">
        <v>353</v>
      </c>
      <c r="K84" s="9">
        <v>0.49999999999999961</v>
      </c>
      <c r="L84" s="9" t="s">
        <v>314</v>
      </c>
      <c r="M84" s="9" t="s">
        <v>346</v>
      </c>
      <c r="N84" s="9" t="str">
        <f>IFERROR(INDEX(Table2[Campaign], MATCH(tab_NPT[[#This Row],[Well Name]], Table2[Well Name
Actual], 0)), "")</f>
        <v/>
      </c>
    </row>
    <row r="85" spans="2:14" ht="41.4" x14ac:dyDescent="0.3">
      <c r="B85" s="9">
        <v>84</v>
      </c>
      <c r="C85" s="9" t="s">
        <v>345</v>
      </c>
      <c r="D85" s="9" t="s">
        <v>265</v>
      </c>
      <c r="E85" s="9">
        <v>1</v>
      </c>
      <c r="F85" s="10">
        <v>43552.458333333328</v>
      </c>
      <c r="G85" s="10">
        <v>43552.75</v>
      </c>
      <c r="H85" s="9" t="s">
        <v>266</v>
      </c>
      <c r="I85" s="9" t="s">
        <v>292</v>
      </c>
      <c r="J85" s="9" t="s">
        <v>321</v>
      </c>
      <c r="K85" s="9">
        <v>6.9999999999999938</v>
      </c>
      <c r="L85" s="9" t="s">
        <v>314</v>
      </c>
      <c r="M85" s="9" t="s">
        <v>346</v>
      </c>
      <c r="N85" s="9" t="str">
        <f>IFERROR(INDEX(Table2[Campaign], MATCH(tab_NPT[[#This Row],[Well Name]], Table2[Well Name
Actual], 0)), "")</f>
        <v/>
      </c>
    </row>
    <row r="86" spans="2:14" ht="41.4" x14ac:dyDescent="0.3">
      <c r="B86" s="9">
        <v>85</v>
      </c>
      <c r="C86" s="9" t="s">
        <v>345</v>
      </c>
      <c r="D86" s="9" t="s">
        <v>265</v>
      </c>
      <c r="E86" s="9">
        <v>1</v>
      </c>
      <c r="F86" s="10">
        <v>43553.25</v>
      </c>
      <c r="G86" s="10">
        <v>43553.3125</v>
      </c>
      <c r="H86" s="9" t="s">
        <v>266</v>
      </c>
      <c r="I86" s="9" t="s">
        <v>292</v>
      </c>
      <c r="J86" s="9" t="s">
        <v>321</v>
      </c>
      <c r="K86" s="9">
        <v>1.4999999999999989</v>
      </c>
      <c r="L86" s="9" t="s">
        <v>314</v>
      </c>
      <c r="M86" s="9" t="s">
        <v>346</v>
      </c>
      <c r="N86" s="9" t="str">
        <f>IFERROR(INDEX(Table2[Campaign], MATCH(tab_NPT[[#This Row],[Well Name]], Table2[Well Name
Actual], 0)), "")</f>
        <v/>
      </c>
    </row>
    <row r="87" spans="2:14" ht="27.6" x14ac:dyDescent="0.3">
      <c r="B87" s="9">
        <v>86</v>
      </c>
      <c r="C87" s="9" t="s">
        <v>345</v>
      </c>
      <c r="D87" s="9" t="s">
        <v>265</v>
      </c>
      <c r="E87" s="9">
        <v>5</v>
      </c>
      <c r="F87" s="10">
        <v>43553.479166666664</v>
      </c>
      <c r="G87" s="10">
        <v>43553.520833333328</v>
      </c>
      <c r="H87" s="9" t="s">
        <v>283</v>
      </c>
      <c r="I87" s="9" t="s">
        <v>342</v>
      </c>
      <c r="J87" s="9" t="s">
        <v>343</v>
      </c>
      <c r="K87" s="9">
        <v>0.99999999999999922</v>
      </c>
      <c r="L87" s="9" t="s">
        <v>314</v>
      </c>
      <c r="M87" s="9" t="s">
        <v>351</v>
      </c>
      <c r="N87" s="9" t="str">
        <f>IFERROR(INDEX(Table2[Campaign], MATCH(tab_NPT[[#This Row],[Well Name]], Table2[Well Name
Actual], 0)), "")</f>
        <v/>
      </c>
    </row>
    <row r="88" spans="2:14" x14ac:dyDescent="0.3">
      <c r="B88" s="9">
        <v>87</v>
      </c>
      <c r="C88" s="9" t="s">
        <v>345</v>
      </c>
      <c r="D88" s="9" t="s">
        <v>265</v>
      </c>
      <c r="E88" s="9">
        <v>6</v>
      </c>
      <c r="F88" s="10">
        <v>43553.520833333328</v>
      </c>
      <c r="G88" s="10">
        <v>43553.604166666664</v>
      </c>
      <c r="H88" s="9" t="s">
        <v>266</v>
      </c>
      <c r="I88" s="9" t="s">
        <v>292</v>
      </c>
      <c r="J88" s="9" t="s">
        <v>321</v>
      </c>
      <c r="K88" s="9">
        <v>1.9999999999999984</v>
      </c>
      <c r="L88" s="9" t="s">
        <v>269</v>
      </c>
      <c r="M88" s="9" t="s">
        <v>270</v>
      </c>
      <c r="N88" s="9" t="str">
        <f>IFERROR(INDEX(Table2[Campaign], MATCH(tab_NPT[[#This Row],[Well Name]], Table2[Well Name
Actual], 0)), "")</f>
        <v/>
      </c>
    </row>
    <row r="89" spans="2:14" ht="27.6" x14ac:dyDescent="0.3">
      <c r="B89" s="9">
        <v>88</v>
      </c>
      <c r="C89" s="9" t="s">
        <v>345</v>
      </c>
      <c r="D89" s="9" t="s">
        <v>265</v>
      </c>
      <c r="E89" s="9">
        <v>2</v>
      </c>
      <c r="F89" s="10">
        <v>43553.645833333328</v>
      </c>
      <c r="G89" s="10">
        <v>43553.708333333328</v>
      </c>
      <c r="H89" s="9" t="s">
        <v>266</v>
      </c>
      <c r="I89" s="9" t="s">
        <v>347</v>
      </c>
      <c r="J89" s="9" t="s">
        <v>348</v>
      </c>
      <c r="K89" s="9">
        <v>1.4999999999999989</v>
      </c>
      <c r="L89" s="9" t="s">
        <v>269</v>
      </c>
      <c r="M89" s="9" t="s">
        <v>270</v>
      </c>
      <c r="N89" s="9" t="str">
        <f>IFERROR(INDEX(Table2[Campaign], MATCH(tab_NPT[[#This Row],[Well Name]], Table2[Well Name
Actual], 0)), "")</f>
        <v/>
      </c>
    </row>
    <row r="90" spans="2:14" ht="41.4" x14ac:dyDescent="0.3">
      <c r="B90" s="9">
        <v>89</v>
      </c>
      <c r="C90" s="9" t="s">
        <v>345</v>
      </c>
      <c r="D90" s="9" t="s">
        <v>265</v>
      </c>
      <c r="E90" s="9">
        <v>7</v>
      </c>
      <c r="F90" s="10">
        <v>43553.708333333328</v>
      </c>
      <c r="G90" s="10">
        <v>43553.75</v>
      </c>
      <c r="H90" s="9" t="s">
        <v>266</v>
      </c>
      <c r="I90" s="9" t="s">
        <v>267</v>
      </c>
      <c r="J90" s="9" t="s">
        <v>268</v>
      </c>
      <c r="K90" s="9">
        <v>0.99999999999999922</v>
      </c>
      <c r="L90" s="9" t="s">
        <v>314</v>
      </c>
      <c r="M90" s="9" t="s">
        <v>346</v>
      </c>
      <c r="N90" s="9" t="str">
        <f>IFERROR(INDEX(Table2[Campaign], MATCH(tab_NPT[[#This Row],[Well Name]], Table2[Well Name
Actual], 0)), "")</f>
        <v/>
      </c>
    </row>
    <row r="91" spans="2:14" ht="41.4" x14ac:dyDescent="0.3">
      <c r="B91" s="9">
        <v>90</v>
      </c>
      <c r="C91" s="9" t="s">
        <v>345</v>
      </c>
      <c r="D91" s="9" t="s">
        <v>265</v>
      </c>
      <c r="E91" s="9">
        <v>8</v>
      </c>
      <c r="F91" s="10">
        <v>43555.458333333328</v>
      </c>
      <c r="G91" s="10">
        <v>43555.75</v>
      </c>
      <c r="H91" s="9" t="s">
        <v>354</v>
      </c>
      <c r="I91" s="9" t="s">
        <v>355</v>
      </c>
      <c r="J91" s="9" t="s">
        <v>356</v>
      </c>
      <c r="K91" s="9">
        <v>6.9999999999999938</v>
      </c>
      <c r="L91" s="9" t="s">
        <v>314</v>
      </c>
      <c r="M91" s="9" t="s">
        <v>346</v>
      </c>
      <c r="N91" s="9" t="str">
        <f>IFERROR(INDEX(Table2[Campaign], MATCH(tab_NPT[[#This Row],[Well Name]], Table2[Well Name
Actual], 0)), "")</f>
        <v/>
      </c>
    </row>
    <row r="92" spans="2:14" ht="41.4" x14ac:dyDescent="0.3">
      <c r="B92" s="9">
        <v>91</v>
      </c>
      <c r="C92" s="9" t="s">
        <v>345</v>
      </c>
      <c r="D92" s="9" t="s">
        <v>265</v>
      </c>
      <c r="E92" s="9">
        <v>8</v>
      </c>
      <c r="F92" s="10">
        <v>43556.25</v>
      </c>
      <c r="G92" s="10">
        <v>43556.75</v>
      </c>
      <c r="H92" s="9" t="s">
        <v>354</v>
      </c>
      <c r="I92" s="9" t="s">
        <v>355</v>
      </c>
      <c r="J92" s="9" t="s">
        <v>356</v>
      </c>
      <c r="K92" s="9">
        <v>11.999999999999991</v>
      </c>
      <c r="L92" s="9" t="s">
        <v>314</v>
      </c>
      <c r="M92" s="9" t="s">
        <v>346</v>
      </c>
      <c r="N92" s="9" t="str">
        <f>IFERROR(INDEX(Table2[Campaign], MATCH(tab_NPT[[#This Row],[Well Name]], Table2[Well Name
Actual], 0)), "")</f>
        <v/>
      </c>
    </row>
    <row r="93" spans="2:14" ht="41.4" x14ac:dyDescent="0.3">
      <c r="B93" s="9">
        <v>92</v>
      </c>
      <c r="C93" s="9" t="s">
        <v>345</v>
      </c>
      <c r="D93" s="9" t="s">
        <v>265</v>
      </c>
      <c r="E93" s="9">
        <v>9</v>
      </c>
      <c r="F93" s="10">
        <v>43558.416666666664</v>
      </c>
      <c r="G93" s="10">
        <v>43558.479166666664</v>
      </c>
      <c r="H93" s="9" t="s">
        <v>283</v>
      </c>
      <c r="I93" s="9" t="s">
        <v>357</v>
      </c>
      <c r="J93" s="9" t="s">
        <v>358</v>
      </c>
      <c r="K93" s="9">
        <v>1.4999999999999989</v>
      </c>
      <c r="L93" s="9" t="s">
        <v>314</v>
      </c>
      <c r="M93" s="9" t="s">
        <v>346</v>
      </c>
      <c r="N93" s="9" t="str">
        <f>IFERROR(INDEX(Table2[Campaign], MATCH(tab_NPT[[#This Row],[Well Name]], Table2[Well Name
Actual], 0)), "")</f>
        <v/>
      </c>
    </row>
    <row r="94" spans="2:14" ht="27.6" x14ac:dyDescent="0.3">
      <c r="B94" s="9">
        <v>93</v>
      </c>
      <c r="C94" s="9" t="s">
        <v>40</v>
      </c>
      <c r="D94" s="9" t="s">
        <v>271</v>
      </c>
      <c r="E94" s="9">
        <v>1</v>
      </c>
      <c r="F94" s="10">
        <v>44520.375</v>
      </c>
      <c r="G94" s="10">
        <v>44520.416666666664</v>
      </c>
      <c r="H94" s="9" t="s">
        <v>288</v>
      </c>
      <c r="I94" s="9" t="s">
        <v>295</v>
      </c>
      <c r="J94" s="9" t="s">
        <v>296</v>
      </c>
      <c r="K94" s="9">
        <v>0.99999999999999922</v>
      </c>
      <c r="L94" s="9" t="s">
        <v>286</v>
      </c>
      <c r="M94" s="9" t="s">
        <v>298</v>
      </c>
      <c r="N94" s="9" t="str">
        <f>IFERROR(INDEX(Table2[Campaign], MATCH(tab_NPT[[#This Row],[Well Name]], Table2[Well Name
Actual], 0)), "")</f>
        <v>SLK - 2021</v>
      </c>
    </row>
    <row r="95" spans="2:14" ht="55.2" x14ac:dyDescent="0.3">
      <c r="B95" s="9">
        <v>94</v>
      </c>
      <c r="C95" s="9" t="s">
        <v>40</v>
      </c>
      <c r="D95" s="9" t="s">
        <v>271</v>
      </c>
      <c r="E95" s="9">
        <v>2</v>
      </c>
      <c r="F95" s="10">
        <v>44520.15625</v>
      </c>
      <c r="G95" s="10">
        <v>44520.229166666664</v>
      </c>
      <c r="H95" s="9" t="s">
        <v>292</v>
      </c>
      <c r="I95" s="9" t="s">
        <v>299</v>
      </c>
      <c r="J95" s="9" t="s">
        <v>300</v>
      </c>
      <c r="K95" s="9">
        <v>1.7499999999999984</v>
      </c>
      <c r="L95" s="9" t="s">
        <v>314</v>
      </c>
      <c r="M95" s="9" t="s">
        <v>359</v>
      </c>
      <c r="N95" s="9" t="str">
        <f>IFERROR(INDEX(Table2[Campaign], MATCH(tab_NPT[[#This Row],[Well Name]], Table2[Well Name
Actual], 0)), "")</f>
        <v>SLK - 2021</v>
      </c>
    </row>
    <row r="96" spans="2:14" ht="41.4" x14ac:dyDescent="0.3">
      <c r="B96" s="9">
        <v>95</v>
      </c>
      <c r="C96" s="9" t="s">
        <v>40</v>
      </c>
      <c r="D96" s="9" t="s">
        <v>271</v>
      </c>
      <c r="E96" s="9">
        <v>3</v>
      </c>
      <c r="F96" s="10">
        <v>44523.177083333328</v>
      </c>
      <c r="G96" s="10">
        <v>44523.197916666664</v>
      </c>
      <c r="H96" s="9" t="s">
        <v>292</v>
      </c>
      <c r="I96" s="9" t="s">
        <v>360</v>
      </c>
      <c r="J96" s="9" t="s">
        <v>361</v>
      </c>
      <c r="K96" s="9">
        <v>0.49999999999999961</v>
      </c>
      <c r="L96" s="9" t="s">
        <v>314</v>
      </c>
      <c r="M96" s="9" t="s">
        <v>362</v>
      </c>
      <c r="N96" s="9" t="str">
        <f>IFERROR(INDEX(Table2[Campaign], MATCH(tab_NPT[[#This Row],[Well Name]], Table2[Well Name
Actual], 0)), "")</f>
        <v>SLK - 2021</v>
      </c>
    </row>
    <row r="97" spans="2:14" ht="27.6" x14ac:dyDescent="0.3">
      <c r="B97" s="9">
        <v>96</v>
      </c>
      <c r="C97" s="9" t="s">
        <v>40</v>
      </c>
      <c r="D97" s="9" t="s">
        <v>271</v>
      </c>
      <c r="E97" s="9">
        <v>4</v>
      </c>
      <c r="F97" s="10">
        <v>44530</v>
      </c>
      <c r="G97" s="10">
        <v>44530.875</v>
      </c>
      <c r="H97" s="9" t="s">
        <v>354</v>
      </c>
      <c r="I97" s="9" t="s">
        <v>363</v>
      </c>
      <c r="J97" s="9" t="s">
        <v>364</v>
      </c>
      <c r="K97" s="9">
        <v>20.999999999999982</v>
      </c>
      <c r="L97" s="9" t="s">
        <v>269</v>
      </c>
      <c r="M97" s="9" t="s">
        <v>359</v>
      </c>
      <c r="N97" s="9" t="str">
        <f>IFERROR(INDEX(Table2[Campaign], MATCH(tab_NPT[[#This Row],[Well Name]], Table2[Well Name
Actual], 0)), "")</f>
        <v>SLK - 2021</v>
      </c>
    </row>
    <row r="98" spans="2:14" ht="27.6" x14ac:dyDescent="0.3">
      <c r="B98" s="9">
        <v>97</v>
      </c>
      <c r="C98" s="9" t="s">
        <v>40</v>
      </c>
      <c r="D98" s="9" t="s">
        <v>271</v>
      </c>
      <c r="E98" s="9">
        <v>5</v>
      </c>
      <c r="F98" s="10">
        <v>44538.9375</v>
      </c>
      <c r="G98" s="10">
        <v>44539.166666666664</v>
      </c>
      <c r="H98" s="9" t="s">
        <v>288</v>
      </c>
      <c r="I98" s="9" t="s">
        <v>295</v>
      </c>
      <c r="J98" s="9" t="s">
        <v>296</v>
      </c>
      <c r="K98" s="9">
        <v>5.4999999999999956</v>
      </c>
      <c r="L98" s="9" t="s">
        <v>286</v>
      </c>
      <c r="M98" s="9" t="s">
        <v>298</v>
      </c>
      <c r="N98" s="9" t="str">
        <f>IFERROR(INDEX(Table2[Campaign], MATCH(tab_NPT[[#This Row],[Well Name]], Table2[Well Name
Actual], 0)), "")</f>
        <v>SLK - 2021</v>
      </c>
    </row>
    <row r="99" spans="2:14" ht="27.6" x14ac:dyDescent="0.3">
      <c r="B99" s="9">
        <v>98</v>
      </c>
      <c r="C99" s="9" t="s">
        <v>50</v>
      </c>
      <c r="D99" s="9" t="s">
        <v>271</v>
      </c>
      <c r="E99" s="9">
        <v>1</v>
      </c>
      <c r="F99" s="10">
        <v>46086.8125</v>
      </c>
      <c r="G99" s="10">
        <v>46086.9375</v>
      </c>
      <c r="H99" s="9" t="s">
        <v>288</v>
      </c>
      <c r="I99" s="9" t="s">
        <v>284</v>
      </c>
      <c r="J99" s="9" t="s">
        <v>289</v>
      </c>
      <c r="K99" s="9">
        <v>2.9999999999999978</v>
      </c>
      <c r="L99" s="9" t="s">
        <v>286</v>
      </c>
      <c r="M99" s="9" t="s">
        <v>308</v>
      </c>
      <c r="N99" s="9" t="str">
        <f>IFERROR(INDEX(Table2[Campaign], MATCH(tab_NPT[[#This Row],[Well Name]], Table2[Well Name
Actual], 0)), "")</f>
        <v>SLK - 2025</v>
      </c>
    </row>
    <row r="100" spans="2:14" ht="27.6" x14ac:dyDescent="0.3">
      <c r="B100" s="9">
        <v>99</v>
      </c>
      <c r="C100" s="9" t="s">
        <v>50</v>
      </c>
      <c r="D100" s="9" t="s">
        <v>271</v>
      </c>
      <c r="E100" s="9">
        <v>2</v>
      </c>
      <c r="F100" s="10">
        <v>46087.291666666664</v>
      </c>
      <c r="G100" s="10">
        <v>46087.354166666664</v>
      </c>
      <c r="H100" s="9" t="s">
        <v>288</v>
      </c>
      <c r="I100" s="9" t="s">
        <v>303</v>
      </c>
      <c r="J100" s="9" t="s">
        <v>304</v>
      </c>
      <c r="K100" s="9">
        <v>1.4999999999999989</v>
      </c>
      <c r="L100" s="9" t="s">
        <v>286</v>
      </c>
      <c r="M100" s="9" t="s">
        <v>308</v>
      </c>
      <c r="N100" s="9" t="str">
        <f>IFERROR(INDEX(Table2[Campaign], MATCH(tab_NPT[[#This Row],[Well Name]], Table2[Well Name
Actual], 0)), "")</f>
        <v>SLK - 2025</v>
      </c>
    </row>
    <row r="101" spans="2:14" ht="27.6" x14ac:dyDescent="0.3">
      <c r="B101" s="9">
        <v>100</v>
      </c>
      <c r="C101" s="9" t="s">
        <v>50</v>
      </c>
      <c r="D101" s="9" t="s">
        <v>271</v>
      </c>
      <c r="E101" s="9">
        <v>3</v>
      </c>
      <c r="F101" s="10">
        <v>46091.458333333328</v>
      </c>
      <c r="G101" s="10">
        <v>46091.479166666664</v>
      </c>
      <c r="H101" s="9" t="s">
        <v>288</v>
      </c>
      <c r="I101" s="9" t="s">
        <v>295</v>
      </c>
      <c r="J101" s="9" t="s">
        <v>296</v>
      </c>
      <c r="K101" s="9">
        <v>0.49999999999999961</v>
      </c>
      <c r="L101" s="9" t="s">
        <v>286</v>
      </c>
      <c r="M101" s="9" t="s">
        <v>308</v>
      </c>
      <c r="N101" s="9" t="str">
        <f>IFERROR(INDEX(Table2[Campaign], MATCH(tab_NPT[[#This Row],[Well Name]], Table2[Well Name
Actual], 0)), "")</f>
        <v>SLK - 2025</v>
      </c>
    </row>
    <row r="102" spans="2:14" ht="27.6" x14ac:dyDescent="0.3">
      <c r="B102" s="9">
        <v>101</v>
      </c>
      <c r="C102" s="9" t="s">
        <v>50</v>
      </c>
      <c r="D102" s="9" t="s">
        <v>271</v>
      </c>
      <c r="E102" s="9">
        <v>4</v>
      </c>
      <c r="F102" s="10">
        <v>46091.895833333328</v>
      </c>
      <c r="G102" s="10">
        <v>46091.916666666664</v>
      </c>
      <c r="H102" s="9" t="s">
        <v>288</v>
      </c>
      <c r="I102" s="9" t="s">
        <v>284</v>
      </c>
      <c r="J102" s="9" t="s">
        <v>289</v>
      </c>
      <c r="K102" s="9">
        <v>0.49999999999999961</v>
      </c>
      <c r="L102" s="9" t="s">
        <v>286</v>
      </c>
      <c r="M102" s="9" t="s">
        <v>308</v>
      </c>
      <c r="N102" s="9" t="str">
        <f>IFERROR(INDEX(Table2[Campaign], MATCH(tab_NPT[[#This Row],[Well Name]], Table2[Well Name
Actual], 0)), "")</f>
        <v>SLK - 2025</v>
      </c>
    </row>
    <row r="103" spans="2:14" ht="27.6" x14ac:dyDescent="0.3">
      <c r="B103" s="9">
        <v>102</v>
      </c>
      <c r="C103" s="9" t="s">
        <v>50</v>
      </c>
      <c r="D103" s="9" t="s">
        <v>271</v>
      </c>
      <c r="E103" s="9">
        <v>5</v>
      </c>
      <c r="F103" s="10">
        <v>46092.208333333328</v>
      </c>
      <c r="G103" s="10">
        <v>46092.229166666664</v>
      </c>
      <c r="H103" s="9" t="s">
        <v>288</v>
      </c>
      <c r="I103" s="9" t="s">
        <v>284</v>
      </c>
      <c r="J103" s="9" t="s">
        <v>289</v>
      </c>
      <c r="K103" s="9">
        <v>0.49999999999999961</v>
      </c>
      <c r="L103" s="9" t="s">
        <v>286</v>
      </c>
      <c r="M103" s="9" t="s">
        <v>308</v>
      </c>
      <c r="N103" s="9" t="str">
        <f>IFERROR(INDEX(Table2[Campaign], MATCH(tab_NPT[[#This Row],[Well Name]], Table2[Well Name
Actual], 0)), "")</f>
        <v>SLK - 2025</v>
      </c>
    </row>
    <row r="104" spans="2:14" ht="27.6" x14ac:dyDescent="0.3">
      <c r="B104" s="9">
        <v>103</v>
      </c>
      <c r="C104" s="9" t="s">
        <v>50</v>
      </c>
      <c r="D104" s="9" t="s">
        <v>271</v>
      </c>
      <c r="E104" s="9">
        <v>6</v>
      </c>
      <c r="F104" s="10">
        <v>46094.354166666664</v>
      </c>
      <c r="G104" s="10">
        <v>46094.395833333328</v>
      </c>
      <c r="H104" s="9" t="s">
        <v>288</v>
      </c>
      <c r="I104" s="9" t="s">
        <v>303</v>
      </c>
      <c r="J104" s="9" t="s">
        <v>304</v>
      </c>
      <c r="K104" s="9">
        <v>0.99999999999999922</v>
      </c>
      <c r="L104" s="9" t="s">
        <v>286</v>
      </c>
      <c r="M104" s="9" t="s">
        <v>308</v>
      </c>
      <c r="N104" s="9" t="str">
        <f>IFERROR(INDEX(Table2[Campaign], MATCH(tab_NPT[[#This Row],[Well Name]], Table2[Well Name
Actual], 0)), "")</f>
        <v>SLK - 2025</v>
      </c>
    </row>
    <row r="105" spans="2:14" x14ac:dyDescent="0.3">
      <c r="B105" s="9">
        <v>104</v>
      </c>
      <c r="C105" s="9" t="s">
        <v>365</v>
      </c>
      <c r="D105" s="9" t="s">
        <v>271</v>
      </c>
      <c r="E105" s="9" t="s">
        <v>366</v>
      </c>
      <c r="F105" s="10">
        <v>40224</v>
      </c>
      <c r="G105" s="10">
        <v>40234</v>
      </c>
      <c r="H105" s="9" t="s">
        <v>266</v>
      </c>
      <c r="I105" s="9" t="s">
        <v>367</v>
      </c>
      <c r="J105" s="9" t="s">
        <v>368</v>
      </c>
      <c r="K105" s="9">
        <v>239.9999999999998</v>
      </c>
      <c r="L105" s="9" t="s">
        <v>224</v>
      </c>
      <c r="M105" s="9" t="s">
        <v>224</v>
      </c>
      <c r="N105" s="9" t="str">
        <f>IFERROR(INDEX(Table2[Campaign], MATCH(tab_NPT[[#This Row],[Well Name]], Table2[Well Name
Actual], 0)), "")</f>
        <v/>
      </c>
    </row>
    <row r="106" spans="2:14" ht="27.6" x14ac:dyDescent="0.3">
      <c r="B106" s="9">
        <v>105</v>
      </c>
      <c r="C106" s="9" t="s">
        <v>365</v>
      </c>
      <c r="D106" s="9" t="s">
        <v>265</v>
      </c>
      <c r="E106" s="9">
        <v>1</v>
      </c>
      <c r="F106" s="10">
        <v>41623.291666666664</v>
      </c>
      <c r="G106" s="10">
        <v>41623.375</v>
      </c>
      <c r="H106" s="9" t="s">
        <v>283</v>
      </c>
      <c r="I106" s="9" t="s">
        <v>342</v>
      </c>
      <c r="J106" s="9" t="s">
        <v>343</v>
      </c>
      <c r="K106" s="9">
        <v>1.9999999999999984</v>
      </c>
      <c r="L106" s="9" t="s">
        <v>286</v>
      </c>
      <c r="M106" s="9" t="s">
        <v>369</v>
      </c>
      <c r="N106" s="9" t="str">
        <f>IFERROR(INDEX(Table2[Campaign], MATCH(tab_NPT[[#This Row],[Well Name]], Table2[Well Name
Actual], 0)), "")</f>
        <v/>
      </c>
    </row>
    <row r="107" spans="2:14" ht="41.4" x14ac:dyDescent="0.3">
      <c r="B107" s="9">
        <v>106</v>
      </c>
      <c r="C107" s="9" t="s">
        <v>365</v>
      </c>
      <c r="D107" s="9" t="s">
        <v>265</v>
      </c>
      <c r="E107" s="9">
        <v>1</v>
      </c>
      <c r="F107" s="10">
        <v>42293.3125</v>
      </c>
      <c r="G107" s="10">
        <v>42293.4375</v>
      </c>
      <c r="H107" s="9" t="s">
        <v>292</v>
      </c>
      <c r="I107" s="9" t="s">
        <v>370</v>
      </c>
      <c r="J107" s="9" t="s">
        <v>371</v>
      </c>
      <c r="K107" s="9">
        <v>2.9999999999999978</v>
      </c>
      <c r="L107" s="9" t="s">
        <v>269</v>
      </c>
      <c r="M107" s="9" t="s">
        <v>278</v>
      </c>
      <c r="N107" s="9" t="str">
        <f>IFERROR(INDEX(Table2[Campaign], MATCH(tab_NPT[[#This Row],[Well Name]], Table2[Well Name
Actual], 0)), "")</f>
        <v/>
      </c>
    </row>
    <row r="108" spans="2:14" ht="27.6" x14ac:dyDescent="0.3">
      <c r="B108" s="9">
        <v>107</v>
      </c>
      <c r="C108" s="9" t="s">
        <v>365</v>
      </c>
      <c r="D108" s="9" t="s">
        <v>265</v>
      </c>
      <c r="E108" s="9">
        <v>1</v>
      </c>
      <c r="F108" s="10">
        <v>43456.75</v>
      </c>
      <c r="G108" s="10">
        <v>43457.833333333328</v>
      </c>
      <c r="H108" s="9" t="s">
        <v>283</v>
      </c>
      <c r="I108" s="9" t="s">
        <v>342</v>
      </c>
      <c r="J108" s="9" t="s">
        <v>343</v>
      </c>
      <c r="K108" s="9">
        <v>25.999999999999979</v>
      </c>
      <c r="L108" s="9" t="s">
        <v>314</v>
      </c>
      <c r="M108" s="9" t="s">
        <v>344</v>
      </c>
      <c r="N108" s="9" t="str">
        <f>IFERROR(INDEX(Table2[Campaign], MATCH(tab_NPT[[#This Row],[Well Name]], Table2[Well Name
Actual], 0)), "")</f>
        <v/>
      </c>
    </row>
    <row r="109" spans="2:14" ht="27.6" x14ac:dyDescent="0.3">
      <c r="B109" s="9">
        <v>108</v>
      </c>
      <c r="C109" s="9" t="s">
        <v>365</v>
      </c>
      <c r="D109" s="9" t="s">
        <v>271</v>
      </c>
      <c r="E109" s="9" t="s">
        <v>372</v>
      </c>
      <c r="F109" s="10">
        <v>40243.145844907405</v>
      </c>
      <c r="G109" s="10">
        <v>40243.291666666664</v>
      </c>
      <c r="H109" s="9" t="s">
        <v>288</v>
      </c>
      <c r="I109" s="9" t="s">
        <v>295</v>
      </c>
      <c r="J109" s="9" t="s">
        <v>296</v>
      </c>
      <c r="K109" s="9">
        <v>3.4997222222222191</v>
      </c>
      <c r="L109" s="9" t="s">
        <v>224</v>
      </c>
      <c r="M109" s="9" t="s">
        <v>287</v>
      </c>
      <c r="N109" s="9" t="str">
        <f>IFERROR(INDEX(Table2[Campaign], MATCH(tab_NPT[[#This Row],[Well Name]], Table2[Well Name
Actual], 0)), "")</f>
        <v/>
      </c>
    </row>
    <row r="110" spans="2:14" ht="27.6" x14ac:dyDescent="0.3">
      <c r="B110" s="9">
        <v>109</v>
      </c>
      <c r="C110" s="9" t="s">
        <v>365</v>
      </c>
      <c r="D110" s="9" t="s">
        <v>265</v>
      </c>
      <c r="E110" s="9">
        <v>2</v>
      </c>
      <c r="F110" s="10">
        <v>41624.083333333328</v>
      </c>
      <c r="G110" s="10">
        <v>41624.333333333328</v>
      </c>
      <c r="H110" s="9" t="s">
        <v>283</v>
      </c>
      <c r="I110" s="9" t="s">
        <v>373</v>
      </c>
      <c r="J110" s="9" t="s">
        <v>374</v>
      </c>
      <c r="K110" s="9">
        <v>5.9999999999999956</v>
      </c>
      <c r="L110" s="9" t="s">
        <v>286</v>
      </c>
      <c r="M110" s="9" t="s">
        <v>369</v>
      </c>
      <c r="N110" s="9" t="str">
        <f>IFERROR(INDEX(Table2[Campaign], MATCH(tab_NPT[[#This Row],[Well Name]], Table2[Well Name
Actual], 0)), "")</f>
        <v/>
      </c>
    </row>
    <row r="111" spans="2:14" ht="27.6" x14ac:dyDescent="0.3">
      <c r="B111" s="9">
        <v>110</v>
      </c>
      <c r="C111" s="9" t="s">
        <v>365</v>
      </c>
      <c r="D111" s="9" t="s">
        <v>265</v>
      </c>
      <c r="E111" s="9">
        <v>2</v>
      </c>
      <c r="F111" s="10">
        <v>42293.9375</v>
      </c>
      <c r="G111" s="10">
        <v>42294.270833333328</v>
      </c>
      <c r="H111" s="9" t="s">
        <v>266</v>
      </c>
      <c r="I111" s="9" t="s">
        <v>349</v>
      </c>
      <c r="J111" s="9" t="s">
        <v>350</v>
      </c>
      <c r="K111" s="9">
        <v>7.9999999999999938</v>
      </c>
      <c r="L111" s="9" t="s">
        <v>286</v>
      </c>
      <c r="M111" s="9" t="s">
        <v>369</v>
      </c>
      <c r="N111" s="9" t="str">
        <f>IFERROR(INDEX(Table2[Campaign], MATCH(tab_NPT[[#This Row],[Well Name]], Table2[Well Name
Actual], 0)), "")</f>
        <v/>
      </c>
    </row>
    <row r="112" spans="2:14" ht="27.6" x14ac:dyDescent="0.3">
      <c r="B112" s="9">
        <v>112</v>
      </c>
      <c r="C112" s="9" t="s">
        <v>365</v>
      </c>
      <c r="D112" s="9" t="s">
        <v>271</v>
      </c>
      <c r="E112" s="9" t="s">
        <v>375</v>
      </c>
      <c r="F112" s="10">
        <v>40243.75</v>
      </c>
      <c r="G112" s="10">
        <v>40243.875</v>
      </c>
      <c r="H112" s="9" t="s">
        <v>288</v>
      </c>
      <c r="I112" s="9" t="s">
        <v>309</v>
      </c>
      <c r="J112" s="9" t="s">
        <v>310</v>
      </c>
      <c r="K112" s="9">
        <v>2.9999999999999978</v>
      </c>
      <c r="L112" s="9" t="s">
        <v>224</v>
      </c>
      <c r="M112" s="9" t="s">
        <v>287</v>
      </c>
      <c r="N112" s="9" t="str">
        <f>IFERROR(INDEX(Table2[Campaign], MATCH(tab_NPT[[#This Row],[Well Name]], Table2[Well Name
Actual], 0)), "")</f>
        <v/>
      </c>
    </row>
    <row r="113" spans="2:14" ht="27.6" x14ac:dyDescent="0.3">
      <c r="B113" s="9">
        <v>113</v>
      </c>
      <c r="C113" s="9" t="s">
        <v>365</v>
      </c>
      <c r="D113" s="9" t="s">
        <v>265</v>
      </c>
      <c r="E113" s="9">
        <v>3</v>
      </c>
      <c r="F113" s="10">
        <v>41625.895833333328</v>
      </c>
      <c r="G113" s="10">
        <v>41625.916666666664</v>
      </c>
      <c r="H113" s="9" t="s">
        <v>283</v>
      </c>
      <c r="I113" s="9" t="s">
        <v>306</v>
      </c>
      <c r="J113" s="9" t="s">
        <v>376</v>
      </c>
      <c r="K113" s="9">
        <v>0.49999999999999961</v>
      </c>
      <c r="L113" s="9" t="s">
        <v>286</v>
      </c>
      <c r="M113" s="9" t="s">
        <v>369</v>
      </c>
      <c r="N113" s="9" t="str">
        <f>IFERROR(INDEX(Table2[Campaign], MATCH(tab_NPT[[#This Row],[Well Name]], Table2[Well Name
Actual], 0)), "")</f>
        <v/>
      </c>
    </row>
    <row r="114" spans="2:14" ht="41.4" x14ac:dyDescent="0.3">
      <c r="B114" s="9">
        <v>114</v>
      </c>
      <c r="C114" s="9" t="s">
        <v>365</v>
      </c>
      <c r="D114" s="9" t="s">
        <v>265</v>
      </c>
      <c r="E114" s="9">
        <v>3</v>
      </c>
      <c r="F114" s="10">
        <v>42294.5625</v>
      </c>
      <c r="G114" s="10">
        <v>42294.770833333328</v>
      </c>
      <c r="H114" s="9" t="s">
        <v>266</v>
      </c>
      <c r="I114" s="9" t="s">
        <v>272</v>
      </c>
      <c r="J114" s="9" t="s">
        <v>273</v>
      </c>
      <c r="K114" s="9">
        <v>4.9999999999999956</v>
      </c>
      <c r="L114" s="9" t="s">
        <v>269</v>
      </c>
      <c r="M114" s="9" t="s">
        <v>278</v>
      </c>
      <c r="N114" s="9" t="str">
        <f>IFERROR(INDEX(Table2[Campaign], MATCH(tab_NPT[[#This Row],[Well Name]], Table2[Well Name
Actual], 0)), "")</f>
        <v/>
      </c>
    </row>
    <row r="115" spans="2:14" ht="27.6" x14ac:dyDescent="0.3">
      <c r="B115" s="9">
        <v>115</v>
      </c>
      <c r="C115" s="9" t="s">
        <v>365</v>
      </c>
      <c r="D115" s="9" t="s">
        <v>265</v>
      </c>
      <c r="E115" s="9">
        <v>3</v>
      </c>
      <c r="F115" s="10">
        <v>43459.729166666664</v>
      </c>
      <c r="G115" s="10">
        <v>43459.8125</v>
      </c>
      <c r="H115" s="9" t="s">
        <v>292</v>
      </c>
      <c r="I115" s="9" t="s">
        <v>377</v>
      </c>
      <c r="J115" s="9" t="s">
        <v>378</v>
      </c>
      <c r="K115" s="9">
        <v>1.9999999999999984</v>
      </c>
      <c r="L115" s="9" t="s">
        <v>269</v>
      </c>
      <c r="M115" s="9" t="s">
        <v>379</v>
      </c>
      <c r="N115" s="9" t="str">
        <f>IFERROR(INDEX(Table2[Campaign], MATCH(tab_NPT[[#This Row],[Well Name]], Table2[Well Name
Actual], 0)), "")</f>
        <v/>
      </c>
    </row>
    <row r="116" spans="2:14" ht="27.6" x14ac:dyDescent="0.3">
      <c r="B116" s="9">
        <v>116</v>
      </c>
      <c r="C116" s="9" t="s">
        <v>365</v>
      </c>
      <c r="D116" s="9" t="s">
        <v>271</v>
      </c>
      <c r="E116" s="9" t="s">
        <v>380</v>
      </c>
      <c r="F116" s="10">
        <v>40245.458344907405</v>
      </c>
      <c r="G116" s="10">
        <v>40245.625</v>
      </c>
      <c r="H116" s="9" t="s">
        <v>354</v>
      </c>
      <c r="I116" s="9" t="s">
        <v>381</v>
      </c>
      <c r="J116" s="9" t="s">
        <v>382</v>
      </c>
      <c r="K116" s="9">
        <v>3.9997222222222191</v>
      </c>
      <c r="L116" s="9" t="s">
        <v>224</v>
      </c>
      <c r="M116" s="9" t="s">
        <v>383</v>
      </c>
      <c r="N116" s="9" t="str">
        <f>IFERROR(INDEX(Table2[Campaign], MATCH(tab_NPT[[#This Row],[Well Name]], Table2[Well Name
Actual], 0)), "")</f>
        <v/>
      </c>
    </row>
    <row r="117" spans="2:14" ht="27.6" x14ac:dyDescent="0.3">
      <c r="B117" s="9">
        <v>117</v>
      </c>
      <c r="C117" s="9" t="s">
        <v>365</v>
      </c>
      <c r="D117" s="9" t="s">
        <v>265</v>
      </c>
      <c r="E117" s="9">
        <v>4</v>
      </c>
      <c r="F117" s="10">
        <v>43459.833333333328</v>
      </c>
      <c r="G117" s="10">
        <v>43459.854166666664</v>
      </c>
      <c r="H117" s="9" t="s">
        <v>292</v>
      </c>
      <c r="I117" s="9" t="s">
        <v>377</v>
      </c>
      <c r="J117" s="9" t="s">
        <v>378</v>
      </c>
      <c r="K117" s="9">
        <v>0.49999999999999961</v>
      </c>
      <c r="L117" s="9" t="s">
        <v>314</v>
      </c>
      <c r="M117" s="9" t="s">
        <v>384</v>
      </c>
      <c r="N117" s="9" t="str">
        <f>IFERROR(INDEX(Table2[Campaign], MATCH(tab_NPT[[#This Row],[Well Name]], Table2[Well Name
Actual], 0)), "")</f>
        <v/>
      </c>
    </row>
    <row r="118" spans="2:14" x14ac:dyDescent="0.3">
      <c r="B118" s="9">
        <v>118</v>
      </c>
      <c r="C118" s="9" t="s">
        <v>365</v>
      </c>
      <c r="D118" s="9" t="s">
        <v>271</v>
      </c>
      <c r="E118" s="9" t="s">
        <v>385</v>
      </c>
      <c r="F118" s="10">
        <v>40248.041666666664</v>
      </c>
      <c r="G118" s="10">
        <v>40248.083344907405</v>
      </c>
      <c r="H118" s="9" t="s">
        <v>288</v>
      </c>
      <c r="I118" s="9" t="s">
        <v>303</v>
      </c>
      <c r="J118" s="9" t="s">
        <v>304</v>
      </c>
      <c r="K118" s="9">
        <v>1.0002777777777769</v>
      </c>
      <c r="L118" s="9" t="s">
        <v>224</v>
      </c>
      <c r="M118" s="9" t="s">
        <v>224</v>
      </c>
      <c r="N118" s="9" t="str">
        <f>IFERROR(INDEX(Table2[Campaign], MATCH(tab_NPT[[#This Row],[Well Name]], Table2[Well Name
Actual], 0)), "")</f>
        <v/>
      </c>
    </row>
    <row r="119" spans="2:14" ht="55.2" x14ac:dyDescent="0.3">
      <c r="B119" s="9">
        <v>120</v>
      </c>
      <c r="C119" s="9" t="s">
        <v>365</v>
      </c>
      <c r="D119" s="9" t="s">
        <v>271</v>
      </c>
      <c r="E119" s="9" t="s">
        <v>386</v>
      </c>
      <c r="F119" s="10">
        <v>40248.1875</v>
      </c>
      <c r="G119" s="10">
        <v>40248.333344907405</v>
      </c>
      <c r="H119" s="9" t="s">
        <v>292</v>
      </c>
      <c r="I119" s="9" t="s">
        <v>299</v>
      </c>
      <c r="J119" s="9" t="s">
        <v>300</v>
      </c>
      <c r="K119" s="9">
        <v>3.5002777777777752</v>
      </c>
      <c r="L119" s="9" t="s">
        <v>224</v>
      </c>
      <c r="M119" s="9" t="s">
        <v>224</v>
      </c>
      <c r="N119" s="9" t="str">
        <f>IFERROR(INDEX(Table2[Campaign], MATCH(tab_NPT[[#This Row],[Well Name]], Table2[Well Name
Actual], 0)), "")</f>
        <v/>
      </c>
    </row>
    <row r="120" spans="2:14" ht="55.2" x14ac:dyDescent="0.3">
      <c r="B120" s="9">
        <v>121</v>
      </c>
      <c r="C120" s="9" t="s">
        <v>365</v>
      </c>
      <c r="D120" s="9" t="s">
        <v>265</v>
      </c>
      <c r="E120" s="9">
        <v>6</v>
      </c>
      <c r="F120" s="10">
        <v>43461</v>
      </c>
      <c r="G120" s="10">
        <v>43461.083333333328</v>
      </c>
      <c r="H120" s="9" t="s">
        <v>292</v>
      </c>
      <c r="I120" s="9" t="s">
        <v>299</v>
      </c>
      <c r="J120" s="9" t="s">
        <v>300</v>
      </c>
      <c r="K120" s="9">
        <v>1.9999999999999984</v>
      </c>
      <c r="L120" s="9" t="s">
        <v>314</v>
      </c>
      <c r="M120" s="9" t="s">
        <v>384</v>
      </c>
      <c r="N120" s="9" t="str">
        <f>IFERROR(INDEX(Table2[Campaign], MATCH(tab_NPT[[#This Row],[Well Name]], Table2[Well Name
Actual], 0)), "")</f>
        <v/>
      </c>
    </row>
    <row r="121" spans="2:14" x14ac:dyDescent="0.3">
      <c r="B121" s="9">
        <v>122</v>
      </c>
      <c r="C121" s="9" t="s">
        <v>365</v>
      </c>
      <c r="D121" s="9" t="s">
        <v>271</v>
      </c>
      <c r="E121" s="9" t="s">
        <v>372</v>
      </c>
      <c r="F121" s="10">
        <v>40248.333344907405</v>
      </c>
      <c r="G121" s="10">
        <v>40248.354166666664</v>
      </c>
      <c r="H121" s="9" t="s">
        <v>288</v>
      </c>
      <c r="I121" s="9" t="s">
        <v>295</v>
      </c>
      <c r="J121" s="9" t="s">
        <v>296</v>
      </c>
      <c r="K121" s="9">
        <v>0.49972222222222185</v>
      </c>
      <c r="L121" s="9" t="s">
        <v>224</v>
      </c>
      <c r="M121" s="9" t="s">
        <v>224</v>
      </c>
      <c r="N121" s="9" t="str">
        <f>IFERROR(INDEX(Table2[Campaign], MATCH(tab_NPT[[#This Row],[Well Name]], Table2[Well Name
Actual], 0)), "")</f>
        <v/>
      </c>
    </row>
    <row r="122" spans="2:14" ht="55.2" x14ac:dyDescent="0.3">
      <c r="B122" s="9">
        <v>123</v>
      </c>
      <c r="C122" s="9" t="s">
        <v>365</v>
      </c>
      <c r="D122" s="9" t="s">
        <v>271</v>
      </c>
      <c r="E122" s="9" t="s">
        <v>386</v>
      </c>
      <c r="F122" s="10">
        <v>40248.354166666664</v>
      </c>
      <c r="G122" s="10">
        <v>40248.479166666664</v>
      </c>
      <c r="H122" s="9" t="s">
        <v>292</v>
      </c>
      <c r="I122" s="9" t="s">
        <v>299</v>
      </c>
      <c r="J122" s="9" t="s">
        <v>300</v>
      </c>
      <c r="K122" s="9">
        <v>2.9999999999999978</v>
      </c>
      <c r="L122" s="9" t="s">
        <v>224</v>
      </c>
      <c r="M122" s="9" t="s">
        <v>224</v>
      </c>
      <c r="N122" s="9" t="str">
        <f>IFERROR(INDEX(Table2[Campaign], MATCH(tab_NPT[[#This Row],[Well Name]], Table2[Well Name
Actual], 0)), "")</f>
        <v/>
      </c>
    </row>
    <row r="123" spans="2:14" ht="27.6" x14ac:dyDescent="0.3">
      <c r="B123" s="9">
        <v>124</v>
      </c>
      <c r="C123" s="9" t="s">
        <v>365</v>
      </c>
      <c r="D123" s="9" t="s">
        <v>271</v>
      </c>
      <c r="E123" s="9" t="s">
        <v>387</v>
      </c>
      <c r="F123" s="10">
        <v>40251.3125</v>
      </c>
      <c r="G123" s="10">
        <v>40251.458344907405</v>
      </c>
      <c r="H123" s="9" t="s">
        <v>354</v>
      </c>
      <c r="I123" s="9" t="s">
        <v>363</v>
      </c>
      <c r="J123" s="9" t="s">
        <v>364</v>
      </c>
      <c r="K123" s="9">
        <v>3.5002777777777752</v>
      </c>
      <c r="L123" s="9" t="s">
        <v>224</v>
      </c>
      <c r="M123" s="9" t="s">
        <v>224</v>
      </c>
      <c r="N123" s="9" t="str">
        <f>IFERROR(INDEX(Table2[Campaign], MATCH(tab_NPT[[#This Row],[Well Name]], Table2[Well Name
Actual], 0)), "")</f>
        <v/>
      </c>
    </row>
    <row r="124" spans="2:14" x14ac:dyDescent="0.3">
      <c r="B124" s="9">
        <v>125</v>
      </c>
      <c r="C124" s="9" t="s">
        <v>365</v>
      </c>
      <c r="D124" s="9" t="s">
        <v>271</v>
      </c>
      <c r="E124" s="9" t="s">
        <v>372</v>
      </c>
      <c r="F124" s="10">
        <v>40251.458344907405</v>
      </c>
      <c r="G124" s="10">
        <v>40251.479166666664</v>
      </c>
      <c r="H124" s="9" t="s">
        <v>288</v>
      </c>
      <c r="I124" s="9" t="s">
        <v>295</v>
      </c>
      <c r="J124" s="9" t="s">
        <v>296</v>
      </c>
      <c r="K124" s="9">
        <v>0.49972222222222185</v>
      </c>
      <c r="L124" s="9" t="s">
        <v>224</v>
      </c>
      <c r="M124" s="9" t="s">
        <v>224</v>
      </c>
      <c r="N124" s="9" t="str">
        <f>IFERROR(INDEX(Table2[Campaign], MATCH(tab_NPT[[#This Row],[Well Name]], Table2[Well Name
Actual], 0)), "")</f>
        <v/>
      </c>
    </row>
    <row r="125" spans="2:14" ht="27.6" x14ac:dyDescent="0.3">
      <c r="B125" s="9">
        <v>126</v>
      </c>
      <c r="C125" s="9" t="s">
        <v>365</v>
      </c>
      <c r="D125" s="9" t="s">
        <v>271</v>
      </c>
      <c r="E125" s="9" t="s">
        <v>388</v>
      </c>
      <c r="F125" s="10">
        <v>40253.291666666664</v>
      </c>
      <c r="G125" s="10">
        <v>40253.583344907405</v>
      </c>
      <c r="H125" s="9" t="s">
        <v>292</v>
      </c>
      <c r="I125" s="9" t="s">
        <v>389</v>
      </c>
      <c r="J125" s="9" t="s">
        <v>390</v>
      </c>
      <c r="K125" s="9">
        <v>7.0002777777777716</v>
      </c>
      <c r="L125" s="9" t="s">
        <v>224</v>
      </c>
      <c r="M125" s="9" t="s">
        <v>391</v>
      </c>
      <c r="N125" s="9" t="str">
        <f>IFERROR(INDEX(Table2[Campaign], MATCH(tab_NPT[[#This Row],[Well Name]], Table2[Well Name
Actual], 0)), "")</f>
        <v/>
      </c>
    </row>
    <row r="126" spans="2:14" x14ac:dyDescent="0.3">
      <c r="B126" s="9">
        <v>127</v>
      </c>
      <c r="C126" s="9" t="s">
        <v>365</v>
      </c>
      <c r="D126" s="9" t="s">
        <v>271</v>
      </c>
      <c r="E126" s="9" t="s">
        <v>392</v>
      </c>
      <c r="F126" s="10">
        <v>40253.583344907405</v>
      </c>
      <c r="G126" s="10">
        <v>40253.604166666664</v>
      </c>
      <c r="H126" s="9" t="s">
        <v>283</v>
      </c>
      <c r="I126" s="9" t="s">
        <v>393</v>
      </c>
      <c r="J126" s="9" t="s">
        <v>394</v>
      </c>
      <c r="K126" s="9">
        <v>0.49972222222222185</v>
      </c>
      <c r="L126" s="9" t="s">
        <v>224</v>
      </c>
      <c r="M126" s="9" t="s">
        <v>395</v>
      </c>
      <c r="N126" s="9" t="str">
        <f>IFERROR(INDEX(Table2[Campaign], MATCH(tab_NPT[[#This Row],[Well Name]], Table2[Well Name
Actual], 0)), "")</f>
        <v/>
      </c>
    </row>
    <row r="127" spans="2:14" ht="27.6" x14ac:dyDescent="0.3">
      <c r="B127" s="9">
        <v>128</v>
      </c>
      <c r="C127" s="9" t="s">
        <v>365</v>
      </c>
      <c r="D127" s="9" t="s">
        <v>271</v>
      </c>
      <c r="E127" s="9" t="s">
        <v>396</v>
      </c>
      <c r="F127" s="10">
        <v>40255.375</v>
      </c>
      <c r="G127" s="10">
        <v>40255.395844907405</v>
      </c>
      <c r="H127" s="9" t="s">
        <v>288</v>
      </c>
      <c r="I127" s="9" t="s">
        <v>284</v>
      </c>
      <c r="J127" s="9" t="s">
        <v>289</v>
      </c>
      <c r="K127" s="9">
        <v>0.50027777777777738</v>
      </c>
      <c r="L127" s="9" t="s">
        <v>224</v>
      </c>
      <c r="M127" s="9" t="s">
        <v>287</v>
      </c>
      <c r="N127" s="9" t="str">
        <f>IFERROR(INDEX(Table2[Campaign], MATCH(tab_NPT[[#This Row],[Well Name]], Table2[Well Name
Actual], 0)), "")</f>
        <v/>
      </c>
    </row>
    <row r="128" spans="2:14" ht="27.6" x14ac:dyDescent="0.3">
      <c r="B128" s="9">
        <v>129</v>
      </c>
      <c r="C128" s="9" t="s">
        <v>365</v>
      </c>
      <c r="D128" s="9" t="s">
        <v>271</v>
      </c>
      <c r="E128" s="9" t="s">
        <v>388</v>
      </c>
      <c r="F128" s="10">
        <v>40255.541666666664</v>
      </c>
      <c r="G128" s="10">
        <v>40255.729166666664</v>
      </c>
      <c r="H128" s="9" t="s">
        <v>292</v>
      </c>
      <c r="I128" s="9" t="s">
        <v>389</v>
      </c>
      <c r="J128" s="9" t="s">
        <v>390</v>
      </c>
      <c r="K128" s="9">
        <v>4.4999999999999964</v>
      </c>
      <c r="L128" s="9" t="s">
        <v>224</v>
      </c>
      <c r="M128" s="9" t="s">
        <v>224</v>
      </c>
      <c r="N128" s="9" t="str">
        <f>IFERROR(INDEX(Table2[Campaign], MATCH(tab_NPT[[#This Row],[Well Name]], Table2[Well Name
Actual], 0)), "")</f>
        <v/>
      </c>
    </row>
    <row r="129" spans="2:14" ht="27.6" x14ac:dyDescent="0.3">
      <c r="B129" s="9">
        <v>130</v>
      </c>
      <c r="C129" s="9" t="s">
        <v>365</v>
      </c>
      <c r="D129" s="9" t="s">
        <v>271</v>
      </c>
      <c r="E129" s="9" t="s">
        <v>372</v>
      </c>
      <c r="F129" s="10">
        <v>40255.729166666664</v>
      </c>
      <c r="G129" s="10">
        <v>40255.75</v>
      </c>
      <c r="H129" s="9" t="s">
        <v>288</v>
      </c>
      <c r="I129" s="9" t="s">
        <v>295</v>
      </c>
      <c r="J129" s="9" t="s">
        <v>296</v>
      </c>
      <c r="K129" s="9">
        <v>0.49999999999999961</v>
      </c>
      <c r="L129" s="9" t="s">
        <v>224</v>
      </c>
      <c r="M129" s="9" t="s">
        <v>287</v>
      </c>
      <c r="N129" s="9" t="str">
        <f>IFERROR(INDEX(Table2[Campaign], MATCH(tab_NPT[[#This Row],[Well Name]], Table2[Well Name
Actual], 0)), "")</f>
        <v/>
      </c>
    </row>
    <row r="130" spans="2:14" ht="27.6" x14ac:dyDescent="0.3">
      <c r="B130" s="9">
        <v>131</v>
      </c>
      <c r="C130" s="9" t="s">
        <v>365</v>
      </c>
      <c r="D130" s="9" t="s">
        <v>271</v>
      </c>
      <c r="E130" s="9" t="s">
        <v>388</v>
      </c>
      <c r="F130" s="10">
        <v>40255.75</v>
      </c>
      <c r="G130" s="10">
        <v>40255.979166666664</v>
      </c>
      <c r="H130" s="9" t="s">
        <v>292</v>
      </c>
      <c r="I130" s="9" t="s">
        <v>389</v>
      </c>
      <c r="J130" s="9" t="s">
        <v>390</v>
      </c>
      <c r="K130" s="9">
        <v>5.4999999999999956</v>
      </c>
      <c r="L130" s="9" t="s">
        <v>224</v>
      </c>
      <c r="M130" s="9" t="s">
        <v>224</v>
      </c>
      <c r="N130" s="9" t="str">
        <f>IFERROR(INDEX(Table2[Campaign], MATCH(tab_NPT[[#This Row],[Well Name]], Table2[Well Name
Actual], 0)), "")</f>
        <v/>
      </c>
    </row>
    <row r="131" spans="2:14" ht="27.6" x14ac:dyDescent="0.3">
      <c r="B131" s="9">
        <v>132</v>
      </c>
      <c r="C131" s="9" t="s">
        <v>365</v>
      </c>
      <c r="D131" s="9" t="s">
        <v>271</v>
      </c>
      <c r="E131" s="9" t="s">
        <v>372</v>
      </c>
      <c r="F131" s="10">
        <v>40255.979166666664</v>
      </c>
      <c r="G131" s="10">
        <v>40256</v>
      </c>
      <c r="H131" s="9" t="s">
        <v>288</v>
      </c>
      <c r="I131" s="9" t="s">
        <v>295</v>
      </c>
      <c r="J131" s="9" t="s">
        <v>296</v>
      </c>
      <c r="K131" s="9">
        <v>0.49999999999999961</v>
      </c>
      <c r="L131" s="9" t="s">
        <v>224</v>
      </c>
      <c r="M131" s="9" t="s">
        <v>287</v>
      </c>
      <c r="N131" s="9" t="str">
        <f>IFERROR(INDEX(Table2[Campaign], MATCH(tab_NPT[[#This Row],[Well Name]], Table2[Well Name
Actual], 0)), "")</f>
        <v/>
      </c>
    </row>
    <row r="132" spans="2:14" ht="27.6" x14ac:dyDescent="0.3">
      <c r="B132" s="9">
        <v>133</v>
      </c>
      <c r="C132" s="9" t="s">
        <v>365</v>
      </c>
      <c r="D132" s="9" t="s">
        <v>271</v>
      </c>
      <c r="E132" s="9" t="s">
        <v>388</v>
      </c>
      <c r="F132" s="10">
        <v>40256</v>
      </c>
      <c r="G132" s="10">
        <v>40256.041666666664</v>
      </c>
      <c r="H132" s="9" t="s">
        <v>292</v>
      </c>
      <c r="I132" s="9" t="s">
        <v>389</v>
      </c>
      <c r="J132" s="9" t="s">
        <v>390</v>
      </c>
      <c r="K132" s="9">
        <v>0.99999999999999922</v>
      </c>
      <c r="L132" s="9" t="s">
        <v>224</v>
      </c>
      <c r="M132" s="9" t="s">
        <v>224</v>
      </c>
      <c r="N132" s="9" t="str">
        <f>IFERROR(INDEX(Table2[Campaign], MATCH(tab_NPT[[#This Row],[Well Name]], Table2[Well Name
Actual], 0)), "")</f>
        <v/>
      </c>
    </row>
    <row r="133" spans="2:14" x14ac:dyDescent="0.3">
      <c r="B133" s="9">
        <v>134</v>
      </c>
      <c r="C133" s="9" t="s">
        <v>365</v>
      </c>
      <c r="D133" s="9" t="s">
        <v>271</v>
      </c>
      <c r="E133" s="9" t="s">
        <v>380</v>
      </c>
      <c r="F133" s="10">
        <v>40256.041666666664</v>
      </c>
      <c r="G133" s="10">
        <v>40256.125</v>
      </c>
      <c r="H133" s="9" t="s">
        <v>354</v>
      </c>
      <c r="I133" s="9" t="s">
        <v>381</v>
      </c>
      <c r="J133" s="9" t="s">
        <v>382</v>
      </c>
      <c r="K133" s="9">
        <v>1.9999999999999984</v>
      </c>
      <c r="L133" s="9" t="s">
        <v>224</v>
      </c>
      <c r="M133" s="9" t="s">
        <v>224</v>
      </c>
      <c r="N133" s="9" t="str">
        <f>IFERROR(INDEX(Table2[Campaign], MATCH(tab_NPT[[#This Row],[Well Name]], Table2[Well Name
Actual], 0)), "")</f>
        <v/>
      </c>
    </row>
    <row r="134" spans="2:14" ht="27.6" x14ac:dyDescent="0.3">
      <c r="B134" s="9">
        <v>135</v>
      </c>
      <c r="C134" s="9" t="s">
        <v>365</v>
      </c>
      <c r="D134" s="9" t="s">
        <v>271</v>
      </c>
      <c r="E134" s="9" t="s">
        <v>388</v>
      </c>
      <c r="F134" s="10">
        <v>40256.958344907405</v>
      </c>
      <c r="G134" s="10">
        <v>40257.375</v>
      </c>
      <c r="H134" s="9" t="s">
        <v>292</v>
      </c>
      <c r="I134" s="9" t="s">
        <v>389</v>
      </c>
      <c r="J134" s="9" t="s">
        <v>390</v>
      </c>
      <c r="K134" s="9">
        <v>9.9997222222222142</v>
      </c>
      <c r="L134" s="9" t="s">
        <v>224</v>
      </c>
      <c r="M134" s="9" t="s">
        <v>224</v>
      </c>
      <c r="N134" s="9" t="str">
        <f>IFERROR(INDEX(Table2[Campaign], MATCH(tab_NPT[[#This Row],[Well Name]], Table2[Well Name
Actual], 0)), "")</f>
        <v/>
      </c>
    </row>
    <row r="135" spans="2:14" x14ac:dyDescent="0.3">
      <c r="B135" s="9">
        <v>136</v>
      </c>
      <c r="C135" s="9" t="s">
        <v>365</v>
      </c>
      <c r="D135" s="9" t="s">
        <v>271</v>
      </c>
      <c r="E135" s="9" t="s">
        <v>397</v>
      </c>
      <c r="F135" s="10">
        <v>40258.145844907405</v>
      </c>
      <c r="G135" s="10">
        <v>40258.208344907405</v>
      </c>
      <c r="H135" s="9" t="s">
        <v>398</v>
      </c>
      <c r="I135" s="9" t="s">
        <v>399</v>
      </c>
      <c r="J135" s="9" t="s">
        <v>400</v>
      </c>
      <c r="K135" s="9">
        <v>1.4999999999999989</v>
      </c>
      <c r="L135" s="9" t="s">
        <v>224</v>
      </c>
      <c r="M135" s="9" t="s">
        <v>224</v>
      </c>
      <c r="N135" s="9" t="str">
        <f>IFERROR(INDEX(Table2[Campaign], MATCH(tab_NPT[[#This Row],[Well Name]], Table2[Well Name
Actual], 0)), "")</f>
        <v/>
      </c>
    </row>
    <row r="136" spans="2:14" x14ac:dyDescent="0.3">
      <c r="B136" s="9">
        <v>137</v>
      </c>
      <c r="C136" s="9" t="s">
        <v>365</v>
      </c>
      <c r="D136" s="9" t="s">
        <v>271</v>
      </c>
      <c r="E136" s="9" t="s">
        <v>401</v>
      </c>
      <c r="F136" s="10">
        <v>40258.354166666664</v>
      </c>
      <c r="G136" s="10">
        <v>40258.375</v>
      </c>
      <c r="H136" s="9" t="s">
        <v>354</v>
      </c>
      <c r="I136" s="9" t="s">
        <v>402</v>
      </c>
      <c r="J136" s="9" t="s">
        <v>403</v>
      </c>
      <c r="K136" s="9">
        <v>0.49999999999999961</v>
      </c>
      <c r="L136" s="9" t="s">
        <v>224</v>
      </c>
      <c r="M136" s="9" t="s">
        <v>224</v>
      </c>
      <c r="N136" s="9" t="str">
        <f>IFERROR(INDEX(Table2[Campaign], MATCH(tab_NPT[[#This Row],[Well Name]], Table2[Well Name
Actual], 0)), "")</f>
        <v/>
      </c>
    </row>
    <row r="137" spans="2:14" ht="55.2" x14ac:dyDescent="0.3">
      <c r="B137" s="9">
        <v>138</v>
      </c>
      <c r="C137" s="9" t="s">
        <v>365</v>
      </c>
      <c r="D137" s="9" t="s">
        <v>271</v>
      </c>
      <c r="E137" s="9" t="s">
        <v>386</v>
      </c>
      <c r="F137" s="10">
        <v>40258.6875</v>
      </c>
      <c r="G137" s="10">
        <v>40259.25</v>
      </c>
      <c r="H137" s="9" t="s">
        <v>292</v>
      </c>
      <c r="I137" s="9" t="s">
        <v>299</v>
      </c>
      <c r="J137" s="9" t="s">
        <v>300</v>
      </c>
      <c r="K137" s="9">
        <v>13.499999999999989</v>
      </c>
      <c r="L137" s="9" t="s">
        <v>224</v>
      </c>
      <c r="M137" s="9" t="s">
        <v>224</v>
      </c>
      <c r="N137" s="9" t="str">
        <f>IFERROR(INDEX(Table2[Campaign], MATCH(tab_NPT[[#This Row],[Well Name]], Table2[Well Name
Actual], 0)), "")</f>
        <v/>
      </c>
    </row>
    <row r="138" spans="2:14" ht="41.4" x14ac:dyDescent="0.3">
      <c r="B138" s="9">
        <v>139</v>
      </c>
      <c r="C138" s="9" t="s">
        <v>365</v>
      </c>
      <c r="D138" s="9" t="s">
        <v>271</v>
      </c>
      <c r="E138" s="9" t="s">
        <v>404</v>
      </c>
      <c r="F138" s="10">
        <v>40259.3125</v>
      </c>
      <c r="G138" s="10">
        <v>40259.395844907405</v>
      </c>
      <c r="H138" s="9" t="s">
        <v>331</v>
      </c>
      <c r="I138" s="9" t="s">
        <v>405</v>
      </c>
      <c r="J138" s="9" t="s">
        <v>406</v>
      </c>
      <c r="K138" s="9">
        <v>2.000277777777776</v>
      </c>
      <c r="L138" s="9" t="s">
        <v>224</v>
      </c>
      <c r="M138" s="9" t="s">
        <v>224</v>
      </c>
      <c r="N138" s="9" t="str">
        <f>IFERROR(INDEX(Table2[Campaign], MATCH(tab_NPT[[#This Row],[Well Name]], Table2[Well Name
Actual], 0)), "")</f>
        <v/>
      </c>
    </row>
    <row r="139" spans="2:14" x14ac:dyDescent="0.3">
      <c r="B139" s="9">
        <v>140</v>
      </c>
      <c r="C139" s="9" t="s">
        <v>365</v>
      </c>
      <c r="D139" s="9" t="s">
        <v>271</v>
      </c>
      <c r="E139" s="9" t="s">
        <v>397</v>
      </c>
      <c r="F139" s="10">
        <v>40259.520844907405</v>
      </c>
      <c r="G139" s="10">
        <v>40259.5625</v>
      </c>
      <c r="H139" s="9" t="s">
        <v>398</v>
      </c>
      <c r="I139" s="9" t="s">
        <v>399</v>
      </c>
      <c r="J139" s="9" t="s">
        <v>400</v>
      </c>
      <c r="K139" s="9">
        <v>0.9997222222222214</v>
      </c>
      <c r="L139" s="9" t="s">
        <v>224</v>
      </c>
      <c r="M139" s="9" t="s">
        <v>224</v>
      </c>
      <c r="N139" s="9" t="str">
        <f>IFERROR(INDEX(Table2[Campaign], MATCH(tab_NPT[[#This Row],[Well Name]], Table2[Well Name
Actual], 0)), "")</f>
        <v/>
      </c>
    </row>
    <row r="140" spans="2:14" x14ac:dyDescent="0.3">
      <c r="B140" s="9">
        <v>141</v>
      </c>
      <c r="C140" s="9" t="s">
        <v>365</v>
      </c>
      <c r="D140" s="9" t="s">
        <v>271</v>
      </c>
      <c r="E140" s="9" t="s">
        <v>380</v>
      </c>
      <c r="F140" s="10">
        <v>40259.979166666664</v>
      </c>
      <c r="G140" s="10">
        <v>40260.041666666664</v>
      </c>
      <c r="H140" s="9" t="s">
        <v>354</v>
      </c>
      <c r="I140" s="9" t="s">
        <v>381</v>
      </c>
      <c r="J140" s="9" t="s">
        <v>382</v>
      </c>
      <c r="K140" s="9">
        <v>1.4999999999999989</v>
      </c>
      <c r="L140" s="9" t="s">
        <v>224</v>
      </c>
      <c r="M140" s="9" t="s">
        <v>224</v>
      </c>
      <c r="N140" s="9" t="str">
        <f>IFERROR(INDEX(Table2[Campaign], MATCH(tab_NPT[[#This Row],[Well Name]], Table2[Well Name
Actual], 0)), "")</f>
        <v/>
      </c>
    </row>
    <row r="141" spans="2:14" ht="27.6" x14ac:dyDescent="0.3">
      <c r="B141" s="9">
        <v>142</v>
      </c>
      <c r="C141" s="9" t="s">
        <v>365</v>
      </c>
      <c r="D141" s="9" t="s">
        <v>271</v>
      </c>
      <c r="E141" s="9" t="s">
        <v>407</v>
      </c>
      <c r="F141" s="10">
        <v>40261.229166666664</v>
      </c>
      <c r="G141" s="10">
        <v>40261.333344907405</v>
      </c>
      <c r="H141" s="9" t="s">
        <v>283</v>
      </c>
      <c r="I141" s="9" t="s">
        <v>325</v>
      </c>
      <c r="J141" s="9" t="s">
        <v>326</v>
      </c>
      <c r="K141" s="9">
        <v>2.5002777777777756</v>
      </c>
      <c r="L141" s="9" t="s">
        <v>224</v>
      </c>
      <c r="M141" s="9" t="s">
        <v>224</v>
      </c>
      <c r="N141" s="9" t="str">
        <f>IFERROR(INDEX(Table2[Campaign], MATCH(tab_NPT[[#This Row],[Well Name]], Table2[Well Name
Actual], 0)), "")</f>
        <v/>
      </c>
    </row>
    <row r="142" spans="2:14" x14ac:dyDescent="0.3">
      <c r="B142" s="9">
        <v>144</v>
      </c>
      <c r="C142" s="9" t="s">
        <v>365</v>
      </c>
      <c r="D142" s="9" t="s">
        <v>271</v>
      </c>
      <c r="E142" s="9" t="s">
        <v>380</v>
      </c>
      <c r="F142" s="10">
        <v>40262.645844907405</v>
      </c>
      <c r="G142" s="10">
        <v>40263.083344907405</v>
      </c>
      <c r="H142" s="9" t="s">
        <v>354</v>
      </c>
      <c r="I142" s="9" t="s">
        <v>381</v>
      </c>
      <c r="J142" s="9" t="s">
        <v>382</v>
      </c>
      <c r="K142" s="9">
        <v>10.499999999999991</v>
      </c>
      <c r="L142" s="9" t="s">
        <v>224</v>
      </c>
      <c r="M142" s="9" t="s">
        <v>224</v>
      </c>
      <c r="N142" s="9" t="str">
        <f>IFERROR(INDEX(Table2[Campaign], MATCH(tab_NPT[[#This Row],[Well Name]], Table2[Well Name
Actual], 0)), "")</f>
        <v/>
      </c>
    </row>
    <row r="143" spans="2:14" ht="41.4" x14ac:dyDescent="0.3">
      <c r="B143" s="9">
        <v>145</v>
      </c>
      <c r="C143" s="9" t="s">
        <v>365</v>
      </c>
      <c r="D143" s="9" t="s">
        <v>271</v>
      </c>
      <c r="E143" s="9" t="s">
        <v>404</v>
      </c>
      <c r="F143" s="10">
        <v>40263.083344907405</v>
      </c>
      <c r="G143" s="10">
        <v>40263.125</v>
      </c>
      <c r="H143" s="9" t="s">
        <v>331</v>
      </c>
      <c r="I143" s="9" t="s">
        <v>405</v>
      </c>
      <c r="J143" s="9" t="s">
        <v>406</v>
      </c>
      <c r="K143" s="9">
        <v>0.9997222222222214</v>
      </c>
      <c r="L143" s="9" t="s">
        <v>224</v>
      </c>
      <c r="M143" s="9" t="s">
        <v>224</v>
      </c>
      <c r="N143" s="9" t="str">
        <f>IFERROR(INDEX(Table2[Campaign], MATCH(tab_NPT[[#This Row],[Well Name]], Table2[Well Name
Actual], 0)), "")</f>
        <v/>
      </c>
    </row>
    <row r="144" spans="2:14" x14ac:dyDescent="0.3">
      <c r="B144" s="9">
        <v>146</v>
      </c>
      <c r="C144" s="9" t="s">
        <v>365</v>
      </c>
      <c r="D144" s="9" t="s">
        <v>271</v>
      </c>
      <c r="E144" s="9" t="s">
        <v>380</v>
      </c>
      <c r="F144" s="10">
        <v>40263.604166666664</v>
      </c>
      <c r="G144" s="10">
        <v>40263.666666666664</v>
      </c>
      <c r="H144" s="9" t="s">
        <v>354</v>
      </c>
      <c r="I144" s="9" t="s">
        <v>381</v>
      </c>
      <c r="J144" s="9" t="s">
        <v>382</v>
      </c>
      <c r="K144" s="9">
        <v>1.4999999999999989</v>
      </c>
      <c r="L144" s="9" t="s">
        <v>224</v>
      </c>
      <c r="M144" s="9" t="s">
        <v>224</v>
      </c>
      <c r="N144" s="9" t="str">
        <f>IFERROR(INDEX(Table2[Campaign], MATCH(tab_NPT[[#This Row],[Well Name]], Table2[Well Name
Actual], 0)), "")</f>
        <v/>
      </c>
    </row>
    <row r="145" spans="2:14" x14ac:dyDescent="0.3">
      <c r="B145" s="9">
        <v>147</v>
      </c>
      <c r="C145" s="9" t="s">
        <v>365</v>
      </c>
      <c r="D145" s="9" t="s">
        <v>271</v>
      </c>
      <c r="E145" s="9" t="s">
        <v>380</v>
      </c>
      <c r="F145" s="10">
        <v>40263.8125</v>
      </c>
      <c r="G145" s="10">
        <v>40263.854166666664</v>
      </c>
      <c r="H145" s="9" t="s">
        <v>354</v>
      </c>
      <c r="I145" s="9" t="s">
        <v>381</v>
      </c>
      <c r="J145" s="9" t="s">
        <v>382</v>
      </c>
      <c r="K145" s="9">
        <v>0.99999999999999922</v>
      </c>
      <c r="L145" s="9" t="s">
        <v>224</v>
      </c>
      <c r="M145" s="9" t="s">
        <v>224</v>
      </c>
      <c r="N145" s="9" t="str">
        <f>IFERROR(INDEX(Table2[Campaign], MATCH(tab_NPT[[#This Row],[Well Name]], Table2[Well Name
Actual], 0)), "")</f>
        <v/>
      </c>
    </row>
    <row r="146" spans="2:14" x14ac:dyDescent="0.3">
      <c r="B146" s="9">
        <v>148</v>
      </c>
      <c r="C146" s="9" t="s">
        <v>365</v>
      </c>
      <c r="D146" s="9" t="s">
        <v>271</v>
      </c>
      <c r="E146" s="9" t="s">
        <v>380</v>
      </c>
      <c r="F146" s="10">
        <v>40264.041666666664</v>
      </c>
      <c r="G146" s="10">
        <v>40264.3125</v>
      </c>
      <c r="H146" s="9" t="s">
        <v>354</v>
      </c>
      <c r="I146" s="9" t="s">
        <v>381</v>
      </c>
      <c r="J146" s="9" t="s">
        <v>382</v>
      </c>
      <c r="K146" s="9">
        <v>6.4999999999999947</v>
      </c>
      <c r="L146" s="9" t="s">
        <v>224</v>
      </c>
      <c r="M146" s="9" t="s">
        <v>224</v>
      </c>
      <c r="N146" s="9" t="str">
        <f>IFERROR(INDEX(Table2[Campaign], MATCH(tab_NPT[[#This Row],[Well Name]], Table2[Well Name
Actual], 0)), "")</f>
        <v/>
      </c>
    </row>
    <row r="147" spans="2:14" x14ac:dyDescent="0.3">
      <c r="B147" s="9">
        <v>149</v>
      </c>
      <c r="C147" s="9" t="s">
        <v>365</v>
      </c>
      <c r="D147" s="9" t="s">
        <v>271</v>
      </c>
      <c r="E147" s="9" t="s">
        <v>372</v>
      </c>
      <c r="F147" s="10">
        <v>40264.3125</v>
      </c>
      <c r="G147" s="10">
        <v>40264.333344907405</v>
      </c>
      <c r="H147" s="9" t="s">
        <v>288</v>
      </c>
      <c r="I147" s="9" t="s">
        <v>295</v>
      </c>
      <c r="J147" s="9" t="s">
        <v>296</v>
      </c>
      <c r="K147" s="9">
        <v>0.50027777777777738</v>
      </c>
      <c r="L147" s="9" t="s">
        <v>224</v>
      </c>
      <c r="M147" s="9" t="s">
        <v>224</v>
      </c>
      <c r="N147" s="9" t="str">
        <f>IFERROR(INDEX(Table2[Campaign], MATCH(tab_NPT[[#This Row],[Well Name]], Table2[Well Name
Actual], 0)), "")</f>
        <v/>
      </c>
    </row>
    <row r="148" spans="2:14" x14ac:dyDescent="0.3">
      <c r="B148" s="9">
        <v>150</v>
      </c>
      <c r="C148" s="9" t="s">
        <v>365</v>
      </c>
      <c r="D148" s="9" t="s">
        <v>271</v>
      </c>
      <c r="E148" s="9" t="s">
        <v>380</v>
      </c>
      <c r="F148" s="10">
        <v>40264.333344907405</v>
      </c>
      <c r="G148" s="10">
        <v>40264.5</v>
      </c>
      <c r="H148" s="9" t="s">
        <v>354</v>
      </c>
      <c r="I148" s="9" t="s">
        <v>381</v>
      </c>
      <c r="J148" s="9" t="s">
        <v>382</v>
      </c>
      <c r="K148" s="9">
        <v>3.9997222222222191</v>
      </c>
      <c r="L148" s="9" t="s">
        <v>224</v>
      </c>
      <c r="M148" s="9" t="s">
        <v>224</v>
      </c>
      <c r="N148" s="9" t="str">
        <f>IFERROR(INDEX(Table2[Campaign], MATCH(tab_NPT[[#This Row],[Well Name]], Table2[Well Name
Actual], 0)), "")</f>
        <v/>
      </c>
    </row>
    <row r="149" spans="2:14" x14ac:dyDescent="0.3">
      <c r="B149" s="9">
        <v>151</v>
      </c>
      <c r="C149" s="9" t="s">
        <v>365</v>
      </c>
      <c r="D149" s="9" t="s">
        <v>271</v>
      </c>
      <c r="E149" s="9" t="s">
        <v>380</v>
      </c>
      <c r="F149" s="10">
        <v>40264.541666666664</v>
      </c>
      <c r="G149" s="10">
        <v>40265.0625</v>
      </c>
      <c r="H149" s="9" t="s">
        <v>354</v>
      </c>
      <c r="I149" s="9" t="s">
        <v>381</v>
      </c>
      <c r="J149" s="9" t="s">
        <v>382</v>
      </c>
      <c r="K149" s="9">
        <v>12.499999999999989</v>
      </c>
      <c r="L149" s="9" t="s">
        <v>224</v>
      </c>
      <c r="M149" s="9" t="s">
        <v>224</v>
      </c>
      <c r="N149" s="9" t="str">
        <f>IFERROR(INDEX(Table2[Campaign], MATCH(tab_NPT[[#This Row],[Well Name]], Table2[Well Name
Actual], 0)), "")</f>
        <v/>
      </c>
    </row>
    <row r="150" spans="2:14" x14ac:dyDescent="0.3">
      <c r="B150" s="9">
        <v>152</v>
      </c>
      <c r="C150" s="9" t="s">
        <v>365</v>
      </c>
      <c r="D150" s="9" t="s">
        <v>271</v>
      </c>
      <c r="E150" s="9" t="s">
        <v>380</v>
      </c>
      <c r="F150" s="10">
        <v>40265.541666666664</v>
      </c>
      <c r="G150" s="10">
        <v>40266.104166666664</v>
      </c>
      <c r="H150" s="9" t="s">
        <v>354</v>
      </c>
      <c r="I150" s="9" t="s">
        <v>381</v>
      </c>
      <c r="J150" s="9" t="s">
        <v>382</v>
      </c>
      <c r="K150" s="9">
        <v>13.499999999999989</v>
      </c>
      <c r="L150" s="9" t="s">
        <v>224</v>
      </c>
      <c r="M150" s="9" t="s">
        <v>224</v>
      </c>
      <c r="N150" s="9" t="str">
        <f>IFERROR(INDEX(Table2[Campaign], MATCH(tab_NPT[[#This Row],[Well Name]], Table2[Well Name
Actual], 0)), "")</f>
        <v/>
      </c>
    </row>
    <row r="151" spans="2:14" x14ac:dyDescent="0.3">
      <c r="B151" s="9">
        <v>153</v>
      </c>
      <c r="C151" s="9" t="s">
        <v>408</v>
      </c>
      <c r="D151" s="9" t="s">
        <v>271</v>
      </c>
      <c r="E151" s="9">
        <v>1</v>
      </c>
      <c r="F151" s="10">
        <v>40448.270833333328</v>
      </c>
      <c r="G151" s="10">
        <v>40448.833333333328</v>
      </c>
      <c r="H151" s="9" t="s">
        <v>266</v>
      </c>
      <c r="I151" s="9" t="s">
        <v>290</v>
      </c>
      <c r="J151" s="9" t="s">
        <v>291</v>
      </c>
      <c r="K151" s="9">
        <v>13.499999999999989</v>
      </c>
      <c r="L151" s="9" t="s">
        <v>269</v>
      </c>
      <c r="M151" s="9" t="s">
        <v>224</v>
      </c>
      <c r="N151" s="9" t="str">
        <f>IFERROR(INDEX(Table2[Campaign], MATCH(tab_NPT[[#This Row],[Well Name]], Table2[Well Name
Actual], 0)), "")</f>
        <v/>
      </c>
    </row>
    <row r="152" spans="2:14" ht="27.6" x14ac:dyDescent="0.3">
      <c r="B152" s="9">
        <v>154</v>
      </c>
      <c r="C152" s="9" t="s">
        <v>408</v>
      </c>
      <c r="D152" s="9" t="s">
        <v>265</v>
      </c>
      <c r="E152" s="9">
        <v>1</v>
      </c>
      <c r="F152" s="10">
        <v>43453.583333333328</v>
      </c>
      <c r="G152" s="10">
        <v>43453.708333333328</v>
      </c>
      <c r="H152" s="9" t="s">
        <v>266</v>
      </c>
      <c r="I152" s="9" t="s">
        <v>349</v>
      </c>
      <c r="J152" s="9" t="s">
        <v>350</v>
      </c>
      <c r="K152" s="9">
        <v>2.9999999999999978</v>
      </c>
      <c r="L152" s="9" t="s">
        <v>314</v>
      </c>
      <c r="M152" s="9" t="s">
        <v>409</v>
      </c>
      <c r="N152" s="9" t="str">
        <f>IFERROR(INDEX(Table2[Campaign], MATCH(tab_NPT[[#This Row],[Well Name]], Table2[Well Name
Actual], 0)), "")</f>
        <v/>
      </c>
    </row>
    <row r="153" spans="2:14" ht="27.6" x14ac:dyDescent="0.3">
      <c r="B153" s="9">
        <v>155</v>
      </c>
      <c r="C153" s="9" t="s">
        <v>23</v>
      </c>
      <c r="D153" s="9" t="s">
        <v>410</v>
      </c>
      <c r="E153" s="9">
        <v>1</v>
      </c>
      <c r="F153" s="10">
        <v>44597.520833333328</v>
      </c>
      <c r="G153" s="10">
        <v>44601.333333333328</v>
      </c>
      <c r="H153" s="9" t="s">
        <v>411</v>
      </c>
      <c r="I153" s="9" t="s">
        <v>412</v>
      </c>
      <c r="J153" s="9" t="s">
        <v>413</v>
      </c>
      <c r="K153" s="9">
        <v>91.499999999999929</v>
      </c>
      <c r="L153" s="9" t="s">
        <v>269</v>
      </c>
      <c r="M153" s="9" t="s">
        <v>359</v>
      </c>
      <c r="N153" s="9" t="str">
        <f>IFERROR(INDEX(Table2[Campaign], MATCH(tab_NPT[[#This Row],[Well Name]], Table2[Well Name
Actual], 0)), "")</f>
        <v>DRJ - 2022</v>
      </c>
    </row>
    <row r="154" spans="2:14" ht="27.6" x14ac:dyDescent="0.3">
      <c r="B154" s="9">
        <v>157</v>
      </c>
      <c r="C154" s="9" t="s">
        <v>23</v>
      </c>
      <c r="D154" s="9" t="s">
        <v>410</v>
      </c>
      <c r="E154" s="9">
        <v>2</v>
      </c>
      <c r="F154" s="10">
        <v>44601.333333333328</v>
      </c>
      <c r="G154" s="10">
        <v>44601.354166666664</v>
      </c>
      <c r="H154" s="9" t="s">
        <v>292</v>
      </c>
      <c r="I154" s="9" t="s">
        <v>414</v>
      </c>
      <c r="J154" s="9" t="s">
        <v>415</v>
      </c>
      <c r="K154" s="9">
        <v>0.49999999999999961</v>
      </c>
      <c r="L154" s="9" t="s">
        <v>314</v>
      </c>
      <c r="M154" s="9" t="s">
        <v>322</v>
      </c>
      <c r="N154" s="9" t="str">
        <f>IFERROR(INDEX(Table2[Campaign], MATCH(tab_NPT[[#This Row],[Well Name]], Table2[Well Name
Actual], 0)), "")</f>
        <v>DRJ - 2022</v>
      </c>
    </row>
    <row r="155" spans="2:14" ht="27.6" x14ac:dyDescent="0.3">
      <c r="B155" s="9">
        <v>158</v>
      </c>
      <c r="C155" s="9" t="s">
        <v>408</v>
      </c>
      <c r="D155" s="9" t="s">
        <v>271</v>
      </c>
      <c r="E155" s="9">
        <v>3</v>
      </c>
      <c r="F155" s="10">
        <v>40453.229166666664</v>
      </c>
      <c r="G155" s="10">
        <v>40453.3125</v>
      </c>
      <c r="H155" s="9" t="s">
        <v>292</v>
      </c>
      <c r="I155" s="9" t="s">
        <v>416</v>
      </c>
      <c r="J155" s="9" t="s">
        <v>417</v>
      </c>
      <c r="K155" s="9">
        <v>1.9999999999999984</v>
      </c>
      <c r="L155" s="9" t="s">
        <v>224</v>
      </c>
      <c r="M155" s="9" t="s">
        <v>224</v>
      </c>
      <c r="N155" s="9" t="str">
        <f>IFERROR(INDEX(Table2[Campaign], MATCH(tab_NPT[[#This Row],[Well Name]], Table2[Well Name
Actual], 0)), "")</f>
        <v/>
      </c>
    </row>
    <row r="156" spans="2:14" ht="27.6" x14ac:dyDescent="0.3">
      <c r="B156" s="9">
        <v>159</v>
      </c>
      <c r="C156" s="9" t="s">
        <v>23</v>
      </c>
      <c r="D156" s="9" t="s">
        <v>410</v>
      </c>
      <c r="E156" s="9">
        <v>3</v>
      </c>
      <c r="F156" s="10">
        <v>44601.354166666664</v>
      </c>
      <c r="G156" s="10">
        <v>44601.729166666664</v>
      </c>
      <c r="H156" s="9" t="s">
        <v>411</v>
      </c>
      <c r="I156" s="9" t="s">
        <v>412</v>
      </c>
      <c r="J156" s="9" t="s">
        <v>413</v>
      </c>
      <c r="K156" s="9">
        <v>8.9999999999999929</v>
      </c>
      <c r="L156" s="9" t="s">
        <v>269</v>
      </c>
      <c r="M156" s="9" t="s">
        <v>359</v>
      </c>
      <c r="N156" s="9" t="str">
        <f>IFERROR(INDEX(Table2[Campaign], MATCH(tab_NPT[[#This Row],[Well Name]], Table2[Well Name
Actual], 0)), "")</f>
        <v>DRJ - 2022</v>
      </c>
    </row>
    <row r="157" spans="2:14" x14ac:dyDescent="0.3">
      <c r="B157" s="9">
        <v>160</v>
      </c>
      <c r="C157" s="9" t="s">
        <v>408</v>
      </c>
      <c r="D157" s="9" t="s">
        <v>271</v>
      </c>
      <c r="E157" s="9">
        <v>4</v>
      </c>
      <c r="F157" s="10">
        <v>40453.6875</v>
      </c>
      <c r="G157" s="10">
        <v>40453.770833333328</v>
      </c>
      <c r="H157" s="9" t="s">
        <v>288</v>
      </c>
      <c r="I157" s="9" t="s">
        <v>418</v>
      </c>
      <c r="J157" s="9" t="s">
        <v>419</v>
      </c>
      <c r="K157" s="9">
        <v>1.9999999999999984</v>
      </c>
      <c r="L157" s="9" t="s">
        <v>224</v>
      </c>
      <c r="M157" s="9" t="s">
        <v>224</v>
      </c>
      <c r="N157" s="9" t="str">
        <f>IFERROR(INDEX(Table2[Campaign], MATCH(tab_NPT[[#This Row],[Well Name]], Table2[Well Name
Actual], 0)), "")</f>
        <v/>
      </c>
    </row>
    <row r="158" spans="2:14" ht="27.6" x14ac:dyDescent="0.3">
      <c r="B158" s="9">
        <v>161</v>
      </c>
      <c r="C158" s="9" t="s">
        <v>23</v>
      </c>
      <c r="D158" s="9" t="s">
        <v>410</v>
      </c>
      <c r="E158" s="9">
        <v>4</v>
      </c>
      <c r="F158" s="10">
        <v>44610.09375</v>
      </c>
      <c r="G158" s="10">
        <v>44610.104166666664</v>
      </c>
      <c r="H158" s="9" t="s">
        <v>288</v>
      </c>
      <c r="I158" s="9" t="s">
        <v>420</v>
      </c>
      <c r="J158" s="9" t="s">
        <v>421</v>
      </c>
      <c r="K158" s="9">
        <v>0.24999999999999981</v>
      </c>
      <c r="L158" s="9" t="s">
        <v>314</v>
      </c>
      <c r="M158" s="9" t="s">
        <v>298</v>
      </c>
      <c r="N158" s="9" t="str">
        <f>IFERROR(INDEX(Table2[Campaign], MATCH(tab_NPT[[#This Row],[Well Name]], Table2[Well Name
Actual], 0)), "")</f>
        <v>DRJ - 2022</v>
      </c>
    </row>
    <row r="159" spans="2:14" ht="27.6" x14ac:dyDescent="0.3">
      <c r="B159" s="9">
        <v>162</v>
      </c>
      <c r="C159" s="9" t="s">
        <v>408</v>
      </c>
      <c r="D159" s="9" t="s">
        <v>271</v>
      </c>
      <c r="E159" s="9">
        <v>5</v>
      </c>
      <c r="F159" s="10">
        <v>40459.5</v>
      </c>
      <c r="G159" s="10">
        <v>40459.5625</v>
      </c>
      <c r="H159" s="9" t="s">
        <v>292</v>
      </c>
      <c r="I159" s="9" t="s">
        <v>422</v>
      </c>
      <c r="J159" s="9" t="s">
        <v>423</v>
      </c>
      <c r="K159" s="9">
        <v>1.4999999999999989</v>
      </c>
      <c r="L159" s="9" t="s">
        <v>224</v>
      </c>
      <c r="M159" s="9" t="s">
        <v>224</v>
      </c>
      <c r="N159" s="9" t="str">
        <f>IFERROR(INDEX(Table2[Campaign], MATCH(tab_NPT[[#This Row],[Well Name]], Table2[Well Name
Actual], 0)), "")</f>
        <v/>
      </c>
    </row>
    <row r="160" spans="2:14" ht="27.6" x14ac:dyDescent="0.3">
      <c r="B160" s="9">
        <v>163</v>
      </c>
      <c r="C160" s="9" t="s">
        <v>23</v>
      </c>
      <c r="D160" s="9" t="s">
        <v>410</v>
      </c>
      <c r="E160" s="9">
        <v>5</v>
      </c>
      <c r="F160" s="10">
        <v>44603.458333333328</v>
      </c>
      <c r="G160" s="10">
        <v>44604.770833333328</v>
      </c>
      <c r="H160" s="9" t="s">
        <v>292</v>
      </c>
      <c r="I160" s="9" t="s">
        <v>424</v>
      </c>
      <c r="J160" s="9" t="s">
        <v>425</v>
      </c>
      <c r="K160" s="9">
        <v>31.499999999999975</v>
      </c>
      <c r="L160" s="9" t="s">
        <v>314</v>
      </c>
      <c r="M160" s="9" t="s">
        <v>426</v>
      </c>
      <c r="N160" s="9" t="str">
        <f>IFERROR(INDEX(Table2[Campaign], MATCH(tab_NPT[[#This Row],[Well Name]], Table2[Well Name
Actual], 0)), "")</f>
        <v>DRJ - 2022</v>
      </c>
    </row>
    <row r="161" spans="2:14" ht="27.6" x14ac:dyDescent="0.3">
      <c r="B161" s="9">
        <v>165</v>
      </c>
      <c r="C161" s="9" t="s">
        <v>23</v>
      </c>
      <c r="D161" s="9" t="s">
        <v>410</v>
      </c>
      <c r="E161" s="9">
        <v>6</v>
      </c>
      <c r="F161" s="10">
        <v>44616.552083333328</v>
      </c>
      <c r="G161" s="10">
        <v>44616.708333333328</v>
      </c>
      <c r="H161" s="9" t="s">
        <v>292</v>
      </c>
      <c r="I161" s="9" t="s">
        <v>427</v>
      </c>
      <c r="J161" s="9" t="s">
        <v>428</v>
      </c>
      <c r="K161" s="9">
        <v>3.7499999999999969</v>
      </c>
      <c r="L161" s="9" t="s">
        <v>314</v>
      </c>
      <c r="M161" s="9" t="s">
        <v>322</v>
      </c>
      <c r="N161" s="9" t="str">
        <f>IFERROR(INDEX(Table2[Campaign], MATCH(tab_NPT[[#This Row],[Well Name]], Table2[Well Name
Actual], 0)), "")</f>
        <v>DRJ - 2022</v>
      </c>
    </row>
    <row r="162" spans="2:14" ht="27.6" x14ac:dyDescent="0.3">
      <c r="B162" s="9">
        <v>167</v>
      </c>
      <c r="C162" s="9" t="s">
        <v>23</v>
      </c>
      <c r="D162" s="9" t="s">
        <v>410</v>
      </c>
      <c r="E162" s="9">
        <v>7</v>
      </c>
      <c r="F162" s="10">
        <v>44620.854166666664</v>
      </c>
      <c r="G162" s="10">
        <v>44621.197916666664</v>
      </c>
      <c r="H162" s="9" t="s">
        <v>292</v>
      </c>
      <c r="I162" s="9" t="s">
        <v>427</v>
      </c>
      <c r="J162" s="9" t="s">
        <v>428</v>
      </c>
      <c r="K162" s="9">
        <v>8.2499999999999929</v>
      </c>
      <c r="L162" s="9" t="s">
        <v>314</v>
      </c>
      <c r="M162" s="9" t="s">
        <v>322</v>
      </c>
      <c r="N162" s="9" t="str">
        <f>IFERROR(INDEX(Table2[Campaign], MATCH(tab_NPT[[#This Row],[Well Name]], Table2[Well Name
Actual], 0)), "")</f>
        <v>DRJ - 2022</v>
      </c>
    </row>
    <row r="163" spans="2:14" x14ac:dyDescent="0.3">
      <c r="B163" s="9">
        <v>168</v>
      </c>
      <c r="C163" s="9" t="s">
        <v>408</v>
      </c>
      <c r="D163" s="9" t="s">
        <v>271</v>
      </c>
      <c r="E163" s="9">
        <v>8</v>
      </c>
      <c r="F163" s="10">
        <v>40463.041666666664</v>
      </c>
      <c r="G163" s="10">
        <v>40463.125</v>
      </c>
      <c r="H163" s="9" t="s">
        <v>266</v>
      </c>
      <c r="I163" s="9" t="s">
        <v>429</v>
      </c>
      <c r="J163" s="9" t="s">
        <v>430</v>
      </c>
      <c r="K163" s="9">
        <v>1.9999999999999984</v>
      </c>
      <c r="L163" s="9" t="s">
        <v>269</v>
      </c>
      <c r="M163" s="9" t="s">
        <v>224</v>
      </c>
      <c r="N163" s="9" t="str">
        <f>IFERROR(INDEX(Table2[Campaign], MATCH(tab_NPT[[#This Row],[Well Name]], Table2[Well Name
Actual], 0)), "")</f>
        <v/>
      </c>
    </row>
    <row r="164" spans="2:14" ht="27.6" x14ac:dyDescent="0.3">
      <c r="B164" s="9">
        <v>169</v>
      </c>
      <c r="C164" s="9" t="s">
        <v>23</v>
      </c>
      <c r="D164" s="9" t="s">
        <v>410</v>
      </c>
      <c r="E164" s="9">
        <v>8</v>
      </c>
      <c r="F164" s="10">
        <v>44621.802083333328</v>
      </c>
      <c r="G164" s="10">
        <v>44621.8125</v>
      </c>
      <c r="H164" s="9" t="s">
        <v>292</v>
      </c>
      <c r="I164" s="9" t="s">
        <v>431</v>
      </c>
      <c r="J164" s="9" t="s">
        <v>432</v>
      </c>
      <c r="K164" s="9">
        <v>0.24999999999999981</v>
      </c>
      <c r="L164" s="9" t="s">
        <v>314</v>
      </c>
      <c r="M164" s="9" t="s">
        <v>298</v>
      </c>
      <c r="N164" s="9" t="str">
        <f>IFERROR(INDEX(Table2[Campaign], MATCH(tab_NPT[[#This Row],[Well Name]], Table2[Well Name
Actual], 0)), "")</f>
        <v>DRJ - 2022</v>
      </c>
    </row>
    <row r="165" spans="2:14" x14ac:dyDescent="0.3">
      <c r="B165" s="9">
        <v>170</v>
      </c>
      <c r="C165" s="9" t="s">
        <v>408</v>
      </c>
      <c r="D165" s="9" t="s">
        <v>271</v>
      </c>
      <c r="E165" s="9">
        <v>9</v>
      </c>
      <c r="F165" s="10">
        <v>40463.145833333328</v>
      </c>
      <c r="G165" s="10">
        <v>40463.166666666664</v>
      </c>
      <c r="H165" s="9" t="s">
        <v>266</v>
      </c>
      <c r="I165" s="9" t="s">
        <v>429</v>
      </c>
      <c r="J165" s="9" t="s">
        <v>430</v>
      </c>
      <c r="K165" s="9">
        <v>0.49999999999999961</v>
      </c>
      <c r="L165" s="9" t="s">
        <v>269</v>
      </c>
      <c r="M165" s="9" t="s">
        <v>224</v>
      </c>
      <c r="N165" s="9" t="str">
        <f>IFERROR(INDEX(Table2[Campaign], MATCH(tab_NPT[[#This Row],[Well Name]], Table2[Well Name
Actual], 0)), "")</f>
        <v/>
      </c>
    </row>
    <row r="166" spans="2:14" ht="27.6" x14ac:dyDescent="0.3">
      <c r="B166" s="9">
        <v>171</v>
      </c>
      <c r="C166" s="9" t="s">
        <v>23</v>
      </c>
      <c r="D166" s="9" t="s">
        <v>410</v>
      </c>
      <c r="E166" s="9">
        <v>9</v>
      </c>
      <c r="F166" s="10">
        <v>44622.354166666664</v>
      </c>
      <c r="G166" s="10">
        <v>44622.385416666664</v>
      </c>
      <c r="H166" s="9" t="s">
        <v>288</v>
      </c>
      <c r="I166" s="9" t="s">
        <v>295</v>
      </c>
      <c r="J166" s="9" t="s">
        <v>296</v>
      </c>
      <c r="K166" s="9">
        <v>0.74999999999999944</v>
      </c>
      <c r="L166" s="9" t="s">
        <v>314</v>
      </c>
      <c r="M166" s="9" t="s">
        <v>298</v>
      </c>
      <c r="N166" s="9" t="str">
        <f>IFERROR(INDEX(Table2[Campaign], MATCH(tab_NPT[[#This Row],[Well Name]], Table2[Well Name
Actual], 0)), "")</f>
        <v>DRJ - 2022</v>
      </c>
    </row>
    <row r="167" spans="2:14" x14ac:dyDescent="0.3">
      <c r="B167" s="9">
        <v>172</v>
      </c>
      <c r="C167" s="9" t="s">
        <v>408</v>
      </c>
      <c r="D167" s="9" t="s">
        <v>271</v>
      </c>
      <c r="E167" s="9">
        <v>10</v>
      </c>
      <c r="F167" s="10">
        <v>40463.229166666664</v>
      </c>
      <c r="G167" s="10">
        <v>40463.25</v>
      </c>
      <c r="H167" s="9" t="s">
        <v>266</v>
      </c>
      <c r="I167" s="9" t="s">
        <v>429</v>
      </c>
      <c r="J167" s="9" t="s">
        <v>430</v>
      </c>
      <c r="K167" s="9">
        <v>0.49999999999999961</v>
      </c>
      <c r="L167" s="9" t="s">
        <v>269</v>
      </c>
      <c r="M167" s="9" t="s">
        <v>224</v>
      </c>
      <c r="N167" s="9" t="str">
        <f>IFERROR(INDEX(Table2[Campaign], MATCH(tab_NPT[[#This Row],[Well Name]], Table2[Well Name
Actual], 0)), "")</f>
        <v/>
      </c>
    </row>
    <row r="168" spans="2:14" ht="27.6" x14ac:dyDescent="0.3">
      <c r="B168" s="9">
        <v>173</v>
      </c>
      <c r="C168" s="9" t="s">
        <v>408</v>
      </c>
      <c r="D168" s="9" t="s">
        <v>271</v>
      </c>
      <c r="E168" s="9">
        <v>11</v>
      </c>
      <c r="F168" s="10">
        <v>40463.520833333328</v>
      </c>
      <c r="G168" s="10">
        <v>40467.75</v>
      </c>
      <c r="H168" s="9" t="s">
        <v>398</v>
      </c>
      <c r="I168" s="9" t="s">
        <v>433</v>
      </c>
      <c r="J168" s="9" t="s">
        <v>434</v>
      </c>
      <c r="K168" s="9">
        <v>101.4999999999999</v>
      </c>
      <c r="L168" s="9" t="s">
        <v>286</v>
      </c>
      <c r="M168" s="9" t="s">
        <v>287</v>
      </c>
      <c r="N168" s="9" t="str">
        <f>IFERROR(INDEX(Table2[Campaign], MATCH(tab_NPT[[#This Row],[Well Name]], Table2[Well Name
Actual], 0)), "")</f>
        <v/>
      </c>
    </row>
    <row r="169" spans="2:14" ht="27.6" x14ac:dyDescent="0.3">
      <c r="B169" s="9">
        <v>174</v>
      </c>
      <c r="C169" s="9" t="s">
        <v>408</v>
      </c>
      <c r="D169" s="9" t="s">
        <v>271</v>
      </c>
      <c r="E169" s="9">
        <v>12</v>
      </c>
      <c r="F169" s="10">
        <v>40463.520833333328</v>
      </c>
      <c r="G169" s="10">
        <v>40463.541666666664</v>
      </c>
      <c r="H169" s="9" t="s">
        <v>288</v>
      </c>
      <c r="I169" s="9" t="s">
        <v>295</v>
      </c>
      <c r="J169" s="9" t="s">
        <v>296</v>
      </c>
      <c r="K169" s="9">
        <v>0.49999999999999961</v>
      </c>
      <c r="L169" s="9" t="s">
        <v>286</v>
      </c>
      <c r="M169" s="9" t="s">
        <v>287</v>
      </c>
      <c r="N169" s="9" t="str">
        <f>IFERROR(INDEX(Table2[Campaign], MATCH(tab_NPT[[#This Row],[Well Name]], Table2[Well Name
Actual], 0)), "")</f>
        <v/>
      </c>
    </row>
    <row r="170" spans="2:14" ht="27.6" x14ac:dyDescent="0.3">
      <c r="B170" s="9">
        <v>175</v>
      </c>
      <c r="C170" s="9" t="s">
        <v>408</v>
      </c>
      <c r="D170" s="9" t="s">
        <v>271</v>
      </c>
      <c r="E170" s="9">
        <v>13</v>
      </c>
      <c r="F170" s="10">
        <v>40468.166666666664</v>
      </c>
      <c r="G170" s="10">
        <v>40468.1875</v>
      </c>
      <c r="H170" s="9" t="s">
        <v>288</v>
      </c>
      <c r="I170" s="9" t="s">
        <v>309</v>
      </c>
      <c r="J170" s="9" t="s">
        <v>310</v>
      </c>
      <c r="K170" s="9">
        <v>0.49999999999999961</v>
      </c>
      <c r="L170" s="9" t="s">
        <v>286</v>
      </c>
      <c r="M170" s="9" t="s">
        <v>287</v>
      </c>
      <c r="N170" s="9" t="str">
        <f>IFERROR(INDEX(Table2[Campaign], MATCH(tab_NPT[[#This Row],[Well Name]], Table2[Well Name
Actual], 0)), "")</f>
        <v/>
      </c>
    </row>
    <row r="171" spans="2:14" x14ac:dyDescent="0.3">
      <c r="B171" s="9">
        <v>176</v>
      </c>
      <c r="C171" s="9" t="s">
        <v>408</v>
      </c>
      <c r="D171" s="9" t="s">
        <v>271</v>
      </c>
      <c r="E171" s="9">
        <v>14</v>
      </c>
      <c r="F171" s="10">
        <v>40468.833333333328</v>
      </c>
      <c r="G171" s="10">
        <v>40469.020833333328</v>
      </c>
      <c r="H171" s="9" t="s">
        <v>398</v>
      </c>
      <c r="I171" s="9" t="s">
        <v>399</v>
      </c>
      <c r="J171" s="9" t="s">
        <v>400</v>
      </c>
      <c r="K171" s="9">
        <v>4.4999999999999964</v>
      </c>
      <c r="L171" s="9" t="s">
        <v>269</v>
      </c>
      <c r="M171" s="9" t="s">
        <v>224</v>
      </c>
      <c r="N171" s="9" t="str">
        <f>IFERROR(INDEX(Table2[Campaign], MATCH(tab_NPT[[#This Row],[Well Name]], Table2[Well Name
Actual], 0)), "")</f>
        <v/>
      </c>
    </row>
    <row r="172" spans="2:14" x14ac:dyDescent="0.3">
      <c r="B172" s="9">
        <v>177</v>
      </c>
      <c r="C172" s="9" t="s">
        <v>408</v>
      </c>
      <c r="D172" s="9" t="s">
        <v>271</v>
      </c>
      <c r="E172" s="9">
        <v>15</v>
      </c>
      <c r="F172" s="10">
        <v>40469.166666666664</v>
      </c>
      <c r="G172" s="10">
        <v>40469.1875</v>
      </c>
      <c r="H172" s="9" t="s">
        <v>398</v>
      </c>
      <c r="I172" s="9" t="s">
        <v>399</v>
      </c>
      <c r="J172" s="9" t="s">
        <v>400</v>
      </c>
      <c r="K172" s="9">
        <v>0.49999999999999961</v>
      </c>
      <c r="L172" s="9" t="s">
        <v>269</v>
      </c>
      <c r="M172" s="9" t="s">
        <v>224</v>
      </c>
      <c r="N172" s="9" t="str">
        <f>IFERROR(INDEX(Table2[Campaign], MATCH(tab_NPT[[#This Row],[Well Name]], Table2[Well Name
Actual], 0)), "")</f>
        <v/>
      </c>
    </row>
    <row r="173" spans="2:14" x14ac:dyDescent="0.3">
      <c r="B173" s="9">
        <v>178</v>
      </c>
      <c r="C173" s="9" t="s">
        <v>17</v>
      </c>
      <c r="D173" s="9" t="s">
        <v>271</v>
      </c>
      <c r="E173" s="9">
        <v>1</v>
      </c>
      <c r="F173" s="10">
        <v>43644.854166666664</v>
      </c>
      <c r="G173" s="10">
        <v>43644.895833333328</v>
      </c>
      <c r="H173" s="9" t="s">
        <v>354</v>
      </c>
      <c r="I173" s="9" t="s">
        <v>381</v>
      </c>
      <c r="J173" s="9" t="s">
        <v>382</v>
      </c>
      <c r="K173" s="9">
        <v>1</v>
      </c>
      <c r="L173" s="9" t="s">
        <v>269</v>
      </c>
      <c r="M173" s="9" t="s">
        <v>359</v>
      </c>
      <c r="N173" s="9" t="str">
        <f>IFERROR(INDEX(Table2[Campaign], MATCH(tab_NPT[[#This Row],[Well Name]], Table2[Well Name
Actual], 0)), "")</f>
        <v/>
      </c>
    </row>
    <row r="174" spans="2:14" ht="27.6" x14ac:dyDescent="0.3">
      <c r="B174" s="9">
        <v>179</v>
      </c>
      <c r="C174" s="9" t="s">
        <v>17</v>
      </c>
      <c r="D174" s="9" t="s">
        <v>271</v>
      </c>
      <c r="E174" s="9">
        <v>2</v>
      </c>
      <c r="F174" s="10">
        <v>43648.1875</v>
      </c>
      <c r="G174" s="10">
        <v>43648.291666666664</v>
      </c>
      <c r="H174" s="9" t="s">
        <v>292</v>
      </c>
      <c r="I174" s="9" t="s">
        <v>435</v>
      </c>
      <c r="J174" s="9" t="s">
        <v>436</v>
      </c>
      <c r="K174" s="9">
        <v>25</v>
      </c>
      <c r="L174" s="9" t="s">
        <v>274</v>
      </c>
      <c r="M174" s="9" t="s">
        <v>437</v>
      </c>
      <c r="N174" s="9" t="str">
        <f>IFERROR(INDEX(Table2[Campaign], MATCH(tab_NPT[[#This Row],[Well Name]], Table2[Well Name
Actual], 0)), "")</f>
        <v/>
      </c>
    </row>
    <row r="175" spans="2:14" ht="55.2" x14ac:dyDescent="0.3">
      <c r="B175" s="9">
        <v>181</v>
      </c>
      <c r="C175" s="9" t="s">
        <v>17</v>
      </c>
      <c r="D175" s="9" t="s">
        <v>271</v>
      </c>
      <c r="E175" s="9">
        <v>4</v>
      </c>
      <c r="F175" s="10">
        <v>43652.114583333328</v>
      </c>
      <c r="G175" s="10">
        <v>43655.208333333328</v>
      </c>
      <c r="H175" s="9" t="s">
        <v>292</v>
      </c>
      <c r="I175" s="9" t="s">
        <v>299</v>
      </c>
      <c r="J175" s="9" t="s">
        <v>300</v>
      </c>
      <c r="K175" s="9">
        <v>74.25</v>
      </c>
      <c r="L175" s="9" t="s">
        <v>314</v>
      </c>
      <c r="M175" s="9" t="s">
        <v>302</v>
      </c>
      <c r="N175" s="9" t="str">
        <f>IFERROR(INDEX(Table2[Campaign], MATCH(tab_NPT[[#This Row],[Well Name]], Table2[Well Name
Actual], 0)), "")</f>
        <v/>
      </c>
    </row>
    <row r="176" spans="2:14" ht="27.6" x14ac:dyDescent="0.3">
      <c r="B176" s="9">
        <v>182</v>
      </c>
      <c r="C176" s="9" t="s">
        <v>17</v>
      </c>
      <c r="D176" s="9" t="s">
        <v>271</v>
      </c>
      <c r="E176" s="9">
        <v>5</v>
      </c>
      <c r="F176" s="10">
        <v>43675.645833333328</v>
      </c>
      <c r="G176" s="10">
        <v>43676.333333333328</v>
      </c>
      <c r="H176" s="9" t="s">
        <v>292</v>
      </c>
      <c r="I176" s="9" t="s">
        <v>422</v>
      </c>
      <c r="J176" s="9" t="s">
        <v>423</v>
      </c>
      <c r="K176" s="9">
        <v>16.5</v>
      </c>
      <c r="L176" s="9" t="s">
        <v>274</v>
      </c>
      <c r="M176" s="9" t="s">
        <v>438</v>
      </c>
      <c r="N176" s="9" t="str">
        <f>IFERROR(INDEX(Table2[Campaign], MATCH(tab_NPT[[#This Row],[Well Name]], Table2[Well Name
Actual], 0)), "")</f>
        <v/>
      </c>
    </row>
    <row r="177" spans="2:14" x14ac:dyDescent="0.3">
      <c r="B177" s="9">
        <v>183</v>
      </c>
      <c r="C177" s="9" t="s">
        <v>18</v>
      </c>
      <c r="D177" s="9" t="s">
        <v>271</v>
      </c>
      <c r="E177" s="9">
        <v>1</v>
      </c>
      <c r="F177" s="10">
        <v>43694.208333333328</v>
      </c>
      <c r="G177" s="10">
        <v>43695.541666666664</v>
      </c>
      <c r="H177" s="9" t="s">
        <v>283</v>
      </c>
      <c r="I177" s="9" t="s">
        <v>283</v>
      </c>
      <c r="J177" s="9" t="s">
        <v>394</v>
      </c>
      <c r="K177" s="9">
        <v>31.999999999999975</v>
      </c>
      <c r="L177" s="9" t="s">
        <v>286</v>
      </c>
      <c r="M177" s="9" t="s">
        <v>298</v>
      </c>
      <c r="N177" s="9" t="str">
        <f>IFERROR(INDEX(Table2[Campaign], MATCH(tab_NPT[[#This Row],[Well Name]], Table2[Well Name
Actual], 0)), "")</f>
        <v/>
      </c>
    </row>
    <row r="178" spans="2:14" ht="41.4" x14ac:dyDescent="0.3">
      <c r="B178" s="9">
        <v>184</v>
      </c>
      <c r="C178" s="9" t="s">
        <v>18</v>
      </c>
      <c r="D178" s="9" t="s">
        <v>271</v>
      </c>
      <c r="E178" s="9">
        <v>2</v>
      </c>
      <c r="F178" s="10">
        <v>43710.75</v>
      </c>
      <c r="G178" s="10">
        <v>43710.770833333328</v>
      </c>
      <c r="H178" s="9" t="s">
        <v>283</v>
      </c>
      <c r="I178" s="9" t="s">
        <v>283</v>
      </c>
      <c r="J178" s="9" t="s">
        <v>394</v>
      </c>
      <c r="K178" s="9">
        <v>0.49999999999999961</v>
      </c>
      <c r="L178" s="9" t="s">
        <v>314</v>
      </c>
      <c r="M178" s="9" t="s">
        <v>362</v>
      </c>
      <c r="N178" s="9" t="str">
        <f>IFERROR(INDEX(Table2[Campaign], MATCH(tab_NPT[[#This Row],[Well Name]], Table2[Well Name
Actual], 0)), "")</f>
        <v/>
      </c>
    </row>
    <row r="179" spans="2:14" ht="27.6" x14ac:dyDescent="0.3">
      <c r="B179" s="9">
        <v>185</v>
      </c>
      <c r="C179" s="9" t="s">
        <v>18</v>
      </c>
      <c r="D179" s="9" t="s">
        <v>271</v>
      </c>
      <c r="E179" s="9">
        <v>3</v>
      </c>
      <c r="F179" s="10">
        <v>43712.6875</v>
      </c>
      <c r="G179" s="10">
        <v>43713.625</v>
      </c>
      <c r="H179" s="9" t="s">
        <v>283</v>
      </c>
      <c r="I179" s="9" t="s">
        <v>283</v>
      </c>
      <c r="J179" s="9" t="s">
        <v>394</v>
      </c>
      <c r="K179" s="9">
        <v>22.499999999999982</v>
      </c>
      <c r="L179" s="9" t="s">
        <v>314</v>
      </c>
      <c r="M179" s="9" t="s">
        <v>302</v>
      </c>
      <c r="N179" s="9" t="str">
        <f>IFERROR(INDEX(Table2[Campaign], MATCH(tab_NPT[[#This Row],[Well Name]], Table2[Well Name
Actual], 0)), "")</f>
        <v/>
      </c>
    </row>
    <row r="180" spans="2:14" x14ac:dyDescent="0.3">
      <c r="B180" s="9">
        <v>186</v>
      </c>
      <c r="C180" s="9" t="s">
        <v>18</v>
      </c>
      <c r="D180" s="9" t="s">
        <v>271</v>
      </c>
      <c r="E180" s="9">
        <v>4</v>
      </c>
      <c r="F180" s="10">
        <v>43726.833333333328</v>
      </c>
      <c r="G180" s="10">
        <v>43726.979166666664</v>
      </c>
      <c r="H180" s="9" t="s">
        <v>283</v>
      </c>
      <c r="I180" s="9" t="s">
        <v>283</v>
      </c>
      <c r="J180" s="9" t="s">
        <v>394</v>
      </c>
      <c r="K180" s="9">
        <v>3.4999999999999969</v>
      </c>
      <c r="L180" s="9" t="s">
        <v>269</v>
      </c>
      <c r="M180" s="9" t="s">
        <v>359</v>
      </c>
      <c r="N180" s="9" t="str">
        <f>IFERROR(INDEX(Table2[Campaign], MATCH(tab_NPT[[#This Row],[Well Name]], Table2[Well Name
Actual], 0)), "")</f>
        <v/>
      </c>
    </row>
    <row r="181" spans="2:14" ht="27.6" x14ac:dyDescent="0.3">
      <c r="B181" s="9">
        <v>187</v>
      </c>
      <c r="C181" s="9" t="s">
        <v>19</v>
      </c>
      <c r="D181" s="9" t="s">
        <v>271</v>
      </c>
      <c r="E181" s="9">
        <v>1</v>
      </c>
      <c r="F181" s="10">
        <v>43778.9375</v>
      </c>
      <c r="G181" s="10">
        <v>43779.020833333328</v>
      </c>
      <c r="H181" s="9" t="s">
        <v>288</v>
      </c>
      <c r="I181" s="9" t="s">
        <v>309</v>
      </c>
      <c r="J181" s="9" t="s">
        <v>310</v>
      </c>
      <c r="K181" s="9">
        <v>2</v>
      </c>
      <c r="L181" s="9" t="s">
        <v>286</v>
      </c>
      <c r="M181" s="9" t="s">
        <v>298</v>
      </c>
      <c r="N181" s="9" t="str">
        <f>IFERROR(INDEX(Table2[Campaign], MATCH(tab_NPT[[#This Row],[Well Name]], Table2[Well Name
Actual], 0)), "")</f>
        <v/>
      </c>
    </row>
    <row r="182" spans="2:14" ht="27.6" x14ac:dyDescent="0.3">
      <c r="B182" s="9">
        <v>188</v>
      </c>
      <c r="C182" s="9" t="s">
        <v>19</v>
      </c>
      <c r="D182" s="9" t="s">
        <v>271</v>
      </c>
      <c r="E182" s="9">
        <v>2</v>
      </c>
      <c r="F182" s="10">
        <v>43787.75</v>
      </c>
      <c r="G182" s="10">
        <v>43787.770833333328</v>
      </c>
      <c r="H182" s="9" t="s">
        <v>354</v>
      </c>
      <c r="I182" s="9" t="s">
        <v>439</v>
      </c>
      <c r="J182" s="9" t="s">
        <v>440</v>
      </c>
      <c r="K182" s="9">
        <v>0.5</v>
      </c>
      <c r="L182" s="9" t="s">
        <v>269</v>
      </c>
      <c r="M182" s="9" t="s">
        <v>359</v>
      </c>
      <c r="N182" s="9" t="str">
        <f>IFERROR(INDEX(Table2[Campaign], MATCH(tab_NPT[[#This Row],[Well Name]], Table2[Well Name
Actual], 0)), "")</f>
        <v/>
      </c>
    </row>
    <row r="183" spans="2:14" x14ac:dyDescent="0.3">
      <c r="B183" s="9">
        <v>189</v>
      </c>
      <c r="C183" s="9" t="s">
        <v>19</v>
      </c>
      <c r="D183" s="9" t="s">
        <v>271</v>
      </c>
      <c r="E183" s="9">
        <v>3</v>
      </c>
      <c r="F183" s="10">
        <v>43787.770833333328</v>
      </c>
      <c r="G183" s="10">
        <v>43787.854166666664</v>
      </c>
      <c r="H183" s="9" t="s">
        <v>288</v>
      </c>
      <c r="I183" s="9" t="s">
        <v>295</v>
      </c>
      <c r="J183" s="9" t="s">
        <v>296</v>
      </c>
      <c r="K183" s="9">
        <v>2</v>
      </c>
      <c r="L183" s="9" t="s">
        <v>286</v>
      </c>
      <c r="M183" s="9" t="s">
        <v>298</v>
      </c>
      <c r="N183" s="9" t="str">
        <f>IFERROR(INDEX(Table2[Campaign], MATCH(tab_NPT[[#This Row],[Well Name]], Table2[Well Name
Actual], 0)), "")</f>
        <v/>
      </c>
    </row>
    <row r="184" spans="2:14" x14ac:dyDescent="0.3">
      <c r="B184" s="9">
        <v>190</v>
      </c>
      <c r="C184" s="9" t="s">
        <v>19</v>
      </c>
      <c r="D184" s="9" t="s">
        <v>271</v>
      </c>
      <c r="E184" s="9">
        <v>4</v>
      </c>
      <c r="F184" s="10">
        <v>43787.854166666664</v>
      </c>
      <c r="G184" s="10">
        <v>43787.875</v>
      </c>
      <c r="H184" s="9" t="s">
        <v>288</v>
      </c>
      <c r="I184" s="9" t="s">
        <v>329</v>
      </c>
      <c r="J184" s="9" t="s">
        <v>330</v>
      </c>
      <c r="K184" s="9">
        <v>0.5</v>
      </c>
      <c r="L184" s="9" t="s">
        <v>286</v>
      </c>
      <c r="M184" s="9" t="s">
        <v>298</v>
      </c>
      <c r="N184" s="9" t="str">
        <f>IFERROR(INDEX(Table2[Campaign], MATCH(tab_NPT[[#This Row],[Well Name]], Table2[Well Name
Actual], 0)), "")</f>
        <v/>
      </c>
    </row>
    <row r="185" spans="2:14" x14ac:dyDescent="0.3">
      <c r="B185" s="9">
        <v>191</v>
      </c>
      <c r="C185" s="9" t="s">
        <v>19</v>
      </c>
      <c r="D185" s="9" t="s">
        <v>271</v>
      </c>
      <c r="E185" s="9">
        <v>5</v>
      </c>
      <c r="F185" s="10">
        <v>43787.875</v>
      </c>
      <c r="G185" s="10">
        <v>43787.958333333328</v>
      </c>
      <c r="H185" s="9" t="s">
        <v>354</v>
      </c>
      <c r="I185" s="9" t="s">
        <v>381</v>
      </c>
      <c r="J185" s="9" t="s">
        <v>382</v>
      </c>
      <c r="K185" s="9">
        <v>2</v>
      </c>
      <c r="L185" s="9" t="s">
        <v>269</v>
      </c>
      <c r="M185" s="9" t="s">
        <v>359</v>
      </c>
      <c r="N185" s="9" t="str">
        <f>IFERROR(INDEX(Table2[Campaign], MATCH(tab_NPT[[#This Row],[Well Name]], Table2[Well Name
Actual], 0)), "")</f>
        <v/>
      </c>
    </row>
    <row r="186" spans="2:14" ht="41.4" x14ac:dyDescent="0.3">
      <c r="B186" s="9">
        <v>192</v>
      </c>
      <c r="C186" s="9" t="s">
        <v>19</v>
      </c>
      <c r="D186" s="9" t="s">
        <v>271</v>
      </c>
      <c r="E186" s="9">
        <v>6</v>
      </c>
      <c r="F186" s="10">
        <v>43801.270833333328</v>
      </c>
      <c r="G186" s="10">
        <v>43801.354166666664</v>
      </c>
      <c r="H186" s="9" t="s">
        <v>283</v>
      </c>
      <c r="I186" s="9" t="s">
        <v>441</v>
      </c>
      <c r="J186" s="9" t="s">
        <v>442</v>
      </c>
      <c r="K186" s="9">
        <v>1.9999999999999984</v>
      </c>
      <c r="L186" s="9" t="s">
        <v>314</v>
      </c>
      <c r="M186" s="9" t="s">
        <v>324</v>
      </c>
      <c r="N186" s="9" t="str">
        <f>IFERROR(INDEX(Table2[Campaign], MATCH(tab_NPT[[#This Row],[Well Name]], Table2[Well Name
Actual], 0)), "")</f>
        <v/>
      </c>
    </row>
    <row r="187" spans="2:14" x14ac:dyDescent="0.3">
      <c r="B187" s="9">
        <v>193</v>
      </c>
      <c r="C187" s="9" t="s">
        <v>19</v>
      </c>
      <c r="D187" s="9" t="s">
        <v>271</v>
      </c>
      <c r="E187" s="9">
        <v>7</v>
      </c>
      <c r="F187" s="10">
        <v>43802.541666666664</v>
      </c>
      <c r="G187" s="10">
        <v>43803.5</v>
      </c>
      <c r="H187" s="9" t="s">
        <v>398</v>
      </c>
      <c r="I187" s="9" t="s">
        <v>399</v>
      </c>
      <c r="J187" s="9" t="s">
        <v>400</v>
      </c>
      <c r="K187" s="9">
        <v>22.999999999999979</v>
      </c>
      <c r="L187" s="9" t="s">
        <v>269</v>
      </c>
      <c r="M187" s="9" t="s">
        <v>359</v>
      </c>
      <c r="N187" s="9" t="str">
        <f>IFERROR(INDEX(Table2[Campaign], MATCH(tab_NPT[[#This Row],[Well Name]], Table2[Well Name
Actual], 0)), "")</f>
        <v/>
      </c>
    </row>
    <row r="188" spans="2:14" ht="41.4" x14ac:dyDescent="0.3">
      <c r="B188" s="9">
        <v>194</v>
      </c>
      <c r="C188" s="9" t="s">
        <v>19</v>
      </c>
      <c r="D188" s="9" t="s">
        <v>271</v>
      </c>
      <c r="E188" s="9">
        <v>8</v>
      </c>
      <c r="F188" s="10">
        <v>43822.947916666664</v>
      </c>
      <c r="G188" s="10">
        <v>43822.999305555553</v>
      </c>
      <c r="H188" s="9" t="s">
        <v>316</v>
      </c>
      <c r="I188" s="9" t="s">
        <v>317</v>
      </c>
      <c r="J188" s="9" t="s">
        <v>318</v>
      </c>
      <c r="K188" s="9">
        <v>1.2333333333333323</v>
      </c>
      <c r="L188" s="9" t="s">
        <v>269</v>
      </c>
      <c r="M188" s="9" t="s">
        <v>359</v>
      </c>
      <c r="N188" s="9" t="str">
        <f>IFERROR(INDEX(Table2[Campaign], MATCH(tab_NPT[[#This Row],[Well Name]], Table2[Well Name
Actual], 0)), "")</f>
        <v/>
      </c>
    </row>
    <row r="189" spans="2:14" ht="27.6" x14ac:dyDescent="0.3">
      <c r="B189" s="9">
        <v>195</v>
      </c>
      <c r="C189" s="9" t="s">
        <v>20</v>
      </c>
      <c r="D189" s="9" t="s">
        <v>271</v>
      </c>
      <c r="E189" s="9">
        <v>1</v>
      </c>
      <c r="F189" s="10">
        <v>43827.9375</v>
      </c>
      <c r="G189" s="10">
        <v>43828.0625</v>
      </c>
      <c r="H189" s="9" t="s">
        <v>354</v>
      </c>
      <c r="I189" s="9" t="s">
        <v>439</v>
      </c>
      <c r="J189" s="9" t="s">
        <v>440</v>
      </c>
      <c r="K189" s="9">
        <v>2.9999999999999978</v>
      </c>
      <c r="L189" s="9" t="s">
        <v>269</v>
      </c>
      <c r="M189" s="9" t="s">
        <v>359</v>
      </c>
      <c r="N189" s="9" t="str">
        <f>IFERROR(INDEX(Table2[Campaign], MATCH(tab_NPT[[#This Row],[Well Name]], Table2[Well Name
Actual], 0)), "")</f>
        <v/>
      </c>
    </row>
    <row r="190" spans="2:14" x14ac:dyDescent="0.3">
      <c r="B190" s="9">
        <v>197</v>
      </c>
      <c r="C190" s="9" t="s">
        <v>20</v>
      </c>
      <c r="D190" s="9" t="s">
        <v>271</v>
      </c>
      <c r="E190" s="9">
        <v>3</v>
      </c>
      <c r="F190" s="10">
        <v>43839.3125</v>
      </c>
      <c r="G190" s="10">
        <v>43839.364583333328</v>
      </c>
      <c r="H190" s="9" t="s">
        <v>288</v>
      </c>
      <c r="I190" s="9" t="s">
        <v>295</v>
      </c>
      <c r="J190" s="9" t="s">
        <v>296</v>
      </c>
      <c r="K190" s="9">
        <v>1.2499999999999989</v>
      </c>
      <c r="L190" s="9" t="s">
        <v>286</v>
      </c>
      <c r="M190" s="9" t="s">
        <v>298</v>
      </c>
      <c r="N190" s="9" t="str">
        <f>IFERROR(INDEX(Table2[Campaign], MATCH(tab_NPT[[#This Row],[Well Name]], Table2[Well Name
Actual], 0)), "")</f>
        <v/>
      </c>
    </row>
    <row r="191" spans="2:14" ht="27.6" x14ac:dyDescent="0.3">
      <c r="B191" s="9">
        <v>198</v>
      </c>
      <c r="C191" s="9" t="s">
        <v>20</v>
      </c>
      <c r="D191" s="9" t="s">
        <v>271</v>
      </c>
      <c r="E191" s="9">
        <v>4</v>
      </c>
      <c r="F191" s="10">
        <v>43844.854166666664</v>
      </c>
      <c r="G191" s="10">
        <v>43845.4375</v>
      </c>
      <c r="H191" s="9" t="s">
        <v>288</v>
      </c>
      <c r="I191" s="9" t="s">
        <v>309</v>
      </c>
      <c r="J191" s="9" t="s">
        <v>310</v>
      </c>
      <c r="K191" s="9">
        <v>13.999999999999988</v>
      </c>
      <c r="L191" s="9" t="s">
        <v>286</v>
      </c>
      <c r="M191" s="9" t="s">
        <v>298</v>
      </c>
      <c r="N191" s="9" t="str">
        <f>IFERROR(INDEX(Table2[Campaign], MATCH(tab_NPT[[#This Row],[Well Name]], Table2[Well Name
Actual], 0)), "")</f>
        <v/>
      </c>
    </row>
    <row r="192" spans="2:14" x14ac:dyDescent="0.3">
      <c r="B192" s="9">
        <v>199</v>
      </c>
      <c r="C192" s="9" t="s">
        <v>20</v>
      </c>
      <c r="D192" s="9" t="s">
        <v>271</v>
      </c>
      <c r="E192" s="9">
        <v>5</v>
      </c>
      <c r="F192" s="10">
        <v>43858.541666666664</v>
      </c>
      <c r="G192" s="10">
        <v>43859.854166666664</v>
      </c>
      <c r="H192" s="9" t="s">
        <v>288</v>
      </c>
      <c r="I192" s="9" t="s">
        <v>224</v>
      </c>
      <c r="J192" s="9" t="s">
        <v>443</v>
      </c>
      <c r="K192" s="9">
        <v>31.499999999999975</v>
      </c>
      <c r="L192" s="9" t="s">
        <v>269</v>
      </c>
      <c r="M192" s="9" t="s">
        <v>359</v>
      </c>
      <c r="N192" s="9" t="str">
        <f>IFERROR(INDEX(Table2[Campaign], MATCH(tab_NPT[[#This Row],[Well Name]], Table2[Well Name
Actual], 0)), "")</f>
        <v/>
      </c>
    </row>
    <row r="193" spans="2:14" ht="55.2" x14ac:dyDescent="0.3">
      <c r="B193" s="9">
        <v>200</v>
      </c>
      <c r="C193" s="9" t="s">
        <v>21</v>
      </c>
      <c r="D193" s="9" t="s">
        <v>271</v>
      </c>
      <c r="E193" s="9">
        <v>1</v>
      </c>
      <c r="F193" s="10">
        <v>43877.145833333328</v>
      </c>
      <c r="G193" s="10">
        <v>43877.197916666664</v>
      </c>
      <c r="H193" s="9" t="s">
        <v>292</v>
      </c>
      <c r="I193" s="9" t="s">
        <v>299</v>
      </c>
      <c r="J193" s="9" t="s">
        <v>300</v>
      </c>
      <c r="K193" s="9">
        <v>1.2499999999999989</v>
      </c>
      <c r="L193" s="9" t="s">
        <v>301</v>
      </c>
      <c r="M193" s="9" t="s">
        <v>302</v>
      </c>
      <c r="N193" s="9" t="str">
        <f>IFERROR(INDEX(Table2[Campaign], MATCH(tab_NPT[[#This Row],[Well Name]], Table2[Well Name
Actual], 0)), "")</f>
        <v>DRJ - 2019</v>
      </c>
    </row>
    <row r="194" spans="2:14" ht="55.2" x14ac:dyDescent="0.3">
      <c r="B194" s="9">
        <v>201</v>
      </c>
      <c r="C194" s="9" t="s">
        <v>21</v>
      </c>
      <c r="D194" s="9" t="s">
        <v>271</v>
      </c>
      <c r="E194" s="9">
        <v>2</v>
      </c>
      <c r="F194" s="10">
        <v>43877.197916666664</v>
      </c>
      <c r="G194" s="10">
        <v>43877.25</v>
      </c>
      <c r="H194" s="9" t="s">
        <v>292</v>
      </c>
      <c r="I194" s="9" t="s">
        <v>299</v>
      </c>
      <c r="J194" s="9" t="s">
        <v>300</v>
      </c>
      <c r="K194" s="9">
        <v>1.2499999999999989</v>
      </c>
      <c r="L194" s="9" t="s">
        <v>286</v>
      </c>
      <c r="M194" s="9" t="s">
        <v>298</v>
      </c>
      <c r="N194" s="9" t="str">
        <f>IFERROR(INDEX(Table2[Campaign], MATCH(tab_NPT[[#This Row],[Well Name]], Table2[Well Name
Actual], 0)), "")</f>
        <v>DRJ - 2019</v>
      </c>
    </row>
    <row r="195" spans="2:14" ht="27.6" x14ac:dyDescent="0.3">
      <c r="B195" s="9">
        <v>202</v>
      </c>
      <c r="C195" s="9" t="s">
        <v>21</v>
      </c>
      <c r="D195" s="9" t="s">
        <v>271</v>
      </c>
      <c r="E195" s="9">
        <v>3</v>
      </c>
      <c r="F195" s="10">
        <v>43878.5</v>
      </c>
      <c r="G195" s="10">
        <v>43878.541666666664</v>
      </c>
      <c r="H195" s="9" t="s">
        <v>288</v>
      </c>
      <c r="I195" s="9" t="s">
        <v>295</v>
      </c>
      <c r="J195" s="9" t="s">
        <v>296</v>
      </c>
      <c r="K195" s="9">
        <v>0.99999999999999922</v>
      </c>
      <c r="L195" s="9" t="s">
        <v>269</v>
      </c>
      <c r="M195" s="9" t="s">
        <v>359</v>
      </c>
      <c r="N195" s="9" t="str">
        <f>IFERROR(INDEX(Table2[Campaign], MATCH(tab_NPT[[#This Row],[Well Name]], Table2[Well Name
Actual], 0)), "")</f>
        <v>DRJ - 2019</v>
      </c>
    </row>
    <row r="196" spans="2:14" ht="41.4" x14ac:dyDescent="0.3">
      <c r="B196" s="9">
        <v>203</v>
      </c>
      <c r="C196" s="9" t="s">
        <v>21</v>
      </c>
      <c r="D196" s="9" t="s">
        <v>271</v>
      </c>
      <c r="E196" s="9">
        <v>4</v>
      </c>
      <c r="F196" s="10">
        <v>43880.75</v>
      </c>
      <c r="G196" s="10">
        <v>43882.083333333328</v>
      </c>
      <c r="H196" s="9" t="s">
        <v>354</v>
      </c>
      <c r="I196" s="9" t="s">
        <v>444</v>
      </c>
      <c r="J196" s="9" t="s">
        <v>445</v>
      </c>
      <c r="K196" s="9">
        <v>31.999999999999975</v>
      </c>
      <c r="L196" s="9" t="s">
        <v>269</v>
      </c>
      <c r="M196" s="9" t="s">
        <v>359</v>
      </c>
      <c r="N196" s="9" t="str">
        <f>IFERROR(INDEX(Table2[Campaign], MATCH(tab_NPT[[#This Row],[Well Name]], Table2[Well Name
Actual], 0)), "")</f>
        <v>DRJ - 2019</v>
      </c>
    </row>
    <row r="197" spans="2:14" ht="41.4" x14ac:dyDescent="0.3">
      <c r="B197" s="9">
        <v>204</v>
      </c>
      <c r="C197" s="9" t="s">
        <v>21</v>
      </c>
      <c r="D197" s="9" t="s">
        <v>271</v>
      </c>
      <c r="E197" s="9">
        <v>5</v>
      </c>
      <c r="F197" s="10">
        <v>43882.729166666664</v>
      </c>
      <c r="G197" s="10">
        <v>43882.75</v>
      </c>
      <c r="H197" s="9" t="s">
        <v>283</v>
      </c>
      <c r="I197" s="9" t="s">
        <v>339</v>
      </c>
      <c r="J197" s="9" t="s">
        <v>446</v>
      </c>
      <c r="K197" s="9">
        <v>0.49999999999999961</v>
      </c>
      <c r="L197" s="9" t="s">
        <v>314</v>
      </c>
      <c r="M197" s="9" t="s">
        <v>362</v>
      </c>
      <c r="N197" s="9" t="str">
        <f>IFERROR(INDEX(Table2[Campaign], MATCH(tab_NPT[[#This Row],[Well Name]], Table2[Well Name
Actual], 0)), "")</f>
        <v>DRJ - 2019</v>
      </c>
    </row>
    <row r="198" spans="2:14" ht="27.6" x14ac:dyDescent="0.3">
      <c r="B198" s="9">
        <v>205</v>
      </c>
      <c r="C198" s="9" t="s">
        <v>24</v>
      </c>
      <c r="D198" s="9" t="s">
        <v>271</v>
      </c>
      <c r="E198" s="9">
        <v>1</v>
      </c>
      <c r="F198" s="10">
        <v>44626.614583333328</v>
      </c>
      <c r="G198" s="10">
        <v>44626.697916666664</v>
      </c>
      <c r="H198" s="9" t="s">
        <v>292</v>
      </c>
      <c r="I198" s="9" t="s">
        <v>427</v>
      </c>
      <c r="J198" s="9" t="s">
        <v>428</v>
      </c>
      <c r="K198" s="9">
        <v>2</v>
      </c>
      <c r="L198" s="9" t="s">
        <v>314</v>
      </c>
      <c r="M198" s="9" t="s">
        <v>322</v>
      </c>
      <c r="N198" s="9" t="str">
        <f>IFERROR(INDEX(Table2[Campaign], MATCH(tab_NPT[[#This Row],[Well Name]], Table2[Well Name
Actual], 0)), "")</f>
        <v/>
      </c>
    </row>
    <row r="199" spans="2:14" x14ac:dyDescent="0.3">
      <c r="B199" s="9">
        <v>206</v>
      </c>
      <c r="C199" s="9" t="s">
        <v>24</v>
      </c>
      <c r="D199" s="9" t="s">
        <v>271</v>
      </c>
      <c r="E199" s="9">
        <v>2</v>
      </c>
      <c r="F199" s="10">
        <v>44626.729166666664</v>
      </c>
      <c r="G199" s="10">
        <v>44626.875</v>
      </c>
      <c r="H199" s="9" t="s">
        <v>266</v>
      </c>
      <c r="I199" s="9" t="s">
        <v>448</v>
      </c>
      <c r="J199" s="9" t="s">
        <v>449</v>
      </c>
      <c r="K199" s="9">
        <v>3.5</v>
      </c>
      <c r="L199" s="9" t="s">
        <v>269</v>
      </c>
      <c r="M199" s="9" t="s">
        <v>359</v>
      </c>
      <c r="N199" s="9" t="str">
        <f>IFERROR(INDEX(Table2[Campaign], MATCH(tab_NPT[[#This Row],[Well Name]], Table2[Well Name
Actual], 0)), "")</f>
        <v/>
      </c>
    </row>
    <row r="200" spans="2:14" x14ac:dyDescent="0.3">
      <c r="B200" s="9">
        <v>207</v>
      </c>
      <c r="C200" s="9" t="s">
        <v>24</v>
      </c>
      <c r="D200" s="9" t="s">
        <v>271</v>
      </c>
      <c r="E200" s="9">
        <v>3</v>
      </c>
      <c r="F200" s="10">
        <v>44627.708333333328</v>
      </c>
      <c r="G200" s="10">
        <v>44627.791666666664</v>
      </c>
      <c r="H200" s="9" t="s">
        <v>354</v>
      </c>
      <c r="I200" s="9" t="s">
        <v>381</v>
      </c>
      <c r="J200" s="9" t="s">
        <v>382</v>
      </c>
      <c r="K200" s="9">
        <v>2</v>
      </c>
      <c r="L200" s="9" t="s">
        <v>269</v>
      </c>
      <c r="M200" s="9" t="s">
        <v>359</v>
      </c>
      <c r="N200" s="9" t="str">
        <f>IFERROR(INDEX(Table2[Campaign], MATCH(tab_NPT[[#This Row],[Well Name]], Table2[Well Name
Actual], 0)), "")</f>
        <v/>
      </c>
    </row>
    <row r="201" spans="2:14" x14ac:dyDescent="0.3">
      <c r="B201" s="9">
        <v>208</v>
      </c>
      <c r="C201" s="9" t="s">
        <v>24</v>
      </c>
      <c r="D201" s="9" t="s">
        <v>271</v>
      </c>
      <c r="E201" s="9">
        <v>4</v>
      </c>
      <c r="F201" s="10">
        <v>44627.875</v>
      </c>
      <c r="G201" s="10">
        <v>44627.9375</v>
      </c>
      <c r="H201" s="9" t="s">
        <v>354</v>
      </c>
      <c r="I201" s="9" t="s">
        <v>381</v>
      </c>
      <c r="J201" s="9" t="s">
        <v>382</v>
      </c>
      <c r="K201" s="9">
        <v>1.5000000000000002</v>
      </c>
      <c r="L201" s="9" t="s">
        <v>269</v>
      </c>
      <c r="M201" s="9" t="s">
        <v>359</v>
      </c>
      <c r="N201" s="9" t="str">
        <f>IFERROR(INDEX(Table2[Campaign], MATCH(tab_NPT[[#This Row],[Well Name]], Table2[Well Name
Actual], 0)), "")</f>
        <v/>
      </c>
    </row>
    <row r="202" spans="2:14" x14ac:dyDescent="0.3">
      <c r="B202" s="9">
        <v>209</v>
      </c>
      <c r="C202" s="9" t="s">
        <v>24</v>
      </c>
      <c r="D202" s="9" t="s">
        <v>271</v>
      </c>
      <c r="E202" s="9">
        <v>3</v>
      </c>
      <c r="F202" s="10">
        <v>44628.479166666664</v>
      </c>
      <c r="G202" s="10">
        <v>44628.739583333328</v>
      </c>
      <c r="H202" s="9" t="s">
        <v>354</v>
      </c>
      <c r="I202" s="9" t="s">
        <v>381</v>
      </c>
      <c r="J202" s="9" t="s">
        <v>382</v>
      </c>
      <c r="K202" s="9">
        <v>6.25</v>
      </c>
      <c r="L202" s="9" t="s">
        <v>269</v>
      </c>
      <c r="M202" s="9" t="s">
        <v>359</v>
      </c>
      <c r="N202" s="9" t="str">
        <f>IFERROR(INDEX(Table2[Campaign], MATCH(tab_NPT[[#This Row],[Well Name]], Table2[Well Name
Actual], 0)), "")</f>
        <v/>
      </c>
    </row>
    <row r="203" spans="2:14" x14ac:dyDescent="0.3">
      <c r="B203" s="9">
        <v>210</v>
      </c>
      <c r="C203" s="9" t="s">
        <v>24</v>
      </c>
      <c r="D203" s="9" t="s">
        <v>271</v>
      </c>
      <c r="E203" s="9">
        <v>4</v>
      </c>
      <c r="F203" s="10">
        <v>44651.53125</v>
      </c>
      <c r="G203" s="10">
        <v>44651.822916666664</v>
      </c>
      <c r="H203" s="9" t="s">
        <v>354</v>
      </c>
      <c r="I203" s="9" t="s">
        <v>381</v>
      </c>
      <c r="J203" s="9" t="s">
        <v>382</v>
      </c>
      <c r="K203" s="9">
        <v>7</v>
      </c>
      <c r="L203" s="9" t="s">
        <v>269</v>
      </c>
      <c r="M203" s="9" t="s">
        <v>359</v>
      </c>
      <c r="N203" s="9" t="str">
        <f>IFERROR(INDEX(Table2[Campaign], MATCH(tab_NPT[[#This Row],[Well Name]], Table2[Well Name
Actual], 0)), "")</f>
        <v/>
      </c>
    </row>
    <row r="204" spans="2:14" ht="27.6" x14ac:dyDescent="0.3">
      <c r="B204" s="9">
        <v>211</v>
      </c>
      <c r="C204" s="9" t="s">
        <v>24</v>
      </c>
      <c r="D204" s="9" t="s">
        <v>271</v>
      </c>
      <c r="E204" s="9">
        <v>5</v>
      </c>
      <c r="F204" s="10">
        <v>44653.541666666664</v>
      </c>
      <c r="G204" s="10">
        <v>44654.072916666664</v>
      </c>
      <c r="H204" s="9" t="s">
        <v>292</v>
      </c>
      <c r="I204" s="9" t="s">
        <v>389</v>
      </c>
      <c r="J204" s="9" t="s">
        <v>390</v>
      </c>
      <c r="K204" s="9">
        <v>12.75</v>
      </c>
      <c r="L204" s="9" t="s">
        <v>269</v>
      </c>
      <c r="M204" s="9" t="s">
        <v>359</v>
      </c>
      <c r="N204" s="9" t="str">
        <f>IFERROR(INDEX(Table2[Campaign], MATCH(tab_NPT[[#This Row],[Well Name]], Table2[Well Name
Actual], 0)), "")</f>
        <v/>
      </c>
    </row>
    <row r="205" spans="2:14" ht="27.6" x14ac:dyDescent="0.3">
      <c r="B205" s="9">
        <v>212</v>
      </c>
      <c r="C205" s="9" t="s">
        <v>24</v>
      </c>
      <c r="D205" s="9" t="s">
        <v>271</v>
      </c>
      <c r="E205" s="9">
        <v>6</v>
      </c>
      <c r="F205" s="10">
        <v>44656.3125</v>
      </c>
      <c r="G205" s="10">
        <v>44656.458333333328</v>
      </c>
      <c r="H205" s="9" t="s">
        <v>283</v>
      </c>
      <c r="I205" s="9" t="s">
        <v>284</v>
      </c>
      <c r="J205" s="9" t="s">
        <v>285</v>
      </c>
      <c r="K205" s="9">
        <v>3.5</v>
      </c>
      <c r="L205" s="9" t="s">
        <v>314</v>
      </c>
      <c r="M205" s="9" t="s">
        <v>322</v>
      </c>
      <c r="N205" s="9" t="str">
        <f>IFERROR(INDEX(Table2[Campaign], MATCH(tab_NPT[[#This Row],[Well Name]], Table2[Well Name
Actual], 0)), "")</f>
        <v/>
      </c>
    </row>
    <row r="206" spans="2:14" x14ac:dyDescent="0.3">
      <c r="B206" s="9">
        <v>213</v>
      </c>
      <c r="C206" s="9" t="s">
        <v>24</v>
      </c>
      <c r="D206" s="9" t="s">
        <v>271</v>
      </c>
      <c r="E206" s="9">
        <v>7</v>
      </c>
      <c r="F206" s="10">
        <v>44656.458333333328</v>
      </c>
      <c r="G206" s="10">
        <v>44656.645833333328</v>
      </c>
      <c r="H206" s="9" t="s">
        <v>288</v>
      </c>
      <c r="I206" s="9" t="s">
        <v>295</v>
      </c>
      <c r="J206" s="9" t="s">
        <v>296</v>
      </c>
      <c r="K206" s="9">
        <v>4.5</v>
      </c>
      <c r="L206" s="9" t="s">
        <v>286</v>
      </c>
      <c r="M206" s="9" t="s">
        <v>298</v>
      </c>
      <c r="N206" s="9" t="str">
        <f>IFERROR(INDEX(Table2[Campaign], MATCH(tab_NPT[[#This Row],[Well Name]], Table2[Well Name
Actual], 0)), "")</f>
        <v/>
      </c>
    </row>
    <row r="207" spans="2:14" ht="27.6" x14ac:dyDescent="0.3">
      <c r="B207" s="9">
        <v>214</v>
      </c>
      <c r="C207" s="9" t="s">
        <v>24</v>
      </c>
      <c r="D207" s="9" t="s">
        <v>271</v>
      </c>
      <c r="E207" s="9">
        <v>6</v>
      </c>
      <c r="F207" s="10">
        <v>44656.645833333328</v>
      </c>
      <c r="G207" s="10">
        <v>44656.6875</v>
      </c>
      <c r="H207" s="9" t="s">
        <v>283</v>
      </c>
      <c r="I207" s="9" t="s">
        <v>284</v>
      </c>
      <c r="J207" s="9" t="s">
        <v>285</v>
      </c>
      <c r="K207" s="9">
        <v>1</v>
      </c>
      <c r="L207" s="9" t="s">
        <v>314</v>
      </c>
      <c r="M207" s="9" t="s">
        <v>322</v>
      </c>
      <c r="N207" s="9" t="str">
        <f>IFERROR(INDEX(Table2[Campaign], MATCH(tab_NPT[[#This Row],[Well Name]], Table2[Well Name
Actual], 0)), "")</f>
        <v/>
      </c>
    </row>
    <row r="208" spans="2:14" ht="27.6" x14ac:dyDescent="0.3">
      <c r="B208" s="9">
        <v>215</v>
      </c>
      <c r="C208" s="9" t="s">
        <v>24</v>
      </c>
      <c r="D208" s="9" t="s">
        <v>271</v>
      </c>
      <c r="E208" s="9">
        <v>6</v>
      </c>
      <c r="F208" s="10">
        <v>44657.729166666664</v>
      </c>
      <c r="G208" s="10">
        <v>44657.979166666664</v>
      </c>
      <c r="H208" s="9" t="s">
        <v>283</v>
      </c>
      <c r="I208" s="9" t="s">
        <v>284</v>
      </c>
      <c r="J208" s="9" t="s">
        <v>285</v>
      </c>
      <c r="K208" s="9">
        <v>6.0000000000000009</v>
      </c>
      <c r="L208" s="9" t="s">
        <v>314</v>
      </c>
      <c r="M208" s="9" t="s">
        <v>322</v>
      </c>
      <c r="N208" s="9" t="str">
        <f>IFERROR(INDEX(Table2[Campaign], MATCH(tab_NPT[[#This Row],[Well Name]], Table2[Well Name
Actual], 0)), "")</f>
        <v/>
      </c>
    </row>
    <row r="209" spans="2:14" ht="27.6" x14ac:dyDescent="0.3">
      <c r="B209" s="9">
        <v>216</v>
      </c>
      <c r="C209" s="9" t="s">
        <v>24</v>
      </c>
      <c r="D209" s="9" t="s">
        <v>271</v>
      </c>
      <c r="E209" s="9">
        <v>8</v>
      </c>
      <c r="F209" s="10">
        <v>44658.302083333328</v>
      </c>
      <c r="G209" s="10">
        <v>44658.46875</v>
      </c>
      <c r="H209" s="9" t="s">
        <v>288</v>
      </c>
      <c r="I209" s="9" t="s">
        <v>309</v>
      </c>
      <c r="J209" s="9" t="s">
        <v>310</v>
      </c>
      <c r="K209" s="9">
        <v>4</v>
      </c>
      <c r="L209" s="9" t="s">
        <v>286</v>
      </c>
      <c r="M209" s="9" t="s">
        <v>298</v>
      </c>
      <c r="N209" s="9" t="str">
        <f>IFERROR(INDEX(Table2[Campaign], MATCH(tab_NPT[[#This Row],[Well Name]], Table2[Well Name
Actual], 0)), "")</f>
        <v/>
      </c>
    </row>
    <row r="210" spans="2:14" ht="27.6" x14ac:dyDescent="0.3">
      <c r="B210" s="9">
        <v>217</v>
      </c>
      <c r="C210" s="9" t="s">
        <v>24</v>
      </c>
      <c r="D210" s="9" t="s">
        <v>271</v>
      </c>
      <c r="E210" s="9">
        <v>8</v>
      </c>
      <c r="F210" s="10">
        <v>44658.666666666664</v>
      </c>
      <c r="G210" s="10">
        <v>44658.833333333328</v>
      </c>
      <c r="H210" s="9" t="s">
        <v>288</v>
      </c>
      <c r="I210" s="9" t="s">
        <v>309</v>
      </c>
      <c r="J210" s="9" t="s">
        <v>310</v>
      </c>
      <c r="K210" s="9">
        <v>4</v>
      </c>
      <c r="L210" s="9" t="s">
        <v>286</v>
      </c>
      <c r="M210" s="9" t="s">
        <v>298</v>
      </c>
      <c r="N210" s="9" t="str">
        <f>IFERROR(INDEX(Table2[Campaign], MATCH(tab_NPT[[#This Row],[Well Name]], Table2[Well Name
Actual], 0)), "")</f>
        <v/>
      </c>
    </row>
    <row r="211" spans="2:14" ht="55.2" x14ac:dyDescent="0.3">
      <c r="B211" s="9">
        <v>218</v>
      </c>
      <c r="C211" s="9" t="s">
        <v>24</v>
      </c>
      <c r="D211" s="9" t="s">
        <v>271</v>
      </c>
      <c r="E211" s="9">
        <v>9</v>
      </c>
      <c r="F211" s="10">
        <v>44646.489583333328</v>
      </c>
      <c r="G211" s="10">
        <v>44646.875</v>
      </c>
      <c r="H211" s="9" t="s">
        <v>292</v>
      </c>
      <c r="I211" s="9" t="s">
        <v>299</v>
      </c>
      <c r="J211" s="9" t="s">
        <v>300</v>
      </c>
      <c r="K211" s="9">
        <v>9.25</v>
      </c>
      <c r="L211" s="9" t="s">
        <v>314</v>
      </c>
      <c r="M211" s="9" t="s">
        <v>302</v>
      </c>
      <c r="N211" s="9" t="str">
        <f>IFERROR(INDEX(Table2[Campaign], MATCH(tab_NPT[[#This Row],[Well Name]], Table2[Well Name
Actual], 0)), "")</f>
        <v/>
      </c>
    </row>
    <row r="212" spans="2:14" ht="41.4" x14ac:dyDescent="0.3">
      <c r="B212" s="9">
        <v>219</v>
      </c>
      <c r="C212" s="9" t="s">
        <v>25</v>
      </c>
      <c r="D212" s="9" t="s">
        <v>271</v>
      </c>
      <c r="E212" s="9">
        <v>1</v>
      </c>
      <c r="F212" s="10">
        <v>44674.458333333328</v>
      </c>
      <c r="G212" s="10">
        <v>44674.53125</v>
      </c>
      <c r="H212" s="9" t="s">
        <v>283</v>
      </c>
      <c r="I212" s="9" t="s">
        <v>284</v>
      </c>
      <c r="J212" s="9" t="s">
        <v>285</v>
      </c>
      <c r="K212" s="9">
        <v>1.7499999999999984</v>
      </c>
      <c r="L212" s="9" t="s">
        <v>314</v>
      </c>
      <c r="M212" s="9" t="s">
        <v>324</v>
      </c>
      <c r="N212" s="9" t="str">
        <f>IFERROR(INDEX(Table2[Campaign], MATCH(tab_NPT[[#This Row],[Well Name]], Table2[Well Name
Actual], 0)), "")</f>
        <v/>
      </c>
    </row>
    <row r="213" spans="2:14" x14ac:dyDescent="0.3">
      <c r="B213" s="9">
        <v>220</v>
      </c>
      <c r="C213" s="9" t="s">
        <v>25</v>
      </c>
      <c r="D213" s="9" t="s">
        <v>271</v>
      </c>
      <c r="E213" s="9">
        <v>2</v>
      </c>
      <c r="F213" s="10">
        <v>44699</v>
      </c>
      <c r="G213" s="10">
        <v>44699.197916666664</v>
      </c>
      <c r="H213" s="9" t="s">
        <v>288</v>
      </c>
      <c r="I213" s="9" t="s">
        <v>295</v>
      </c>
      <c r="J213" s="9" t="s">
        <v>296</v>
      </c>
      <c r="K213" s="9">
        <v>4.7499999999999964</v>
      </c>
      <c r="L213" s="9" t="s">
        <v>314</v>
      </c>
      <c r="M213" s="9" t="s">
        <v>298</v>
      </c>
      <c r="N213" s="9" t="str">
        <f>IFERROR(INDEX(Table2[Campaign], MATCH(tab_NPT[[#This Row],[Well Name]], Table2[Well Name
Actual], 0)), "")</f>
        <v/>
      </c>
    </row>
    <row r="214" spans="2:14" x14ac:dyDescent="0.3">
      <c r="B214" s="9">
        <v>221</v>
      </c>
      <c r="C214" s="9" t="s">
        <v>25</v>
      </c>
      <c r="D214" s="9" t="s">
        <v>271</v>
      </c>
      <c r="E214" s="9">
        <v>3</v>
      </c>
      <c r="F214" s="10">
        <v>44699.53125</v>
      </c>
      <c r="G214" s="10">
        <v>44699.5625</v>
      </c>
      <c r="H214" s="9" t="s">
        <v>288</v>
      </c>
      <c r="I214" s="9" t="s">
        <v>295</v>
      </c>
      <c r="J214" s="9" t="s">
        <v>296</v>
      </c>
      <c r="K214" s="9">
        <v>0.74999999999999944</v>
      </c>
      <c r="L214" s="9" t="s">
        <v>314</v>
      </c>
      <c r="M214" s="9" t="s">
        <v>298</v>
      </c>
      <c r="N214" s="9" t="str">
        <f>IFERROR(INDEX(Table2[Campaign], MATCH(tab_NPT[[#This Row],[Well Name]], Table2[Well Name
Actual], 0)), "")</f>
        <v/>
      </c>
    </row>
    <row r="215" spans="2:14" x14ac:dyDescent="0.3">
      <c r="B215" s="9">
        <v>222</v>
      </c>
      <c r="C215" s="9" t="s">
        <v>25</v>
      </c>
      <c r="D215" s="9" t="s">
        <v>271</v>
      </c>
      <c r="E215" s="9">
        <v>4</v>
      </c>
      <c r="F215" s="10">
        <v>44700.177083333328</v>
      </c>
      <c r="G215" s="10">
        <v>44700.364583333328</v>
      </c>
      <c r="H215" s="9" t="s">
        <v>288</v>
      </c>
      <c r="I215" s="9" t="s">
        <v>295</v>
      </c>
      <c r="J215" s="9" t="s">
        <v>296</v>
      </c>
      <c r="K215" s="9">
        <v>4.4999999999999964</v>
      </c>
      <c r="L215" s="9" t="s">
        <v>314</v>
      </c>
      <c r="M215" s="9" t="s">
        <v>298</v>
      </c>
      <c r="N215" s="9" t="str">
        <f>IFERROR(INDEX(Table2[Campaign], MATCH(tab_NPT[[#This Row],[Well Name]], Table2[Well Name
Actual], 0)), "")</f>
        <v/>
      </c>
    </row>
    <row r="216" spans="2:14" ht="27.6" x14ac:dyDescent="0.3">
      <c r="B216" s="9">
        <v>223</v>
      </c>
      <c r="C216" s="9" t="s">
        <v>26</v>
      </c>
      <c r="D216" s="9" t="s">
        <v>271</v>
      </c>
      <c r="E216" s="9">
        <v>1</v>
      </c>
      <c r="F216" s="10">
        <v>44719.729166666664</v>
      </c>
      <c r="G216" s="10">
        <v>44719.9375</v>
      </c>
      <c r="H216" s="9" t="s">
        <v>283</v>
      </c>
      <c r="I216" s="9" t="s">
        <v>284</v>
      </c>
      <c r="J216" s="9" t="s">
        <v>285</v>
      </c>
      <c r="K216" s="9">
        <v>5</v>
      </c>
      <c r="L216" s="9" t="s">
        <v>286</v>
      </c>
      <c r="M216" s="9" t="s">
        <v>298</v>
      </c>
      <c r="N216" s="9" t="str">
        <f>IFERROR(INDEX(Table2[Campaign], MATCH(tab_NPT[[#This Row],[Well Name]], Table2[Well Name
Actual], 0)), "")</f>
        <v/>
      </c>
    </row>
    <row r="217" spans="2:14" ht="27.6" x14ac:dyDescent="0.3">
      <c r="B217" s="9">
        <v>224</v>
      </c>
      <c r="C217" s="9" t="s">
        <v>26</v>
      </c>
      <c r="D217" s="9" t="s">
        <v>271</v>
      </c>
      <c r="E217" s="9">
        <v>2</v>
      </c>
      <c r="F217" s="10">
        <v>44720.041666666664</v>
      </c>
      <c r="G217" s="10">
        <v>44720.15625</v>
      </c>
      <c r="H217" s="9" t="s">
        <v>288</v>
      </c>
      <c r="I217" s="9" t="s">
        <v>309</v>
      </c>
      <c r="J217" s="9" t="s">
        <v>310</v>
      </c>
      <c r="K217" s="9">
        <v>2.75</v>
      </c>
      <c r="L217" s="9" t="s">
        <v>286</v>
      </c>
      <c r="M217" s="9" t="s">
        <v>298</v>
      </c>
      <c r="N217" s="9" t="str">
        <f>IFERROR(INDEX(Table2[Campaign], MATCH(tab_NPT[[#This Row],[Well Name]], Table2[Well Name
Actual], 0)), "")</f>
        <v/>
      </c>
    </row>
    <row r="218" spans="2:14" x14ac:dyDescent="0.3">
      <c r="B218" s="9">
        <v>225</v>
      </c>
      <c r="C218" s="9" t="s">
        <v>26</v>
      </c>
      <c r="D218" s="9" t="s">
        <v>271</v>
      </c>
      <c r="E218" s="9">
        <v>3</v>
      </c>
      <c r="F218" s="10">
        <v>44721.9375</v>
      </c>
      <c r="G218" s="10">
        <v>44722.458333333328</v>
      </c>
      <c r="H218" s="9" t="s">
        <v>354</v>
      </c>
      <c r="I218" s="9" t="s">
        <v>381</v>
      </c>
      <c r="J218" s="9" t="s">
        <v>382</v>
      </c>
      <c r="K218" s="9">
        <v>12.499999999999989</v>
      </c>
      <c r="L218" s="9" t="s">
        <v>269</v>
      </c>
      <c r="M218" s="9" t="s">
        <v>359</v>
      </c>
      <c r="N218" s="9" t="str">
        <f>IFERROR(INDEX(Table2[Campaign], MATCH(tab_NPT[[#This Row],[Well Name]], Table2[Well Name
Actual], 0)), "")</f>
        <v/>
      </c>
    </row>
    <row r="219" spans="2:14" ht="27.6" x14ac:dyDescent="0.3">
      <c r="B219" s="9">
        <v>227</v>
      </c>
      <c r="C219" s="9" t="s">
        <v>26</v>
      </c>
      <c r="D219" s="9" t="s">
        <v>271</v>
      </c>
      <c r="E219" s="9">
        <v>5</v>
      </c>
      <c r="F219" s="10">
        <v>44727.625</v>
      </c>
      <c r="G219" s="10">
        <v>44727.75</v>
      </c>
      <c r="H219" s="9" t="s">
        <v>283</v>
      </c>
      <c r="I219" s="9" t="s">
        <v>334</v>
      </c>
      <c r="J219" s="9" t="s">
        <v>335</v>
      </c>
      <c r="K219" s="9">
        <v>2.9999999999999978</v>
      </c>
      <c r="L219" s="9" t="s">
        <v>314</v>
      </c>
      <c r="M219" s="9" t="s">
        <v>322</v>
      </c>
      <c r="N219" s="9" t="str">
        <f>IFERROR(INDEX(Table2[Campaign], MATCH(tab_NPT[[#This Row],[Well Name]], Table2[Well Name
Actual], 0)), "")</f>
        <v/>
      </c>
    </row>
    <row r="220" spans="2:14" ht="27.6" x14ac:dyDescent="0.3">
      <c r="B220" s="9">
        <v>229</v>
      </c>
      <c r="C220" s="9" t="s">
        <v>27</v>
      </c>
      <c r="D220" s="9" t="s">
        <v>271</v>
      </c>
      <c r="E220" s="9">
        <v>1</v>
      </c>
      <c r="F220" s="10">
        <v>44756.760416666664</v>
      </c>
      <c r="G220" s="10">
        <v>44756.822916666664</v>
      </c>
      <c r="H220" s="9" t="s">
        <v>453</v>
      </c>
      <c r="I220" s="9" t="s">
        <v>454</v>
      </c>
      <c r="J220" s="9" t="s">
        <v>455</v>
      </c>
      <c r="K220" s="9">
        <v>1.5000000000000002</v>
      </c>
      <c r="L220" s="9" t="s">
        <v>314</v>
      </c>
      <c r="M220" s="9" t="s">
        <v>322</v>
      </c>
      <c r="N220" s="9" t="str">
        <f>IFERROR(INDEX(Table2[Campaign], MATCH(tab_NPT[[#This Row],[Well Name]], Table2[Well Name
Actual], 0)), "")</f>
        <v/>
      </c>
    </row>
    <row r="221" spans="2:14" x14ac:dyDescent="0.3">
      <c r="B221" s="9">
        <v>230</v>
      </c>
      <c r="C221" s="9" t="s">
        <v>27</v>
      </c>
      <c r="D221" s="9" t="s">
        <v>271</v>
      </c>
      <c r="E221" s="9">
        <v>2</v>
      </c>
      <c r="F221" s="10">
        <v>44762.229166666664</v>
      </c>
      <c r="G221" s="10">
        <v>44762.53125</v>
      </c>
      <c r="H221" s="9" t="s">
        <v>288</v>
      </c>
      <c r="I221" s="9" t="s">
        <v>295</v>
      </c>
      <c r="J221" s="9" t="s">
        <v>296</v>
      </c>
      <c r="K221" s="9">
        <v>7.2500000000000009</v>
      </c>
      <c r="L221" s="9" t="s">
        <v>314</v>
      </c>
      <c r="M221" s="9" t="s">
        <v>298</v>
      </c>
      <c r="N221" s="9" t="str">
        <f>IFERROR(INDEX(Table2[Campaign], MATCH(tab_NPT[[#This Row],[Well Name]], Table2[Well Name
Actual], 0)), "")</f>
        <v/>
      </c>
    </row>
    <row r="222" spans="2:14" x14ac:dyDescent="0.3">
      <c r="B222" s="9">
        <v>231</v>
      </c>
      <c r="C222" s="9" t="s">
        <v>27</v>
      </c>
      <c r="D222" s="9" t="s">
        <v>271</v>
      </c>
      <c r="E222" s="9">
        <v>3</v>
      </c>
      <c r="F222" s="10">
        <v>44762.5625</v>
      </c>
      <c r="G222" s="10">
        <v>44762.666666666664</v>
      </c>
      <c r="H222" s="9" t="s">
        <v>288</v>
      </c>
      <c r="I222" s="9" t="s">
        <v>295</v>
      </c>
      <c r="J222" s="9" t="s">
        <v>296</v>
      </c>
      <c r="K222" s="9">
        <v>2.5</v>
      </c>
      <c r="L222" s="9" t="s">
        <v>314</v>
      </c>
      <c r="M222" s="9" t="s">
        <v>298</v>
      </c>
      <c r="N222" s="9" t="str">
        <f>IFERROR(INDEX(Table2[Campaign], MATCH(tab_NPT[[#This Row],[Well Name]], Table2[Well Name
Actual], 0)), "")</f>
        <v/>
      </c>
    </row>
    <row r="223" spans="2:14" x14ac:dyDescent="0.3">
      <c r="B223" s="9">
        <v>232</v>
      </c>
      <c r="C223" s="9" t="s">
        <v>27</v>
      </c>
      <c r="D223" s="9" t="s">
        <v>271</v>
      </c>
      <c r="E223" s="9">
        <v>4</v>
      </c>
      <c r="F223" s="10">
        <v>44763.239583333328</v>
      </c>
      <c r="G223" s="10">
        <v>44763.302083333328</v>
      </c>
      <c r="H223" s="9" t="s">
        <v>316</v>
      </c>
      <c r="I223" s="9" t="s">
        <v>456</v>
      </c>
      <c r="J223" s="9" t="s">
        <v>457</v>
      </c>
      <c r="K223" s="9">
        <v>1.5000000000000002</v>
      </c>
      <c r="L223" s="9" t="s">
        <v>269</v>
      </c>
      <c r="M223" s="9" t="s">
        <v>359</v>
      </c>
      <c r="N223" s="9" t="str">
        <f>IFERROR(INDEX(Table2[Campaign], MATCH(tab_NPT[[#This Row],[Well Name]], Table2[Well Name
Actual], 0)), "")</f>
        <v/>
      </c>
    </row>
    <row r="224" spans="2:14" x14ac:dyDescent="0.3">
      <c r="B224" s="9">
        <v>233</v>
      </c>
      <c r="C224" s="9" t="s">
        <v>27</v>
      </c>
      <c r="D224" s="9" t="s">
        <v>271</v>
      </c>
      <c r="E224" s="9">
        <v>4</v>
      </c>
      <c r="F224" s="10">
        <v>44763.5</v>
      </c>
      <c r="G224" s="10">
        <v>44763.65625</v>
      </c>
      <c r="H224" s="9" t="s">
        <v>316</v>
      </c>
      <c r="I224" s="9" t="s">
        <v>456</v>
      </c>
      <c r="J224" s="9" t="s">
        <v>457</v>
      </c>
      <c r="K224" s="9">
        <v>3.7499999999999996</v>
      </c>
      <c r="L224" s="9" t="s">
        <v>269</v>
      </c>
      <c r="M224" s="9" t="s">
        <v>359</v>
      </c>
      <c r="N224" s="9" t="str">
        <f>IFERROR(INDEX(Table2[Campaign], MATCH(tab_NPT[[#This Row],[Well Name]], Table2[Well Name
Actual], 0)), "")</f>
        <v/>
      </c>
    </row>
    <row r="225" spans="2:14" x14ac:dyDescent="0.3">
      <c r="B225" s="9">
        <v>234</v>
      </c>
      <c r="C225" s="9" t="s">
        <v>27</v>
      </c>
      <c r="D225" s="9" t="s">
        <v>271</v>
      </c>
      <c r="E225" s="9">
        <v>5</v>
      </c>
      <c r="F225" s="10">
        <v>44763.739583333328</v>
      </c>
      <c r="G225" s="10">
        <v>44763.75</v>
      </c>
      <c r="H225" s="9" t="s">
        <v>288</v>
      </c>
      <c r="I225" s="9" t="s">
        <v>303</v>
      </c>
      <c r="J225" s="9" t="s">
        <v>304</v>
      </c>
      <c r="K225" s="9">
        <v>0.25</v>
      </c>
      <c r="L225" s="9" t="s">
        <v>314</v>
      </c>
      <c r="M225" s="9" t="s">
        <v>298</v>
      </c>
      <c r="N225" s="9" t="str">
        <f>IFERROR(INDEX(Table2[Campaign], MATCH(tab_NPT[[#This Row],[Well Name]], Table2[Well Name
Actual], 0)), "")</f>
        <v/>
      </c>
    </row>
    <row r="226" spans="2:14" x14ac:dyDescent="0.3">
      <c r="B226" s="9">
        <v>235</v>
      </c>
      <c r="C226" s="9" t="s">
        <v>27</v>
      </c>
      <c r="D226" s="9" t="s">
        <v>271</v>
      </c>
      <c r="E226" s="9">
        <v>6</v>
      </c>
      <c r="F226" s="10">
        <v>44763.90625</v>
      </c>
      <c r="G226" s="10">
        <v>44764.166666666664</v>
      </c>
      <c r="H226" s="9" t="s">
        <v>288</v>
      </c>
      <c r="I226" s="9" t="s">
        <v>295</v>
      </c>
      <c r="J226" s="9" t="s">
        <v>296</v>
      </c>
      <c r="K226" s="9">
        <v>6.25</v>
      </c>
      <c r="L226" s="9" t="s">
        <v>314</v>
      </c>
      <c r="M226" s="9" t="s">
        <v>298</v>
      </c>
      <c r="N226" s="9" t="str">
        <f>IFERROR(INDEX(Table2[Campaign], MATCH(tab_NPT[[#This Row],[Well Name]], Table2[Well Name
Actual], 0)), "")</f>
        <v/>
      </c>
    </row>
    <row r="227" spans="2:14" x14ac:dyDescent="0.3">
      <c r="B227" s="9">
        <v>236</v>
      </c>
      <c r="C227" s="9" t="s">
        <v>27</v>
      </c>
      <c r="D227" s="9" t="s">
        <v>271</v>
      </c>
      <c r="E227" s="9">
        <v>6</v>
      </c>
      <c r="F227" s="10">
        <v>44764.34375</v>
      </c>
      <c r="G227" s="10">
        <v>44764.489583333328</v>
      </c>
      <c r="H227" s="9" t="s">
        <v>288</v>
      </c>
      <c r="I227" s="9" t="s">
        <v>295</v>
      </c>
      <c r="J227" s="9" t="s">
        <v>296</v>
      </c>
      <c r="K227" s="9">
        <v>3.5</v>
      </c>
      <c r="L227" s="9" t="s">
        <v>314</v>
      </c>
      <c r="M227" s="9" t="s">
        <v>298</v>
      </c>
      <c r="N227" s="9" t="str">
        <f>IFERROR(INDEX(Table2[Campaign], MATCH(tab_NPT[[#This Row],[Well Name]], Table2[Well Name
Actual], 0)), "")</f>
        <v/>
      </c>
    </row>
    <row r="228" spans="2:14" x14ac:dyDescent="0.3">
      <c r="B228" s="9">
        <v>239</v>
      </c>
      <c r="C228" s="9" t="s">
        <v>27</v>
      </c>
      <c r="D228" s="9" t="s">
        <v>271</v>
      </c>
      <c r="E228" s="9">
        <v>6</v>
      </c>
      <c r="F228" s="10">
        <v>44767.614583333328</v>
      </c>
      <c r="G228" s="10">
        <v>44767.625</v>
      </c>
      <c r="H228" s="9" t="s">
        <v>288</v>
      </c>
      <c r="I228" s="9" t="s">
        <v>295</v>
      </c>
      <c r="J228" s="9" t="s">
        <v>296</v>
      </c>
      <c r="K228" s="9">
        <v>0.25</v>
      </c>
      <c r="L228" s="9" t="s">
        <v>314</v>
      </c>
      <c r="M228" s="9" t="s">
        <v>298</v>
      </c>
      <c r="N228" s="9" t="str">
        <f>IFERROR(INDEX(Table2[Campaign], MATCH(tab_NPT[[#This Row],[Well Name]], Table2[Well Name
Actual], 0)), "")</f>
        <v/>
      </c>
    </row>
    <row r="229" spans="2:14" x14ac:dyDescent="0.3">
      <c r="B229" s="9">
        <v>240</v>
      </c>
      <c r="C229" s="9" t="s">
        <v>27</v>
      </c>
      <c r="D229" s="9" t="s">
        <v>271</v>
      </c>
      <c r="E229" s="9">
        <v>4</v>
      </c>
      <c r="F229" s="10">
        <v>44767.625</v>
      </c>
      <c r="G229" s="10">
        <v>44767.666666666664</v>
      </c>
      <c r="H229" s="9" t="s">
        <v>316</v>
      </c>
      <c r="I229" s="9" t="s">
        <v>456</v>
      </c>
      <c r="J229" s="9" t="s">
        <v>457</v>
      </c>
      <c r="K229" s="9">
        <v>1</v>
      </c>
      <c r="L229" s="9" t="s">
        <v>269</v>
      </c>
      <c r="M229" s="9" t="s">
        <v>359</v>
      </c>
      <c r="N229" s="9" t="str">
        <f>IFERROR(INDEX(Table2[Campaign], MATCH(tab_NPT[[#This Row],[Well Name]], Table2[Well Name
Actual], 0)), "")</f>
        <v/>
      </c>
    </row>
    <row r="230" spans="2:14" x14ac:dyDescent="0.3">
      <c r="B230" s="9">
        <v>241</v>
      </c>
      <c r="C230" s="9" t="s">
        <v>27</v>
      </c>
      <c r="D230" s="9" t="s">
        <v>271</v>
      </c>
      <c r="E230" s="9">
        <v>6</v>
      </c>
      <c r="F230" s="10">
        <v>44767.666666666664</v>
      </c>
      <c r="G230" s="10">
        <v>44767.989583333328</v>
      </c>
      <c r="H230" s="9" t="s">
        <v>288</v>
      </c>
      <c r="I230" s="9" t="s">
        <v>295</v>
      </c>
      <c r="J230" s="9" t="s">
        <v>296</v>
      </c>
      <c r="K230" s="9">
        <v>7.75</v>
      </c>
      <c r="L230" s="9" t="s">
        <v>314</v>
      </c>
      <c r="M230" s="9" t="s">
        <v>298</v>
      </c>
      <c r="N230" s="9" t="str">
        <f>IFERROR(INDEX(Table2[Campaign], MATCH(tab_NPT[[#This Row],[Well Name]], Table2[Well Name
Actual], 0)), "")</f>
        <v/>
      </c>
    </row>
    <row r="231" spans="2:14" ht="27.6" x14ac:dyDescent="0.3">
      <c r="B231" s="9">
        <v>243</v>
      </c>
      <c r="C231" s="9" t="s">
        <v>29</v>
      </c>
      <c r="D231" s="9" t="s">
        <v>271</v>
      </c>
      <c r="E231" s="9">
        <v>1</v>
      </c>
      <c r="F231" s="10">
        <v>45408.3125</v>
      </c>
      <c r="G231" s="10">
        <v>45408.458333333328</v>
      </c>
      <c r="H231" s="9" t="s">
        <v>354</v>
      </c>
      <c r="I231" s="9" t="s">
        <v>381</v>
      </c>
      <c r="J231" s="9" t="s">
        <v>382</v>
      </c>
      <c r="K231" s="9">
        <v>3.5</v>
      </c>
      <c r="L231" s="9" t="s">
        <v>269</v>
      </c>
      <c r="M231" s="9" t="s">
        <v>458</v>
      </c>
      <c r="N231" s="9" t="str">
        <f>IFERROR(INDEX(Table2[Campaign], MATCH(tab_NPT[[#This Row],[Well Name]], Table2[Well Name
Actual], 0)), "")</f>
        <v>DRJ - 2024</v>
      </c>
    </row>
    <row r="232" spans="2:14" ht="27.6" x14ac:dyDescent="0.3">
      <c r="B232" s="9">
        <v>244</v>
      </c>
      <c r="C232" s="9" t="s">
        <v>29</v>
      </c>
      <c r="D232" s="9" t="s">
        <v>271</v>
      </c>
      <c r="E232" s="9">
        <v>3</v>
      </c>
      <c r="F232" s="10">
        <v>45410.395833333328</v>
      </c>
      <c r="G232" s="10">
        <v>45410.416666666664</v>
      </c>
      <c r="H232" s="9" t="s">
        <v>288</v>
      </c>
      <c r="I232" s="9" t="s">
        <v>306</v>
      </c>
      <c r="J232" s="9" t="s">
        <v>307</v>
      </c>
      <c r="K232" s="9">
        <v>0.5</v>
      </c>
      <c r="L232" s="9" t="s">
        <v>314</v>
      </c>
      <c r="M232" s="9" t="s">
        <v>327</v>
      </c>
      <c r="N232" s="9" t="str">
        <f>IFERROR(INDEX(Table2[Campaign], MATCH(tab_NPT[[#This Row],[Well Name]], Table2[Well Name
Actual], 0)), "")</f>
        <v>DRJ - 2024</v>
      </c>
    </row>
    <row r="233" spans="2:14" ht="27.6" x14ac:dyDescent="0.3">
      <c r="B233" s="9">
        <v>246</v>
      </c>
      <c r="C233" s="9" t="s">
        <v>29</v>
      </c>
      <c r="D233" s="9" t="s">
        <v>271</v>
      </c>
      <c r="E233" s="9">
        <v>5</v>
      </c>
      <c r="F233" s="10">
        <v>45411.979166666664</v>
      </c>
      <c r="G233" s="10">
        <v>45412</v>
      </c>
      <c r="H233" s="9" t="s">
        <v>288</v>
      </c>
      <c r="I233" s="9" t="s">
        <v>295</v>
      </c>
      <c r="J233" s="9" t="s">
        <v>296</v>
      </c>
      <c r="K233" s="9">
        <v>0.5</v>
      </c>
      <c r="L233" s="9" t="s">
        <v>286</v>
      </c>
      <c r="M233" s="9" t="s">
        <v>459</v>
      </c>
      <c r="N233" s="9" t="str">
        <f>IFERROR(INDEX(Table2[Campaign], MATCH(tab_NPT[[#This Row],[Well Name]], Table2[Well Name
Actual], 0)), "")</f>
        <v>DRJ - 2024</v>
      </c>
    </row>
    <row r="234" spans="2:14" ht="27.6" x14ac:dyDescent="0.3">
      <c r="B234" s="9">
        <v>247</v>
      </c>
      <c r="C234" s="9" t="s">
        <v>29</v>
      </c>
      <c r="D234" s="9" t="s">
        <v>271</v>
      </c>
      <c r="E234" s="9">
        <v>5</v>
      </c>
      <c r="F234" s="10">
        <v>45412</v>
      </c>
      <c r="G234" s="10">
        <v>45412.020833333328</v>
      </c>
      <c r="H234" s="9" t="s">
        <v>288</v>
      </c>
      <c r="I234" s="9" t="s">
        <v>295</v>
      </c>
      <c r="J234" s="9" t="s">
        <v>296</v>
      </c>
      <c r="K234" s="9">
        <v>0.5</v>
      </c>
      <c r="L234" s="9" t="s">
        <v>286</v>
      </c>
      <c r="M234" s="9" t="s">
        <v>459</v>
      </c>
      <c r="N234" s="9" t="str">
        <f>IFERROR(INDEX(Table2[Campaign], MATCH(tab_NPT[[#This Row],[Well Name]], Table2[Well Name
Actual], 0)), "")</f>
        <v>DRJ - 2024</v>
      </c>
    </row>
    <row r="235" spans="2:14" ht="27.6" x14ac:dyDescent="0.3">
      <c r="B235" s="9">
        <v>248</v>
      </c>
      <c r="C235" s="9" t="s">
        <v>29</v>
      </c>
      <c r="D235" s="9" t="s">
        <v>271</v>
      </c>
      <c r="E235" s="9">
        <v>5</v>
      </c>
      <c r="F235" s="10">
        <v>45412.5</v>
      </c>
      <c r="G235" s="10">
        <v>45413.479166666664</v>
      </c>
      <c r="H235" s="9" t="s">
        <v>288</v>
      </c>
      <c r="I235" s="9" t="s">
        <v>295</v>
      </c>
      <c r="J235" s="9" t="s">
        <v>296</v>
      </c>
      <c r="K235" s="9">
        <v>23.5</v>
      </c>
      <c r="L235" s="9" t="s">
        <v>286</v>
      </c>
      <c r="M235" s="9" t="s">
        <v>459</v>
      </c>
      <c r="N235" s="9" t="str">
        <f>IFERROR(INDEX(Table2[Campaign], MATCH(tab_NPT[[#This Row],[Well Name]], Table2[Well Name
Actual], 0)), "")</f>
        <v>DRJ - 2024</v>
      </c>
    </row>
    <row r="236" spans="2:14" ht="27.6" x14ac:dyDescent="0.3">
      <c r="B236" s="9">
        <v>249</v>
      </c>
      <c r="C236" s="9" t="s">
        <v>29</v>
      </c>
      <c r="D236" s="9" t="s">
        <v>271</v>
      </c>
      <c r="E236" s="9">
        <v>6</v>
      </c>
      <c r="F236" s="10">
        <v>45417.0625</v>
      </c>
      <c r="G236" s="10">
        <v>45417.072916666664</v>
      </c>
      <c r="H236" s="9" t="s">
        <v>283</v>
      </c>
      <c r="I236" s="9" t="s">
        <v>325</v>
      </c>
      <c r="J236" s="9" t="s">
        <v>326</v>
      </c>
      <c r="K236" s="9">
        <v>0.25</v>
      </c>
      <c r="L236" s="9" t="s">
        <v>314</v>
      </c>
      <c r="M236" s="9" t="s">
        <v>327</v>
      </c>
      <c r="N236" s="9" t="str">
        <f>IFERROR(INDEX(Table2[Campaign], MATCH(tab_NPT[[#This Row],[Well Name]], Table2[Well Name
Actual], 0)), "")</f>
        <v>DRJ - 2024</v>
      </c>
    </row>
    <row r="237" spans="2:14" ht="27.6" x14ac:dyDescent="0.3">
      <c r="B237" s="9">
        <v>250</v>
      </c>
      <c r="C237" s="9" t="s">
        <v>29</v>
      </c>
      <c r="D237" s="9" t="s">
        <v>271</v>
      </c>
      <c r="E237" s="9">
        <v>7</v>
      </c>
      <c r="F237" s="10">
        <v>45417.541666666664</v>
      </c>
      <c r="G237" s="10">
        <v>45417.552083333328</v>
      </c>
      <c r="H237" s="9" t="s">
        <v>331</v>
      </c>
      <c r="I237" s="9" t="s">
        <v>460</v>
      </c>
      <c r="J237" s="9" t="s">
        <v>461</v>
      </c>
      <c r="K237" s="9">
        <v>0.25</v>
      </c>
      <c r="L237" s="9" t="s">
        <v>286</v>
      </c>
      <c r="M237" s="9" t="s">
        <v>459</v>
      </c>
      <c r="N237" s="9" t="str">
        <f>IFERROR(INDEX(Table2[Campaign], MATCH(tab_NPT[[#This Row],[Well Name]], Table2[Well Name
Actual], 0)), "")</f>
        <v>DRJ - 2024</v>
      </c>
    </row>
    <row r="238" spans="2:14" ht="27.6" x14ac:dyDescent="0.3">
      <c r="B238" s="9">
        <v>251</v>
      </c>
      <c r="C238" s="9" t="s">
        <v>29</v>
      </c>
      <c r="D238" s="9" t="s">
        <v>271</v>
      </c>
      <c r="E238" s="9">
        <v>8</v>
      </c>
      <c r="F238" s="10">
        <v>45421.104166666664</v>
      </c>
      <c r="G238" s="10">
        <v>45421.114583333328</v>
      </c>
      <c r="H238" s="9" t="s">
        <v>288</v>
      </c>
      <c r="I238" s="9" t="s">
        <v>295</v>
      </c>
      <c r="J238" s="9" t="s">
        <v>296</v>
      </c>
      <c r="K238" s="9">
        <v>0.25</v>
      </c>
      <c r="L238" s="9" t="s">
        <v>286</v>
      </c>
      <c r="M238" s="9" t="s">
        <v>459</v>
      </c>
      <c r="N238" s="9" t="str">
        <f>IFERROR(INDEX(Table2[Campaign], MATCH(tab_NPT[[#This Row],[Well Name]], Table2[Well Name
Actual], 0)), "")</f>
        <v>DRJ - 2024</v>
      </c>
    </row>
    <row r="239" spans="2:14" ht="27.6" x14ac:dyDescent="0.3">
      <c r="B239" s="9">
        <v>252</v>
      </c>
      <c r="C239" s="9" t="s">
        <v>29</v>
      </c>
      <c r="D239" s="9" t="s">
        <v>271</v>
      </c>
      <c r="E239" s="9">
        <v>9</v>
      </c>
      <c r="F239" s="10">
        <v>45428.239583333328</v>
      </c>
      <c r="G239" s="10">
        <v>45428.3125</v>
      </c>
      <c r="H239" s="9" t="s">
        <v>288</v>
      </c>
      <c r="I239" s="9" t="s">
        <v>295</v>
      </c>
      <c r="J239" s="9" t="s">
        <v>296</v>
      </c>
      <c r="K239" s="9">
        <v>1.75</v>
      </c>
      <c r="L239" s="9" t="s">
        <v>286</v>
      </c>
      <c r="M239" s="9" t="s">
        <v>459</v>
      </c>
      <c r="N239" s="9" t="str">
        <f>IFERROR(INDEX(Table2[Campaign], MATCH(tab_NPT[[#This Row],[Well Name]], Table2[Well Name
Actual], 0)), "")</f>
        <v>DRJ - 2024</v>
      </c>
    </row>
    <row r="240" spans="2:14" ht="27.6" x14ac:dyDescent="0.3">
      <c r="B240" s="9">
        <v>253</v>
      </c>
      <c r="C240" s="9" t="s">
        <v>30</v>
      </c>
      <c r="D240" s="9" t="s">
        <v>271</v>
      </c>
      <c r="E240" s="9">
        <v>1</v>
      </c>
      <c r="F240" s="10">
        <v>45454.083333333328</v>
      </c>
      <c r="G240" s="10">
        <v>45461</v>
      </c>
      <c r="H240" s="9" t="s">
        <v>462</v>
      </c>
      <c r="I240" s="9" t="s">
        <v>399</v>
      </c>
      <c r="J240" s="9" t="s">
        <v>463</v>
      </c>
      <c r="K240" s="9">
        <v>165.99999999999986</v>
      </c>
      <c r="L240" s="9" t="s">
        <v>269</v>
      </c>
      <c r="M240" s="9" t="s">
        <v>224</v>
      </c>
      <c r="N240" s="9" t="str">
        <f>IFERROR(INDEX(Table2[Campaign], MATCH(tab_NPT[[#This Row],[Well Name]], Table2[Well Name
Actual], 0)), "")</f>
        <v>DRJ - 2024</v>
      </c>
    </row>
    <row r="241" spans="2:14" ht="55.2" x14ac:dyDescent="0.3">
      <c r="B241" s="9">
        <v>254</v>
      </c>
      <c r="C241" s="9" t="s">
        <v>30</v>
      </c>
      <c r="D241" s="9" t="s">
        <v>271</v>
      </c>
      <c r="E241" s="9">
        <v>2</v>
      </c>
      <c r="F241" s="10">
        <v>45461</v>
      </c>
      <c r="G241" s="10">
        <v>45461.375</v>
      </c>
      <c r="H241" s="9" t="s">
        <v>292</v>
      </c>
      <c r="I241" s="9" t="s">
        <v>299</v>
      </c>
      <c r="J241" s="9" t="s">
        <v>300</v>
      </c>
      <c r="K241" s="9">
        <v>8.9999999999999929</v>
      </c>
      <c r="L241" s="9" t="s">
        <v>314</v>
      </c>
      <c r="M241" s="9" t="s">
        <v>315</v>
      </c>
      <c r="N241" s="9" t="str">
        <f>IFERROR(INDEX(Table2[Campaign], MATCH(tab_NPT[[#This Row],[Well Name]], Table2[Well Name
Actual], 0)), "")</f>
        <v>DRJ - 2024</v>
      </c>
    </row>
    <row r="242" spans="2:14" ht="27.6" x14ac:dyDescent="0.3">
      <c r="B242" s="9">
        <v>255</v>
      </c>
      <c r="C242" s="9" t="s">
        <v>30</v>
      </c>
      <c r="D242" s="9" t="s">
        <v>271</v>
      </c>
      <c r="E242" s="9">
        <v>3</v>
      </c>
      <c r="F242" s="10">
        <v>45461.375</v>
      </c>
      <c r="G242" s="10">
        <v>45463.708333333328</v>
      </c>
      <c r="H242" s="9" t="s">
        <v>462</v>
      </c>
      <c r="I242" s="9" t="s">
        <v>464</v>
      </c>
      <c r="J242" s="9" t="s">
        <v>465</v>
      </c>
      <c r="K242" s="9">
        <v>55.99999999999995</v>
      </c>
      <c r="L242" s="9" t="s">
        <v>269</v>
      </c>
      <c r="M242" s="9" t="s">
        <v>224</v>
      </c>
      <c r="N242" s="9" t="str">
        <f>IFERROR(INDEX(Table2[Campaign], MATCH(tab_NPT[[#This Row],[Well Name]], Table2[Well Name
Actual], 0)), "")</f>
        <v>DRJ - 2024</v>
      </c>
    </row>
    <row r="243" spans="2:14" ht="27.6" x14ac:dyDescent="0.3">
      <c r="B243" s="9">
        <v>256</v>
      </c>
      <c r="C243" s="9" t="s">
        <v>30</v>
      </c>
      <c r="D243" s="9" t="s">
        <v>271</v>
      </c>
      <c r="E243" s="9">
        <v>4</v>
      </c>
      <c r="F243" s="10">
        <v>45467.666666666664</v>
      </c>
      <c r="G243" s="10">
        <v>45467.708333333328</v>
      </c>
      <c r="H243" s="9" t="s">
        <v>292</v>
      </c>
      <c r="I243" s="9" t="s">
        <v>466</v>
      </c>
      <c r="J243" s="9" t="s">
        <v>467</v>
      </c>
      <c r="K243" s="9">
        <v>0.99999999999999922</v>
      </c>
      <c r="L243" s="9" t="s">
        <v>314</v>
      </c>
      <c r="M243" s="9" t="s">
        <v>338</v>
      </c>
      <c r="N243" s="9" t="str">
        <f>IFERROR(INDEX(Table2[Campaign], MATCH(tab_NPT[[#This Row],[Well Name]], Table2[Well Name
Actual], 0)), "")</f>
        <v>DRJ - 2024</v>
      </c>
    </row>
    <row r="244" spans="2:14" ht="27.6" x14ac:dyDescent="0.3">
      <c r="B244" s="9">
        <v>257</v>
      </c>
      <c r="C244" s="9" t="s">
        <v>30</v>
      </c>
      <c r="D244" s="9" t="s">
        <v>271</v>
      </c>
      <c r="E244" s="9">
        <v>5</v>
      </c>
      <c r="F244" s="10">
        <v>45467.375</v>
      </c>
      <c r="G244" s="10">
        <v>45467.416666666664</v>
      </c>
      <c r="H244" s="9" t="s">
        <v>468</v>
      </c>
      <c r="I244" s="9" t="s">
        <v>469</v>
      </c>
      <c r="J244" s="9" t="s">
        <v>470</v>
      </c>
      <c r="K244" s="9">
        <v>0.99999999999999922</v>
      </c>
      <c r="L244" s="9" t="s">
        <v>286</v>
      </c>
      <c r="M244" s="9" t="s">
        <v>459</v>
      </c>
      <c r="N244" s="9" t="str">
        <f>IFERROR(INDEX(Table2[Campaign], MATCH(tab_NPT[[#This Row],[Well Name]], Table2[Well Name
Actual], 0)), "")</f>
        <v>DRJ - 2024</v>
      </c>
    </row>
    <row r="245" spans="2:14" ht="27.6" x14ac:dyDescent="0.3">
      <c r="B245" s="9">
        <v>258</v>
      </c>
      <c r="C245" s="9" t="s">
        <v>31</v>
      </c>
      <c r="D245" s="9" t="s">
        <v>271</v>
      </c>
      <c r="E245" s="9">
        <v>2</v>
      </c>
      <c r="F245" s="10">
        <v>45488.5</v>
      </c>
      <c r="G245" s="10">
        <v>45488.770833333328</v>
      </c>
      <c r="H245" s="9" t="s">
        <v>283</v>
      </c>
      <c r="I245" s="9" t="s">
        <v>284</v>
      </c>
      <c r="J245" s="9" t="s">
        <v>285</v>
      </c>
      <c r="K245" s="9">
        <v>6.4999999999999947</v>
      </c>
      <c r="L245" s="9" t="s">
        <v>301</v>
      </c>
      <c r="M245" s="9" t="s">
        <v>338</v>
      </c>
      <c r="N245" s="9" t="str">
        <f>IFERROR(INDEX(Table2[Campaign], MATCH(tab_NPT[[#This Row],[Well Name]], Table2[Well Name
Actual], 0)), "")</f>
        <v>DRJ - 2024</v>
      </c>
    </row>
    <row r="246" spans="2:14" ht="27.6" x14ac:dyDescent="0.3">
      <c r="B246" s="9">
        <v>259</v>
      </c>
      <c r="C246" s="9" t="s">
        <v>31</v>
      </c>
      <c r="D246" s="9" t="s">
        <v>271</v>
      </c>
      <c r="E246" s="9">
        <v>1</v>
      </c>
      <c r="F246" s="10">
        <v>45483.71875</v>
      </c>
      <c r="G246" s="10">
        <v>45483.75</v>
      </c>
      <c r="H246" s="9" t="s">
        <v>288</v>
      </c>
      <c r="I246" s="9" t="s">
        <v>295</v>
      </c>
      <c r="J246" s="9" t="s">
        <v>296</v>
      </c>
      <c r="K246" s="9">
        <v>0.74999999999999944</v>
      </c>
      <c r="L246" s="9" t="s">
        <v>286</v>
      </c>
      <c r="M246" s="9" t="s">
        <v>459</v>
      </c>
      <c r="N246" s="9" t="str">
        <f>IFERROR(INDEX(Table2[Campaign], MATCH(tab_NPT[[#This Row],[Well Name]], Table2[Well Name
Actual], 0)), "")</f>
        <v>DRJ - 2024</v>
      </c>
    </row>
    <row r="247" spans="2:14" ht="27.6" x14ac:dyDescent="0.3">
      <c r="B247" s="9">
        <v>260</v>
      </c>
      <c r="C247" s="9" t="s">
        <v>31</v>
      </c>
      <c r="D247" s="9" t="s">
        <v>271</v>
      </c>
      <c r="E247" s="9">
        <v>3</v>
      </c>
      <c r="F247" s="10">
        <v>45488.520833333328</v>
      </c>
      <c r="G247" s="10">
        <v>45488.6875</v>
      </c>
      <c r="H247" s="9" t="s">
        <v>316</v>
      </c>
      <c r="I247" s="9" t="s">
        <v>316</v>
      </c>
      <c r="J247" s="9" t="s">
        <v>471</v>
      </c>
      <c r="K247" s="9">
        <v>3.9999999999999969</v>
      </c>
      <c r="L247" s="9" t="s">
        <v>269</v>
      </c>
      <c r="M247" s="9" t="s">
        <v>458</v>
      </c>
      <c r="N247" s="9" t="str">
        <f>IFERROR(INDEX(Table2[Campaign], MATCH(tab_NPT[[#This Row],[Well Name]], Table2[Well Name
Actual], 0)), "")</f>
        <v>DRJ - 2024</v>
      </c>
    </row>
    <row r="248" spans="2:14" ht="27.6" x14ac:dyDescent="0.3">
      <c r="B248" s="9">
        <v>261</v>
      </c>
      <c r="C248" s="9" t="s">
        <v>31</v>
      </c>
      <c r="D248" s="9" t="s">
        <v>271</v>
      </c>
      <c r="E248" s="9">
        <v>4</v>
      </c>
      <c r="F248" s="10">
        <v>45489.5</v>
      </c>
      <c r="G248" s="10">
        <v>45489.645833333328</v>
      </c>
      <c r="H248" s="9" t="s">
        <v>316</v>
      </c>
      <c r="I248" s="9" t="s">
        <v>316</v>
      </c>
      <c r="J248" s="9" t="s">
        <v>471</v>
      </c>
      <c r="K248" s="9">
        <v>3.4999999999999969</v>
      </c>
      <c r="L248" s="9" t="s">
        <v>269</v>
      </c>
      <c r="M248" s="9" t="s">
        <v>458</v>
      </c>
      <c r="N248" s="9" t="str">
        <f>IFERROR(INDEX(Table2[Campaign], MATCH(tab_NPT[[#This Row],[Well Name]], Table2[Well Name
Actual], 0)), "")</f>
        <v>DRJ - 2024</v>
      </c>
    </row>
    <row r="249" spans="2:14" ht="27.6" x14ac:dyDescent="0.3">
      <c r="B249" s="9">
        <v>262</v>
      </c>
      <c r="C249" s="9" t="s">
        <v>31</v>
      </c>
      <c r="D249" s="9" t="s">
        <v>271</v>
      </c>
      <c r="E249" s="9">
        <v>5</v>
      </c>
      <c r="F249" s="10">
        <v>45491.416666666664</v>
      </c>
      <c r="G249" s="10">
        <v>45491.875</v>
      </c>
      <c r="H249" s="9" t="s">
        <v>266</v>
      </c>
      <c r="I249" s="9" t="s">
        <v>448</v>
      </c>
      <c r="J249" s="9" t="s">
        <v>449</v>
      </c>
      <c r="K249" s="9">
        <v>10.999999999999991</v>
      </c>
      <c r="L249" s="9" t="s">
        <v>269</v>
      </c>
      <c r="M249" s="9" t="s">
        <v>458</v>
      </c>
      <c r="N249" s="9" t="str">
        <f>IFERROR(INDEX(Table2[Campaign], MATCH(tab_NPT[[#This Row],[Well Name]], Table2[Well Name
Actual], 0)), "")</f>
        <v>DRJ - 2024</v>
      </c>
    </row>
    <row r="250" spans="2:14" ht="27.6" x14ac:dyDescent="0.3">
      <c r="B250" s="9">
        <v>263</v>
      </c>
      <c r="C250" s="9" t="s">
        <v>31</v>
      </c>
      <c r="D250" s="9" t="s">
        <v>271</v>
      </c>
      <c r="E250" s="9">
        <v>5</v>
      </c>
      <c r="F250" s="10">
        <v>45491.895833333328</v>
      </c>
      <c r="G250" s="10">
        <v>45492.416666666664</v>
      </c>
      <c r="H250" s="9" t="s">
        <v>266</v>
      </c>
      <c r="I250" s="9" t="s">
        <v>448</v>
      </c>
      <c r="J250" s="9" t="s">
        <v>449</v>
      </c>
      <c r="K250" s="9">
        <v>12.499999999999989</v>
      </c>
      <c r="L250" s="9" t="s">
        <v>269</v>
      </c>
      <c r="M250" s="9" t="s">
        <v>458</v>
      </c>
      <c r="N250" s="9" t="str">
        <f>IFERROR(INDEX(Table2[Campaign], MATCH(tab_NPT[[#This Row],[Well Name]], Table2[Well Name
Actual], 0)), "")</f>
        <v>DRJ - 2024</v>
      </c>
    </row>
    <row r="251" spans="2:14" ht="27.6" x14ac:dyDescent="0.3">
      <c r="B251" s="9">
        <v>264</v>
      </c>
      <c r="C251" s="9" t="s">
        <v>32</v>
      </c>
      <c r="D251" s="9" t="s">
        <v>271</v>
      </c>
      <c r="E251" s="9">
        <v>1</v>
      </c>
      <c r="F251" s="10">
        <v>45512.65625</v>
      </c>
      <c r="G251" s="10">
        <v>45512.739583333328</v>
      </c>
      <c r="H251" s="9" t="s">
        <v>288</v>
      </c>
      <c r="I251" s="9" t="s">
        <v>295</v>
      </c>
      <c r="J251" s="9" t="s">
        <v>296</v>
      </c>
      <c r="K251" s="9">
        <v>1.9999999999999984</v>
      </c>
      <c r="L251" s="9" t="s">
        <v>286</v>
      </c>
      <c r="M251" s="9" t="s">
        <v>459</v>
      </c>
      <c r="N251" s="9" t="str">
        <f>IFERROR(INDEX(Table2[Campaign], MATCH(tab_NPT[[#This Row],[Well Name]], Table2[Well Name
Actual], 0)), "")</f>
        <v>DRJ - 2024</v>
      </c>
    </row>
    <row r="252" spans="2:14" ht="27.6" x14ac:dyDescent="0.3">
      <c r="B252" s="9">
        <v>265</v>
      </c>
      <c r="C252" s="9" t="s">
        <v>32</v>
      </c>
      <c r="D252" s="9" t="s">
        <v>271</v>
      </c>
      <c r="E252" s="9">
        <v>2</v>
      </c>
      <c r="F252" s="10">
        <v>45513.895833333328</v>
      </c>
      <c r="G252" s="10">
        <v>45513.979166666664</v>
      </c>
      <c r="H252" s="9" t="s">
        <v>472</v>
      </c>
      <c r="I252" s="9" t="s">
        <v>433</v>
      </c>
      <c r="J252" s="9" t="s">
        <v>473</v>
      </c>
      <c r="K252" s="9">
        <v>1.9999999999999984</v>
      </c>
      <c r="L252" s="9" t="s">
        <v>269</v>
      </c>
      <c r="M252" s="9" t="s">
        <v>458</v>
      </c>
      <c r="N252" s="9" t="str">
        <f>IFERROR(INDEX(Table2[Campaign], MATCH(tab_NPT[[#This Row],[Well Name]], Table2[Well Name
Actual], 0)), "")</f>
        <v>DRJ - 2024</v>
      </c>
    </row>
    <row r="253" spans="2:14" ht="27.6" x14ac:dyDescent="0.3">
      <c r="B253" s="9">
        <v>266</v>
      </c>
      <c r="C253" s="9" t="s">
        <v>32</v>
      </c>
      <c r="D253" s="9" t="s">
        <v>271</v>
      </c>
      <c r="E253" s="9">
        <v>3</v>
      </c>
      <c r="F253" s="10">
        <v>45517.625</v>
      </c>
      <c r="G253" s="10">
        <v>45521.666666666664</v>
      </c>
      <c r="H253" s="9" t="s">
        <v>398</v>
      </c>
      <c r="I253" s="9" t="s">
        <v>433</v>
      </c>
      <c r="J253" s="9" t="s">
        <v>434</v>
      </c>
      <c r="K253" s="9">
        <v>96.999999999999915</v>
      </c>
      <c r="L253" s="9" t="s">
        <v>269</v>
      </c>
      <c r="M253" s="9" t="s">
        <v>458</v>
      </c>
      <c r="N253" s="9" t="str">
        <f>IFERROR(INDEX(Table2[Campaign], MATCH(tab_NPT[[#This Row],[Well Name]], Table2[Well Name
Actual], 0)), "")</f>
        <v>DRJ - 2024</v>
      </c>
    </row>
    <row r="254" spans="2:14" ht="27.6" x14ac:dyDescent="0.3">
      <c r="B254" s="9">
        <v>267</v>
      </c>
      <c r="C254" s="9" t="s">
        <v>32</v>
      </c>
      <c r="D254" s="9" t="s">
        <v>271</v>
      </c>
      <c r="E254" s="9">
        <v>4</v>
      </c>
      <c r="F254" s="10">
        <v>45521.666666666664</v>
      </c>
      <c r="G254" s="10">
        <v>45522</v>
      </c>
      <c r="H254" s="9" t="s">
        <v>354</v>
      </c>
      <c r="I254" s="9" t="s">
        <v>381</v>
      </c>
      <c r="J254" s="9" t="s">
        <v>382</v>
      </c>
      <c r="K254" s="9">
        <v>7.9999999999999938</v>
      </c>
      <c r="L254" s="9" t="s">
        <v>269</v>
      </c>
      <c r="M254" s="9" t="s">
        <v>458</v>
      </c>
      <c r="N254" s="9" t="str">
        <f>IFERROR(INDEX(Table2[Campaign], MATCH(tab_NPT[[#This Row],[Well Name]], Table2[Well Name
Actual], 0)), "")</f>
        <v>DRJ - 2024</v>
      </c>
    </row>
    <row r="255" spans="2:14" ht="27.6" x14ac:dyDescent="0.3">
      <c r="B255" s="9">
        <v>268</v>
      </c>
      <c r="C255" s="9" t="s">
        <v>32</v>
      </c>
      <c r="D255" s="9" t="s">
        <v>271</v>
      </c>
      <c r="E255" s="9">
        <v>6</v>
      </c>
      <c r="F255" s="10">
        <v>45522</v>
      </c>
      <c r="G255" s="10">
        <v>45523.3125</v>
      </c>
      <c r="H255" s="9" t="s">
        <v>354</v>
      </c>
      <c r="I255" s="9" t="s">
        <v>363</v>
      </c>
      <c r="J255" s="9" t="s">
        <v>364</v>
      </c>
      <c r="K255" s="9">
        <v>31.499999999999975</v>
      </c>
      <c r="L255" s="9" t="s">
        <v>269</v>
      </c>
      <c r="M255" s="9" t="s">
        <v>458</v>
      </c>
      <c r="N255" s="9" t="str">
        <f>IFERROR(INDEX(Table2[Campaign], MATCH(tab_NPT[[#This Row],[Well Name]], Table2[Well Name
Actual], 0)), "")</f>
        <v>DRJ - 2024</v>
      </c>
    </row>
    <row r="256" spans="2:14" ht="27.6" x14ac:dyDescent="0.3">
      <c r="B256" s="9">
        <v>269</v>
      </c>
      <c r="C256" s="9" t="s">
        <v>32</v>
      </c>
      <c r="D256" s="9" t="s">
        <v>271</v>
      </c>
      <c r="E256" s="9">
        <v>5</v>
      </c>
      <c r="F256" s="10">
        <v>45523.3125</v>
      </c>
      <c r="G256" s="10">
        <v>45523.354166666664</v>
      </c>
      <c r="H256" s="9" t="s">
        <v>283</v>
      </c>
      <c r="I256" s="9" t="s">
        <v>474</v>
      </c>
      <c r="J256" s="9" t="s">
        <v>475</v>
      </c>
      <c r="K256" s="9">
        <v>0.99999999999999922</v>
      </c>
      <c r="L256" s="9" t="s">
        <v>314</v>
      </c>
      <c r="M256" s="9" t="s">
        <v>315</v>
      </c>
      <c r="N256" s="9" t="str">
        <f>IFERROR(INDEX(Table2[Campaign], MATCH(tab_NPT[[#This Row],[Well Name]], Table2[Well Name
Actual], 0)), "")</f>
        <v>DRJ - 2024</v>
      </c>
    </row>
    <row r="257" spans="2:14" ht="27.6" x14ac:dyDescent="0.3">
      <c r="B257" s="9">
        <v>270</v>
      </c>
      <c r="C257" s="9" t="s">
        <v>32</v>
      </c>
      <c r="D257" s="9" t="s">
        <v>271</v>
      </c>
      <c r="E257" s="9">
        <v>7</v>
      </c>
      <c r="F257" s="10">
        <v>45525.291666666664</v>
      </c>
      <c r="G257" s="10">
        <v>45525.333333333328</v>
      </c>
      <c r="H257" s="9" t="s">
        <v>288</v>
      </c>
      <c r="I257" s="9" t="s">
        <v>295</v>
      </c>
      <c r="J257" s="9" t="s">
        <v>296</v>
      </c>
      <c r="K257" s="9">
        <v>0.99999999999999922</v>
      </c>
      <c r="L257" s="9" t="s">
        <v>286</v>
      </c>
      <c r="M257" s="9" t="s">
        <v>459</v>
      </c>
      <c r="N257" s="9" t="str">
        <f>IFERROR(INDEX(Table2[Campaign], MATCH(tab_NPT[[#This Row],[Well Name]], Table2[Well Name
Actual], 0)), "")</f>
        <v>DRJ - 2024</v>
      </c>
    </row>
    <row r="258" spans="2:14" ht="27.6" x14ac:dyDescent="0.3">
      <c r="B258" s="9">
        <v>271</v>
      </c>
      <c r="C258" s="9" t="s">
        <v>32</v>
      </c>
      <c r="D258" s="9" t="s">
        <v>271</v>
      </c>
      <c r="E258" s="9">
        <v>8</v>
      </c>
      <c r="F258" s="10">
        <v>45526.229166666664</v>
      </c>
      <c r="G258" s="10">
        <v>45529.458333333328</v>
      </c>
      <c r="H258" s="9" t="s">
        <v>398</v>
      </c>
      <c r="I258" s="9" t="s">
        <v>433</v>
      </c>
      <c r="J258" s="9" t="s">
        <v>434</v>
      </c>
      <c r="K258" s="9">
        <v>77.499999999999943</v>
      </c>
      <c r="L258" s="9" t="s">
        <v>269</v>
      </c>
      <c r="M258" s="9" t="s">
        <v>458</v>
      </c>
      <c r="N258" s="9" t="str">
        <f>IFERROR(INDEX(Table2[Campaign], MATCH(tab_NPT[[#This Row],[Well Name]], Table2[Well Name
Actual], 0)), "")</f>
        <v>DRJ - 2024</v>
      </c>
    </row>
    <row r="259" spans="2:14" ht="27.6" x14ac:dyDescent="0.3">
      <c r="B259" s="9">
        <v>272</v>
      </c>
      <c r="C259" s="9" t="s">
        <v>32</v>
      </c>
      <c r="D259" s="9" t="s">
        <v>271</v>
      </c>
      <c r="E259" s="9">
        <v>9</v>
      </c>
      <c r="F259" s="10">
        <v>45528.6875</v>
      </c>
      <c r="G259" s="10">
        <v>45528.75</v>
      </c>
      <c r="H259" s="9" t="s">
        <v>311</v>
      </c>
      <c r="I259" s="9" t="s">
        <v>433</v>
      </c>
      <c r="J259" s="9" t="s">
        <v>476</v>
      </c>
      <c r="K259" s="9">
        <v>1.4999999999999989</v>
      </c>
      <c r="L259" s="9" t="s">
        <v>314</v>
      </c>
      <c r="M259" s="9" t="s">
        <v>315</v>
      </c>
      <c r="N259" s="9" t="str">
        <f>IFERROR(INDEX(Table2[Campaign], MATCH(tab_NPT[[#This Row],[Well Name]], Table2[Well Name
Actual], 0)), "")</f>
        <v>DRJ - 2024</v>
      </c>
    </row>
    <row r="260" spans="2:14" ht="27.6" x14ac:dyDescent="0.3">
      <c r="B260" s="9">
        <v>273</v>
      </c>
      <c r="C260" s="9" t="s">
        <v>32</v>
      </c>
      <c r="D260" s="9" t="s">
        <v>271</v>
      </c>
      <c r="E260" s="9">
        <v>7</v>
      </c>
      <c r="F260" s="10">
        <v>45529.90625</v>
      </c>
      <c r="G260" s="10">
        <v>45531.083333333328</v>
      </c>
      <c r="H260" s="9" t="s">
        <v>288</v>
      </c>
      <c r="I260" s="9" t="s">
        <v>295</v>
      </c>
      <c r="J260" s="9" t="s">
        <v>296</v>
      </c>
      <c r="K260" s="9">
        <v>28.249999999999975</v>
      </c>
      <c r="L260" s="9" t="s">
        <v>286</v>
      </c>
      <c r="M260" s="9" t="s">
        <v>459</v>
      </c>
      <c r="N260" s="9" t="str">
        <f>IFERROR(INDEX(Table2[Campaign], MATCH(tab_NPT[[#This Row],[Well Name]], Table2[Well Name
Actual], 0)), "")</f>
        <v>DRJ - 2024</v>
      </c>
    </row>
    <row r="261" spans="2:14" ht="27.6" x14ac:dyDescent="0.3">
      <c r="B261" s="9">
        <v>275</v>
      </c>
      <c r="C261" s="9" t="s">
        <v>32</v>
      </c>
      <c r="D261" s="9" t="s">
        <v>271</v>
      </c>
      <c r="E261" s="9">
        <v>7</v>
      </c>
      <c r="F261" s="10">
        <v>45532</v>
      </c>
      <c r="G261" s="10">
        <v>45532.020833333328</v>
      </c>
      <c r="H261" s="9" t="s">
        <v>288</v>
      </c>
      <c r="I261" s="9" t="s">
        <v>329</v>
      </c>
      <c r="J261" s="9" t="s">
        <v>330</v>
      </c>
      <c r="K261" s="9">
        <v>0.49999999999999961</v>
      </c>
      <c r="L261" s="9" t="s">
        <v>286</v>
      </c>
      <c r="M261" s="9" t="s">
        <v>459</v>
      </c>
      <c r="N261" s="9" t="str">
        <f>IFERROR(INDEX(Table2[Campaign], MATCH(tab_NPT[[#This Row],[Well Name]], Table2[Well Name
Actual], 0)), "")</f>
        <v>DRJ - 2024</v>
      </c>
    </row>
    <row r="262" spans="2:14" ht="27.6" x14ac:dyDescent="0.3">
      <c r="B262" s="9">
        <v>276</v>
      </c>
      <c r="C262" s="9" t="s">
        <v>32</v>
      </c>
      <c r="D262" s="9" t="s">
        <v>271</v>
      </c>
      <c r="E262" s="9">
        <v>7</v>
      </c>
      <c r="F262" s="10">
        <v>45532.333333333328</v>
      </c>
      <c r="G262" s="10">
        <v>45532.375</v>
      </c>
      <c r="H262" s="9" t="s">
        <v>288</v>
      </c>
      <c r="I262" s="9" t="s">
        <v>329</v>
      </c>
      <c r="J262" s="9" t="s">
        <v>330</v>
      </c>
      <c r="K262" s="9">
        <v>0.99999999999999922</v>
      </c>
      <c r="L262" s="9" t="s">
        <v>286</v>
      </c>
      <c r="M262" s="9" t="s">
        <v>459</v>
      </c>
      <c r="N262" s="9" t="str">
        <f>IFERROR(INDEX(Table2[Campaign], MATCH(tab_NPT[[#This Row],[Well Name]], Table2[Well Name
Actual], 0)), "")</f>
        <v>DRJ - 2024</v>
      </c>
    </row>
    <row r="263" spans="2:14" ht="27.6" x14ac:dyDescent="0.3">
      <c r="B263" s="9">
        <v>278</v>
      </c>
      <c r="C263" s="9" t="s">
        <v>32</v>
      </c>
      <c r="D263" s="9" t="s">
        <v>271</v>
      </c>
      <c r="E263" s="9">
        <v>7</v>
      </c>
      <c r="F263" s="10">
        <v>45532.416666666664</v>
      </c>
      <c r="G263" s="10">
        <v>45532.427083333328</v>
      </c>
      <c r="H263" s="9" t="s">
        <v>288</v>
      </c>
      <c r="I263" s="9" t="s">
        <v>295</v>
      </c>
      <c r="J263" s="9" t="s">
        <v>296</v>
      </c>
      <c r="K263" s="9">
        <v>0.24999999999999981</v>
      </c>
      <c r="L263" s="9" t="s">
        <v>286</v>
      </c>
      <c r="M263" s="9" t="s">
        <v>459</v>
      </c>
      <c r="N263" s="9" t="str">
        <f>IFERROR(INDEX(Table2[Campaign], MATCH(tab_NPT[[#This Row],[Well Name]], Table2[Well Name
Actual], 0)), "")</f>
        <v>DRJ - 2024</v>
      </c>
    </row>
    <row r="264" spans="2:14" ht="27.6" x14ac:dyDescent="0.3">
      <c r="B264" s="9">
        <v>281</v>
      </c>
      <c r="C264" s="9" t="s">
        <v>32</v>
      </c>
      <c r="D264" s="9" t="s">
        <v>271</v>
      </c>
      <c r="E264" s="9">
        <v>7</v>
      </c>
      <c r="F264" s="10">
        <v>45532.8125</v>
      </c>
      <c r="G264" s="10">
        <v>45532.854166666664</v>
      </c>
      <c r="H264" s="9" t="s">
        <v>288</v>
      </c>
      <c r="I264" s="9" t="s">
        <v>295</v>
      </c>
      <c r="J264" s="9" t="s">
        <v>296</v>
      </c>
      <c r="K264" s="9">
        <v>0.99999999999999922</v>
      </c>
      <c r="L264" s="9" t="s">
        <v>286</v>
      </c>
      <c r="M264" s="9" t="s">
        <v>459</v>
      </c>
      <c r="N264" s="9" t="str">
        <f>IFERROR(INDEX(Table2[Campaign], MATCH(tab_NPT[[#This Row],[Well Name]], Table2[Well Name
Actual], 0)), "")</f>
        <v>DRJ - 2024</v>
      </c>
    </row>
    <row r="265" spans="2:14" ht="27.6" x14ac:dyDescent="0.3">
      <c r="B265" s="9">
        <v>282</v>
      </c>
      <c r="C265" s="9" t="s">
        <v>32</v>
      </c>
      <c r="D265" s="9" t="s">
        <v>271</v>
      </c>
      <c r="E265" s="9">
        <v>7</v>
      </c>
      <c r="F265" s="10">
        <v>45532.958333333328</v>
      </c>
      <c r="G265" s="10">
        <v>45532.999305555553</v>
      </c>
      <c r="H265" s="9" t="s">
        <v>288</v>
      </c>
      <c r="I265" s="9" t="s">
        <v>295</v>
      </c>
      <c r="J265" s="9" t="s">
        <v>296</v>
      </c>
      <c r="K265" s="9">
        <v>0.98333333333333262</v>
      </c>
      <c r="L265" s="9" t="s">
        <v>286</v>
      </c>
      <c r="M265" s="9" t="s">
        <v>459</v>
      </c>
      <c r="N265" s="9" t="str">
        <f>IFERROR(INDEX(Table2[Campaign], MATCH(tab_NPT[[#This Row],[Well Name]], Table2[Well Name
Actual], 0)), "")</f>
        <v>DRJ - 2024</v>
      </c>
    </row>
    <row r="266" spans="2:14" ht="27.6" x14ac:dyDescent="0.3">
      <c r="B266" s="9">
        <v>283</v>
      </c>
      <c r="C266" s="9" t="s">
        <v>32</v>
      </c>
      <c r="D266" s="9" t="s">
        <v>271</v>
      </c>
      <c r="E266" s="9">
        <v>7</v>
      </c>
      <c r="F266" s="10">
        <v>45533</v>
      </c>
      <c r="G266" s="10">
        <v>45533.020833333328</v>
      </c>
      <c r="H266" s="9" t="s">
        <v>288</v>
      </c>
      <c r="I266" s="9" t="s">
        <v>295</v>
      </c>
      <c r="J266" s="9" t="s">
        <v>296</v>
      </c>
      <c r="K266" s="9">
        <v>0.49999999999999961</v>
      </c>
      <c r="L266" s="9" t="s">
        <v>286</v>
      </c>
      <c r="M266" s="9" t="s">
        <v>459</v>
      </c>
      <c r="N266" s="9" t="str">
        <f>IFERROR(INDEX(Table2[Campaign], MATCH(tab_NPT[[#This Row],[Well Name]], Table2[Well Name
Actual], 0)), "")</f>
        <v>DRJ - 2024</v>
      </c>
    </row>
    <row r="267" spans="2:14" ht="27.6" x14ac:dyDescent="0.3">
      <c r="B267" s="9">
        <v>284</v>
      </c>
      <c r="C267" s="9" t="s">
        <v>32</v>
      </c>
      <c r="D267" s="9" t="s">
        <v>271</v>
      </c>
      <c r="E267" s="9">
        <v>7</v>
      </c>
      <c r="F267" s="10">
        <v>45533.0625</v>
      </c>
      <c r="G267" s="10">
        <v>45533.083333333328</v>
      </c>
      <c r="H267" s="9" t="s">
        <v>288</v>
      </c>
      <c r="I267" s="9" t="s">
        <v>295</v>
      </c>
      <c r="J267" s="9" t="s">
        <v>296</v>
      </c>
      <c r="K267" s="9">
        <v>0.49999999999999961</v>
      </c>
      <c r="L267" s="9" t="s">
        <v>286</v>
      </c>
      <c r="M267" s="9" t="s">
        <v>459</v>
      </c>
      <c r="N267" s="9" t="str">
        <f>IFERROR(INDEX(Table2[Campaign], MATCH(tab_NPT[[#This Row],[Well Name]], Table2[Well Name
Actual], 0)), "")</f>
        <v>DRJ - 2024</v>
      </c>
    </row>
    <row r="268" spans="2:14" ht="27.6" x14ac:dyDescent="0.3">
      <c r="B268" s="9">
        <v>285</v>
      </c>
      <c r="C268" s="9" t="s">
        <v>32</v>
      </c>
      <c r="D268" s="9" t="s">
        <v>271</v>
      </c>
      <c r="E268" s="9">
        <v>8</v>
      </c>
      <c r="F268" s="10">
        <v>45535.118055555555</v>
      </c>
      <c r="G268" s="10">
        <v>45535.128472222219</v>
      </c>
      <c r="H268" s="9" t="s">
        <v>477</v>
      </c>
      <c r="I268" s="9" t="s">
        <v>478</v>
      </c>
      <c r="J268" s="9" t="s">
        <v>479</v>
      </c>
      <c r="K268" s="9">
        <v>0.24999999999999981</v>
      </c>
      <c r="L268" s="9" t="s">
        <v>301</v>
      </c>
      <c r="M268" s="9" t="s">
        <v>315</v>
      </c>
      <c r="N268" s="9" t="str">
        <f>IFERROR(INDEX(Table2[Campaign], MATCH(tab_NPT[[#This Row],[Well Name]], Table2[Well Name
Actual], 0)), "")</f>
        <v>DRJ - 2024</v>
      </c>
    </row>
    <row r="269" spans="2:14" ht="27.6" x14ac:dyDescent="0.3">
      <c r="B269" s="9">
        <v>286</v>
      </c>
      <c r="C269" s="9" t="s">
        <v>32</v>
      </c>
      <c r="D269" s="9" t="s">
        <v>271</v>
      </c>
      <c r="E269" s="9">
        <v>9</v>
      </c>
      <c r="F269" s="10">
        <v>45536.291666666664</v>
      </c>
      <c r="G269" s="10">
        <v>45538.1875</v>
      </c>
      <c r="H269" s="9" t="s">
        <v>266</v>
      </c>
      <c r="I269" s="9" t="s">
        <v>267</v>
      </c>
      <c r="J269" s="9" t="s">
        <v>268</v>
      </c>
      <c r="K269" s="9">
        <v>45.499999999999964</v>
      </c>
      <c r="L269" s="9" t="s">
        <v>314</v>
      </c>
      <c r="M269" s="9" t="s">
        <v>315</v>
      </c>
      <c r="N269" s="9" t="str">
        <f>IFERROR(INDEX(Table2[Campaign], MATCH(tab_NPT[[#This Row],[Well Name]], Table2[Well Name
Actual], 0)), "")</f>
        <v>DRJ - 2024</v>
      </c>
    </row>
    <row r="270" spans="2:14" ht="27.6" x14ac:dyDescent="0.3">
      <c r="B270" s="9">
        <v>287</v>
      </c>
      <c r="C270" s="9" t="s">
        <v>32</v>
      </c>
      <c r="D270" s="9" t="s">
        <v>271</v>
      </c>
      <c r="E270" s="9">
        <v>7</v>
      </c>
      <c r="F270" s="10">
        <v>45538.666666666664</v>
      </c>
      <c r="G270" s="10">
        <v>45538.6875</v>
      </c>
      <c r="H270" s="9" t="s">
        <v>288</v>
      </c>
      <c r="I270" s="9" t="s">
        <v>295</v>
      </c>
      <c r="J270" s="9" t="s">
        <v>296</v>
      </c>
      <c r="K270" s="9">
        <v>0.49999999999999961</v>
      </c>
      <c r="L270" s="9" t="s">
        <v>286</v>
      </c>
      <c r="M270" s="9" t="s">
        <v>459</v>
      </c>
      <c r="N270" s="9" t="str">
        <f>IFERROR(INDEX(Table2[Campaign], MATCH(tab_NPT[[#This Row],[Well Name]], Table2[Well Name
Actual], 0)), "")</f>
        <v>DRJ - 2024</v>
      </c>
    </row>
    <row r="271" spans="2:14" ht="27.6" x14ac:dyDescent="0.3">
      <c r="B271" s="9">
        <v>288</v>
      </c>
      <c r="C271" s="9" t="s">
        <v>32</v>
      </c>
      <c r="D271" s="9" t="s">
        <v>271</v>
      </c>
      <c r="E271" s="9">
        <v>11</v>
      </c>
      <c r="F271" s="10">
        <v>45539.03125</v>
      </c>
      <c r="G271" s="10">
        <v>45539.0625</v>
      </c>
      <c r="H271" s="9" t="s">
        <v>292</v>
      </c>
      <c r="I271" s="9" t="s">
        <v>416</v>
      </c>
      <c r="J271" s="9" t="s">
        <v>417</v>
      </c>
      <c r="K271" s="9">
        <v>0.74999999999999944</v>
      </c>
      <c r="L271" s="9" t="s">
        <v>314</v>
      </c>
      <c r="M271" s="9" t="s">
        <v>315</v>
      </c>
      <c r="N271" s="9" t="str">
        <f>IFERROR(INDEX(Table2[Campaign], MATCH(tab_NPT[[#This Row],[Well Name]], Table2[Well Name
Actual], 0)), "")</f>
        <v>DRJ - 2024</v>
      </c>
    </row>
    <row r="272" spans="2:14" ht="27.6" x14ac:dyDescent="0.3">
      <c r="B272" s="9">
        <v>289</v>
      </c>
      <c r="C272" s="9" t="s">
        <v>32</v>
      </c>
      <c r="D272" s="9" t="s">
        <v>271</v>
      </c>
      <c r="E272" s="9">
        <v>7</v>
      </c>
      <c r="F272" s="10">
        <v>45539.291666666664</v>
      </c>
      <c r="G272" s="10">
        <v>45539.3125</v>
      </c>
      <c r="H272" s="9" t="s">
        <v>288</v>
      </c>
      <c r="I272" s="9" t="s">
        <v>295</v>
      </c>
      <c r="J272" s="9" t="s">
        <v>296</v>
      </c>
      <c r="K272" s="9">
        <v>0.49999999999999961</v>
      </c>
      <c r="L272" s="9" t="s">
        <v>286</v>
      </c>
      <c r="M272" s="9" t="s">
        <v>459</v>
      </c>
      <c r="N272" s="9" t="str">
        <f>IFERROR(INDEX(Table2[Campaign], MATCH(tab_NPT[[#This Row],[Well Name]], Table2[Well Name
Actual], 0)), "")</f>
        <v>DRJ - 2024</v>
      </c>
    </row>
    <row r="273" spans="2:14" ht="27.6" x14ac:dyDescent="0.3">
      <c r="B273" s="9">
        <v>290</v>
      </c>
      <c r="C273" s="9" t="s">
        <v>32</v>
      </c>
      <c r="D273" s="9" t="s">
        <v>271</v>
      </c>
      <c r="E273" s="9">
        <v>7</v>
      </c>
      <c r="F273" s="10">
        <v>45539.75</v>
      </c>
      <c r="G273" s="10">
        <v>45539.833333333328</v>
      </c>
      <c r="H273" s="9" t="s">
        <v>288</v>
      </c>
      <c r="I273" s="9" t="s">
        <v>295</v>
      </c>
      <c r="J273" s="9" t="s">
        <v>296</v>
      </c>
      <c r="K273" s="9">
        <v>1.9999999999999984</v>
      </c>
      <c r="L273" s="9" t="s">
        <v>286</v>
      </c>
      <c r="M273" s="9" t="s">
        <v>459</v>
      </c>
      <c r="N273" s="9" t="str">
        <f>IFERROR(INDEX(Table2[Campaign], MATCH(tab_NPT[[#This Row],[Well Name]], Table2[Well Name
Actual], 0)), "")</f>
        <v>DRJ - 2024</v>
      </c>
    </row>
    <row r="274" spans="2:14" ht="27.6" x14ac:dyDescent="0.3">
      <c r="B274" s="9">
        <v>291</v>
      </c>
      <c r="C274" s="9" t="s">
        <v>32</v>
      </c>
      <c r="D274" s="9" t="s">
        <v>271</v>
      </c>
      <c r="E274" s="9">
        <v>8</v>
      </c>
      <c r="F274" s="10">
        <v>45540.125</v>
      </c>
      <c r="G274" s="10">
        <v>45541.145833333328</v>
      </c>
      <c r="H274" s="9" t="s">
        <v>292</v>
      </c>
      <c r="I274" s="9" t="s">
        <v>414</v>
      </c>
      <c r="J274" s="9" t="s">
        <v>415</v>
      </c>
      <c r="K274" s="9">
        <v>24.499999999999979</v>
      </c>
      <c r="L274" s="9" t="s">
        <v>269</v>
      </c>
      <c r="M274" s="9" t="s">
        <v>458</v>
      </c>
      <c r="N274" s="9" t="str">
        <f>IFERROR(INDEX(Table2[Campaign], MATCH(tab_NPT[[#This Row],[Well Name]], Table2[Well Name
Actual], 0)), "")</f>
        <v>DRJ - 2024</v>
      </c>
    </row>
    <row r="275" spans="2:14" ht="27.6" x14ac:dyDescent="0.3">
      <c r="B275" s="9">
        <v>292</v>
      </c>
      <c r="C275" s="9" t="s">
        <v>32</v>
      </c>
      <c r="D275" s="9" t="s">
        <v>271</v>
      </c>
      <c r="E275" s="9">
        <v>11</v>
      </c>
      <c r="F275" s="10">
        <v>45545.71875</v>
      </c>
      <c r="G275" s="10">
        <v>45545.729166666664</v>
      </c>
      <c r="H275" s="9" t="s">
        <v>292</v>
      </c>
      <c r="I275" s="9" t="s">
        <v>431</v>
      </c>
      <c r="J275" s="9" t="s">
        <v>432</v>
      </c>
      <c r="K275" s="9">
        <v>0.24999999999999981</v>
      </c>
      <c r="L275" s="9" t="s">
        <v>286</v>
      </c>
      <c r="M275" s="9" t="s">
        <v>459</v>
      </c>
      <c r="N275" s="9" t="str">
        <f>IFERROR(INDEX(Table2[Campaign], MATCH(tab_NPT[[#This Row],[Well Name]], Table2[Well Name
Actual], 0)), "")</f>
        <v>DRJ - 2024</v>
      </c>
    </row>
    <row r="276" spans="2:14" ht="27.6" x14ac:dyDescent="0.3">
      <c r="B276" s="9">
        <v>293</v>
      </c>
      <c r="C276" s="9" t="s">
        <v>32</v>
      </c>
      <c r="D276" s="9" t="s">
        <v>271</v>
      </c>
      <c r="E276" s="9">
        <v>12</v>
      </c>
      <c r="F276" s="10">
        <v>45546.229166666664</v>
      </c>
      <c r="G276" s="10">
        <v>45546.5</v>
      </c>
      <c r="H276" s="9" t="s">
        <v>283</v>
      </c>
      <c r="I276" s="9" t="s">
        <v>284</v>
      </c>
      <c r="J276" s="9" t="s">
        <v>285</v>
      </c>
      <c r="K276" s="9">
        <v>6.4999999999999947</v>
      </c>
      <c r="L276" s="9" t="s">
        <v>286</v>
      </c>
      <c r="M276" s="9" t="s">
        <v>315</v>
      </c>
      <c r="N276" s="9" t="str">
        <f>IFERROR(INDEX(Table2[Campaign], MATCH(tab_NPT[[#This Row],[Well Name]], Table2[Well Name
Actual], 0)), "")</f>
        <v>DRJ - 2024</v>
      </c>
    </row>
    <row r="277" spans="2:14" ht="27.6" x14ac:dyDescent="0.3">
      <c r="B277" s="9">
        <v>294</v>
      </c>
      <c r="C277" s="9" t="s">
        <v>32</v>
      </c>
      <c r="D277" s="9" t="s">
        <v>271</v>
      </c>
      <c r="E277" s="9">
        <v>13</v>
      </c>
      <c r="F277" s="10">
        <v>45551.885416666664</v>
      </c>
      <c r="G277" s="10">
        <v>45551.895833333328</v>
      </c>
      <c r="H277" s="9" t="s">
        <v>288</v>
      </c>
      <c r="I277" s="9" t="s">
        <v>284</v>
      </c>
      <c r="J277" s="9" t="s">
        <v>289</v>
      </c>
      <c r="K277" s="9">
        <v>0.24999999999999981</v>
      </c>
      <c r="L277" s="9" t="s">
        <v>286</v>
      </c>
      <c r="M277" s="9" t="s">
        <v>459</v>
      </c>
      <c r="N277" s="9" t="str">
        <f>IFERROR(INDEX(Table2[Campaign], MATCH(tab_NPT[[#This Row],[Well Name]], Table2[Well Name
Actual], 0)), "")</f>
        <v>DRJ - 2024</v>
      </c>
    </row>
    <row r="278" spans="2:14" ht="27.6" x14ac:dyDescent="0.3">
      <c r="B278" s="9">
        <v>295</v>
      </c>
      <c r="C278" s="9" t="s">
        <v>32</v>
      </c>
      <c r="D278" s="9" t="s">
        <v>271</v>
      </c>
      <c r="E278" s="9">
        <v>14</v>
      </c>
      <c r="F278" s="10">
        <v>45553.03125</v>
      </c>
      <c r="G278" s="10">
        <v>45553.041666666664</v>
      </c>
      <c r="H278" s="9" t="s">
        <v>288</v>
      </c>
      <c r="I278" s="9" t="s">
        <v>295</v>
      </c>
      <c r="J278" s="9" t="s">
        <v>296</v>
      </c>
      <c r="K278" s="9">
        <v>0.24999999999999981</v>
      </c>
      <c r="L278" s="9" t="s">
        <v>286</v>
      </c>
      <c r="M278" s="9" t="s">
        <v>459</v>
      </c>
      <c r="N278" s="9" t="str">
        <f>IFERROR(INDEX(Table2[Campaign], MATCH(tab_NPT[[#This Row],[Well Name]], Table2[Well Name
Actual], 0)), "")</f>
        <v>DRJ - 2024</v>
      </c>
    </row>
    <row r="279" spans="2:14" ht="27.6" x14ac:dyDescent="0.3">
      <c r="B279" s="9">
        <v>296</v>
      </c>
      <c r="C279" s="9" t="s">
        <v>32</v>
      </c>
      <c r="D279" s="9" t="s">
        <v>271</v>
      </c>
      <c r="E279" s="9">
        <v>15</v>
      </c>
      <c r="F279" s="10">
        <v>45537.583333333328</v>
      </c>
      <c r="G279" s="10">
        <v>45537.625</v>
      </c>
      <c r="H279" s="9" t="s">
        <v>311</v>
      </c>
      <c r="I279" s="9" t="s">
        <v>312</v>
      </c>
      <c r="J279" s="9" t="s">
        <v>313</v>
      </c>
      <c r="K279" s="9">
        <v>0.99999999999999922</v>
      </c>
      <c r="L279" s="9" t="s">
        <v>314</v>
      </c>
      <c r="M279" s="9" t="s">
        <v>458</v>
      </c>
      <c r="N279" s="9" t="str">
        <f>IFERROR(INDEX(Table2[Campaign], MATCH(tab_NPT[[#This Row],[Well Name]], Table2[Well Name
Actual], 0)), "")</f>
        <v>DRJ - 2024</v>
      </c>
    </row>
    <row r="280" spans="2:14" ht="27.6" x14ac:dyDescent="0.3">
      <c r="B280" s="9">
        <v>297</v>
      </c>
      <c r="C280" s="9" t="s">
        <v>32</v>
      </c>
      <c r="D280" s="9" t="s">
        <v>271</v>
      </c>
      <c r="E280" s="9">
        <v>16</v>
      </c>
      <c r="F280" s="10">
        <v>45544.958333333328</v>
      </c>
      <c r="G280" s="10">
        <v>45545.145833333328</v>
      </c>
      <c r="H280" s="9" t="s">
        <v>292</v>
      </c>
      <c r="I280" s="9" t="s">
        <v>480</v>
      </c>
      <c r="J280" s="9" t="s">
        <v>481</v>
      </c>
      <c r="K280" s="9">
        <v>4.4999999999999964</v>
      </c>
      <c r="L280" s="9" t="s">
        <v>314</v>
      </c>
      <c r="M280" s="9" t="s">
        <v>315</v>
      </c>
      <c r="N280" s="9" t="str">
        <f>IFERROR(INDEX(Table2[Campaign], MATCH(tab_NPT[[#This Row],[Well Name]], Table2[Well Name
Actual], 0)), "")</f>
        <v>DRJ - 2024</v>
      </c>
    </row>
    <row r="281" spans="2:14" ht="27.6" x14ac:dyDescent="0.3">
      <c r="B281" s="9">
        <v>298</v>
      </c>
      <c r="C281" s="9" t="s">
        <v>32</v>
      </c>
      <c r="D281" s="9" t="s">
        <v>271</v>
      </c>
      <c r="E281" s="9">
        <v>17</v>
      </c>
      <c r="F281" s="10">
        <v>45545.447916666664</v>
      </c>
      <c r="G281" s="10">
        <v>45545.541666666664</v>
      </c>
      <c r="H281" s="9" t="s">
        <v>283</v>
      </c>
      <c r="I281" s="9" t="s">
        <v>284</v>
      </c>
      <c r="J281" s="9" t="s">
        <v>285</v>
      </c>
      <c r="K281" s="9">
        <v>2.2499999999999982</v>
      </c>
      <c r="L281" s="9" t="s">
        <v>314</v>
      </c>
      <c r="M281" s="9" t="s">
        <v>315</v>
      </c>
      <c r="N281" s="9" t="str">
        <f>IFERROR(INDEX(Table2[Campaign], MATCH(tab_NPT[[#This Row],[Well Name]], Table2[Well Name
Actual], 0)), "")</f>
        <v>DRJ - 2024</v>
      </c>
    </row>
    <row r="282" spans="2:14" ht="27.6" x14ac:dyDescent="0.3">
      <c r="B282" s="9">
        <v>299</v>
      </c>
      <c r="C282" s="9" t="s">
        <v>33</v>
      </c>
      <c r="D282" s="9" t="s">
        <v>271</v>
      </c>
      <c r="E282" s="9">
        <v>1</v>
      </c>
      <c r="F282" s="10">
        <v>45568.625</v>
      </c>
      <c r="G282" s="10">
        <v>45568.645833333328</v>
      </c>
      <c r="H282" s="9" t="s">
        <v>288</v>
      </c>
      <c r="I282" s="9" t="s">
        <v>295</v>
      </c>
      <c r="J282" s="9" t="s">
        <v>296</v>
      </c>
      <c r="K282" s="9">
        <v>0.49999999999999961</v>
      </c>
      <c r="L282" s="9" t="s">
        <v>314</v>
      </c>
      <c r="M282" s="9" t="s">
        <v>459</v>
      </c>
      <c r="N282" s="9" t="str">
        <f>IFERROR(INDEX(Table2[Campaign], MATCH(tab_NPT[[#This Row],[Well Name]], Table2[Well Name
Actual], 0)), "")</f>
        <v>DRJ - 2024</v>
      </c>
    </row>
    <row r="283" spans="2:14" ht="27.6" x14ac:dyDescent="0.3">
      <c r="B283" s="9">
        <v>300</v>
      </c>
      <c r="C283" s="9" t="s">
        <v>33</v>
      </c>
      <c r="D283" s="9" t="s">
        <v>271</v>
      </c>
      <c r="E283" s="9">
        <v>2</v>
      </c>
      <c r="F283" s="10">
        <v>45568.875</v>
      </c>
      <c r="G283" s="10">
        <v>45568.90625</v>
      </c>
      <c r="H283" s="9" t="s">
        <v>288</v>
      </c>
      <c r="I283" s="9" t="s">
        <v>303</v>
      </c>
      <c r="J283" s="9" t="s">
        <v>304</v>
      </c>
      <c r="K283" s="9">
        <v>0.74999999999999944</v>
      </c>
      <c r="L283" s="9" t="s">
        <v>314</v>
      </c>
      <c r="M283" s="9" t="s">
        <v>459</v>
      </c>
      <c r="N283" s="9" t="str">
        <f>IFERROR(INDEX(Table2[Campaign], MATCH(tab_NPT[[#This Row],[Well Name]], Table2[Well Name
Actual], 0)), "")</f>
        <v>DRJ - 2024</v>
      </c>
    </row>
    <row r="284" spans="2:14" ht="27.6" x14ac:dyDescent="0.3">
      <c r="B284" s="9">
        <v>301</v>
      </c>
      <c r="C284" s="9" t="s">
        <v>33</v>
      </c>
      <c r="D284" s="9" t="s">
        <v>271</v>
      </c>
      <c r="E284" s="9">
        <v>3</v>
      </c>
      <c r="F284" s="10">
        <v>45569.385416666664</v>
      </c>
      <c r="G284" s="10">
        <v>45569.40625</v>
      </c>
      <c r="H284" s="9" t="s">
        <v>288</v>
      </c>
      <c r="I284" s="9" t="s">
        <v>295</v>
      </c>
      <c r="J284" s="9" t="s">
        <v>296</v>
      </c>
      <c r="K284" s="9">
        <v>0.49999999999999961</v>
      </c>
      <c r="L284" s="9" t="s">
        <v>286</v>
      </c>
      <c r="M284" s="9" t="s">
        <v>459</v>
      </c>
      <c r="N284" s="9" t="str">
        <f>IFERROR(INDEX(Table2[Campaign], MATCH(tab_NPT[[#This Row],[Well Name]], Table2[Well Name
Actual], 0)), "")</f>
        <v>DRJ - 2024</v>
      </c>
    </row>
    <row r="285" spans="2:14" ht="27.6" x14ac:dyDescent="0.3">
      <c r="B285" s="9">
        <v>302</v>
      </c>
      <c r="C285" s="9" t="s">
        <v>33</v>
      </c>
      <c r="D285" s="9" t="s">
        <v>271</v>
      </c>
      <c r="E285" s="9">
        <v>4</v>
      </c>
      <c r="F285" s="10">
        <v>45572</v>
      </c>
      <c r="G285" s="10">
        <v>45572.125</v>
      </c>
      <c r="H285" s="9" t="s">
        <v>477</v>
      </c>
      <c r="I285" s="9" t="s">
        <v>478</v>
      </c>
      <c r="J285" s="9" t="s">
        <v>479</v>
      </c>
      <c r="K285" s="9">
        <v>2.9999999999999978</v>
      </c>
      <c r="L285" s="9" t="s">
        <v>286</v>
      </c>
      <c r="M285" s="9" t="s">
        <v>459</v>
      </c>
      <c r="N285" s="9" t="str">
        <f>IFERROR(INDEX(Table2[Campaign], MATCH(tab_NPT[[#This Row],[Well Name]], Table2[Well Name
Actual], 0)), "")</f>
        <v>DRJ - 2024</v>
      </c>
    </row>
    <row r="286" spans="2:14" ht="27.6" x14ac:dyDescent="0.3">
      <c r="B286" s="9">
        <v>303</v>
      </c>
      <c r="C286" s="9" t="s">
        <v>33</v>
      </c>
      <c r="D286" s="9" t="s">
        <v>271</v>
      </c>
      <c r="E286" s="9">
        <v>5</v>
      </c>
      <c r="F286" s="10">
        <v>45572.458333333328</v>
      </c>
      <c r="G286" s="10">
        <v>45572.5625</v>
      </c>
      <c r="H286" s="9" t="s">
        <v>288</v>
      </c>
      <c r="I286" s="9" t="s">
        <v>482</v>
      </c>
      <c r="J286" s="9" t="s">
        <v>483</v>
      </c>
      <c r="K286" s="9">
        <v>2.4999999999999978</v>
      </c>
      <c r="L286" s="9" t="s">
        <v>286</v>
      </c>
      <c r="M286" s="9" t="s">
        <v>459</v>
      </c>
      <c r="N286" s="9" t="str">
        <f>IFERROR(INDEX(Table2[Campaign], MATCH(tab_NPT[[#This Row],[Well Name]], Table2[Well Name
Actual], 0)), "")</f>
        <v>DRJ - 2024</v>
      </c>
    </row>
    <row r="287" spans="2:14" ht="27.6" x14ac:dyDescent="0.3">
      <c r="B287" s="9">
        <v>304</v>
      </c>
      <c r="C287" s="9" t="s">
        <v>33</v>
      </c>
      <c r="D287" s="9" t="s">
        <v>271</v>
      </c>
      <c r="E287" s="9">
        <v>6</v>
      </c>
      <c r="F287" s="10">
        <v>45582.9375</v>
      </c>
      <c r="G287" s="10">
        <v>45582.958333333328</v>
      </c>
      <c r="H287" s="9" t="s">
        <v>288</v>
      </c>
      <c r="I287" s="9" t="s">
        <v>295</v>
      </c>
      <c r="J287" s="9" t="s">
        <v>296</v>
      </c>
      <c r="K287" s="9">
        <v>0.49999999999999961</v>
      </c>
      <c r="L287" s="9" t="s">
        <v>286</v>
      </c>
      <c r="M287" s="9" t="s">
        <v>459</v>
      </c>
      <c r="N287" s="9" t="str">
        <f>IFERROR(INDEX(Table2[Campaign], MATCH(tab_NPT[[#This Row],[Well Name]], Table2[Well Name
Actual], 0)), "")</f>
        <v>DRJ - 2024</v>
      </c>
    </row>
    <row r="288" spans="2:14" ht="27.6" x14ac:dyDescent="0.3">
      <c r="B288" s="9">
        <v>305</v>
      </c>
      <c r="C288" s="9" t="s">
        <v>33</v>
      </c>
      <c r="D288" s="9" t="s">
        <v>271</v>
      </c>
      <c r="E288" s="9">
        <v>6</v>
      </c>
      <c r="F288" s="10">
        <v>45584.020833333328</v>
      </c>
      <c r="G288" s="10">
        <v>45584.0625</v>
      </c>
      <c r="H288" s="9" t="s">
        <v>288</v>
      </c>
      <c r="I288" s="9" t="s">
        <v>295</v>
      </c>
      <c r="J288" s="9" t="s">
        <v>296</v>
      </c>
      <c r="K288" s="9">
        <v>0.99999999999999922</v>
      </c>
      <c r="L288" s="9" t="s">
        <v>286</v>
      </c>
      <c r="M288" s="9" t="s">
        <v>459</v>
      </c>
      <c r="N288" s="9" t="str">
        <f>IFERROR(INDEX(Table2[Campaign], MATCH(tab_NPT[[#This Row],[Well Name]], Table2[Well Name
Actual], 0)), "")</f>
        <v>DRJ - 2024</v>
      </c>
    </row>
    <row r="289" spans="2:14" ht="27.6" x14ac:dyDescent="0.3">
      <c r="B289" s="9">
        <v>306</v>
      </c>
      <c r="C289" s="9" t="s">
        <v>33</v>
      </c>
      <c r="D289" s="9" t="s">
        <v>271</v>
      </c>
      <c r="E289" s="9">
        <v>6</v>
      </c>
      <c r="F289" s="10">
        <v>45584.125</v>
      </c>
      <c r="G289" s="10">
        <v>45584.208333333328</v>
      </c>
      <c r="H289" s="9" t="s">
        <v>288</v>
      </c>
      <c r="I289" s="9" t="s">
        <v>295</v>
      </c>
      <c r="J289" s="9" t="s">
        <v>296</v>
      </c>
      <c r="K289" s="9">
        <v>1.9999999999999984</v>
      </c>
      <c r="L289" s="9" t="s">
        <v>286</v>
      </c>
      <c r="M289" s="9" t="s">
        <v>459</v>
      </c>
      <c r="N289" s="9" t="str">
        <f>IFERROR(INDEX(Table2[Campaign], MATCH(tab_NPT[[#This Row],[Well Name]], Table2[Well Name
Actual], 0)), "")</f>
        <v>DRJ - 2024</v>
      </c>
    </row>
    <row r="290" spans="2:14" ht="27.6" x14ac:dyDescent="0.3">
      <c r="B290" s="9">
        <v>307</v>
      </c>
      <c r="C290" s="9" t="s">
        <v>33</v>
      </c>
      <c r="D290" s="9" t="s">
        <v>271</v>
      </c>
      <c r="E290" s="9">
        <v>6</v>
      </c>
      <c r="F290" s="10">
        <v>45584.625</v>
      </c>
      <c r="G290" s="10">
        <v>45584.645833333328</v>
      </c>
      <c r="H290" s="9" t="s">
        <v>288</v>
      </c>
      <c r="I290" s="9" t="s">
        <v>295</v>
      </c>
      <c r="J290" s="9" t="s">
        <v>296</v>
      </c>
      <c r="K290" s="9">
        <v>0.49999999999999961</v>
      </c>
      <c r="L290" s="9" t="s">
        <v>286</v>
      </c>
      <c r="M290" s="9" t="s">
        <v>459</v>
      </c>
      <c r="N290" s="9" t="str">
        <f>IFERROR(INDEX(Table2[Campaign], MATCH(tab_NPT[[#This Row],[Well Name]], Table2[Well Name
Actual], 0)), "")</f>
        <v>DRJ - 2024</v>
      </c>
    </row>
    <row r="291" spans="2:14" ht="27.6" x14ac:dyDescent="0.3">
      <c r="B291" s="9">
        <v>308</v>
      </c>
      <c r="C291" s="9" t="s">
        <v>33</v>
      </c>
      <c r="D291" s="9" t="s">
        <v>271</v>
      </c>
      <c r="E291" s="9">
        <v>6</v>
      </c>
      <c r="F291" s="10">
        <v>45584.645833333328</v>
      </c>
      <c r="G291" s="10">
        <v>45584.666666666664</v>
      </c>
      <c r="H291" s="9" t="s">
        <v>288</v>
      </c>
      <c r="I291" s="9" t="s">
        <v>295</v>
      </c>
      <c r="J291" s="9" t="s">
        <v>296</v>
      </c>
      <c r="K291" s="9">
        <v>0.49999999999999961</v>
      </c>
      <c r="L291" s="9" t="s">
        <v>286</v>
      </c>
      <c r="M291" s="9" t="s">
        <v>459</v>
      </c>
      <c r="N291" s="9" t="str">
        <f>IFERROR(INDEX(Table2[Campaign], MATCH(tab_NPT[[#This Row],[Well Name]], Table2[Well Name
Actual], 0)), "")</f>
        <v>DRJ - 2024</v>
      </c>
    </row>
    <row r="292" spans="2:14" ht="27.6" x14ac:dyDescent="0.3">
      <c r="B292" s="9">
        <v>309</v>
      </c>
      <c r="C292" s="9" t="s">
        <v>33</v>
      </c>
      <c r="D292" s="9" t="s">
        <v>271</v>
      </c>
      <c r="E292" s="9">
        <v>6</v>
      </c>
      <c r="F292" s="10">
        <v>45584.666666666664</v>
      </c>
      <c r="G292" s="10">
        <v>45584.729166666664</v>
      </c>
      <c r="H292" s="9" t="s">
        <v>288</v>
      </c>
      <c r="I292" s="9" t="s">
        <v>295</v>
      </c>
      <c r="J292" s="9" t="s">
        <v>296</v>
      </c>
      <c r="K292" s="9">
        <v>1.4999999999999989</v>
      </c>
      <c r="L292" s="9" t="s">
        <v>286</v>
      </c>
      <c r="M292" s="9" t="s">
        <v>459</v>
      </c>
      <c r="N292" s="9" t="str">
        <f>IFERROR(INDEX(Table2[Campaign], MATCH(tab_NPT[[#This Row],[Well Name]], Table2[Well Name
Actual], 0)), "")</f>
        <v>DRJ - 2024</v>
      </c>
    </row>
    <row r="293" spans="2:14" ht="27.6" x14ac:dyDescent="0.3">
      <c r="B293" s="9">
        <v>310</v>
      </c>
      <c r="C293" s="9" t="s">
        <v>33</v>
      </c>
      <c r="D293" s="9" t="s">
        <v>271</v>
      </c>
      <c r="E293" s="9">
        <v>6</v>
      </c>
      <c r="F293" s="10">
        <v>45584.729166666664</v>
      </c>
      <c r="G293" s="10">
        <v>45584.8125</v>
      </c>
      <c r="H293" s="9" t="s">
        <v>288</v>
      </c>
      <c r="I293" s="9" t="s">
        <v>295</v>
      </c>
      <c r="J293" s="9" t="s">
        <v>296</v>
      </c>
      <c r="K293" s="9">
        <v>1.9999999999999984</v>
      </c>
      <c r="L293" s="9" t="s">
        <v>286</v>
      </c>
      <c r="M293" s="9" t="s">
        <v>459</v>
      </c>
      <c r="N293" s="9" t="str">
        <f>IFERROR(INDEX(Table2[Campaign], MATCH(tab_NPT[[#This Row],[Well Name]], Table2[Well Name
Actual], 0)), "")</f>
        <v>DRJ - 2024</v>
      </c>
    </row>
    <row r="294" spans="2:14" x14ac:dyDescent="0.3">
      <c r="B294" s="9">
        <v>311</v>
      </c>
      <c r="C294" s="9" t="s">
        <v>484</v>
      </c>
      <c r="D294" s="9" t="s">
        <v>271</v>
      </c>
      <c r="E294" s="9">
        <v>1</v>
      </c>
      <c r="F294" s="10">
        <v>45949.479166666664</v>
      </c>
      <c r="G294" s="10">
        <v>45949.6875</v>
      </c>
      <c r="H294" s="9" t="s">
        <v>288</v>
      </c>
      <c r="I294" s="9" t="s">
        <v>295</v>
      </c>
      <c r="J294" s="9" t="s">
        <v>296</v>
      </c>
      <c r="K294" s="9">
        <v>4.9999999999999956</v>
      </c>
      <c r="L294" s="9" t="s">
        <v>286</v>
      </c>
      <c r="M294" s="9" t="s">
        <v>459</v>
      </c>
      <c r="N294" s="9" t="str">
        <f>IFERROR(INDEX(Table2[Campaign], MATCH(tab_NPT[[#This Row],[Well Name]], Table2[Well Name
Actual], 0)), "")</f>
        <v/>
      </c>
    </row>
    <row r="295" spans="2:14" ht="27.6" x14ac:dyDescent="0.3">
      <c r="B295" s="9">
        <v>312</v>
      </c>
      <c r="C295" s="9" t="s">
        <v>484</v>
      </c>
      <c r="D295" s="9" t="s">
        <v>271</v>
      </c>
      <c r="E295" s="9">
        <v>2</v>
      </c>
      <c r="F295" s="10">
        <v>45950.8125</v>
      </c>
      <c r="G295" s="10">
        <v>45950.833333333328</v>
      </c>
      <c r="H295" s="9" t="s">
        <v>283</v>
      </c>
      <c r="I295" s="9" t="s">
        <v>284</v>
      </c>
      <c r="J295" s="9" t="s">
        <v>285</v>
      </c>
      <c r="K295" s="9">
        <v>0.49999999999999961</v>
      </c>
      <c r="L295" s="9" t="s">
        <v>286</v>
      </c>
      <c r="M295" s="9" t="s">
        <v>459</v>
      </c>
      <c r="N295" s="9" t="str">
        <f>IFERROR(INDEX(Table2[Campaign], MATCH(tab_NPT[[#This Row],[Well Name]], Table2[Well Name
Actual], 0)), "")</f>
        <v/>
      </c>
    </row>
    <row r="296" spans="2:14" ht="41.4" x14ac:dyDescent="0.3">
      <c r="B296" s="9">
        <v>313</v>
      </c>
      <c r="C296" s="9" t="s">
        <v>484</v>
      </c>
      <c r="D296" s="9" t="s">
        <v>271</v>
      </c>
      <c r="E296" s="9">
        <v>3</v>
      </c>
      <c r="F296" s="10">
        <v>45950.916666666664</v>
      </c>
      <c r="G296" s="10">
        <v>45951.104166666664</v>
      </c>
      <c r="H296" s="9" t="s">
        <v>292</v>
      </c>
      <c r="I296" s="9" t="s">
        <v>293</v>
      </c>
      <c r="J296" s="9" t="s">
        <v>294</v>
      </c>
      <c r="K296" s="9">
        <v>4.4999999999999964</v>
      </c>
      <c r="L296" s="9" t="s">
        <v>286</v>
      </c>
      <c r="M296" s="9" t="s">
        <v>459</v>
      </c>
      <c r="N296" s="9" t="str">
        <f>IFERROR(INDEX(Table2[Campaign], MATCH(tab_NPT[[#This Row],[Well Name]], Table2[Well Name
Actual], 0)), "")</f>
        <v/>
      </c>
    </row>
    <row r="297" spans="2:14" ht="41.4" x14ac:dyDescent="0.3">
      <c r="B297" s="9">
        <v>314</v>
      </c>
      <c r="C297" s="9" t="s">
        <v>484</v>
      </c>
      <c r="D297" s="9" t="s">
        <v>271</v>
      </c>
      <c r="E297" s="9">
        <v>4</v>
      </c>
      <c r="F297" s="10">
        <v>45951.416666666664</v>
      </c>
      <c r="G297" s="10">
        <v>45951.666666666664</v>
      </c>
      <c r="H297" s="9" t="s">
        <v>292</v>
      </c>
      <c r="I297" s="9" t="s">
        <v>339</v>
      </c>
      <c r="J297" s="9" t="s">
        <v>340</v>
      </c>
      <c r="K297" s="9">
        <v>5.9999999999999956</v>
      </c>
      <c r="L297" s="9" t="s">
        <v>485</v>
      </c>
      <c r="M297" s="9" t="s">
        <v>486</v>
      </c>
      <c r="N297" s="9" t="str">
        <f>IFERROR(INDEX(Table2[Campaign], MATCH(tab_NPT[[#This Row],[Well Name]], Table2[Well Name
Actual], 0)), "")</f>
        <v/>
      </c>
    </row>
    <row r="298" spans="2:14" ht="41.4" x14ac:dyDescent="0.3">
      <c r="B298" s="9">
        <v>315</v>
      </c>
      <c r="C298" s="9" t="s">
        <v>484</v>
      </c>
      <c r="D298" s="9" t="s">
        <v>271</v>
      </c>
      <c r="E298" s="9">
        <v>5</v>
      </c>
      <c r="F298" s="10">
        <v>45953.958333333328</v>
      </c>
      <c r="G298" s="10">
        <v>45954.083333333328</v>
      </c>
      <c r="H298" s="9" t="s">
        <v>331</v>
      </c>
      <c r="I298" s="9" t="s">
        <v>405</v>
      </c>
      <c r="J298" s="9" t="s">
        <v>406</v>
      </c>
      <c r="K298" s="9">
        <v>2.9999999999999978</v>
      </c>
      <c r="L298" s="9" t="s">
        <v>485</v>
      </c>
      <c r="M298" s="9" t="s">
        <v>315</v>
      </c>
      <c r="N298" s="9" t="str">
        <f>IFERROR(INDEX(Table2[Campaign], MATCH(tab_NPT[[#This Row],[Well Name]], Table2[Well Name
Actual], 0)), "")</f>
        <v/>
      </c>
    </row>
    <row r="299" spans="2:14" ht="41.4" x14ac:dyDescent="0.3">
      <c r="B299" s="9">
        <v>316</v>
      </c>
      <c r="C299" s="9" t="s">
        <v>484</v>
      </c>
      <c r="D299" s="9" t="s">
        <v>271</v>
      </c>
      <c r="E299" s="9">
        <v>6</v>
      </c>
      <c r="F299" s="10">
        <v>45956.645833333328</v>
      </c>
      <c r="G299" s="10">
        <v>45956.6875</v>
      </c>
      <c r="H299" s="9" t="s">
        <v>292</v>
      </c>
      <c r="I299" s="9" t="s">
        <v>293</v>
      </c>
      <c r="J299" s="9" t="s">
        <v>294</v>
      </c>
      <c r="K299" s="9">
        <v>0.99999999999999922</v>
      </c>
      <c r="L299" s="9" t="s">
        <v>286</v>
      </c>
      <c r="M299" s="9" t="s">
        <v>459</v>
      </c>
      <c r="N299" s="9" t="str">
        <f>IFERROR(INDEX(Table2[Campaign], MATCH(tab_NPT[[#This Row],[Well Name]], Table2[Well Name
Actual], 0)), "")</f>
        <v/>
      </c>
    </row>
    <row r="300" spans="2:14" x14ac:dyDescent="0.3">
      <c r="B300" s="9">
        <v>318</v>
      </c>
      <c r="C300" s="9" t="s">
        <v>484</v>
      </c>
      <c r="D300" s="9" t="s">
        <v>271</v>
      </c>
      <c r="E300" s="9">
        <v>8</v>
      </c>
      <c r="F300" s="10">
        <v>45961.4375</v>
      </c>
      <c r="G300" s="10">
        <v>45961.458333333328</v>
      </c>
      <c r="H300" s="9" t="s">
        <v>288</v>
      </c>
      <c r="I300" s="9" t="s">
        <v>295</v>
      </c>
      <c r="J300" s="9" t="s">
        <v>296</v>
      </c>
      <c r="K300" s="9">
        <v>0.49999999999999961</v>
      </c>
      <c r="L300" s="9" t="s">
        <v>286</v>
      </c>
      <c r="M300" s="9" t="s">
        <v>459</v>
      </c>
      <c r="N300" s="9" t="str">
        <f>IFERROR(INDEX(Table2[Campaign], MATCH(tab_NPT[[#This Row],[Well Name]], Table2[Well Name
Actual], 0)), "")</f>
        <v/>
      </c>
    </row>
    <row r="301" spans="2:14" ht="27.6" x14ac:dyDescent="0.3">
      <c r="B301" s="9">
        <v>319</v>
      </c>
      <c r="C301" s="9" t="s">
        <v>484</v>
      </c>
      <c r="D301" s="9" t="s">
        <v>271</v>
      </c>
      <c r="E301" s="9">
        <v>9</v>
      </c>
      <c r="F301" s="10">
        <v>45962.770833333328</v>
      </c>
      <c r="G301" s="10">
        <v>45962.791666666664</v>
      </c>
      <c r="H301" s="9" t="s">
        <v>288</v>
      </c>
      <c r="I301" s="9" t="s">
        <v>284</v>
      </c>
      <c r="J301" s="9" t="s">
        <v>289</v>
      </c>
      <c r="K301" s="9">
        <v>0.49999999999999961</v>
      </c>
      <c r="L301" s="9" t="s">
        <v>286</v>
      </c>
      <c r="M301" s="9" t="s">
        <v>459</v>
      </c>
      <c r="N301" s="9" t="str">
        <f>IFERROR(INDEX(Table2[Campaign], MATCH(tab_NPT[[#This Row],[Well Name]], Table2[Well Name
Actual], 0)), "")</f>
        <v/>
      </c>
    </row>
    <row r="302" spans="2:14" ht="27.6" x14ac:dyDescent="0.3">
      <c r="B302" s="9">
        <v>320</v>
      </c>
      <c r="C302" s="9" t="s">
        <v>484</v>
      </c>
      <c r="D302" s="9" t="s">
        <v>271</v>
      </c>
      <c r="E302" s="9">
        <v>10</v>
      </c>
      <c r="F302" s="10">
        <v>45964.520833333328</v>
      </c>
      <c r="G302" s="10">
        <v>45964.5625</v>
      </c>
      <c r="H302" s="9" t="s">
        <v>283</v>
      </c>
      <c r="I302" s="9" t="s">
        <v>284</v>
      </c>
      <c r="J302" s="9" t="s">
        <v>285</v>
      </c>
      <c r="K302" s="9">
        <v>0.99999999999999922</v>
      </c>
      <c r="L302" s="9" t="s">
        <v>314</v>
      </c>
      <c r="M302" s="9" t="s">
        <v>487</v>
      </c>
      <c r="N302" s="9" t="str">
        <f>IFERROR(INDEX(Table2[Campaign], MATCH(tab_NPT[[#This Row],[Well Name]], Table2[Well Name
Actual], 0)), "")</f>
        <v/>
      </c>
    </row>
    <row r="303" spans="2:14" ht="27.6" x14ac:dyDescent="0.3">
      <c r="B303" s="9">
        <v>321</v>
      </c>
      <c r="C303" s="9" t="s">
        <v>484</v>
      </c>
      <c r="D303" s="9" t="s">
        <v>271</v>
      </c>
      <c r="E303" s="9">
        <v>11</v>
      </c>
      <c r="F303" s="10">
        <v>45968</v>
      </c>
      <c r="G303" s="10">
        <v>45968.020833333328</v>
      </c>
      <c r="H303" s="9" t="s">
        <v>283</v>
      </c>
      <c r="I303" s="9" t="s">
        <v>284</v>
      </c>
      <c r="J303" s="9" t="s">
        <v>285</v>
      </c>
      <c r="K303" s="9">
        <v>0.49999999999999961</v>
      </c>
      <c r="L303" s="9" t="s">
        <v>314</v>
      </c>
      <c r="M303" s="9" t="s">
        <v>338</v>
      </c>
      <c r="N303" s="9" t="str">
        <f>IFERROR(INDEX(Table2[Campaign], MATCH(tab_NPT[[#This Row],[Well Name]], Table2[Well Name
Actual], 0)), "")</f>
        <v/>
      </c>
    </row>
    <row r="304" spans="2:14" ht="27.6" x14ac:dyDescent="0.3">
      <c r="B304" s="9">
        <v>322</v>
      </c>
      <c r="C304" s="9" t="s">
        <v>484</v>
      </c>
      <c r="D304" s="9" t="s">
        <v>271</v>
      </c>
      <c r="E304" s="9">
        <v>12</v>
      </c>
      <c r="F304" s="10">
        <v>45968.729166666664</v>
      </c>
      <c r="G304" s="10">
        <v>45968.833333333328</v>
      </c>
      <c r="H304" s="9" t="s">
        <v>283</v>
      </c>
      <c r="I304" s="9" t="s">
        <v>284</v>
      </c>
      <c r="J304" s="9" t="s">
        <v>285</v>
      </c>
      <c r="K304" s="9">
        <v>2.4999999999999978</v>
      </c>
      <c r="L304" s="9" t="s">
        <v>286</v>
      </c>
      <c r="M304" s="9" t="s">
        <v>459</v>
      </c>
      <c r="N304" s="9" t="str">
        <f>IFERROR(INDEX(Table2[Campaign], MATCH(tab_NPT[[#This Row],[Well Name]], Table2[Well Name
Actual], 0)), "")</f>
        <v/>
      </c>
    </row>
    <row r="305" spans="2:14" ht="27.6" x14ac:dyDescent="0.3">
      <c r="B305" s="9">
        <v>323</v>
      </c>
      <c r="C305" s="9" t="s">
        <v>484</v>
      </c>
      <c r="D305" s="9" t="s">
        <v>271</v>
      </c>
      <c r="E305" s="9">
        <v>13</v>
      </c>
      <c r="F305" s="10">
        <v>45969.645833333328</v>
      </c>
      <c r="G305" s="10">
        <v>45969.708333333328</v>
      </c>
      <c r="H305" s="9" t="s">
        <v>292</v>
      </c>
      <c r="I305" s="9" t="s">
        <v>422</v>
      </c>
      <c r="J305" s="9" t="s">
        <v>423</v>
      </c>
      <c r="K305" s="9">
        <v>1.4999999999999989</v>
      </c>
      <c r="L305" s="9" t="s">
        <v>314</v>
      </c>
      <c r="M305" s="9" t="s">
        <v>438</v>
      </c>
      <c r="N305" s="9" t="str">
        <f>IFERROR(INDEX(Table2[Campaign], MATCH(tab_NPT[[#This Row],[Well Name]], Table2[Well Name
Actual], 0)), "")</f>
        <v/>
      </c>
    </row>
    <row r="306" spans="2:14" ht="27.6" x14ac:dyDescent="0.3">
      <c r="B306" s="9">
        <v>324</v>
      </c>
      <c r="C306" s="9" t="s">
        <v>484</v>
      </c>
      <c r="D306" s="9" t="s">
        <v>271</v>
      </c>
      <c r="E306" s="9">
        <v>14</v>
      </c>
      <c r="F306" s="10">
        <v>45969.791666666664</v>
      </c>
      <c r="G306" s="10">
        <v>45969.875</v>
      </c>
      <c r="H306" s="9" t="s">
        <v>292</v>
      </c>
      <c r="I306" s="9" t="s">
        <v>422</v>
      </c>
      <c r="J306" s="9" t="s">
        <v>423</v>
      </c>
      <c r="K306" s="9">
        <v>1.9999999999999984</v>
      </c>
      <c r="L306" s="9" t="s">
        <v>314</v>
      </c>
      <c r="M306" s="9" t="s">
        <v>459</v>
      </c>
      <c r="N306" s="9" t="str">
        <f>IFERROR(INDEX(Table2[Campaign], MATCH(tab_NPT[[#This Row],[Well Name]], Table2[Well Name
Actual], 0)), "")</f>
        <v/>
      </c>
    </row>
    <row r="307" spans="2:14" ht="27.6" x14ac:dyDescent="0.3">
      <c r="B307" s="9">
        <v>325</v>
      </c>
      <c r="C307" s="9" t="s">
        <v>488</v>
      </c>
      <c r="D307" s="9" t="s">
        <v>271</v>
      </c>
      <c r="E307" s="9">
        <v>1</v>
      </c>
      <c r="F307" s="10">
        <v>45979.229166666664</v>
      </c>
      <c r="G307" s="10">
        <v>45979.645833333328</v>
      </c>
      <c r="H307" s="9" t="s">
        <v>292</v>
      </c>
      <c r="I307" s="9" t="s">
        <v>480</v>
      </c>
      <c r="J307" s="9" t="s">
        <v>481</v>
      </c>
      <c r="K307" s="9">
        <v>9.9999999999999911</v>
      </c>
      <c r="L307" s="9" t="s">
        <v>485</v>
      </c>
      <c r="M307" s="9" t="s">
        <v>489</v>
      </c>
      <c r="N307" s="9" t="str">
        <f>IFERROR(INDEX(Table2[Campaign], MATCH(tab_NPT[[#This Row],[Well Name]], Table2[Well Name
Actual], 0)), "")</f>
        <v/>
      </c>
    </row>
    <row r="308" spans="2:14" ht="27.6" x14ac:dyDescent="0.3">
      <c r="B308" s="9">
        <v>326</v>
      </c>
      <c r="C308" s="9" t="s">
        <v>488</v>
      </c>
      <c r="D308" s="9" t="s">
        <v>271</v>
      </c>
      <c r="E308" s="9">
        <v>2</v>
      </c>
      <c r="F308" s="10">
        <v>45981.604166666664</v>
      </c>
      <c r="G308" s="10">
        <v>45981.625</v>
      </c>
      <c r="H308" s="9" t="s">
        <v>283</v>
      </c>
      <c r="I308" s="9" t="s">
        <v>325</v>
      </c>
      <c r="J308" s="9" t="s">
        <v>326</v>
      </c>
      <c r="K308" s="9">
        <v>0.49999999999999961</v>
      </c>
      <c r="L308" s="9" t="s">
        <v>314</v>
      </c>
      <c r="M308" s="9" t="s">
        <v>459</v>
      </c>
      <c r="N308" s="9" t="str">
        <f>IFERROR(INDEX(Table2[Campaign], MATCH(tab_NPT[[#This Row],[Well Name]], Table2[Well Name
Actual], 0)), "")</f>
        <v/>
      </c>
    </row>
    <row r="309" spans="2:14" ht="27.6" x14ac:dyDescent="0.3">
      <c r="B309" s="9">
        <v>327</v>
      </c>
      <c r="C309" s="9" t="s">
        <v>488</v>
      </c>
      <c r="D309" s="9" t="s">
        <v>271</v>
      </c>
      <c r="E309" s="9">
        <v>3</v>
      </c>
      <c r="F309" s="10">
        <v>45982.479166666664</v>
      </c>
      <c r="G309" s="10">
        <v>45982.8125</v>
      </c>
      <c r="H309" s="9" t="s">
        <v>266</v>
      </c>
      <c r="I309" s="9" t="s">
        <v>339</v>
      </c>
      <c r="J309" s="9" t="s">
        <v>490</v>
      </c>
      <c r="K309" s="9">
        <v>7.9999999999999938</v>
      </c>
      <c r="L309" s="9" t="s">
        <v>485</v>
      </c>
      <c r="M309" s="9" t="s">
        <v>489</v>
      </c>
      <c r="N309" s="9" t="str">
        <f>IFERROR(INDEX(Table2[Campaign], MATCH(tab_NPT[[#This Row],[Well Name]], Table2[Well Name
Actual], 0)), "")</f>
        <v/>
      </c>
    </row>
    <row r="310" spans="2:14" ht="27.6" x14ac:dyDescent="0.3">
      <c r="B310" s="9">
        <v>328</v>
      </c>
      <c r="C310" s="9" t="s">
        <v>488</v>
      </c>
      <c r="D310" s="9" t="s">
        <v>271</v>
      </c>
      <c r="E310" s="9">
        <v>4</v>
      </c>
      <c r="F310" s="10">
        <v>45982.8125</v>
      </c>
      <c r="G310" s="10">
        <v>45982.916666666664</v>
      </c>
      <c r="H310" s="9" t="s">
        <v>283</v>
      </c>
      <c r="I310" s="9" t="s">
        <v>339</v>
      </c>
      <c r="J310" s="9" t="s">
        <v>446</v>
      </c>
      <c r="K310" s="9">
        <v>2.4999999999999978</v>
      </c>
      <c r="L310" s="9" t="s">
        <v>485</v>
      </c>
      <c r="M310" s="9" t="s">
        <v>489</v>
      </c>
      <c r="N310" s="9" t="str">
        <f>IFERROR(INDEX(Table2[Campaign], MATCH(tab_NPT[[#This Row],[Well Name]], Table2[Well Name
Actual], 0)), "")</f>
        <v/>
      </c>
    </row>
    <row r="311" spans="2:14" ht="27.6" x14ac:dyDescent="0.3">
      <c r="B311" s="9">
        <v>329</v>
      </c>
      <c r="C311" s="9" t="s">
        <v>53</v>
      </c>
      <c r="D311" s="9" t="s">
        <v>271</v>
      </c>
      <c r="E311" s="9">
        <v>1</v>
      </c>
      <c r="F311" s="10">
        <v>43435.604166666664</v>
      </c>
      <c r="G311" s="10">
        <v>43435.625</v>
      </c>
      <c r="H311" s="9" t="s">
        <v>288</v>
      </c>
      <c r="I311" s="9" t="s">
        <v>352</v>
      </c>
      <c r="J311" s="9" t="s">
        <v>353</v>
      </c>
      <c r="K311" s="9">
        <v>0.5</v>
      </c>
      <c r="L311" s="9" t="s">
        <v>286</v>
      </c>
      <c r="M311" s="9" t="s">
        <v>298</v>
      </c>
      <c r="N311" s="9" t="str">
        <f>IFERROR(INDEX(Table2[Campaign], MATCH(tab_NPT[[#This Row],[Well Name]], Table2[Well Name
Actual], 0)), "")</f>
        <v>WW - 2018</v>
      </c>
    </row>
    <row r="312" spans="2:14" ht="41.4" x14ac:dyDescent="0.3">
      <c r="B312" s="9">
        <v>330</v>
      </c>
      <c r="C312" s="9" t="s">
        <v>53</v>
      </c>
      <c r="D312" s="9" t="s">
        <v>271</v>
      </c>
      <c r="E312" s="9">
        <v>2</v>
      </c>
      <c r="F312" s="10">
        <v>43436.1875</v>
      </c>
      <c r="G312" s="10">
        <v>43436.208333333328</v>
      </c>
      <c r="H312" s="9" t="s">
        <v>283</v>
      </c>
      <c r="I312" s="9" t="s">
        <v>339</v>
      </c>
      <c r="J312" s="9" t="s">
        <v>446</v>
      </c>
      <c r="K312" s="9">
        <v>0.5</v>
      </c>
      <c r="L312" s="9" t="s">
        <v>314</v>
      </c>
      <c r="M312" s="9" t="s">
        <v>362</v>
      </c>
      <c r="N312" s="9" t="str">
        <f>IFERROR(INDEX(Table2[Campaign], MATCH(tab_NPT[[#This Row],[Well Name]], Table2[Well Name
Actual], 0)), "")</f>
        <v>WW - 2018</v>
      </c>
    </row>
    <row r="313" spans="2:14" ht="41.4" x14ac:dyDescent="0.3">
      <c r="B313" s="9">
        <v>332</v>
      </c>
      <c r="C313" s="9" t="s">
        <v>53</v>
      </c>
      <c r="D313" s="9" t="s">
        <v>271</v>
      </c>
      <c r="E313" s="9">
        <v>4</v>
      </c>
      <c r="F313" s="10">
        <v>43442.135416666664</v>
      </c>
      <c r="G313" s="10">
        <v>43442.28125</v>
      </c>
      <c r="H313" s="9" t="s">
        <v>283</v>
      </c>
      <c r="I313" s="9" t="s">
        <v>466</v>
      </c>
      <c r="J313" s="9" t="s">
        <v>491</v>
      </c>
      <c r="K313" s="9">
        <v>3.5</v>
      </c>
      <c r="L313" s="9" t="s">
        <v>314</v>
      </c>
      <c r="M313" s="9" t="s">
        <v>324</v>
      </c>
      <c r="N313" s="9" t="str">
        <f>IFERROR(INDEX(Table2[Campaign], MATCH(tab_NPT[[#This Row],[Well Name]], Table2[Well Name
Actual], 0)), "")</f>
        <v>WW - 2018</v>
      </c>
    </row>
    <row r="314" spans="2:14" ht="27.6" x14ac:dyDescent="0.3">
      <c r="B314" s="9">
        <v>333</v>
      </c>
      <c r="C314" s="9" t="s">
        <v>53</v>
      </c>
      <c r="D314" s="9" t="s">
        <v>271</v>
      </c>
      <c r="E314" s="9">
        <v>5</v>
      </c>
      <c r="F314" s="10">
        <v>43454.9375</v>
      </c>
      <c r="G314" s="10">
        <v>43455.020833333328</v>
      </c>
      <c r="H314" s="9" t="s">
        <v>316</v>
      </c>
      <c r="I314" s="9" t="s">
        <v>456</v>
      </c>
      <c r="J314" s="9" t="s">
        <v>457</v>
      </c>
      <c r="K314" s="9">
        <v>3.0000000000000004</v>
      </c>
      <c r="L314" s="9" t="s">
        <v>269</v>
      </c>
      <c r="M314" s="9" t="s">
        <v>270</v>
      </c>
      <c r="N314" s="9" t="str">
        <f>IFERROR(INDEX(Table2[Campaign], MATCH(tab_NPT[[#This Row],[Well Name]], Table2[Well Name
Actual], 0)), "")</f>
        <v>WW - 2018</v>
      </c>
    </row>
    <row r="315" spans="2:14" ht="27.6" x14ac:dyDescent="0.3">
      <c r="B315" s="9">
        <v>334</v>
      </c>
      <c r="C315" s="9" t="s">
        <v>53</v>
      </c>
      <c r="D315" s="9" t="s">
        <v>271</v>
      </c>
      <c r="E315" s="9">
        <v>6</v>
      </c>
      <c r="F315" s="10">
        <v>43459.354166666664</v>
      </c>
      <c r="G315" s="10">
        <v>43459.541666666664</v>
      </c>
      <c r="H315" s="9" t="s">
        <v>283</v>
      </c>
      <c r="I315" s="9" t="s">
        <v>325</v>
      </c>
      <c r="J315" s="9" t="s">
        <v>326</v>
      </c>
      <c r="K315" s="9">
        <v>4.5</v>
      </c>
      <c r="L315" s="9" t="s">
        <v>286</v>
      </c>
      <c r="M315" s="9" t="s">
        <v>298</v>
      </c>
      <c r="N315" s="9" t="str">
        <f>IFERROR(INDEX(Table2[Campaign], MATCH(tab_NPT[[#This Row],[Well Name]], Table2[Well Name
Actual], 0)), "")</f>
        <v>WW - 2018</v>
      </c>
    </row>
    <row r="316" spans="2:14" ht="27.6" x14ac:dyDescent="0.3">
      <c r="B316" s="9">
        <v>335</v>
      </c>
      <c r="C316" s="9" t="s">
        <v>54</v>
      </c>
      <c r="D316" s="9" t="s">
        <v>271</v>
      </c>
      <c r="E316" s="9">
        <v>1</v>
      </c>
      <c r="F316" s="10">
        <v>43464.052083333328</v>
      </c>
      <c r="G316" s="10">
        <v>43465.583333333328</v>
      </c>
      <c r="H316" s="9" t="s">
        <v>288</v>
      </c>
      <c r="I316" s="9" t="s">
        <v>295</v>
      </c>
      <c r="J316" s="9" t="s">
        <v>296</v>
      </c>
      <c r="K316" s="9">
        <v>36.75</v>
      </c>
      <c r="L316" s="9" t="s">
        <v>286</v>
      </c>
      <c r="M316" s="9" t="s">
        <v>298</v>
      </c>
      <c r="N316" s="9" t="str">
        <f>IFERROR(INDEX(Table2[Campaign], MATCH(tab_NPT[[#This Row],[Well Name]], Table2[Well Name
Actual], 0)), "")</f>
        <v>WW - 2018</v>
      </c>
    </row>
    <row r="317" spans="2:14" ht="27.6" x14ac:dyDescent="0.3">
      <c r="B317" s="9">
        <v>336</v>
      </c>
      <c r="C317" s="9" t="s">
        <v>54</v>
      </c>
      <c r="D317" s="9" t="s">
        <v>271</v>
      </c>
      <c r="E317" s="9">
        <v>2</v>
      </c>
      <c r="F317" s="10">
        <v>43472.427083333328</v>
      </c>
      <c r="G317" s="10">
        <v>43472.479166666664</v>
      </c>
      <c r="H317" s="9" t="s">
        <v>288</v>
      </c>
      <c r="I317" s="9" t="s">
        <v>284</v>
      </c>
      <c r="J317" s="9" t="s">
        <v>289</v>
      </c>
      <c r="K317" s="9">
        <v>1.25</v>
      </c>
      <c r="L317" s="9" t="s">
        <v>314</v>
      </c>
      <c r="M317" s="9" t="s">
        <v>437</v>
      </c>
      <c r="N317" s="9" t="str">
        <f>IFERROR(INDEX(Table2[Campaign], MATCH(tab_NPT[[#This Row],[Well Name]], Table2[Well Name
Actual], 0)), "")</f>
        <v>WW - 2018</v>
      </c>
    </row>
    <row r="318" spans="2:14" ht="41.4" x14ac:dyDescent="0.3">
      <c r="B318" s="9">
        <v>337</v>
      </c>
      <c r="C318" s="9" t="s">
        <v>54</v>
      </c>
      <c r="D318" s="9" t="s">
        <v>271</v>
      </c>
      <c r="E318" s="9">
        <v>3</v>
      </c>
      <c r="F318" s="10">
        <v>43475.645833333328</v>
      </c>
      <c r="G318" s="10">
        <v>43476.1875</v>
      </c>
      <c r="H318" s="9" t="s">
        <v>292</v>
      </c>
      <c r="I318" s="9" t="s">
        <v>293</v>
      </c>
      <c r="J318" s="9" t="s">
        <v>294</v>
      </c>
      <c r="K318" s="9">
        <v>13</v>
      </c>
      <c r="L318" s="9" t="s">
        <v>269</v>
      </c>
      <c r="M318" s="9" t="s">
        <v>270</v>
      </c>
      <c r="N318" s="9" t="str">
        <f>IFERROR(INDEX(Table2[Campaign], MATCH(tab_NPT[[#This Row],[Well Name]], Table2[Well Name
Actual], 0)), "")</f>
        <v>WW - 2018</v>
      </c>
    </row>
    <row r="319" spans="2:14" ht="41.4" x14ac:dyDescent="0.3">
      <c r="B319" s="9">
        <v>338</v>
      </c>
      <c r="C319" s="9" t="s">
        <v>54</v>
      </c>
      <c r="D319" s="9" t="s">
        <v>271</v>
      </c>
      <c r="E319" s="9">
        <v>4</v>
      </c>
      <c r="F319" s="10">
        <v>43481.635416666664</v>
      </c>
      <c r="G319" s="10">
        <v>43481.677083333328</v>
      </c>
      <c r="H319" s="9" t="s">
        <v>354</v>
      </c>
      <c r="I319" s="9" t="s">
        <v>444</v>
      </c>
      <c r="J319" s="9" t="s">
        <v>445</v>
      </c>
      <c r="K319" s="9">
        <v>1</v>
      </c>
      <c r="L319" s="9" t="s">
        <v>269</v>
      </c>
      <c r="M319" s="9" t="s">
        <v>270</v>
      </c>
      <c r="N319" s="9" t="str">
        <f>IFERROR(INDEX(Table2[Campaign], MATCH(tab_NPT[[#This Row],[Well Name]], Table2[Well Name
Actual], 0)), "")</f>
        <v>WW - 2018</v>
      </c>
    </row>
    <row r="320" spans="2:14" ht="27.6" x14ac:dyDescent="0.3">
      <c r="B320" s="9">
        <v>339</v>
      </c>
      <c r="C320" s="9" t="s">
        <v>54</v>
      </c>
      <c r="D320" s="9" t="s">
        <v>271</v>
      </c>
      <c r="E320" s="9">
        <v>5</v>
      </c>
      <c r="F320" s="10">
        <v>43482.4375</v>
      </c>
      <c r="G320" s="10">
        <v>43482.708333333328</v>
      </c>
      <c r="H320" s="9" t="s">
        <v>283</v>
      </c>
      <c r="I320" s="9" t="s">
        <v>325</v>
      </c>
      <c r="J320" s="9" t="s">
        <v>326</v>
      </c>
      <c r="K320" s="9">
        <v>6.4999999999999947</v>
      </c>
      <c r="L320" s="9" t="s">
        <v>269</v>
      </c>
      <c r="M320" s="9" t="s">
        <v>270</v>
      </c>
      <c r="N320" s="9" t="str">
        <f>IFERROR(INDEX(Table2[Campaign], MATCH(tab_NPT[[#This Row],[Well Name]], Table2[Well Name
Actual], 0)), "")</f>
        <v>WW - 2018</v>
      </c>
    </row>
    <row r="321" spans="2:14" ht="41.4" x14ac:dyDescent="0.3">
      <c r="B321" s="9">
        <v>340</v>
      </c>
      <c r="C321" s="9" t="s">
        <v>54</v>
      </c>
      <c r="D321" s="9" t="s">
        <v>271</v>
      </c>
      <c r="E321" s="9">
        <v>6</v>
      </c>
      <c r="F321" s="10">
        <v>43488.625</v>
      </c>
      <c r="G321" s="10">
        <v>43488.666666666664</v>
      </c>
      <c r="H321" s="9" t="s">
        <v>292</v>
      </c>
      <c r="I321" s="9" t="s">
        <v>293</v>
      </c>
      <c r="J321" s="9" t="s">
        <v>294</v>
      </c>
      <c r="K321" s="9">
        <v>1</v>
      </c>
      <c r="L321" s="9" t="s">
        <v>314</v>
      </c>
      <c r="M321" s="9" t="s">
        <v>322</v>
      </c>
      <c r="N321" s="9" t="str">
        <f>IFERROR(INDEX(Table2[Campaign], MATCH(tab_NPT[[#This Row],[Well Name]], Table2[Well Name
Actual], 0)), "")</f>
        <v>WW - 2018</v>
      </c>
    </row>
    <row r="322" spans="2:14" ht="41.4" x14ac:dyDescent="0.3">
      <c r="B322" s="9">
        <v>341</v>
      </c>
      <c r="C322" s="9" t="s">
        <v>54</v>
      </c>
      <c r="D322" s="9" t="s">
        <v>271</v>
      </c>
      <c r="E322" s="9">
        <v>7</v>
      </c>
      <c r="F322" s="10">
        <v>43489.416666666664</v>
      </c>
      <c r="G322" s="10">
        <v>43489.4375</v>
      </c>
      <c r="H322" s="9" t="s">
        <v>283</v>
      </c>
      <c r="I322" s="9" t="s">
        <v>284</v>
      </c>
      <c r="J322" s="9" t="s">
        <v>285</v>
      </c>
      <c r="K322" s="9">
        <v>0.5</v>
      </c>
      <c r="L322" s="9" t="s">
        <v>314</v>
      </c>
      <c r="M322" s="9" t="s">
        <v>324</v>
      </c>
      <c r="N322" s="9" t="str">
        <f>IFERROR(INDEX(Table2[Campaign], MATCH(tab_NPT[[#This Row],[Well Name]], Table2[Well Name
Actual], 0)), "")</f>
        <v>WW - 2018</v>
      </c>
    </row>
    <row r="323" spans="2:14" ht="27.6" x14ac:dyDescent="0.3">
      <c r="B323" s="9">
        <v>342</v>
      </c>
      <c r="C323" s="9" t="s">
        <v>55</v>
      </c>
      <c r="D323" s="9" t="s">
        <v>271</v>
      </c>
      <c r="E323" s="9">
        <v>1</v>
      </c>
      <c r="F323" s="10">
        <v>43509.416666666664</v>
      </c>
      <c r="G323" s="10">
        <v>43509.625</v>
      </c>
      <c r="H323" s="9" t="s">
        <v>472</v>
      </c>
      <c r="I323" s="9" t="s">
        <v>492</v>
      </c>
      <c r="J323" s="9" t="s">
        <v>493</v>
      </c>
      <c r="K323" s="9">
        <v>3.0000000000000004</v>
      </c>
      <c r="L323" s="9" t="s">
        <v>269</v>
      </c>
      <c r="M323" s="9" t="s">
        <v>359</v>
      </c>
      <c r="N323" s="9" t="str">
        <f>IFERROR(INDEX(Table2[Campaign], MATCH(tab_NPT[[#This Row],[Well Name]], Table2[Well Name
Actual], 0)), "")</f>
        <v>WW - 2018</v>
      </c>
    </row>
    <row r="324" spans="2:14" ht="27.6" x14ac:dyDescent="0.3">
      <c r="B324" s="9">
        <v>343</v>
      </c>
      <c r="C324" s="9" t="s">
        <v>55</v>
      </c>
      <c r="D324" s="9" t="s">
        <v>271</v>
      </c>
      <c r="E324" s="9">
        <v>2</v>
      </c>
      <c r="F324" s="10">
        <v>43513.916666666664</v>
      </c>
      <c r="G324" s="10">
        <v>43513.927083333328</v>
      </c>
      <c r="H324" s="9" t="s">
        <v>288</v>
      </c>
      <c r="I324" s="9" t="s">
        <v>295</v>
      </c>
      <c r="J324" s="9" t="s">
        <v>296</v>
      </c>
      <c r="K324" s="9">
        <v>0.25</v>
      </c>
      <c r="L324" s="9" t="s">
        <v>286</v>
      </c>
      <c r="M324" s="9" t="s">
        <v>298</v>
      </c>
      <c r="N324" s="9" t="str">
        <f>IFERROR(INDEX(Table2[Campaign], MATCH(tab_NPT[[#This Row],[Well Name]], Table2[Well Name
Actual], 0)), "")</f>
        <v>WW - 2018</v>
      </c>
    </row>
    <row r="325" spans="2:14" ht="27.6" x14ac:dyDescent="0.3">
      <c r="B325" s="9">
        <v>345</v>
      </c>
      <c r="C325" s="9" t="s">
        <v>55</v>
      </c>
      <c r="D325" s="9" t="s">
        <v>271</v>
      </c>
      <c r="E325" s="9">
        <v>4</v>
      </c>
      <c r="F325" s="10">
        <v>43514.4375</v>
      </c>
      <c r="G325" s="10">
        <v>43514.458333333328</v>
      </c>
      <c r="H325" s="9" t="s">
        <v>266</v>
      </c>
      <c r="I325" s="9" t="s">
        <v>367</v>
      </c>
      <c r="J325" s="9" t="s">
        <v>368</v>
      </c>
      <c r="K325" s="9">
        <v>0.5</v>
      </c>
      <c r="L325" s="9" t="s">
        <v>269</v>
      </c>
      <c r="M325" s="9" t="s">
        <v>359</v>
      </c>
      <c r="N325" s="9" t="str">
        <f>IFERROR(INDEX(Table2[Campaign], MATCH(tab_NPT[[#This Row],[Well Name]], Table2[Well Name
Actual], 0)), "")</f>
        <v>WW - 2018</v>
      </c>
    </row>
    <row r="326" spans="2:14" ht="41.4" x14ac:dyDescent="0.3">
      <c r="B326" s="9">
        <v>346</v>
      </c>
      <c r="C326" s="9" t="s">
        <v>55</v>
      </c>
      <c r="D326" s="9" t="s">
        <v>271</v>
      </c>
      <c r="E326" s="9">
        <v>5</v>
      </c>
      <c r="F326" s="10">
        <v>43516.979166666664</v>
      </c>
      <c r="G326" s="10">
        <v>43517.1875</v>
      </c>
      <c r="H326" s="9" t="s">
        <v>292</v>
      </c>
      <c r="I326" s="9" t="s">
        <v>339</v>
      </c>
      <c r="J326" s="9" t="s">
        <v>340</v>
      </c>
      <c r="K326" s="9">
        <v>5</v>
      </c>
      <c r="L326" s="9" t="s">
        <v>314</v>
      </c>
      <c r="M326" s="9" t="s">
        <v>494</v>
      </c>
      <c r="N326" s="9" t="str">
        <f>IFERROR(INDEX(Table2[Campaign], MATCH(tab_NPT[[#This Row],[Well Name]], Table2[Well Name
Actual], 0)), "")</f>
        <v>WW - 2018</v>
      </c>
    </row>
    <row r="327" spans="2:14" ht="27.6" x14ac:dyDescent="0.3">
      <c r="B327" s="9">
        <v>347</v>
      </c>
      <c r="C327" s="9" t="s">
        <v>55</v>
      </c>
      <c r="D327" s="9" t="s">
        <v>271</v>
      </c>
      <c r="E327" s="9">
        <v>2</v>
      </c>
      <c r="F327" s="10">
        <v>43518.458333333328</v>
      </c>
      <c r="G327" s="10">
        <v>43518.479166666664</v>
      </c>
      <c r="H327" s="9" t="s">
        <v>288</v>
      </c>
      <c r="I327" s="9" t="s">
        <v>295</v>
      </c>
      <c r="J327" s="9" t="s">
        <v>296</v>
      </c>
      <c r="K327" s="9">
        <v>0.5</v>
      </c>
      <c r="L327" s="9" t="s">
        <v>286</v>
      </c>
      <c r="M327" s="9" t="s">
        <v>298</v>
      </c>
      <c r="N327" s="9" t="str">
        <f>IFERROR(INDEX(Table2[Campaign], MATCH(tab_NPT[[#This Row],[Well Name]], Table2[Well Name
Actual], 0)), "")</f>
        <v>WW - 2018</v>
      </c>
    </row>
    <row r="328" spans="2:14" ht="27.6" x14ac:dyDescent="0.3">
      <c r="B328" s="9">
        <v>349</v>
      </c>
      <c r="C328" s="9" t="s">
        <v>55</v>
      </c>
      <c r="D328" s="9" t="s">
        <v>271</v>
      </c>
      <c r="E328" s="9">
        <v>6</v>
      </c>
      <c r="F328" s="10">
        <v>43518.197916666664</v>
      </c>
      <c r="G328" s="10">
        <v>43518.208333333328</v>
      </c>
      <c r="H328" s="9" t="s">
        <v>477</v>
      </c>
      <c r="I328" s="9" t="s">
        <v>478</v>
      </c>
      <c r="J328" s="9" t="s">
        <v>479</v>
      </c>
      <c r="K328" s="9">
        <v>0.25</v>
      </c>
      <c r="L328" s="9" t="s">
        <v>286</v>
      </c>
      <c r="M328" s="9" t="s">
        <v>298</v>
      </c>
      <c r="N328" s="9" t="str">
        <f>IFERROR(INDEX(Table2[Campaign], MATCH(tab_NPT[[#This Row],[Well Name]], Table2[Well Name
Actual], 0)), "")</f>
        <v>WW - 2018</v>
      </c>
    </row>
    <row r="329" spans="2:14" ht="27.6" x14ac:dyDescent="0.3">
      <c r="B329" s="9">
        <v>350</v>
      </c>
      <c r="C329" s="9" t="s">
        <v>55</v>
      </c>
      <c r="D329" s="9" t="s">
        <v>271</v>
      </c>
      <c r="E329" s="9">
        <v>7</v>
      </c>
      <c r="F329" s="10">
        <v>43519.166666666664</v>
      </c>
      <c r="G329" s="10">
        <v>43519.5</v>
      </c>
      <c r="H329" s="9" t="s">
        <v>266</v>
      </c>
      <c r="I329" s="9" t="s">
        <v>292</v>
      </c>
      <c r="J329" s="9" t="s">
        <v>321</v>
      </c>
      <c r="K329" s="9">
        <v>8</v>
      </c>
      <c r="L329" s="9" t="s">
        <v>286</v>
      </c>
      <c r="M329" s="9" t="s">
        <v>298</v>
      </c>
      <c r="N329" s="9" t="str">
        <f>IFERROR(INDEX(Table2[Campaign], MATCH(tab_NPT[[#This Row],[Well Name]], Table2[Well Name
Actual], 0)), "")</f>
        <v>WW - 2018</v>
      </c>
    </row>
    <row r="330" spans="2:14" ht="27.6" x14ac:dyDescent="0.3">
      <c r="B330" s="9">
        <v>351</v>
      </c>
      <c r="C330" s="9" t="s">
        <v>55</v>
      </c>
      <c r="D330" s="9" t="s">
        <v>271</v>
      </c>
      <c r="E330" s="9">
        <v>8</v>
      </c>
      <c r="F330" s="10">
        <v>43521.104166666664</v>
      </c>
      <c r="G330" s="10">
        <v>43522.125</v>
      </c>
      <c r="H330" s="9" t="s">
        <v>398</v>
      </c>
      <c r="I330" s="9" t="s">
        <v>399</v>
      </c>
      <c r="J330" s="9" t="s">
        <v>400</v>
      </c>
      <c r="K330" s="9">
        <v>24.5</v>
      </c>
      <c r="L330" s="9" t="s">
        <v>269</v>
      </c>
      <c r="M330" s="9" t="s">
        <v>359</v>
      </c>
      <c r="N330" s="9" t="str">
        <f>IFERROR(INDEX(Table2[Campaign], MATCH(tab_NPT[[#This Row],[Well Name]], Table2[Well Name
Actual], 0)), "")</f>
        <v>WW - 2018</v>
      </c>
    </row>
    <row r="331" spans="2:14" ht="41.4" x14ac:dyDescent="0.3">
      <c r="B331" s="9">
        <v>353</v>
      </c>
      <c r="C331" s="9" t="s">
        <v>55</v>
      </c>
      <c r="D331" s="9" t="s">
        <v>271</v>
      </c>
      <c r="E331" s="9">
        <v>10</v>
      </c>
      <c r="F331" s="10">
        <v>43523.760416666664</v>
      </c>
      <c r="G331" s="10">
        <v>43523.770833333328</v>
      </c>
      <c r="H331" s="9" t="s">
        <v>283</v>
      </c>
      <c r="I331" s="9" t="s">
        <v>284</v>
      </c>
      <c r="J331" s="9" t="s">
        <v>285</v>
      </c>
      <c r="K331" s="9">
        <v>0.25</v>
      </c>
      <c r="L331" s="9" t="s">
        <v>314</v>
      </c>
      <c r="M331" s="9" t="s">
        <v>324</v>
      </c>
      <c r="N331" s="9" t="str">
        <f>IFERROR(INDEX(Table2[Campaign], MATCH(tab_NPT[[#This Row],[Well Name]], Table2[Well Name
Actual], 0)), "")</f>
        <v>WW - 2018</v>
      </c>
    </row>
    <row r="332" spans="2:14" ht="41.4" x14ac:dyDescent="0.3">
      <c r="B332" s="9">
        <v>354</v>
      </c>
      <c r="C332" s="9" t="s">
        <v>55</v>
      </c>
      <c r="D332" s="9" t="s">
        <v>271</v>
      </c>
      <c r="E332" s="9">
        <v>11</v>
      </c>
      <c r="F332" s="10">
        <v>43524.604166666664</v>
      </c>
      <c r="G332" s="10">
        <v>43525</v>
      </c>
      <c r="H332" s="9" t="s">
        <v>283</v>
      </c>
      <c r="I332" s="9" t="s">
        <v>284</v>
      </c>
      <c r="J332" s="9" t="s">
        <v>285</v>
      </c>
      <c r="K332" s="9">
        <v>9.5</v>
      </c>
      <c r="L332" s="9" t="s">
        <v>314</v>
      </c>
      <c r="M332" s="9" t="s">
        <v>324</v>
      </c>
      <c r="N332" s="9" t="str">
        <f>IFERROR(INDEX(Table2[Campaign], MATCH(tab_NPT[[#This Row],[Well Name]], Table2[Well Name
Actual], 0)), "")</f>
        <v>WW - 2018</v>
      </c>
    </row>
    <row r="333" spans="2:14" ht="41.4" x14ac:dyDescent="0.3">
      <c r="B333" s="9">
        <v>355</v>
      </c>
      <c r="C333" s="9" t="s">
        <v>55</v>
      </c>
      <c r="D333" s="9" t="s">
        <v>271</v>
      </c>
      <c r="E333" s="9">
        <v>12</v>
      </c>
      <c r="F333" s="10">
        <v>43525.15625</v>
      </c>
      <c r="G333" s="10">
        <v>43528.59375</v>
      </c>
      <c r="H333" s="9" t="s">
        <v>398</v>
      </c>
      <c r="I333" s="9" t="s">
        <v>399</v>
      </c>
      <c r="J333" s="9" t="s">
        <v>400</v>
      </c>
      <c r="K333" s="9">
        <v>82.5</v>
      </c>
      <c r="L333" s="9" t="s">
        <v>314</v>
      </c>
      <c r="M333" s="9" t="s">
        <v>324</v>
      </c>
      <c r="N333" s="9" t="str">
        <f>IFERROR(INDEX(Table2[Campaign], MATCH(tab_NPT[[#This Row],[Well Name]], Table2[Well Name
Actual], 0)), "")</f>
        <v>WW - 2018</v>
      </c>
    </row>
    <row r="334" spans="2:14" ht="41.4" x14ac:dyDescent="0.3">
      <c r="B334" s="9">
        <v>356</v>
      </c>
      <c r="C334" s="9" t="s">
        <v>55</v>
      </c>
      <c r="D334" s="9" t="s">
        <v>271</v>
      </c>
      <c r="E334" s="9">
        <v>12</v>
      </c>
      <c r="F334" s="10">
        <v>43528.645833333328</v>
      </c>
      <c r="G334" s="10">
        <v>43530.229166666664</v>
      </c>
      <c r="H334" s="9" t="s">
        <v>398</v>
      </c>
      <c r="I334" s="9" t="s">
        <v>399</v>
      </c>
      <c r="J334" s="9" t="s">
        <v>400</v>
      </c>
      <c r="K334" s="9">
        <v>38</v>
      </c>
      <c r="L334" s="9" t="s">
        <v>314</v>
      </c>
      <c r="M334" s="9" t="s">
        <v>324</v>
      </c>
      <c r="N334" s="9" t="str">
        <f>IFERROR(INDEX(Table2[Campaign], MATCH(tab_NPT[[#This Row],[Well Name]], Table2[Well Name
Actual], 0)), "")</f>
        <v>WW - 2018</v>
      </c>
    </row>
    <row r="335" spans="2:14" ht="27.6" x14ac:dyDescent="0.3">
      <c r="B335" s="9">
        <v>357</v>
      </c>
      <c r="C335" s="9" t="s">
        <v>55</v>
      </c>
      <c r="D335" s="9" t="s">
        <v>271</v>
      </c>
      <c r="E335" s="9">
        <v>2</v>
      </c>
      <c r="F335" s="10">
        <v>43533.8125</v>
      </c>
      <c r="G335" s="10">
        <v>43533.854166666664</v>
      </c>
      <c r="H335" s="9" t="s">
        <v>288</v>
      </c>
      <c r="I335" s="9" t="s">
        <v>295</v>
      </c>
      <c r="J335" s="9" t="s">
        <v>296</v>
      </c>
      <c r="K335" s="9">
        <v>1</v>
      </c>
      <c r="L335" s="9" t="s">
        <v>286</v>
      </c>
      <c r="M335" s="9" t="s">
        <v>298</v>
      </c>
      <c r="N335" s="9" t="str">
        <f>IFERROR(INDEX(Table2[Campaign], MATCH(tab_NPT[[#This Row],[Well Name]], Table2[Well Name
Actual], 0)), "")</f>
        <v>WW - 2018</v>
      </c>
    </row>
    <row r="336" spans="2:14" ht="41.4" x14ac:dyDescent="0.3">
      <c r="B336" s="9">
        <v>358</v>
      </c>
      <c r="C336" s="9" t="s">
        <v>55</v>
      </c>
      <c r="D336" s="9" t="s">
        <v>271</v>
      </c>
      <c r="E336" s="9">
        <v>13</v>
      </c>
      <c r="F336" s="10">
        <v>43536.25</v>
      </c>
      <c r="G336" s="10">
        <v>43543.708333333328</v>
      </c>
      <c r="H336" s="9" t="s">
        <v>292</v>
      </c>
      <c r="I336" s="9" t="s">
        <v>293</v>
      </c>
      <c r="J336" s="9" t="s">
        <v>294</v>
      </c>
      <c r="K336" s="9">
        <v>18</v>
      </c>
      <c r="L336" s="9" t="s">
        <v>269</v>
      </c>
      <c r="M336" s="9" t="s">
        <v>359</v>
      </c>
      <c r="N336" s="9" t="str">
        <f>IFERROR(INDEX(Table2[Campaign], MATCH(tab_NPT[[#This Row],[Well Name]], Table2[Well Name
Actual], 0)), "")</f>
        <v>WW - 2018</v>
      </c>
    </row>
    <row r="337" spans="2:14" ht="27.6" x14ac:dyDescent="0.3">
      <c r="B337" s="9">
        <v>359</v>
      </c>
      <c r="C337" s="9" t="s">
        <v>578</v>
      </c>
      <c r="D337" s="9" t="s">
        <v>271</v>
      </c>
      <c r="E337" s="9">
        <v>1</v>
      </c>
      <c r="F337" s="10">
        <v>43549.145833333328</v>
      </c>
      <c r="G337" s="10">
        <v>43549.291666666664</v>
      </c>
      <c r="H337" s="9" t="s">
        <v>331</v>
      </c>
      <c r="I337" s="9" t="s">
        <v>332</v>
      </c>
      <c r="J337" s="9" t="s">
        <v>333</v>
      </c>
      <c r="K337" s="9">
        <v>3.5</v>
      </c>
      <c r="L337" s="9" t="s">
        <v>314</v>
      </c>
      <c r="M337" s="9" t="s">
        <v>322</v>
      </c>
      <c r="N337" s="9" t="str">
        <f>IFERROR(INDEX(Table2[Campaign], MATCH(tab_NPT[[#This Row],[Well Name]], Table2[Well Name
Actual], 0)), "")</f>
        <v/>
      </c>
    </row>
    <row r="338" spans="2:14" ht="27.6" x14ac:dyDescent="0.3">
      <c r="B338" s="9">
        <v>360</v>
      </c>
      <c r="C338" s="9" t="s">
        <v>56</v>
      </c>
      <c r="D338" s="9" t="s">
        <v>410</v>
      </c>
      <c r="E338" s="9">
        <v>1</v>
      </c>
      <c r="F338" s="10">
        <v>44143.958333333328</v>
      </c>
      <c r="G338" s="10">
        <v>44146.145833333328</v>
      </c>
      <c r="H338" s="9" t="s">
        <v>398</v>
      </c>
      <c r="I338" s="9" t="s">
        <v>339</v>
      </c>
      <c r="J338" s="9" t="s">
        <v>495</v>
      </c>
      <c r="K338" s="9">
        <v>52.499999999999957</v>
      </c>
      <c r="L338" s="9" t="s">
        <v>269</v>
      </c>
      <c r="M338" s="9" t="s">
        <v>359</v>
      </c>
      <c r="N338" s="9" t="str">
        <f>IFERROR(INDEX(Table2[Campaign], MATCH(tab_NPT[[#This Row],[Well Name]], Table2[Well Name
Actual], 0)), "")</f>
        <v>WW - 2018</v>
      </c>
    </row>
    <row r="339" spans="2:14" ht="41.4" x14ac:dyDescent="0.3">
      <c r="B339" s="9">
        <v>361</v>
      </c>
      <c r="C339" s="9" t="s">
        <v>578</v>
      </c>
      <c r="D339" s="9" t="s">
        <v>271</v>
      </c>
      <c r="E339" s="9">
        <v>2</v>
      </c>
      <c r="F339" s="10">
        <v>43552.583333333328</v>
      </c>
      <c r="G339" s="10">
        <v>43552.6875</v>
      </c>
      <c r="H339" s="9" t="s">
        <v>292</v>
      </c>
      <c r="I339" s="9" t="s">
        <v>339</v>
      </c>
      <c r="J339" s="9" t="s">
        <v>340</v>
      </c>
      <c r="K339" s="9">
        <v>2.5</v>
      </c>
      <c r="L339" s="9" t="s">
        <v>314</v>
      </c>
      <c r="M339" s="9" t="s">
        <v>362</v>
      </c>
      <c r="N339" s="9" t="str">
        <f>IFERROR(INDEX(Table2[Campaign], MATCH(tab_NPT[[#This Row],[Well Name]], Table2[Well Name
Actual], 0)), "")</f>
        <v/>
      </c>
    </row>
    <row r="340" spans="2:14" ht="27.6" x14ac:dyDescent="0.3">
      <c r="B340" s="9">
        <v>362</v>
      </c>
      <c r="C340" s="9" t="s">
        <v>56</v>
      </c>
      <c r="D340" s="9" t="s">
        <v>410</v>
      </c>
      <c r="E340" s="9">
        <v>2</v>
      </c>
      <c r="F340" s="10">
        <v>44146.145833333328</v>
      </c>
      <c r="G340" s="10">
        <v>44146.645833333328</v>
      </c>
      <c r="H340" s="9" t="s">
        <v>354</v>
      </c>
      <c r="I340" s="9" t="s">
        <v>381</v>
      </c>
      <c r="J340" s="9" t="s">
        <v>382</v>
      </c>
      <c r="K340" s="9">
        <v>11.999999999999991</v>
      </c>
      <c r="L340" s="9" t="s">
        <v>269</v>
      </c>
      <c r="M340" s="9" t="s">
        <v>359</v>
      </c>
      <c r="N340" s="9" t="str">
        <f>IFERROR(INDEX(Table2[Campaign], MATCH(tab_NPT[[#This Row],[Well Name]], Table2[Well Name
Actual], 0)), "")</f>
        <v>WW - 2018</v>
      </c>
    </row>
    <row r="341" spans="2:14" x14ac:dyDescent="0.3">
      <c r="B341" s="9">
        <v>363</v>
      </c>
      <c r="C341" s="9" t="s">
        <v>578</v>
      </c>
      <c r="D341" s="9" t="s">
        <v>271</v>
      </c>
      <c r="E341" s="9">
        <v>3</v>
      </c>
      <c r="F341" s="10">
        <v>43553.583333333328</v>
      </c>
      <c r="G341" s="10">
        <v>43553.708333333328</v>
      </c>
      <c r="H341" s="9" t="s">
        <v>288</v>
      </c>
      <c r="I341" s="9" t="s">
        <v>482</v>
      </c>
      <c r="J341" s="9" t="s">
        <v>483</v>
      </c>
      <c r="K341" s="9">
        <v>3.0000000000000004</v>
      </c>
      <c r="L341" s="9" t="s">
        <v>286</v>
      </c>
      <c r="M341" s="9" t="s">
        <v>298</v>
      </c>
      <c r="N341" s="9" t="str">
        <f>IFERROR(INDEX(Table2[Campaign], MATCH(tab_NPT[[#This Row],[Well Name]], Table2[Well Name
Actual], 0)), "")</f>
        <v/>
      </c>
    </row>
    <row r="342" spans="2:14" ht="27.6" x14ac:dyDescent="0.3">
      <c r="B342" s="9">
        <v>364</v>
      </c>
      <c r="C342" s="9" t="s">
        <v>56</v>
      </c>
      <c r="D342" s="9" t="s">
        <v>410</v>
      </c>
      <c r="E342" s="9">
        <v>4</v>
      </c>
      <c r="F342" s="10">
        <v>44148.25</v>
      </c>
      <c r="G342" s="10">
        <v>44148.3125</v>
      </c>
      <c r="H342" s="9" t="s">
        <v>288</v>
      </c>
      <c r="I342" s="9" t="s">
        <v>284</v>
      </c>
      <c r="J342" s="9" t="s">
        <v>289</v>
      </c>
      <c r="K342" s="9">
        <v>1.4999999999999989</v>
      </c>
      <c r="L342" s="9" t="s">
        <v>286</v>
      </c>
      <c r="M342" s="9" t="s">
        <v>298</v>
      </c>
      <c r="N342" s="9" t="str">
        <f>IFERROR(INDEX(Table2[Campaign], MATCH(tab_NPT[[#This Row],[Well Name]], Table2[Well Name
Actual], 0)), "")</f>
        <v>WW - 2018</v>
      </c>
    </row>
    <row r="343" spans="2:14" x14ac:dyDescent="0.3">
      <c r="B343" s="9">
        <v>365</v>
      </c>
      <c r="C343" s="9" t="s">
        <v>578</v>
      </c>
      <c r="D343" s="9" t="s">
        <v>271</v>
      </c>
      <c r="E343" s="9">
        <v>3</v>
      </c>
      <c r="F343" s="10">
        <v>43553.75</v>
      </c>
      <c r="G343" s="10">
        <v>43554</v>
      </c>
      <c r="H343" s="9" t="s">
        <v>288</v>
      </c>
      <c r="I343" s="9" t="s">
        <v>482</v>
      </c>
      <c r="J343" s="9" t="s">
        <v>483</v>
      </c>
      <c r="K343" s="9">
        <v>6.0000000000000009</v>
      </c>
      <c r="L343" s="9" t="s">
        <v>286</v>
      </c>
      <c r="M343" s="9" t="s">
        <v>298</v>
      </c>
      <c r="N343" s="9" t="str">
        <f>IFERROR(INDEX(Table2[Campaign], MATCH(tab_NPT[[#This Row],[Well Name]], Table2[Well Name
Actual], 0)), "")</f>
        <v/>
      </c>
    </row>
    <row r="344" spans="2:14" ht="27.6" x14ac:dyDescent="0.3">
      <c r="B344" s="9">
        <v>366</v>
      </c>
      <c r="C344" s="9" t="s">
        <v>56</v>
      </c>
      <c r="D344" s="9" t="s">
        <v>410</v>
      </c>
      <c r="E344" s="9">
        <v>4</v>
      </c>
      <c r="F344" s="10">
        <v>44148.479166666664</v>
      </c>
      <c r="G344" s="10">
        <v>44148.5625</v>
      </c>
      <c r="H344" s="9" t="s">
        <v>288</v>
      </c>
      <c r="I344" s="9" t="s">
        <v>284</v>
      </c>
      <c r="J344" s="9" t="s">
        <v>289</v>
      </c>
      <c r="K344" s="9">
        <v>1.9999999999999984</v>
      </c>
      <c r="L344" s="9" t="s">
        <v>286</v>
      </c>
      <c r="M344" s="9" t="s">
        <v>298</v>
      </c>
      <c r="N344" s="9" t="str">
        <f>IFERROR(INDEX(Table2[Campaign], MATCH(tab_NPT[[#This Row],[Well Name]], Table2[Well Name
Actual], 0)), "")</f>
        <v>WW - 2018</v>
      </c>
    </row>
    <row r="345" spans="2:14" x14ac:dyDescent="0.3">
      <c r="B345" s="9">
        <v>367</v>
      </c>
      <c r="C345" s="9" t="s">
        <v>578</v>
      </c>
      <c r="D345" s="9" t="s">
        <v>271</v>
      </c>
      <c r="E345" s="9">
        <v>3</v>
      </c>
      <c r="F345" s="10">
        <v>43554</v>
      </c>
      <c r="G345" s="10">
        <v>43554.5625</v>
      </c>
      <c r="H345" s="9" t="s">
        <v>288</v>
      </c>
      <c r="I345" s="9" t="s">
        <v>482</v>
      </c>
      <c r="J345" s="9" t="s">
        <v>483</v>
      </c>
      <c r="K345" s="9">
        <v>13.5</v>
      </c>
      <c r="L345" s="9" t="s">
        <v>286</v>
      </c>
      <c r="M345" s="9" t="s">
        <v>298</v>
      </c>
      <c r="N345" s="9" t="str">
        <f>IFERROR(INDEX(Table2[Campaign], MATCH(tab_NPT[[#This Row],[Well Name]], Table2[Well Name
Actual], 0)), "")</f>
        <v/>
      </c>
    </row>
    <row r="346" spans="2:14" ht="27.6" x14ac:dyDescent="0.3">
      <c r="B346" s="9">
        <v>368</v>
      </c>
      <c r="C346" s="9" t="s">
        <v>56</v>
      </c>
      <c r="D346" s="9" t="s">
        <v>410</v>
      </c>
      <c r="E346" s="9">
        <v>5</v>
      </c>
      <c r="F346" s="10">
        <v>44155.333333333328</v>
      </c>
      <c r="G346" s="10">
        <v>44155.354166666664</v>
      </c>
      <c r="H346" s="9" t="s">
        <v>354</v>
      </c>
      <c r="I346" s="9" t="s">
        <v>381</v>
      </c>
      <c r="J346" s="9" t="s">
        <v>382</v>
      </c>
      <c r="K346" s="9">
        <v>0.49999999999999961</v>
      </c>
      <c r="L346" s="9" t="s">
        <v>269</v>
      </c>
      <c r="M346" s="9" t="s">
        <v>359</v>
      </c>
      <c r="N346" s="9" t="str">
        <f>IFERROR(INDEX(Table2[Campaign], MATCH(tab_NPT[[#This Row],[Well Name]], Table2[Well Name
Actual], 0)), "")</f>
        <v>WW - 2018</v>
      </c>
    </row>
    <row r="347" spans="2:14" x14ac:dyDescent="0.3">
      <c r="B347" s="9">
        <v>369</v>
      </c>
      <c r="C347" s="9" t="s">
        <v>578</v>
      </c>
      <c r="D347" s="9" t="s">
        <v>271</v>
      </c>
      <c r="E347" s="9">
        <v>4</v>
      </c>
      <c r="F347" s="10">
        <v>43562.15625</v>
      </c>
      <c r="G347" s="10">
        <v>43562.46875</v>
      </c>
      <c r="H347" s="9" t="s">
        <v>331</v>
      </c>
      <c r="I347" s="9" t="s">
        <v>460</v>
      </c>
      <c r="J347" s="9" t="s">
        <v>461</v>
      </c>
      <c r="K347" s="9">
        <v>7.4999999999999991</v>
      </c>
      <c r="L347" s="9" t="s">
        <v>269</v>
      </c>
      <c r="M347" s="9" t="s">
        <v>359</v>
      </c>
      <c r="N347" s="9" t="str">
        <f>IFERROR(INDEX(Table2[Campaign], MATCH(tab_NPT[[#This Row],[Well Name]], Table2[Well Name
Actual], 0)), "")</f>
        <v/>
      </c>
    </row>
    <row r="348" spans="2:14" ht="27.6" x14ac:dyDescent="0.3">
      <c r="B348" s="9">
        <v>370</v>
      </c>
      <c r="C348" s="9" t="s">
        <v>56</v>
      </c>
      <c r="D348" s="9" t="s">
        <v>410</v>
      </c>
      <c r="E348" s="9">
        <v>6</v>
      </c>
      <c r="F348" s="10">
        <v>44155.479166666664</v>
      </c>
      <c r="G348" s="10">
        <v>44156</v>
      </c>
      <c r="H348" s="9" t="s">
        <v>354</v>
      </c>
      <c r="I348" s="9" t="s">
        <v>381</v>
      </c>
      <c r="J348" s="9" t="s">
        <v>382</v>
      </c>
      <c r="K348" s="9">
        <v>12.499999999999989</v>
      </c>
      <c r="L348" s="9" t="s">
        <v>269</v>
      </c>
      <c r="M348" s="9" t="s">
        <v>359</v>
      </c>
      <c r="N348" s="9" t="str">
        <f>IFERROR(INDEX(Table2[Campaign], MATCH(tab_NPT[[#This Row],[Well Name]], Table2[Well Name
Actual], 0)), "")</f>
        <v>WW - 2018</v>
      </c>
    </row>
    <row r="349" spans="2:14" x14ac:dyDescent="0.3">
      <c r="B349" s="9">
        <v>371</v>
      </c>
      <c r="C349" s="9" t="s">
        <v>578</v>
      </c>
      <c r="D349" s="9" t="s">
        <v>271</v>
      </c>
      <c r="E349" s="9">
        <v>5</v>
      </c>
      <c r="F349" s="10">
        <v>43565.875</v>
      </c>
      <c r="G349" s="10">
        <v>43565.9375</v>
      </c>
      <c r="H349" s="9" t="s">
        <v>398</v>
      </c>
      <c r="I349" s="9" t="s">
        <v>433</v>
      </c>
      <c r="J349" s="9" t="s">
        <v>434</v>
      </c>
      <c r="K349" s="9">
        <v>1.5000000000000002</v>
      </c>
      <c r="L349" s="9" t="s">
        <v>269</v>
      </c>
      <c r="M349" s="9" t="s">
        <v>359</v>
      </c>
      <c r="N349" s="9" t="str">
        <f>IFERROR(INDEX(Table2[Campaign], MATCH(tab_NPT[[#This Row],[Well Name]], Table2[Well Name
Actual], 0)), "")</f>
        <v/>
      </c>
    </row>
    <row r="350" spans="2:14" ht="27.6" x14ac:dyDescent="0.3">
      <c r="B350" s="9">
        <v>372</v>
      </c>
      <c r="C350" s="9" t="s">
        <v>56</v>
      </c>
      <c r="D350" s="9" t="s">
        <v>410</v>
      </c>
      <c r="E350" s="9">
        <v>7</v>
      </c>
      <c r="F350" s="10">
        <v>44156.8125</v>
      </c>
      <c r="G350" s="10">
        <v>44161</v>
      </c>
      <c r="H350" s="9" t="s">
        <v>354</v>
      </c>
      <c r="I350" s="9" t="s">
        <v>381</v>
      </c>
      <c r="J350" s="9" t="s">
        <v>382</v>
      </c>
      <c r="K350" s="9">
        <v>100.49999999999993</v>
      </c>
      <c r="L350" s="9" t="s">
        <v>269</v>
      </c>
      <c r="M350" s="9" t="s">
        <v>359</v>
      </c>
      <c r="N350" s="9" t="str">
        <f>IFERROR(INDEX(Table2[Campaign], MATCH(tab_NPT[[#This Row],[Well Name]], Table2[Well Name
Actual], 0)), "")</f>
        <v>WW - 2018</v>
      </c>
    </row>
    <row r="351" spans="2:14" x14ac:dyDescent="0.3">
      <c r="B351" s="9">
        <v>373</v>
      </c>
      <c r="C351" s="9" t="s">
        <v>578</v>
      </c>
      <c r="D351" s="9" t="s">
        <v>271</v>
      </c>
      <c r="E351" s="9">
        <v>6</v>
      </c>
      <c r="F351" s="10">
        <v>43565.979166666664</v>
      </c>
      <c r="G351" s="10">
        <v>43577.416666666664</v>
      </c>
      <c r="H351" s="9" t="s">
        <v>398</v>
      </c>
      <c r="I351" s="9" t="s">
        <v>433</v>
      </c>
      <c r="J351" s="9" t="s">
        <v>434</v>
      </c>
      <c r="K351" s="9">
        <v>274.5</v>
      </c>
      <c r="L351" s="9" t="s">
        <v>269</v>
      </c>
      <c r="M351" s="9" t="s">
        <v>359</v>
      </c>
      <c r="N351" s="9" t="str">
        <f>IFERROR(INDEX(Table2[Campaign], MATCH(tab_NPT[[#This Row],[Well Name]], Table2[Well Name
Actual], 0)), "")</f>
        <v/>
      </c>
    </row>
    <row r="352" spans="2:14" ht="27.6" x14ac:dyDescent="0.3">
      <c r="B352" s="9">
        <v>374</v>
      </c>
      <c r="C352" s="9" t="s">
        <v>56</v>
      </c>
      <c r="D352" s="9" t="s">
        <v>410</v>
      </c>
      <c r="E352" s="9">
        <v>8</v>
      </c>
      <c r="F352" s="10">
        <v>44167.395833333328</v>
      </c>
      <c r="G352" s="10">
        <v>44167.427083333328</v>
      </c>
      <c r="H352" s="9" t="s">
        <v>266</v>
      </c>
      <c r="I352" s="9" t="s">
        <v>448</v>
      </c>
      <c r="J352" s="9" t="s">
        <v>449</v>
      </c>
      <c r="K352" s="9">
        <v>0.74999999999999944</v>
      </c>
      <c r="L352" s="9" t="s">
        <v>286</v>
      </c>
      <c r="M352" s="9" t="s">
        <v>298</v>
      </c>
      <c r="N352" s="9" t="str">
        <f>IFERROR(INDEX(Table2[Campaign], MATCH(tab_NPT[[#This Row],[Well Name]], Table2[Well Name
Actual], 0)), "")</f>
        <v>WW - 2018</v>
      </c>
    </row>
    <row r="353" spans="2:14" ht="41.4" x14ac:dyDescent="0.3">
      <c r="B353" s="9">
        <v>375</v>
      </c>
      <c r="C353" s="9" t="s">
        <v>578</v>
      </c>
      <c r="D353" s="9" t="s">
        <v>271</v>
      </c>
      <c r="E353" s="9">
        <v>7</v>
      </c>
      <c r="F353" s="10">
        <v>43576.083333333328</v>
      </c>
      <c r="G353" s="10">
        <v>43577.416666666664</v>
      </c>
      <c r="H353" s="9" t="s">
        <v>311</v>
      </c>
      <c r="I353" s="9" t="s">
        <v>433</v>
      </c>
      <c r="J353" s="9" t="s">
        <v>476</v>
      </c>
      <c r="K353" s="9">
        <v>32</v>
      </c>
      <c r="L353" s="9" t="s">
        <v>314</v>
      </c>
      <c r="M353" s="9" t="s">
        <v>496</v>
      </c>
      <c r="N353" s="9" t="str">
        <f>IFERROR(INDEX(Table2[Campaign], MATCH(tab_NPT[[#This Row],[Well Name]], Table2[Well Name
Actual], 0)), "")</f>
        <v/>
      </c>
    </row>
    <row r="354" spans="2:14" x14ac:dyDescent="0.3">
      <c r="B354" s="9">
        <v>376</v>
      </c>
      <c r="C354" s="9" t="s">
        <v>578</v>
      </c>
      <c r="D354" s="9" t="s">
        <v>271</v>
      </c>
      <c r="E354" s="9">
        <v>6</v>
      </c>
      <c r="F354" s="10">
        <v>43577.416666666664</v>
      </c>
      <c r="G354" s="10">
        <v>43577.583333333328</v>
      </c>
      <c r="H354" s="9" t="s">
        <v>398</v>
      </c>
      <c r="I354" s="9" t="s">
        <v>433</v>
      </c>
      <c r="J354" s="9" t="s">
        <v>434</v>
      </c>
      <c r="K354" s="9">
        <v>4</v>
      </c>
      <c r="L354" s="9" t="s">
        <v>269</v>
      </c>
      <c r="M354" s="9" t="s">
        <v>359</v>
      </c>
      <c r="N354" s="9" t="str">
        <f>IFERROR(INDEX(Table2[Campaign], MATCH(tab_NPT[[#This Row],[Well Name]], Table2[Well Name
Actual], 0)), "")</f>
        <v/>
      </c>
    </row>
    <row r="355" spans="2:14" x14ac:dyDescent="0.3">
      <c r="B355" s="9">
        <v>377</v>
      </c>
      <c r="C355" s="9" t="s">
        <v>578</v>
      </c>
      <c r="D355" s="9" t="s">
        <v>271</v>
      </c>
      <c r="E355" s="9">
        <v>8</v>
      </c>
      <c r="F355" s="10">
        <v>43577.583333333328</v>
      </c>
      <c r="G355" s="10">
        <v>43577.6875</v>
      </c>
      <c r="H355" s="9" t="s">
        <v>477</v>
      </c>
      <c r="I355" s="9" t="s">
        <v>478</v>
      </c>
      <c r="J355" s="9" t="s">
        <v>479</v>
      </c>
      <c r="K355" s="9">
        <v>2.5</v>
      </c>
      <c r="L355" s="9" t="s">
        <v>286</v>
      </c>
      <c r="M355" s="9" t="s">
        <v>298</v>
      </c>
      <c r="N355" s="9" t="str">
        <f>IFERROR(INDEX(Table2[Campaign], MATCH(tab_NPT[[#This Row],[Well Name]], Table2[Well Name
Actual], 0)), "")</f>
        <v/>
      </c>
    </row>
    <row r="356" spans="2:14" x14ac:dyDescent="0.3">
      <c r="B356" s="9">
        <v>378</v>
      </c>
      <c r="C356" s="9" t="s">
        <v>578</v>
      </c>
      <c r="D356" s="9" t="s">
        <v>271</v>
      </c>
      <c r="E356" s="9">
        <v>6</v>
      </c>
      <c r="F356" s="10">
        <v>43577.6875</v>
      </c>
      <c r="G356" s="10">
        <v>43577.708333333328</v>
      </c>
      <c r="H356" s="9" t="s">
        <v>398</v>
      </c>
      <c r="I356" s="9" t="s">
        <v>433</v>
      </c>
      <c r="J356" s="9" t="s">
        <v>434</v>
      </c>
      <c r="K356" s="9">
        <v>0.5</v>
      </c>
      <c r="L356" s="9" t="s">
        <v>269</v>
      </c>
      <c r="M356" s="9" t="s">
        <v>359</v>
      </c>
      <c r="N356" s="9" t="str">
        <f>IFERROR(INDEX(Table2[Campaign], MATCH(tab_NPT[[#This Row],[Well Name]], Table2[Well Name
Actual], 0)), "")</f>
        <v/>
      </c>
    </row>
    <row r="357" spans="2:14" x14ac:dyDescent="0.3">
      <c r="B357" s="9">
        <v>379</v>
      </c>
      <c r="C357" s="9" t="s">
        <v>578</v>
      </c>
      <c r="D357" s="9" t="s">
        <v>271</v>
      </c>
      <c r="E357" s="9">
        <v>8</v>
      </c>
      <c r="F357" s="10">
        <v>43577.708333333328</v>
      </c>
      <c r="G357" s="10">
        <v>43577.75</v>
      </c>
      <c r="H357" s="9" t="s">
        <v>477</v>
      </c>
      <c r="I357" s="9" t="s">
        <v>478</v>
      </c>
      <c r="J357" s="9" t="s">
        <v>479</v>
      </c>
      <c r="K357" s="9">
        <v>1</v>
      </c>
      <c r="L357" s="9" t="s">
        <v>286</v>
      </c>
      <c r="M357" s="9" t="s">
        <v>298</v>
      </c>
      <c r="N357" s="9" t="str">
        <f>IFERROR(INDEX(Table2[Campaign], MATCH(tab_NPT[[#This Row],[Well Name]], Table2[Well Name
Actual], 0)), "")</f>
        <v/>
      </c>
    </row>
    <row r="358" spans="2:14" x14ac:dyDescent="0.3">
      <c r="B358" s="9">
        <v>380</v>
      </c>
      <c r="C358" s="9" t="s">
        <v>578</v>
      </c>
      <c r="D358" s="9" t="s">
        <v>271</v>
      </c>
      <c r="E358" s="9">
        <v>6</v>
      </c>
      <c r="F358" s="10">
        <v>43577.75</v>
      </c>
      <c r="G358" s="10">
        <v>43578.791666666664</v>
      </c>
      <c r="H358" s="9" t="s">
        <v>398</v>
      </c>
      <c r="I358" s="9" t="s">
        <v>433</v>
      </c>
      <c r="J358" s="9" t="s">
        <v>434</v>
      </c>
      <c r="K358" s="9">
        <v>25</v>
      </c>
      <c r="L358" s="9" t="s">
        <v>269</v>
      </c>
      <c r="M358" s="9" t="s">
        <v>359</v>
      </c>
      <c r="N358" s="9" t="str">
        <f>IFERROR(INDEX(Table2[Campaign], MATCH(tab_NPT[[#This Row],[Well Name]], Table2[Well Name
Actual], 0)), "")</f>
        <v/>
      </c>
    </row>
    <row r="359" spans="2:14" x14ac:dyDescent="0.3">
      <c r="B359" s="9">
        <v>381</v>
      </c>
      <c r="C359" s="9" t="s">
        <v>578</v>
      </c>
      <c r="D359" s="9" t="s">
        <v>271</v>
      </c>
      <c r="E359" s="9">
        <v>9</v>
      </c>
      <c r="F359" s="10">
        <v>43578.791666666664</v>
      </c>
      <c r="G359" s="10">
        <v>43578.958333333328</v>
      </c>
      <c r="H359" s="9" t="s">
        <v>288</v>
      </c>
      <c r="I359" s="9" t="s">
        <v>420</v>
      </c>
      <c r="J359" s="9" t="s">
        <v>421</v>
      </c>
      <c r="K359" s="9">
        <v>4</v>
      </c>
      <c r="L359" s="9" t="s">
        <v>286</v>
      </c>
      <c r="M359" s="9" t="s">
        <v>298</v>
      </c>
      <c r="N359" s="9" t="str">
        <f>IFERROR(INDEX(Table2[Campaign], MATCH(tab_NPT[[#This Row],[Well Name]], Table2[Well Name
Actual], 0)), "")</f>
        <v/>
      </c>
    </row>
    <row r="360" spans="2:14" x14ac:dyDescent="0.3">
      <c r="B360" s="9">
        <v>382</v>
      </c>
      <c r="C360" s="9" t="s">
        <v>578</v>
      </c>
      <c r="D360" s="9" t="s">
        <v>271</v>
      </c>
      <c r="E360" s="9">
        <v>6</v>
      </c>
      <c r="F360" s="10">
        <v>43578.958333333328</v>
      </c>
      <c r="G360" s="10">
        <v>43584.6875</v>
      </c>
      <c r="H360" s="9" t="s">
        <v>398</v>
      </c>
      <c r="I360" s="9" t="s">
        <v>433</v>
      </c>
      <c r="J360" s="9" t="s">
        <v>434</v>
      </c>
      <c r="K360" s="9">
        <v>49</v>
      </c>
      <c r="L360" s="9" t="s">
        <v>269</v>
      </c>
      <c r="M360" s="9" t="s">
        <v>359</v>
      </c>
      <c r="N360" s="9" t="str">
        <f>IFERROR(INDEX(Table2[Campaign], MATCH(tab_NPT[[#This Row],[Well Name]], Table2[Well Name
Actual], 0)), "")</f>
        <v/>
      </c>
    </row>
    <row r="361" spans="2:14" x14ac:dyDescent="0.3">
      <c r="B361" s="9">
        <v>383</v>
      </c>
      <c r="C361" s="9" t="s">
        <v>578</v>
      </c>
      <c r="D361" s="9" t="s">
        <v>271</v>
      </c>
      <c r="E361" s="9">
        <v>10</v>
      </c>
      <c r="F361" s="10">
        <v>43584.604166666664</v>
      </c>
      <c r="G361" s="10">
        <v>43584.635416666664</v>
      </c>
      <c r="H361" s="9" t="s">
        <v>316</v>
      </c>
      <c r="I361" s="9" t="s">
        <v>456</v>
      </c>
      <c r="J361" s="9" t="s">
        <v>457</v>
      </c>
      <c r="K361" s="9">
        <v>0.75000000000000011</v>
      </c>
      <c r="L361" s="9" t="s">
        <v>269</v>
      </c>
      <c r="M361" s="9" t="s">
        <v>359</v>
      </c>
      <c r="N361" s="9" t="str">
        <f>IFERROR(INDEX(Table2[Campaign], MATCH(tab_NPT[[#This Row],[Well Name]], Table2[Well Name
Actual], 0)), "")</f>
        <v/>
      </c>
    </row>
    <row r="362" spans="2:14" x14ac:dyDescent="0.3">
      <c r="B362" s="9">
        <v>384</v>
      </c>
      <c r="C362" s="9" t="s">
        <v>578</v>
      </c>
      <c r="D362" s="9" t="s">
        <v>271</v>
      </c>
      <c r="E362" s="9">
        <v>11</v>
      </c>
      <c r="F362" s="10">
        <v>43584.6875</v>
      </c>
      <c r="G362" s="10">
        <v>43584.75</v>
      </c>
      <c r="H362" s="9" t="s">
        <v>316</v>
      </c>
      <c r="I362" s="9" t="s">
        <v>456</v>
      </c>
      <c r="J362" s="9" t="s">
        <v>457</v>
      </c>
      <c r="K362" s="9">
        <v>1.5000000000000002</v>
      </c>
      <c r="L362" s="9" t="s">
        <v>269</v>
      </c>
      <c r="M362" s="9" t="s">
        <v>359</v>
      </c>
      <c r="N362" s="9" t="str">
        <f>IFERROR(INDEX(Table2[Campaign], MATCH(tab_NPT[[#This Row],[Well Name]], Table2[Well Name
Actual], 0)), "")</f>
        <v/>
      </c>
    </row>
    <row r="363" spans="2:14" x14ac:dyDescent="0.3">
      <c r="B363" s="9">
        <v>385</v>
      </c>
      <c r="C363" s="9" t="s">
        <v>578</v>
      </c>
      <c r="D363" s="9" t="s">
        <v>271</v>
      </c>
      <c r="E363" s="9">
        <v>6</v>
      </c>
      <c r="F363" s="10">
        <v>43584.75</v>
      </c>
      <c r="G363" s="10">
        <v>43585.083333333328</v>
      </c>
      <c r="H363" s="9" t="s">
        <v>398</v>
      </c>
      <c r="I363" s="9" t="s">
        <v>433</v>
      </c>
      <c r="J363" s="9" t="s">
        <v>434</v>
      </c>
      <c r="K363" s="9">
        <v>8</v>
      </c>
      <c r="L363" s="9" t="s">
        <v>269</v>
      </c>
      <c r="M363" s="9" t="s">
        <v>359</v>
      </c>
      <c r="N363" s="9" t="str">
        <f>IFERROR(INDEX(Table2[Campaign], MATCH(tab_NPT[[#This Row],[Well Name]], Table2[Well Name
Actual], 0)), "")</f>
        <v/>
      </c>
    </row>
    <row r="364" spans="2:14" x14ac:dyDescent="0.3">
      <c r="B364" s="9">
        <v>386</v>
      </c>
      <c r="C364" s="9" t="s">
        <v>578</v>
      </c>
      <c r="D364" s="9" t="s">
        <v>271</v>
      </c>
      <c r="E364" s="9">
        <v>12</v>
      </c>
      <c r="F364" s="10">
        <v>43585.083333333328</v>
      </c>
      <c r="G364" s="10">
        <v>43585.104166666664</v>
      </c>
      <c r="H364" s="9" t="s">
        <v>288</v>
      </c>
      <c r="I364" s="9" t="s">
        <v>295</v>
      </c>
      <c r="J364" s="9" t="s">
        <v>296</v>
      </c>
      <c r="K364" s="9">
        <v>0.5</v>
      </c>
      <c r="L364" s="9" t="s">
        <v>286</v>
      </c>
      <c r="M364" s="9" t="s">
        <v>298</v>
      </c>
      <c r="N364" s="9" t="str">
        <f>IFERROR(INDEX(Table2[Campaign], MATCH(tab_NPT[[#This Row],[Well Name]], Table2[Well Name
Actual], 0)), "")</f>
        <v/>
      </c>
    </row>
    <row r="365" spans="2:14" x14ac:dyDescent="0.3">
      <c r="B365" s="9">
        <v>387</v>
      </c>
      <c r="C365" s="9" t="s">
        <v>578</v>
      </c>
      <c r="D365" s="9" t="s">
        <v>271</v>
      </c>
      <c r="E365" s="9">
        <v>6</v>
      </c>
      <c r="F365" s="10">
        <v>43585.104166666664</v>
      </c>
      <c r="G365" s="10">
        <v>43589.75</v>
      </c>
      <c r="H365" s="9" t="s">
        <v>398</v>
      </c>
      <c r="I365" s="9" t="s">
        <v>433</v>
      </c>
      <c r="J365" s="9" t="s">
        <v>434</v>
      </c>
      <c r="K365" s="9">
        <v>111.49999999999999</v>
      </c>
      <c r="L365" s="9" t="s">
        <v>269</v>
      </c>
      <c r="M365" s="9" t="s">
        <v>359</v>
      </c>
      <c r="N365" s="9" t="str">
        <f>IFERROR(INDEX(Table2[Campaign], MATCH(tab_NPT[[#This Row],[Well Name]], Table2[Well Name
Actual], 0)), "")</f>
        <v/>
      </c>
    </row>
    <row r="366" spans="2:14" ht="27.6" x14ac:dyDescent="0.3">
      <c r="B366" s="9">
        <v>388</v>
      </c>
      <c r="C366" s="9" t="s">
        <v>578</v>
      </c>
      <c r="D366" s="9" t="s">
        <v>271</v>
      </c>
      <c r="E366" s="9">
        <v>13</v>
      </c>
      <c r="F366" s="10">
        <v>43594.645833333328</v>
      </c>
      <c r="G366" s="10">
        <v>43595.645833333328</v>
      </c>
      <c r="H366" s="9" t="s">
        <v>354</v>
      </c>
      <c r="I366" s="9" t="s">
        <v>497</v>
      </c>
      <c r="J366" s="9" t="s">
        <v>498</v>
      </c>
      <c r="K366" s="9">
        <v>8.5</v>
      </c>
      <c r="L366" s="9" t="s">
        <v>269</v>
      </c>
      <c r="M366" s="9" t="s">
        <v>359</v>
      </c>
      <c r="N366" s="9" t="str">
        <f>IFERROR(INDEX(Table2[Campaign], MATCH(tab_NPT[[#This Row],[Well Name]], Table2[Well Name
Actual], 0)), "")</f>
        <v/>
      </c>
    </row>
    <row r="367" spans="2:14" ht="27.6" x14ac:dyDescent="0.3">
      <c r="B367" s="9">
        <v>389</v>
      </c>
      <c r="C367" s="9" t="s">
        <v>578</v>
      </c>
      <c r="D367" s="9" t="s">
        <v>271</v>
      </c>
      <c r="E367" s="9">
        <v>14</v>
      </c>
      <c r="F367" s="10">
        <v>43597.583333333328</v>
      </c>
      <c r="G367" s="10">
        <v>43597.6875</v>
      </c>
      <c r="H367" s="9" t="s">
        <v>283</v>
      </c>
      <c r="I367" s="9" t="s">
        <v>325</v>
      </c>
      <c r="J367" s="9" t="s">
        <v>326</v>
      </c>
      <c r="K367" s="9">
        <v>2.5</v>
      </c>
      <c r="L367" s="9" t="s">
        <v>286</v>
      </c>
      <c r="M367" s="9" t="s">
        <v>298</v>
      </c>
      <c r="N367" s="9" t="str">
        <f>IFERROR(INDEX(Table2[Campaign], MATCH(tab_NPT[[#This Row],[Well Name]], Table2[Well Name
Actual], 0)), "")</f>
        <v/>
      </c>
    </row>
    <row r="368" spans="2:14" ht="27.6" x14ac:dyDescent="0.3">
      <c r="B368" s="9">
        <v>390</v>
      </c>
      <c r="C368" s="9" t="s">
        <v>59</v>
      </c>
      <c r="D368" s="9" t="s">
        <v>271</v>
      </c>
      <c r="E368" s="9">
        <v>1</v>
      </c>
      <c r="F368" s="10">
        <v>44187.208333333328</v>
      </c>
      <c r="G368" s="10">
        <v>44187.333333333328</v>
      </c>
      <c r="H368" s="9" t="s">
        <v>288</v>
      </c>
      <c r="I368" s="9" t="s">
        <v>284</v>
      </c>
      <c r="J368" s="9" t="s">
        <v>289</v>
      </c>
      <c r="K368" s="9">
        <v>2.9999999999999978</v>
      </c>
      <c r="L368" s="9" t="s">
        <v>269</v>
      </c>
      <c r="M368" s="9" t="s">
        <v>359</v>
      </c>
      <c r="N368" s="9" t="str">
        <f>IFERROR(INDEX(Table2[Campaign], MATCH(tab_NPT[[#This Row],[Well Name]], Table2[Well Name
Actual], 0)), "")</f>
        <v>WW - 2021</v>
      </c>
    </row>
    <row r="369" spans="2:14" ht="27.6" x14ac:dyDescent="0.3">
      <c r="B369" s="9">
        <v>391</v>
      </c>
      <c r="C369" s="9" t="s">
        <v>59</v>
      </c>
      <c r="D369" s="9" t="s">
        <v>271</v>
      </c>
      <c r="E369" s="9">
        <v>2</v>
      </c>
      <c r="F369" s="10">
        <v>44187.375</v>
      </c>
      <c r="G369" s="10">
        <v>44187.458333333328</v>
      </c>
      <c r="H369" s="9" t="s">
        <v>354</v>
      </c>
      <c r="I369" s="9" t="s">
        <v>381</v>
      </c>
      <c r="J369" s="9" t="s">
        <v>382</v>
      </c>
      <c r="K369" s="9">
        <v>1.9999999999999984</v>
      </c>
      <c r="L369" s="9" t="s">
        <v>269</v>
      </c>
      <c r="M369" s="9" t="s">
        <v>359</v>
      </c>
      <c r="N369" s="9" t="str">
        <f>IFERROR(INDEX(Table2[Campaign], MATCH(tab_NPT[[#This Row],[Well Name]], Table2[Well Name
Actual], 0)), "")</f>
        <v>WW - 2021</v>
      </c>
    </row>
    <row r="370" spans="2:14" ht="41.4" x14ac:dyDescent="0.3">
      <c r="B370" s="9">
        <v>392</v>
      </c>
      <c r="C370" s="9" t="s">
        <v>59</v>
      </c>
      <c r="D370" s="9" t="s">
        <v>271</v>
      </c>
      <c r="E370" s="9">
        <v>3</v>
      </c>
      <c r="F370" s="10">
        <v>44188.125</v>
      </c>
      <c r="G370" s="10">
        <v>44188.135416666664</v>
      </c>
      <c r="H370" s="9" t="s">
        <v>292</v>
      </c>
      <c r="I370" s="9" t="s">
        <v>293</v>
      </c>
      <c r="J370" s="9" t="s">
        <v>294</v>
      </c>
      <c r="K370" s="9">
        <v>0.24999999999999981</v>
      </c>
      <c r="L370" s="9" t="s">
        <v>314</v>
      </c>
      <c r="M370" s="9" t="s">
        <v>499</v>
      </c>
      <c r="N370" s="9" t="str">
        <f>IFERROR(INDEX(Table2[Campaign], MATCH(tab_NPT[[#This Row],[Well Name]], Table2[Well Name
Actual], 0)), "")</f>
        <v>WW - 2021</v>
      </c>
    </row>
    <row r="371" spans="2:14" ht="27.6" x14ac:dyDescent="0.3">
      <c r="B371" s="9">
        <v>393</v>
      </c>
      <c r="C371" s="9" t="s">
        <v>59</v>
      </c>
      <c r="D371" s="9" t="s">
        <v>271</v>
      </c>
      <c r="E371" s="9">
        <v>4</v>
      </c>
      <c r="F371" s="10">
        <v>44189.604166666664</v>
      </c>
      <c r="G371" s="10">
        <v>44189.802083333328</v>
      </c>
      <c r="H371" s="9" t="s">
        <v>288</v>
      </c>
      <c r="I371" s="9" t="s">
        <v>295</v>
      </c>
      <c r="J371" s="9" t="s">
        <v>296</v>
      </c>
      <c r="K371" s="9">
        <v>4.7499999999999964</v>
      </c>
      <c r="L371" s="9" t="s">
        <v>286</v>
      </c>
      <c r="M371" s="9" t="s">
        <v>298</v>
      </c>
      <c r="N371" s="9" t="str">
        <f>IFERROR(INDEX(Table2[Campaign], MATCH(tab_NPT[[#This Row],[Well Name]], Table2[Well Name
Actual], 0)), "")</f>
        <v>WW - 2021</v>
      </c>
    </row>
    <row r="372" spans="2:14" ht="27.6" x14ac:dyDescent="0.3">
      <c r="B372" s="9">
        <v>394</v>
      </c>
      <c r="C372" s="9" t="s">
        <v>59</v>
      </c>
      <c r="D372" s="9" t="s">
        <v>271</v>
      </c>
      <c r="E372" s="9">
        <v>5</v>
      </c>
      <c r="F372" s="10">
        <v>44190.6875</v>
      </c>
      <c r="G372" s="10">
        <v>44190.697916666664</v>
      </c>
      <c r="H372" s="9" t="s">
        <v>288</v>
      </c>
      <c r="I372" s="9" t="s">
        <v>309</v>
      </c>
      <c r="J372" s="9" t="s">
        <v>310</v>
      </c>
      <c r="K372" s="9">
        <v>0.24999999999999981</v>
      </c>
      <c r="L372" s="9" t="s">
        <v>286</v>
      </c>
      <c r="M372" s="9" t="s">
        <v>298</v>
      </c>
      <c r="N372" s="9" t="str">
        <f>IFERROR(INDEX(Table2[Campaign], MATCH(tab_NPT[[#This Row],[Well Name]], Table2[Well Name
Actual], 0)), "")</f>
        <v>WW - 2021</v>
      </c>
    </row>
    <row r="373" spans="2:14" ht="27.6" x14ac:dyDescent="0.3">
      <c r="B373" s="9">
        <v>395</v>
      </c>
      <c r="C373" s="9" t="s">
        <v>59</v>
      </c>
      <c r="D373" s="9" t="s">
        <v>271</v>
      </c>
      <c r="E373" s="9">
        <v>6</v>
      </c>
      <c r="F373" s="10">
        <v>44191.96875</v>
      </c>
      <c r="G373" s="10">
        <v>44192.458333333328</v>
      </c>
      <c r="H373" s="9" t="s">
        <v>288</v>
      </c>
      <c r="I373" s="9" t="s">
        <v>292</v>
      </c>
      <c r="J373" s="9" t="s">
        <v>323</v>
      </c>
      <c r="K373" s="9">
        <v>11.75</v>
      </c>
      <c r="L373" s="9" t="s">
        <v>286</v>
      </c>
      <c r="M373" s="9" t="s">
        <v>298</v>
      </c>
      <c r="N373" s="9" t="str">
        <f>IFERROR(INDEX(Table2[Campaign], MATCH(tab_NPT[[#This Row],[Well Name]], Table2[Well Name
Actual], 0)), "")</f>
        <v>WW - 2021</v>
      </c>
    </row>
    <row r="374" spans="2:14" ht="41.4" x14ac:dyDescent="0.3">
      <c r="B374" s="9">
        <v>396</v>
      </c>
      <c r="C374" s="9" t="s">
        <v>59</v>
      </c>
      <c r="D374" s="9" t="s">
        <v>271</v>
      </c>
      <c r="E374" s="9">
        <v>7</v>
      </c>
      <c r="F374" s="10">
        <v>44195.354166666664</v>
      </c>
      <c r="G374" s="10">
        <v>44195.59375</v>
      </c>
      <c r="H374" s="9" t="s">
        <v>266</v>
      </c>
      <c r="I374" s="9" t="s">
        <v>339</v>
      </c>
      <c r="J374" s="9" t="s">
        <v>490</v>
      </c>
      <c r="K374" s="9">
        <v>5.75</v>
      </c>
      <c r="L374" s="9" t="s">
        <v>314</v>
      </c>
      <c r="M374" s="9" t="s">
        <v>362</v>
      </c>
      <c r="N374" s="9" t="str">
        <f>IFERROR(INDEX(Table2[Campaign], MATCH(tab_NPT[[#This Row],[Well Name]], Table2[Well Name
Actual], 0)), "")</f>
        <v>WW - 2021</v>
      </c>
    </row>
    <row r="375" spans="2:14" ht="27.6" x14ac:dyDescent="0.3">
      <c r="B375" s="9">
        <v>397</v>
      </c>
      <c r="C375" s="9" t="s">
        <v>59</v>
      </c>
      <c r="D375" s="9" t="s">
        <v>271</v>
      </c>
      <c r="E375" s="9">
        <v>8</v>
      </c>
      <c r="F375" s="10">
        <v>44197.979166666664</v>
      </c>
      <c r="G375" s="10">
        <v>44198.03125</v>
      </c>
      <c r="H375" s="9" t="s">
        <v>288</v>
      </c>
      <c r="I375" s="9" t="s">
        <v>284</v>
      </c>
      <c r="J375" s="9" t="s">
        <v>289</v>
      </c>
      <c r="K375" s="9">
        <v>0.5</v>
      </c>
      <c r="L375" s="9" t="s">
        <v>269</v>
      </c>
      <c r="M375" s="9" t="s">
        <v>359</v>
      </c>
      <c r="N375" s="9" t="str">
        <f>IFERROR(INDEX(Table2[Campaign], MATCH(tab_NPT[[#This Row],[Well Name]], Table2[Well Name
Actual], 0)), "")</f>
        <v>WW - 2021</v>
      </c>
    </row>
    <row r="376" spans="2:14" ht="27.6" x14ac:dyDescent="0.3">
      <c r="B376" s="9">
        <v>398</v>
      </c>
      <c r="C376" s="9" t="s">
        <v>59</v>
      </c>
      <c r="D376" s="9" t="s">
        <v>271</v>
      </c>
      <c r="E376" s="9">
        <v>9</v>
      </c>
      <c r="F376" s="10">
        <v>44198.104166666664</v>
      </c>
      <c r="G376" s="10">
        <v>44198.135416666664</v>
      </c>
      <c r="H376" s="9" t="s">
        <v>288</v>
      </c>
      <c r="I376" s="9" t="s">
        <v>284</v>
      </c>
      <c r="J376" s="9" t="s">
        <v>289</v>
      </c>
      <c r="K376" s="9">
        <v>0.75000000000000011</v>
      </c>
      <c r="L376" s="9" t="s">
        <v>269</v>
      </c>
      <c r="M376" s="9" t="s">
        <v>359</v>
      </c>
      <c r="N376" s="9" t="str">
        <f>IFERROR(INDEX(Table2[Campaign], MATCH(tab_NPT[[#This Row],[Well Name]], Table2[Well Name
Actual], 0)), "")</f>
        <v>WW - 2021</v>
      </c>
    </row>
    <row r="377" spans="2:14" ht="27.6" x14ac:dyDescent="0.3">
      <c r="B377" s="9">
        <v>399</v>
      </c>
      <c r="C377" s="9" t="s">
        <v>59</v>
      </c>
      <c r="D377" s="9" t="s">
        <v>271</v>
      </c>
      <c r="E377" s="9">
        <v>10</v>
      </c>
      <c r="F377" s="10">
        <v>44198.166666666664</v>
      </c>
      <c r="G377" s="10">
        <v>44198.208333333328</v>
      </c>
      <c r="H377" s="9" t="s">
        <v>288</v>
      </c>
      <c r="I377" s="9" t="s">
        <v>284</v>
      </c>
      <c r="J377" s="9" t="s">
        <v>289</v>
      </c>
      <c r="K377" s="9">
        <v>1</v>
      </c>
      <c r="L377" s="9" t="s">
        <v>269</v>
      </c>
      <c r="M377" s="9" t="s">
        <v>359</v>
      </c>
      <c r="N377" s="9" t="str">
        <f>IFERROR(INDEX(Table2[Campaign], MATCH(tab_NPT[[#This Row],[Well Name]], Table2[Well Name
Actual], 0)), "")</f>
        <v>WW - 2021</v>
      </c>
    </row>
    <row r="378" spans="2:14" ht="27.6" x14ac:dyDescent="0.3">
      <c r="B378" s="9">
        <v>400</v>
      </c>
      <c r="C378" s="9" t="s">
        <v>60</v>
      </c>
      <c r="D378" s="9" t="s">
        <v>271</v>
      </c>
      <c r="E378" s="9">
        <v>1</v>
      </c>
      <c r="F378" s="10">
        <v>44205.416666666664</v>
      </c>
      <c r="G378" s="10">
        <v>44205.708333333328</v>
      </c>
      <c r="H378" s="9" t="s">
        <v>354</v>
      </c>
      <c r="I378" s="9" t="s">
        <v>381</v>
      </c>
      <c r="J378" s="9" t="s">
        <v>382</v>
      </c>
      <c r="K378" s="9">
        <v>6.9999999999999938</v>
      </c>
      <c r="L378" s="9" t="s">
        <v>269</v>
      </c>
      <c r="M378" s="9" t="s">
        <v>359</v>
      </c>
      <c r="N378" s="9" t="str">
        <f>IFERROR(INDEX(Table2[Campaign], MATCH(tab_NPT[[#This Row],[Well Name]], Table2[Well Name
Actual], 0)), "")</f>
        <v>WW - 2021</v>
      </c>
    </row>
    <row r="379" spans="2:14" ht="27.6" x14ac:dyDescent="0.3">
      <c r="B379" s="9">
        <v>401</v>
      </c>
      <c r="C379" s="9" t="s">
        <v>60</v>
      </c>
      <c r="D379" s="9" t="s">
        <v>271</v>
      </c>
      <c r="E379" s="9">
        <v>1</v>
      </c>
      <c r="F379" s="10">
        <v>44205.71875</v>
      </c>
      <c r="G379" s="10">
        <v>44205.78125</v>
      </c>
      <c r="H379" s="9" t="s">
        <v>354</v>
      </c>
      <c r="I379" s="9" t="s">
        <v>381</v>
      </c>
      <c r="J379" s="9" t="s">
        <v>382</v>
      </c>
      <c r="K379" s="9">
        <v>1.4999999999999989</v>
      </c>
      <c r="L379" s="9" t="s">
        <v>269</v>
      </c>
      <c r="M379" s="9" t="s">
        <v>359</v>
      </c>
      <c r="N379" s="9" t="str">
        <f>IFERROR(INDEX(Table2[Campaign], MATCH(tab_NPT[[#This Row],[Well Name]], Table2[Well Name
Actual], 0)), "")</f>
        <v>WW - 2021</v>
      </c>
    </row>
    <row r="380" spans="2:14" ht="27.6" x14ac:dyDescent="0.3">
      <c r="B380" s="9">
        <v>402</v>
      </c>
      <c r="C380" s="9" t="s">
        <v>60</v>
      </c>
      <c r="D380" s="9" t="s">
        <v>271</v>
      </c>
      <c r="E380" s="9">
        <v>2</v>
      </c>
      <c r="F380" s="10">
        <v>44205.708333333328</v>
      </c>
      <c r="G380" s="10">
        <v>44205.71875</v>
      </c>
      <c r="H380" s="9" t="s">
        <v>288</v>
      </c>
      <c r="I380" s="9" t="s">
        <v>295</v>
      </c>
      <c r="J380" s="9" t="s">
        <v>296</v>
      </c>
      <c r="K380" s="9">
        <v>0.24999999999999981</v>
      </c>
      <c r="L380" s="9" t="s">
        <v>286</v>
      </c>
      <c r="M380" s="9" t="s">
        <v>298</v>
      </c>
      <c r="N380" s="9" t="str">
        <f>IFERROR(INDEX(Table2[Campaign], MATCH(tab_NPT[[#This Row],[Well Name]], Table2[Well Name
Actual], 0)), "")</f>
        <v>WW - 2021</v>
      </c>
    </row>
    <row r="381" spans="2:14" ht="27.6" x14ac:dyDescent="0.3">
      <c r="B381" s="9">
        <v>403</v>
      </c>
      <c r="C381" s="9" t="s">
        <v>60</v>
      </c>
      <c r="D381" s="9" t="s">
        <v>271</v>
      </c>
      <c r="E381" s="9">
        <v>3</v>
      </c>
      <c r="F381" s="10">
        <v>44215.791666666664</v>
      </c>
      <c r="G381" s="10">
        <v>44215.9375</v>
      </c>
      <c r="H381" s="9" t="s">
        <v>266</v>
      </c>
      <c r="I381" s="9" t="s">
        <v>272</v>
      </c>
      <c r="J381" s="9" t="s">
        <v>273</v>
      </c>
      <c r="K381" s="9">
        <v>3.4999999999999969</v>
      </c>
      <c r="L381" s="9" t="s">
        <v>286</v>
      </c>
      <c r="M381" s="9" t="s">
        <v>298</v>
      </c>
      <c r="N381" s="9" t="str">
        <f>IFERROR(INDEX(Table2[Campaign], MATCH(tab_NPT[[#This Row],[Well Name]], Table2[Well Name
Actual], 0)), "")</f>
        <v>WW - 2021</v>
      </c>
    </row>
    <row r="382" spans="2:14" ht="27.6" x14ac:dyDescent="0.3">
      <c r="B382" s="9">
        <v>404</v>
      </c>
      <c r="C382" s="9" t="s">
        <v>60</v>
      </c>
      <c r="D382" s="9" t="s">
        <v>271</v>
      </c>
      <c r="E382" s="9">
        <v>3</v>
      </c>
      <c r="F382" s="10">
        <v>44216</v>
      </c>
      <c r="G382" s="10">
        <v>44216.729166666664</v>
      </c>
      <c r="H382" s="9" t="s">
        <v>266</v>
      </c>
      <c r="I382" s="9" t="s">
        <v>272</v>
      </c>
      <c r="J382" s="9" t="s">
        <v>273</v>
      </c>
      <c r="K382" s="9">
        <v>17.499999999999986</v>
      </c>
      <c r="L382" s="9" t="s">
        <v>286</v>
      </c>
      <c r="M382" s="9" t="s">
        <v>298</v>
      </c>
      <c r="N382" s="9" t="str">
        <f>IFERROR(INDEX(Table2[Campaign], MATCH(tab_NPT[[#This Row],[Well Name]], Table2[Well Name
Actual], 0)), "")</f>
        <v>WW - 2021</v>
      </c>
    </row>
    <row r="383" spans="2:14" ht="27.6" x14ac:dyDescent="0.3">
      <c r="B383" s="9">
        <v>405</v>
      </c>
      <c r="C383" s="9" t="s">
        <v>60</v>
      </c>
      <c r="D383" s="9" t="s">
        <v>271</v>
      </c>
      <c r="E383" s="9">
        <v>3</v>
      </c>
      <c r="F383" s="10">
        <v>44216.739583333328</v>
      </c>
      <c r="G383" s="10">
        <v>44216.75</v>
      </c>
      <c r="H383" s="9" t="s">
        <v>266</v>
      </c>
      <c r="I383" s="9" t="s">
        <v>272</v>
      </c>
      <c r="J383" s="9" t="s">
        <v>273</v>
      </c>
      <c r="K383" s="9">
        <v>0.24999999999999981</v>
      </c>
      <c r="L383" s="9" t="s">
        <v>286</v>
      </c>
      <c r="M383" s="9" t="s">
        <v>298</v>
      </c>
      <c r="N383" s="9" t="str">
        <f>IFERROR(INDEX(Table2[Campaign], MATCH(tab_NPT[[#This Row],[Well Name]], Table2[Well Name
Actual], 0)), "")</f>
        <v>WW - 2021</v>
      </c>
    </row>
    <row r="384" spans="2:14" ht="27.6" x14ac:dyDescent="0.3">
      <c r="B384" s="9">
        <v>406</v>
      </c>
      <c r="C384" s="9" t="s">
        <v>60</v>
      </c>
      <c r="D384" s="9" t="s">
        <v>271</v>
      </c>
      <c r="E384" s="9">
        <v>4</v>
      </c>
      <c r="F384" s="10">
        <v>44220.135416666664</v>
      </c>
      <c r="G384" s="10">
        <v>44220.260416666664</v>
      </c>
      <c r="H384" s="9" t="s">
        <v>472</v>
      </c>
      <c r="I384" s="9" t="s">
        <v>492</v>
      </c>
      <c r="J384" s="9" t="s">
        <v>493</v>
      </c>
      <c r="K384" s="9">
        <v>2.9999999999999978</v>
      </c>
      <c r="L384" s="9" t="s">
        <v>269</v>
      </c>
      <c r="M384" s="9" t="s">
        <v>359</v>
      </c>
      <c r="N384" s="9" t="str">
        <f>IFERROR(INDEX(Table2[Campaign], MATCH(tab_NPT[[#This Row],[Well Name]], Table2[Well Name
Actual], 0)), "")</f>
        <v>WW - 2021</v>
      </c>
    </row>
    <row r="385" spans="2:14" ht="27.6" x14ac:dyDescent="0.3">
      <c r="B385" s="9">
        <v>407</v>
      </c>
      <c r="C385" s="9" t="s">
        <v>60</v>
      </c>
      <c r="D385" s="9" t="s">
        <v>271</v>
      </c>
      <c r="E385" s="9">
        <v>5</v>
      </c>
      <c r="F385" s="10">
        <v>44220.375</v>
      </c>
      <c r="G385" s="10">
        <v>44222.208333333328</v>
      </c>
      <c r="H385" s="9" t="s">
        <v>472</v>
      </c>
      <c r="I385" s="9" t="s">
        <v>492</v>
      </c>
      <c r="J385" s="9" t="s">
        <v>493</v>
      </c>
      <c r="K385" s="9">
        <v>43.999999999999964</v>
      </c>
      <c r="L385" s="9" t="s">
        <v>269</v>
      </c>
      <c r="M385" s="9" t="s">
        <v>359</v>
      </c>
      <c r="N385" s="9" t="str">
        <f>IFERROR(INDEX(Table2[Campaign], MATCH(tab_NPT[[#This Row],[Well Name]], Table2[Well Name
Actual], 0)), "")</f>
        <v>WW - 2021</v>
      </c>
    </row>
    <row r="386" spans="2:14" ht="27.6" x14ac:dyDescent="0.3">
      <c r="B386" s="9">
        <v>408</v>
      </c>
      <c r="C386" s="9" t="s">
        <v>60</v>
      </c>
      <c r="D386" s="9" t="s">
        <v>271</v>
      </c>
      <c r="E386" s="9">
        <v>6</v>
      </c>
      <c r="F386" s="10">
        <v>44222.25</v>
      </c>
      <c r="G386" s="10">
        <v>44222.40625</v>
      </c>
      <c r="H386" s="9" t="s">
        <v>288</v>
      </c>
      <c r="I386" s="9" t="s">
        <v>295</v>
      </c>
      <c r="J386" s="9" t="s">
        <v>296</v>
      </c>
      <c r="K386" s="9">
        <v>3.7499999999999969</v>
      </c>
      <c r="L386" s="9" t="s">
        <v>314</v>
      </c>
      <c r="M386" s="9" t="s">
        <v>298</v>
      </c>
      <c r="N386" s="9" t="str">
        <f>IFERROR(INDEX(Table2[Campaign], MATCH(tab_NPT[[#This Row],[Well Name]], Table2[Well Name
Actual], 0)), "")</f>
        <v>WW - 2021</v>
      </c>
    </row>
    <row r="387" spans="2:14" ht="27.6" x14ac:dyDescent="0.3">
      <c r="B387" s="9">
        <v>409</v>
      </c>
      <c r="C387" s="9" t="s">
        <v>60</v>
      </c>
      <c r="D387" s="9" t="s">
        <v>271</v>
      </c>
      <c r="E387" s="9">
        <v>7</v>
      </c>
      <c r="F387" s="10">
        <v>44225.8125</v>
      </c>
      <c r="G387" s="10">
        <v>44225.833333333328</v>
      </c>
      <c r="H387" s="9" t="s">
        <v>288</v>
      </c>
      <c r="I387" s="9" t="s">
        <v>295</v>
      </c>
      <c r="J387" s="9" t="s">
        <v>296</v>
      </c>
      <c r="K387" s="9">
        <v>0.49999999999999961</v>
      </c>
      <c r="L387" s="9" t="s">
        <v>314</v>
      </c>
      <c r="M387" s="9" t="s">
        <v>298</v>
      </c>
      <c r="N387" s="9" t="str">
        <f>IFERROR(INDEX(Table2[Campaign], MATCH(tab_NPT[[#This Row],[Well Name]], Table2[Well Name
Actual], 0)), "")</f>
        <v>WW - 2021</v>
      </c>
    </row>
    <row r="388" spans="2:14" ht="27.6" x14ac:dyDescent="0.3">
      <c r="B388" s="9">
        <v>410</v>
      </c>
      <c r="C388" s="9" t="s">
        <v>60</v>
      </c>
      <c r="D388" s="9" t="s">
        <v>271</v>
      </c>
      <c r="E388" s="9">
        <v>8</v>
      </c>
      <c r="F388" s="10">
        <v>44226.09375</v>
      </c>
      <c r="G388" s="10">
        <v>44226.135416666664</v>
      </c>
      <c r="H388" s="9" t="s">
        <v>288</v>
      </c>
      <c r="I388" s="9" t="s">
        <v>295</v>
      </c>
      <c r="J388" s="9" t="s">
        <v>296</v>
      </c>
      <c r="K388" s="9">
        <v>0.99999999999999922</v>
      </c>
      <c r="L388" s="9" t="s">
        <v>314</v>
      </c>
      <c r="M388" s="9" t="s">
        <v>298</v>
      </c>
      <c r="N388" s="9" t="str">
        <f>IFERROR(INDEX(Table2[Campaign], MATCH(tab_NPT[[#This Row],[Well Name]], Table2[Well Name
Actual], 0)), "")</f>
        <v>WW - 2021</v>
      </c>
    </row>
    <row r="389" spans="2:14" ht="27.6" x14ac:dyDescent="0.3">
      <c r="B389" s="9">
        <v>411</v>
      </c>
      <c r="C389" s="9" t="s">
        <v>61</v>
      </c>
      <c r="D389" s="9" t="s">
        <v>271</v>
      </c>
      <c r="E389" s="9">
        <v>1</v>
      </c>
      <c r="F389" s="10">
        <v>44349.510416666664</v>
      </c>
      <c r="G389" s="10">
        <v>44349.53125</v>
      </c>
      <c r="H389" s="9" t="s">
        <v>288</v>
      </c>
      <c r="I389" s="9" t="s">
        <v>295</v>
      </c>
      <c r="J389" s="9" t="s">
        <v>296</v>
      </c>
      <c r="K389" s="9">
        <v>0.5</v>
      </c>
      <c r="L389" s="9" t="s">
        <v>314</v>
      </c>
      <c r="M389" s="9" t="s">
        <v>298</v>
      </c>
      <c r="N389" s="9" t="str">
        <f>IFERROR(INDEX(Table2[Campaign], MATCH(tab_NPT[[#This Row],[Well Name]], Table2[Well Name
Actual], 0)), "")</f>
        <v>WW - 2021</v>
      </c>
    </row>
    <row r="390" spans="2:14" ht="27.6" x14ac:dyDescent="0.3">
      <c r="B390" s="9">
        <v>412</v>
      </c>
      <c r="C390" s="9" t="s">
        <v>61</v>
      </c>
      <c r="D390" s="9" t="s">
        <v>271</v>
      </c>
      <c r="E390" s="9">
        <v>2</v>
      </c>
      <c r="F390" s="10">
        <v>44352.385416666664</v>
      </c>
      <c r="G390" s="10">
        <v>44352.395833333328</v>
      </c>
      <c r="H390" s="9" t="s">
        <v>288</v>
      </c>
      <c r="I390" s="9" t="s">
        <v>284</v>
      </c>
      <c r="J390" s="9" t="s">
        <v>289</v>
      </c>
      <c r="K390" s="9">
        <v>0.25</v>
      </c>
      <c r="L390" s="9" t="s">
        <v>314</v>
      </c>
      <c r="M390" s="9" t="s">
        <v>298</v>
      </c>
      <c r="N390" s="9" t="str">
        <f>IFERROR(INDEX(Table2[Campaign], MATCH(tab_NPT[[#This Row],[Well Name]], Table2[Well Name
Actual], 0)), "")</f>
        <v>WW - 2021</v>
      </c>
    </row>
    <row r="391" spans="2:14" ht="27.6" x14ac:dyDescent="0.3">
      <c r="B391" s="9">
        <v>413</v>
      </c>
      <c r="C391" s="9" t="s">
        <v>62</v>
      </c>
      <c r="D391" s="9" t="s">
        <v>271</v>
      </c>
      <c r="E391" s="9">
        <v>1</v>
      </c>
      <c r="F391" s="10">
        <v>44281.760416666664</v>
      </c>
      <c r="G391" s="10">
        <v>44282.604166666664</v>
      </c>
      <c r="H391" s="9" t="s">
        <v>411</v>
      </c>
      <c r="I391" s="9" t="s">
        <v>500</v>
      </c>
      <c r="J391" s="9" t="s">
        <v>501</v>
      </c>
      <c r="K391" s="9">
        <v>20.249999999999986</v>
      </c>
      <c r="L391" s="9" t="s">
        <v>286</v>
      </c>
      <c r="M391" s="9" t="s">
        <v>298</v>
      </c>
      <c r="N391" s="9" t="str">
        <f>IFERROR(INDEX(Table2[Campaign], MATCH(tab_NPT[[#This Row],[Well Name]], Table2[Well Name
Actual], 0)), "")</f>
        <v>WW - 2021</v>
      </c>
    </row>
    <row r="392" spans="2:14" ht="27.6" x14ac:dyDescent="0.3">
      <c r="B392" s="9">
        <v>414</v>
      </c>
      <c r="C392" s="9" t="s">
        <v>62</v>
      </c>
      <c r="D392" s="9" t="s">
        <v>271</v>
      </c>
      <c r="E392" s="9">
        <v>2</v>
      </c>
      <c r="F392" s="10">
        <v>44286.6875</v>
      </c>
      <c r="G392" s="10">
        <v>44286.927083333328</v>
      </c>
      <c r="H392" s="9" t="s">
        <v>288</v>
      </c>
      <c r="I392" s="9" t="s">
        <v>295</v>
      </c>
      <c r="J392" s="9" t="s">
        <v>296</v>
      </c>
      <c r="K392" s="9">
        <v>5.7499999999999947</v>
      </c>
      <c r="L392" s="9" t="s">
        <v>286</v>
      </c>
      <c r="M392" s="9" t="s">
        <v>298</v>
      </c>
      <c r="N392" s="9" t="str">
        <f>IFERROR(INDEX(Table2[Campaign], MATCH(tab_NPT[[#This Row],[Well Name]], Table2[Well Name
Actual], 0)), "")</f>
        <v>WW - 2021</v>
      </c>
    </row>
    <row r="393" spans="2:14" ht="27.6" x14ac:dyDescent="0.3">
      <c r="B393" s="9">
        <v>415</v>
      </c>
      <c r="C393" s="9" t="s">
        <v>62</v>
      </c>
      <c r="D393" s="9" t="s">
        <v>271</v>
      </c>
      <c r="E393" s="9">
        <v>3</v>
      </c>
      <c r="F393" s="10">
        <v>44288.041666666664</v>
      </c>
      <c r="G393" s="10">
        <v>44288.072916666664</v>
      </c>
      <c r="H393" s="9" t="s">
        <v>288</v>
      </c>
      <c r="I393" s="9" t="s">
        <v>295</v>
      </c>
      <c r="J393" s="9" t="s">
        <v>296</v>
      </c>
      <c r="K393" s="9">
        <v>0.74999999999999944</v>
      </c>
      <c r="L393" s="9" t="s">
        <v>286</v>
      </c>
      <c r="M393" s="9" t="s">
        <v>298</v>
      </c>
      <c r="N393" s="9" t="str">
        <f>IFERROR(INDEX(Table2[Campaign], MATCH(tab_NPT[[#This Row],[Well Name]], Table2[Well Name
Actual], 0)), "")</f>
        <v>WW - 2021</v>
      </c>
    </row>
    <row r="394" spans="2:14" ht="27.6" x14ac:dyDescent="0.3">
      <c r="B394" s="9">
        <v>416</v>
      </c>
      <c r="C394" s="9" t="s">
        <v>62</v>
      </c>
      <c r="D394" s="9" t="s">
        <v>271</v>
      </c>
      <c r="E394" s="9">
        <v>4</v>
      </c>
      <c r="F394" s="10">
        <v>44292.770833333328</v>
      </c>
      <c r="G394" s="10">
        <v>44292.8125</v>
      </c>
      <c r="H394" s="9" t="s">
        <v>288</v>
      </c>
      <c r="I394" s="9" t="s">
        <v>292</v>
      </c>
      <c r="J394" s="9" t="s">
        <v>323</v>
      </c>
      <c r="K394" s="9">
        <v>0.99999999999999922</v>
      </c>
      <c r="L394" s="9" t="s">
        <v>286</v>
      </c>
      <c r="M394" s="9" t="s">
        <v>298</v>
      </c>
      <c r="N394" s="9" t="str">
        <f>IFERROR(INDEX(Table2[Campaign], MATCH(tab_NPT[[#This Row],[Well Name]], Table2[Well Name
Actual], 0)), "")</f>
        <v>WW - 2021</v>
      </c>
    </row>
    <row r="395" spans="2:14" ht="27.6" x14ac:dyDescent="0.3">
      <c r="B395" s="9">
        <v>417</v>
      </c>
      <c r="C395" s="9" t="s">
        <v>62</v>
      </c>
      <c r="D395" s="9" t="s">
        <v>271</v>
      </c>
      <c r="E395" s="9">
        <v>5</v>
      </c>
      <c r="F395" s="10">
        <v>44293.729166666664</v>
      </c>
      <c r="G395" s="10">
        <v>44294</v>
      </c>
      <c r="H395" s="9" t="s">
        <v>288</v>
      </c>
      <c r="I395" s="9" t="s">
        <v>502</v>
      </c>
      <c r="J395" s="9" t="s">
        <v>503</v>
      </c>
      <c r="K395" s="9">
        <v>6.4999999999999947</v>
      </c>
      <c r="L395" s="9" t="s">
        <v>269</v>
      </c>
      <c r="M395" s="9" t="s">
        <v>359</v>
      </c>
      <c r="N395" s="9" t="str">
        <f>IFERROR(INDEX(Table2[Campaign], MATCH(tab_NPT[[#This Row],[Well Name]], Table2[Well Name
Actual], 0)), "")</f>
        <v>WW - 2021</v>
      </c>
    </row>
    <row r="396" spans="2:14" ht="27.6" x14ac:dyDescent="0.3">
      <c r="B396" s="9">
        <v>418</v>
      </c>
      <c r="C396" s="9" t="s">
        <v>62</v>
      </c>
      <c r="D396" s="9" t="s">
        <v>271</v>
      </c>
      <c r="E396" s="9">
        <v>6</v>
      </c>
      <c r="F396" s="10">
        <v>44298.854166666664</v>
      </c>
      <c r="G396" s="10">
        <v>44298.885416666664</v>
      </c>
      <c r="H396" s="9" t="s">
        <v>288</v>
      </c>
      <c r="I396" s="9" t="s">
        <v>502</v>
      </c>
      <c r="J396" s="9" t="s">
        <v>503</v>
      </c>
      <c r="K396" s="9">
        <v>0.74999999999999944</v>
      </c>
      <c r="L396" s="9" t="s">
        <v>286</v>
      </c>
      <c r="M396" s="9" t="s">
        <v>298</v>
      </c>
      <c r="N396" s="9" t="str">
        <f>IFERROR(INDEX(Table2[Campaign], MATCH(tab_NPT[[#This Row],[Well Name]], Table2[Well Name
Actual], 0)), "")</f>
        <v>WW - 2021</v>
      </c>
    </row>
    <row r="397" spans="2:14" ht="27.6" x14ac:dyDescent="0.3">
      <c r="B397" s="9">
        <v>419</v>
      </c>
      <c r="C397" s="9" t="s">
        <v>62</v>
      </c>
      <c r="D397" s="9" t="s">
        <v>271</v>
      </c>
      <c r="E397" s="9">
        <v>7</v>
      </c>
      <c r="F397" s="10">
        <v>44298.90625</v>
      </c>
      <c r="G397" s="10">
        <v>44298.979166666664</v>
      </c>
      <c r="H397" s="9" t="s">
        <v>288</v>
      </c>
      <c r="I397" s="9" t="s">
        <v>502</v>
      </c>
      <c r="J397" s="9" t="s">
        <v>503</v>
      </c>
      <c r="K397" s="9">
        <v>1.7499999999999984</v>
      </c>
      <c r="L397" s="9" t="s">
        <v>286</v>
      </c>
      <c r="M397" s="9" t="s">
        <v>298</v>
      </c>
      <c r="N397" s="9" t="str">
        <f>IFERROR(INDEX(Table2[Campaign], MATCH(tab_NPT[[#This Row],[Well Name]], Table2[Well Name
Actual], 0)), "")</f>
        <v>WW - 2021</v>
      </c>
    </row>
    <row r="398" spans="2:14" ht="55.2" x14ac:dyDescent="0.3">
      <c r="B398" s="9">
        <v>420</v>
      </c>
      <c r="C398" s="9" t="s">
        <v>62</v>
      </c>
      <c r="D398" s="9" t="s">
        <v>271</v>
      </c>
      <c r="E398" s="9">
        <v>8</v>
      </c>
      <c r="F398" s="10">
        <v>44300.927083333328</v>
      </c>
      <c r="G398" s="10">
        <v>44301</v>
      </c>
      <c r="H398" s="9" t="s">
        <v>292</v>
      </c>
      <c r="I398" s="9" t="s">
        <v>299</v>
      </c>
      <c r="J398" s="9" t="s">
        <v>300</v>
      </c>
      <c r="K398" s="9">
        <v>1.7499999999999984</v>
      </c>
      <c r="L398" s="9" t="s">
        <v>269</v>
      </c>
      <c r="M398" s="9" t="s">
        <v>359</v>
      </c>
      <c r="N398" s="9" t="str">
        <f>IFERROR(INDEX(Table2[Campaign], MATCH(tab_NPT[[#This Row],[Well Name]], Table2[Well Name
Actual], 0)), "")</f>
        <v>WW - 2021</v>
      </c>
    </row>
    <row r="399" spans="2:14" ht="27.6" x14ac:dyDescent="0.3">
      <c r="B399" s="9">
        <v>421</v>
      </c>
      <c r="C399" s="9" t="s">
        <v>62</v>
      </c>
      <c r="D399" s="9" t="s">
        <v>271</v>
      </c>
      <c r="E399" s="9">
        <v>9</v>
      </c>
      <c r="F399" s="10">
        <v>44312.875</v>
      </c>
      <c r="G399" s="10">
        <v>44312.9375</v>
      </c>
      <c r="H399" s="9" t="s">
        <v>288</v>
      </c>
      <c r="I399" s="9" t="s">
        <v>295</v>
      </c>
      <c r="J399" s="9" t="s">
        <v>296</v>
      </c>
      <c r="K399" s="9">
        <v>1.4999999999999989</v>
      </c>
      <c r="L399" s="9" t="s">
        <v>286</v>
      </c>
      <c r="M399" s="9" t="s">
        <v>298</v>
      </c>
      <c r="N399" s="9" t="str">
        <f>IFERROR(INDEX(Table2[Campaign], MATCH(tab_NPT[[#This Row],[Well Name]], Table2[Well Name
Actual], 0)), "")</f>
        <v>WW - 2021</v>
      </c>
    </row>
    <row r="400" spans="2:14" ht="27.6" x14ac:dyDescent="0.3">
      <c r="B400" s="9">
        <v>422</v>
      </c>
      <c r="C400" s="9" t="s">
        <v>62</v>
      </c>
      <c r="D400" s="9" t="s">
        <v>271</v>
      </c>
      <c r="E400" s="9">
        <v>10</v>
      </c>
      <c r="F400" s="10">
        <v>44317.979166666664</v>
      </c>
      <c r="G400" s="10">
        <v>44318.010416666664</v>
      </c>
      <c r="H400" s="9" t="s">
        <v>288</v>
      </c>
      <c r="I400" s="9" t="s">
        <v>295</v>
      </c>
      <c r="J400" s="9" t="s">
        <v>296</v>
      </c>
      <c r="K400" s="9">
        <v>0.74999999999999944</v>
      </c>
      <c r="L400" s="9" t="s">
        <v>286</v>
      </c>
      <c r="M400" s="9" t="s">
        <v>298</v>
      </c>
      <c r="N400" s="9" t="str">
        <f>IFERROR(INDEX(Table2[Campaign], MATCH(tab_NPT[[#This Row],[Well Name]], Table2[Well Name
Actual], 0)), "")</f>
        <v>WW - 2021</v>
      </c>
    </row>
    <row r="401" spans="2:14" ht="41.4" x14ac:dyDescent="0.3">
      <c r="B401" s="9">
        <v>423</v>
      </c>
      <c r="C401" s="9" t="s">
        <v>62</v>
      </c>
      <c r="D401" s="9" t="s">
        <v>271</v>
      </c>
      <c r="E401" s="9">
        <v>11</v>
      </c>
      <c r="F401" s="10">
        <v>44319.90625</v>
      </c>
      <c r="G401" s="10">
        <v>44319.958333333328</v>
      </c>
      <c r="H401" s="9" t="s">
        <v>283</v>
      </c>
      <c r="I401" s="9" t="s">
        <v>339</v>
      </c>
      <c r="J401" s="9" t="s">
        <v>446</v>
      </c>
      <c r="K401" s="9">
        <v>1.2499999999999989</v>
      </c>
      <c r="L401" s="9" t="s">
        <v>314</v>
      </c>
      <c r="M401" s="9" t="s">
        <v>362</v>
      </c>
      <c r="N401" s="9" t="str">
        <f>IFERROR(INDEX(Table2[Campaign], MATCH(tab_NPT[[#This Row],[Well Name]], Table2[Well Name
Actual], 0)), "")</f>
        <v>WW - 2021</v>
      </c>
    </row>
    <row r="402" spans="2:14" ht="27.6" x14ac:dyDescent="0.3">
      <c r="B402" s="9">
        <v>424</v>
      </c>
      <c r="C402" s="9" t="s">
        <v>62</v>
      </c>
      <c r="D402" s="9" t="s">
        <v>271</v>
      </c>
      <c r="E402" s="9">
        <v>12</v>
      </c>
      <c r="F402" s="10">
        <v>44321.614583333328</v>
      </c>
      <c r="G402" s="10">
        <v>44322.6875</v>
      </c>
      <c r="H402" s="9" t="s">
        <v>288</v>
      </c>
      <c r="I402" s="9" t="s">
        <v>295</v>
      </c>
      <c r="J402" s="9" t="s">
        <v>296</v>
      </c>
      <c r="K402" s="9">
        <v>25.749999999999975</v>
      </c>
      <c r="L402" s="9" t="s">
        <v>286</v>
      </c>
      <c r="M402" s="9" t="s">
        <v>298</v>
      </c>
      <c r="N402" s="9" t="str">
        <f>IFERROR(INDEX(Table2[Campaign], MATCH(tab_NPT[[#This Row],[Well Name]], Table2[Well Name
Actual], 0)), "")</f>
        <v>WW - 2021</v>
      </c>
    </row>
    <row r="403" spans="2:14" ht="27.6" x14ac:dyDescent="0.3">
      <c r="B403" s="9">
        <v>425</v>
      </c>
      <c r="C403" s="9" t="s">
        <v>62</v>
      </c>
      <c r="D403" s="9" t="s">
        <v>271</v>
      </c>
      <c r="E403" s="9">
        <v>13</v>
      </c>
      <c r="F403" s="10">
        <v>44322.6875</v>
      </c>
      <c r="G403" s="10">
        <v>44324.625</v>
      </c>
      <c r="H403" s="9" t="s">
        <v>398</v>
      </c>
      <c r="I403" s="9" t="s">
        <v>399</v>
      </c>
      <c r="J403" s="9" t="s">
        <v>400</v>
      </c>
      <c r="K403" s="9">
        <v>46.499999999999964</v>
      </c>
      <c r="L403" s="9" t="s">
        <v>286</v>
      </c>
      <c r="M403" s="9" t="s">
        <v>298</v>
      </c>
      <c r="N403" s="9" t="str">
        <f>IFERROR(INDEX(Table2[Campaign], MATCH(tab_NPT[[#This Row],[Well Name]], Table2[Well Name
Actual], 0)), "")</f>
        <v>WW - 2021</v>
      </c>
    </row>
    <row r="404" spans="2:14" ht="27.6" x14ac:dyDescent="0.3">
      <c r="B404" s="9">
        <v>426</v>
      </c>
      <c r="C404" s="9" t="s">
        <v>63</v>
      </c>
      <c r="D404" s="9" t="s">
        <v>271</v>
      </c>
      <c r="E404" s="9">
        <v>1</v>
      </c>
      <c r="F404" s="10">
        <v>44262.791666666664</v>
      </c>
      <c r="G404" s="10">
        <v>44262.854166666664</v>
      </c>
      <c r="H404" s="9" t="s">
        <v>288</v>
      </c>
      <c r="I404" s="9" t="s">
        <v>284</v>
      </c>
      <c r="J404" s="9" t="s">
        <v>289</v>
      </c>
      <c r="K404" s="9">
        <v>1.5000000000000002</v>
      </c>
      <c r="L404" s="9" t="s">
        <v>314</v>
      </c>
      <c r="M404" s="9" t="s">
        <v>298</v>
      </c>
      <c r="N404" s="9" t="str">
        <f>IFERROR(INDEX(Table2[Campaign], MATCH(tab_NPT[[#This Row],[Well Name]], Table2[Well Name
Actual], 0)), "")</f>
        <v>WW - 2021</v>
      </c>
    </row>
    <row r="405" spans="2:14" ht="27.6" x14ac:dyDescent="0.3">
      <c r="B405" s="9">
        <v>427</v>
      </c>
      <c r="C405" s="9" t="s">
        <v>63</v>
      </c>
      <c r="D405" s="9" t="s">
        <v>271</v>
      </c>
      <c r="E405" s="9">
        <v>2</v>
      </c>
      <c r="F405" s="10">
        <v>44263.854166666664</v>
      </c>
      <c r="G405" s="10">
        <v>44264.166666666664</v>
      </c>
      <c r="H405" s="9" t="s">
        <v>288</v>
      </c>
      <c r="I405" s="9" t="s">
        <v>329</v>
      </c>
      <c r="J405" s="9" t="s">
        <v>330</v>
      </c>
      <c r="K405" s="9">
        <v>7.4999999999999991</v>
      </c>
      <c r="L405" s="9" t="s">
        <v>314</v>
      </c>
      <c r="M405" s="9" t="s">
        <v>298</v>
      </c>
      <c r="N405" s="9" t="str">
        <f>IFERROR(INDEX(Table2[Campaign], MATCH(tab_NPT[[#This Row],[Well Name]], Table2[Well Name
Actual], 0)), "")</f>
        <v>WW - 2021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302D1-73E5-4EA3-827A-0153FE86D969}">
  <dimension ref="A3:B11"/>
  <sheetViews>
    <sheetView workbookViewId="0">
      <selection activeCell="E95" sqref="E95"/>
    </sheetView>
  </sheetViews>
  <sheetFormatPr defaultRowHeight="13.8" x14ac:dyDescent="0.3"/>
  <cols>
    <col min="1" max="1" width="12" bestFit="1" customWidth="1"/>
    <col min="2" max="2" width="19.44140625" bestFit="1" customWidth="1"/>
  </cols>
  <sheetData>
    <row r="3" spans="1:2" x14ac:dyDescent="0.3">
      <c r="A3" s="3" t="s">
        <v>504</v>
      </c>
      <c r="B3" t="s">
        <v>91</v>
      </c>
    </row>
    <row r="4" spans="1:2" x14ac:dyDescent="0.3">
      <c r="A4" s="4" t="s">
        <v>16</v>
      </c>
      <c r="B4" s="5">
        <v>42003384.160000019</v>
      </c>
    </row>
    <row r="5" spans="1:2" x14ac:dyDescent="0.3">
      <c r="A5" s="4" t="s">
        <v>22</v>
      </c>
      <c r="B5" s="5">
        <v>30669524.899999999</v>
      </c>
    </row>
    <row r="6" spans="1:2" x14ac:dyDescent="0.3">
      <c r="A6" s="4" t="s">
        <v>28</v>
      </c>
      <c r="B6" s="5">
        <v>37367109.640000015</v>
      </c>
    </row>
    <row r="7" spans="1:2" x14ac:dyDescent="0.3">
      <c r="A7" s="4" t="s">
        <v>35</v>
      </c>
      <c r="B7" s="5">
        <v>28051247.739999991</v>
      </c>
    </row>
    <row r="8" spans="1:2" x14ac:dyDescent="0.3">
      <c r="A8" s="4" t="s">
        <v>41</v>
      </c>
      <c r="B8" s="5">
        <v>38522325.570000008</v>
      </c>
    </row>
    <row r="9" spans="1:2" x14ac:dyDescent="0.3">
      <c r="A9" s="4" t="s">
        <v>52</v>
      </c>
      <c r="B9" s="5">
        <v>26986999.899999995</v>
      </c>
    </row>
    <row r="10" spans="1:2" x14ac:dyDescent="0.3">
      <c r="A10" s="4" t="s">
        <v>57</v>
      </c>
      <c r="B10" s="5">
        <v>27074998.190000009</v>
      </c>
    </row>
    <row r="11" spans="1:2" x14ac:dyDescent="0.3">
      <c r="A11" s="4" t="s">
        <v>90</v>
      </c>
      <c r="B11" s="5">
        <v>230675590.10000017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11C7-BB6B-436E-A4A2-46DC193334C1}">
  <dimension ref="B2:Y1455"/>
  <sheetViews>
    <sheetView workbookViewId="0">
      <selection activeCell="E95" sqref="E95"/>
    </sheetView>
  </sheetViews>
  <sheetFormatPr defaultRowHeight="13.8" outlineLevelCol="1" x14ac:dyDescent="0.3"/>
  <cols>
    <col min="1" max="1" width="3.6640625" customWidth="1"/>
    <col min="3" max="3" width="27.44140625" customWidth="1"/>
    <col min="4" max="4" width="15.88671875" customWidth="1" outlineLevel="1"/>
    <col min="5" max="6" width="15.5546875" customWidth="1" outlineLevel="1"/>
    <col min="7" max="7" width="18.109375" customWidth="1" outlineLevel="1"/>
    <col min="8" max="8" width="15.109375" customWidth="1" outlineLevel="1"/>
    <col min="9" max="9" width="27.33203125" bestFit="1" customWidth="1" outlineLevel="1"/>
    <col min="10" max="10" width="17" customWidth="1" outlineLevel="1"/>
    <col min="11" max="11" width="16" customWidth="1" outlineLevel="1"/>
    <col min="12" max="13" width="16.88671875" customWidth="1" outlineLevel="1"/>
    <col min="14" max="18" width="9.109375" customWidth="1" outlineLevel="1"/>
    <col min="21" max="21" width="10" bestFit="1" customWidth="1"/>
    <col min="22" max="23" width="3.6640625" customWidth="1"/>
    <col min="24" max="24" width="12" bestFit="1" customWidth="1"/>
    <col min="25" max="25" width="28.109375" bestFit="1" customWidth="1"/>
    <col min="26" max="26" width="22.5546875" bestFit="1" customWidth="1"/>
    <col min="27" max="28" width="22.109375" bestFit="1" customWidth="1"/>
  </cols>
  <sheetData>
    <row r="2" spans="2:25" x14ac:dyDescent="0.3">
      <c r="B2" t="s">
        <v>101</v>
      </c>
      <c r="C2" t="s">
        <v>505</v>
      </c>
      <c r="D2" t="s">
        <v>506</v>
      </c>
      <c r="E2" t="s">
        <v>507</v>
      </c>
      <c r="F2" t="s">
        <v>508</v>
      </c>
      <c r="G2" t="s">
        <v>685</v>
      </c>
      <c r="H2" t="s">
        <v>509</v>
      </c>
      <c r="I2" t="s">
        <v>686</v>
      </c>
      <c r="J2" t="s">
        <v>510</v>
      </c>
      <c r="K2" t="s">
        <v>511</v>
      </c>
      <c r="L2" t="s">
        <v>512</v>
      </c>
      <c r="M2" t="s">
        <v>2</v>
      </c>
      <c r="N2" t="s">
        <v>536</v>
      </c>
      <c r="O2" t="s">
        <v>537</v>
      </c>
      <c r="P2" t="s">
        <v>538</v>
      </c>
      <c r="Q2" t="s">
        <v>539</v>
      </c>
      <c r="R2" t="s">
        <v>540</v>
      </c>
      <c r="U2" s="20" t="s">
        <v>253</v>
      </c>
      <c r="V2" s="20"/>
      <c r="X2" s="3" t="s">
        <v>2</v>
      </c>
      <c r="Y2" s="3" t="s">
        <v>505</v>
      </c>
    </row>
    <row r="3" spans="2:25" x14ac:dyDescent="0.3">
      <c r="B3">
        <v>1</v>
      </c>
      <c r="C3" t="s">
        <v>345</v>
      </c>
      <c r="D3" t="s">
        <v>271</v>
      </c>
      <c r="E3">
        <v>1</v>
      </c>
      <c r="F3" s="2">
        <v>0</v>
      </c>
      <c r="G3" s="2">
        <v>1.0000000000000009</v>
      </c>
      <c r="J3" s="7">
        <v>34042</v>
      </c>
      <c r="K3" s="7">
        <v>34043</v>
      </c>
      <c r="M3" t="str">
        <f>IFERROR(INDEX(Table2[Campaign], MATCH(Table4[[#This Row],[Well Name (WellView Version)]], Table2[Well Name
Actual], 0)), "A_Others")</f>
        <v>A_Others</v>
      </c>
      <c r="N3" s="19">
        <f>IF(Table4[[#This Row],[Report Number]]=_xlfn.MINIFS(Table4[Report Number], Table4[Well Name (WellView Version)], Table4[[#This Row],[Well Name (WellView Version)]]), Table4[[#This Row],[Depth End (MD)]], Table4[[#This Row],[Depth End (MD)]]-F2)</f>
        <v>0</v>
      </c>
      <c r="O3" s="2">
        <f>IF(Table4[[#This Row],[Report Number]]=_xlfn.MINIFS(Table4[Report Number], Table4[Well Name (WellView Version)], Table4[[#This Row],[Well Name (WellView Version)]]), Table4[[#This Row],[Cum Time Log Days_WV]], Table4[[#This Row],[Cum Time Log Days_WV]]-G2)</f>
        <v>1.0000000000000009</v>
      </c>
      <c r="P3" s="2">
        <f>(Table4[[#This Row],[dZ ft]]&lt;=50)*Table4[[#This Row],[dT days]]</f>
        <v>1.0000000000000009</v>
      </c>
      <c r="Q3">
        <f>YEAR(Table4[[#This Row],[Report Start Date]])</f>
        <v>1993</v>
      </c>
      <c r="R3">
        <f>Table4[[#This Row],[Year Start Date]]</f>
        <v>1993</v>
      </c>
      <c r="U3" t="str" cm="1">
        <f t="array" ref="U3:U46">_xlfn.UNIQUE(_xlfn._xlws.SORT(Table4[Well Name (WellView Version)]))</f>
        <v>AWI 10-4</v>
      </c>
      <c r="X3" t="s">
        <v>16</v>
      </c>
      <c r="Y3" t="s">
        <v>679</v>
      </c>
    </row>
    <row r="4" spans="2:25" x14ac:dyDescent="0.3">
      <c r="B4">
        <v>2</v>
      </c>
      <c r="C4" t="s">
        <v>345</v>
      </c>
      <c r="D4" t="s">
        <v>271</v>
      </c>
      <c r="E4">
        <v>2</v>
      </c>
      <c r="F4" s="2">
        <v>0</v>
      </c>
      <c r="G4" s="2">
        <v>2.0000000000000009</v>
      </c>
      <c r="J4" s="7">
        <v>34043</v>
      </c>
      <c r="K4" s="7">
        <v>34044</v>
      </c>
      <c r="M4" t="str">
        <f>IFERROR(INDEX(Table2[Campaign], MATCH(Table4[[#This Row],[Well Name (WellView Version)]], Table2[Well Name
Actual], 0)), "A_Others")</f>
        <v>A_Others</v>
      </c>
      <c r="N4" s="19">
        <f>IF(Table4[[#This Row],[Report Number]]=_xlfn.MINIFS(Table4[Report Number], Table4[Well Name (WellView Version)], Table4[[#This Row],[Well Name (WellView Version)]]), Table4[[#This Row],[Depth End (MD)]], Table4[[#This Row],[Depth End (MD)]]-F3)</f>
        <v>0</v>
      </c>
      <c r="O4" s="2">
        <f>IF(Table4[[#This Row],[Report Number]]=_xlfn.MINIFS(Table4[Report Number], Table4[Well Name (WellView Version)], Table4[[#This Row],[Well Name (WellView Version)]]), Table4[[#This Row],[Cum Time Log Days_WV]], Table4[[#This Row],[Cum Time Log Days_WV]]-G3)</f>
        <v>1</v>
      </c>
      <c r="P4" s="2">
        <f>(Table4[[#This Row],[dZ ft]]&lt;=50)*Table4[[#This Row],[dT days]]</f>
        <v>1</v>
      </c>
      <c r="Q4">
        <f>YEAR(Table4[[#This Row],[Report Start Date]])</f>
        <v>1993</v>
      </c>
      <c r="R4">
        <f>Table4[[#This Row],[Year Start Date]]</f>
        <v>1993</v>
      </c>
      <c r="U4" t="str">
        <v>AWI 16-8</v>
      </c>
      <c r="X4" t="s">
        <v>16</v>
      </c>
      <c r="Y4" t="s">
        <v>648</v>
      </c>
    </row>
    <row r="5" spans="2:25" x14ac:dyDescent="0.3">
      <c r="B5">
        <v>3</v>
      </c>
      <c r="C5" t="s">
        <v>345</v>
      </c>
      <c r="D5" t="s">
        <v>271</v>
      </c>
      <c r="E5">
        <v>3</v>
      </c>
      <c r="F5" s="2">
        <v>0</v>
      </c>
      <c r="G5" s="2">
        <v>3.0000000000000009</v>
      </c>
      <c r="J5" s="7">
        <v>34044</v>
      </c>
      <c r="K5" s="7">
        <v>34045</v>
      </c>
      <c r="M5" t="str">
        <f>IFERROR(INDEX(Table2[Campaign], MATCH(Table4[[#This Row],[Well Name (WellView Version)]], Table2[Well Name
Actual], 0)), "A_Others")</f>
        <v>A_Others</v>
      </c>
      <c r="N5" s="19">
        <f>IF(Table4[[#This Row],[Report Number]]=_xlfn.MINIFS(Table4[Report Number], Table4[Well Name (WellView Version)], Table4[[#This Row],[Well Name (WellView Version)]]), Table4[[#This Row],[Depth End (MD)]], Table4[[#This Row],[Depth End (MD)]]-F4)</f>
        <v>0</v>
      </c>
      <c r="O5" s="2">
        <f>IF(Table4[[#This Row],[Report Number]]=_xlfn.MINIFS(Table4[Report Number], Table4[Well Name (WellView Version)], Table4[[#This Row],[Well Name (WellView Version)]]), Table4[[#This Row],[Cum Time Log Days_WV]], Table4[[#This Row],[Cum Time Log Days_WV]]-G4)</f>
        <v>1</v>
      </c>
      <c r="P5" s="2">
        <f>(Table4[[#This Row],[dZ ft]]&lt;=50)*Table4[[#This Row],[dT days]]</f>
        <v>1</v>
      </c>
      <c r="Q5">
        <f>YEAR(Table4[[#This Row],[Report Start Date]])</f>
        <v>1993</v>
      </c>
      <c r="R5">
        <f>Table4[[#This Row],[Year Start Date]]</f>
        <v>1993</v>
      </c>
      <c r="U5" t="str">
        <v>AWI 16-9</v>
      </c>
      <c r="X5" t="s">
        <v>16</v>
      </c>
      <c r="Y5" t="s">
        <v>649</v>
      </c>
    </row>
    <row r="6" spans="2:25" x14ac:dyDescent="0.3">
      <c r="B6">
        <v>4</v>
      </c>
      <c r="C6" t="s">
        <v>345</v>
      </c>
      <c r="D6" t="s">
        <v>271</v>
      </c>
      <c r="E6">
        <v>4</v>
      </c>
      <c r="F6" s="2">
        <v>0</v>
      </c>
      <c r="G6" s="2">
        <v>4.0000000000000009</v>
      </c>
      <c r="J6" s="7">
        <v>34045</v>
      </c>
      <c r="K6" s="7">
        <v>34046</v>
      </c>
      <c r="L6" t="s">
        <v>514</v>
      </c>
      <c r="M6" t="str">
        <f>IFERROR(INDEX(Table2[Campaign], MATCH(Table4[[#This Row],[Well Name (WellView Version)]], Table2[Well Name
Actual], 0)), "A_Others")</f>
        <v>A_Others</v>
      </c>
      <c r="N6" s="19">
        <f>IF(Table4[[#This Row],[Report Number]]=_xlfn.MINIFS(Table4[Report Number], Table4[Well Name (WellView Version)], Table4[[#This Row],[Well Name (WellView Version)]]), Table4[[#This Row],[Depth End (MD)]], Table4[[#This Row],[Depth End (MD)]]-F5)</f>
        <v>0</v>
      </c>
      <c r="O6" s="2">
        <f>IF(Table4[[#This Row],[Report Number]]=_xlfn.MINIFS(Table4[Report Number], Table4[Well Name (WellView Version)], Table4[[#This Row],[Well Name (WellView Version)]]), Table4[[#This Row],[Cum Time Log Days_WV]], Table4[[#This Row],[Cum Time Log Days_WV]]-G5)</f>
        <v>1</v>
      </c>
      <c r="P6" s="2">
        <f>(Table4[[#This Row],[dZ ft]]&lt;=50)*Table4[[#This Row],[dT days]]</f>
        <v>1</v>
      </c>
      <c r="Q6">
        <f>YEAR(Table4[[#This Row],[Report Start Date]])</f>
        <v>1993</v>
      </c>
      <c r="R6">
        <f>Table4[[#This Row],[Year Start Date]]</f>
        <v>1993</v>
      </c>
      <c r="U6" t="str">
        <v>AWI 21-5</v>
      </c>
      <c r="X6" t="s">
        <v>16</v>
      </c>
      <c r="Y6" t="s">
        <v>650</v>
      </c>
    </row>
    <row r="7" spans="2:25" x14ac:dyDescent="0.3">
      <c r="B7">
        <v>5</v>
      </c>
      <c r="C7" t="s">
        <v>345</v>
      </c>
      <c r="D7" t="s">
        <v>271</v>
      </c>
      <c r="E7">
        <v>5</v>
      </c>
      <c r="F7" s="2">
        <v>0</v>
      </c>
      <c r="G7" s="2">
        <v>5.0000000000000009</v>
      </c>
      <c r="J7" s="7">
        <v>34046</v>
      </c>
      <c r="K7" s="7">
        <v>34047</v>
      </c>
      <c r="L7" t="s">
        <v>514</v>
      </c>
      <c r="M7" t="str">
        <f>IFERROR(INDEX(Table2[Campaign], MATCH(Table4[[#This Row],[Well Name (WellView Version)]], Table2[Well Name
Actual], 0)), "A_Others")</f>
        <v>A_Others</v>
      </c>
      <c r="N7" s="19">
        <f>IF(Table4[[#This Row],[Report Number]]=_xlfn.MINIFS(Table4[Report Number], Table4[Well Name (WellView Version)], Table4[[#This Row],[Well Name (WellView Version)]]), Table4[[#This Row],[Depth End (MD)]], Table4[[#This Row],[Depth End (MD)]]-F6)</f>
        <v>0</v>
      </c>
      <c r="O7" s="2">
        <f>IF(Table4[[#This Row],[Report Number]]=_xlfn.MINIFS(Table4[Report Number], Table4[Well Name (WellView Version)], Table4[[#This Row],[Well Name (WellView Version)]]), Table4[[#This Row],[Cum Time Log Days_WV]], Table4[[#This Row],[Cum Time Log Days_WV]]-G6)</f>
        <v>1</v>
      </c>
      <c r="P7" s="2">
        <f>(Table4[[#This Row],[dZ ft]]&lt;=50)*Table4[[#This Row],[dT days]]</f>
        <v>1</v>
      </c>
      <c r="Q7">
        <f>YEAR(Table4[[#This Row],[Report Start Date]])</f>
        <v>1993</v>
      </c>
      <c r="R7">
        <f>Table4[[#This Row],[Year Start Date]]</f>
        <v>1993</v>
      </c>
      <c r="U7" t="str">
        <v>AWI 21-6</v>
      </c>
      <c r="X7" t="s">
        <v>16</v>
      </c>
      <c r="Y7" t="s">
        <v>21</v>
      </c>
    </row>
    <row r="8" spans="2:25" x14ac:dyDescent="0.3">
      <c r="B8">
        <v>6</v>
      </c>
      <c r="C8" t="s">
        <v>345</v>
      </c>
      <c r="D8" t="s">
        <v>271</v>
      </c>
      <c r="E8">
        <v>6</v>
      </c>
      <c r="F8" s="2">
        <v>0</v>
      </c>
      <c r="G8" s="2">
        <v>6.0000000000000009</v>
      </c>
      <c r="J8" s="7">
        <v>34047</v>
      </c>
      <c r="K8" s="7">
        <v>34048</v>
      </c>
      <c r="L8" t="s">
        <v>514</v>
      </c>
      <c r="M8" t="str">
        <f>IFERROR(INDEX(Table2[Campaign], MATCH(Table4[[#This Row],[Well Name (WellView Version)]], Table2[Well Name
Actual], 0)), "A_Others")</f>
        <v>A_Others</v>
      </c>
      <c r="N8" s="19">
        <f>IF(Table4[[#This Row],[Report Number]]=_xlfn.MINIFS(Table4[Report Number], Table4[Well Name (WellView Version)], Table4[[#This Row],[Well Name (WellView Version)]]), Table4[[#This Row],[Depth End (MD)]], Table4[[#This Row],[Depth End (MD)]]-F7)</f>
        <v>0</v>
      </c>
      <c r="O8" s="2">
        <f>IF(Table4[[#This Row],[Report Number]]=_xlfn.MINIFS(Table4[Report Number], Table4[Well Name (WellView Version)], Table4[[#This Row],[Well Name (WellView Version)]]), Table4[[#This Row],[Cum Time Log Days_WV]], Table4[[#This Row],[Cum Time Log Days_WV]]-G7)</f>
        <v>1</v>
      </c>
      <c r="P8" s="2">
        <f>(Table4[[#This Row],[dZ ft]]&lt;=50)*Table4[[#This Row],[dT days]]</f>
        <v>1</v>
      </c>
      <c r="Q8">
        <f>YEAR(Table4[[#This Row],[Report Start Date]])</f>
        <v>1993</v>
      </c>
      <c r="R8">
        <f>Table4[[#This Row],[Year Start Date]]</f>
        <v>1993</v>
      </c>
      <c r="U8" t="str">
        <v>AWI 21-7</v>
      </c>
      <c r="X8" t="s">
        <v>22</v>
      </c>
      <c r="Y8" t="s">
        <v>23</v>
      </c>
    </row>
    <row r="9" spans="2:25" x14ac:dyDescent="0.3">
      <c r="B9">
        <v>7</v>
      </c>
      <c r="C9" t="s">
        <v>345</v>
      </c>
      <c r="D9" t="s">
        <v>271</v>
      </c>
      <c r="E9">
        <v>7</v>
      </c>
      <c r="F9" s="2">
        <v>55.999999999999993</v>
      </c>
      <c r="G9" s="2">
        <v>7.0000000000000018</v>
      </c>
      <c r="H9">
        <v>11</v>
      </c>
      <c r="I9">
        <v>11</v>
      </c>
      <c r="J9" s="7">
        <v>34048</v>
      </c>
      <c r="K9" s="7">
        <v>34049</v>
      </c>
      <c r="L9" t="s">
        <v>514</v>
      </c>
      <c r="M9" t="str">
        <f>IFERROR(INDEX(Table2[Campaign], MATCH(Table4[[#This Row],[Well Name (WellView Version)]], Table2[Well Name
Actual], 0)), "A_Others")</f>
        <v>A_Others</v>
      </c>
      <c r="N9" s="19">
        <f>IF(Table4[[#This Row],[Report Number]]=_xlfn.MINIFS(Table4[Report Number], Table4[Well Name (WellView Version)], Table4[[#This Row],[Well Name (WellView Version)]]), Table4[[#This Row],[Depth End (MD)]], Table4[[#This Row],[Depth End (MD)]]-F8)</f>
        <v>55.999999999999993</v>
      </c>
      <c r="O9" s="2">
        <f>IF(Table4[[#This Row],[Report Number]]=_xlfn.MINIFS(Table4[Report Number], Table4[Well Name (WellView Version)], Table4[[#This Row],[Well Name (WellView Version)]]), Table4[[#This Row],[Cum Time Log Days_WV]], Table4[[#This Row],[Cum Time Log Days_WV]]-G8)</f>
        <v>1.0000000000000009</v>
      </c>
      <c r="P9" s="2">
        <f>(Table4[[#This Row],[dZ ft]]&lt;=50)*Table4[[#This Row],[dT days]]</f>
        <v>0</v>
      </c>
      <c r="Q9">
        <f>YEAR(Table4[[#This Row],[Report Start Date]])</f>
        <v>1993</v>
      </c>
      <c r="R9">
        <f>Table4[[#This Row],[Year Start Date]]</f>
        <v>1993</v>
      </c>
      <c r="U9" t="str">
        <v>AWI 21-8</v>
      </c>
      <c r="X9" t="s">
        <v>22</v>
      </c>
      <c r="Y9" t="s">
        <v>447</v>
      </c>
    </row>
    <row r="10" spans="2:25" x14ac:dyDescent="0.3">
      <c r="B10">
        <v>8</v>
      </c>
      <c r="C10" t="s">
        <v>345</v>
      </c>
      <c r="D10" t="s">
        <v>271</v>
      </c>
      <c r="E10">
        <v>8</v>
      </c>
      <c r="F10" s="2">
        <v>55.999999999999993</v>
      </c>
      <c r="G10" s="2">
        <v>8.0000000000000018</v>
      </c>
      <c r="H10">
        <v>0</v>
      </c>
      <c r="I10">
        <v>0</v>
      </c>
      <c r="J10" s="7">
        <v>34049</v>
      </c>
      <c r="K10" s="7">
        <v>34050</v>
      </c>
      <c r="L10" t="s">
        <v>514</v>
      </c>
      <c r="M10" t="str">
        <f>IFERROR(INDEX(Table2[Campaign], MATCH(Table4[[#This Row],[Well Name (WellView Version)]], Table2[Well Name
Actual], 0)), "A_Others")</f>
        <v>A_Others</v>
      </c>
      <c r="N10" s="19">
        <f>IF(Table4[[#This Row],[Report Number]]=_xlfn.MINIFS(Table4[Report Number], Table4[Well Name (WellView Version)], Table4[[#This Row],[Well Name (WellView Version)]]), Table4[[#This Row],[Depth End (MD)]], Table4[[#This Row],[Depth End (MD)]]-F9)</f>
        <v>0</v>
      </c>
      <c r="O10" s="2">
        <f>IF(Table4[[#This Row],[Report Number]]=_xlfn.MINIFS(Table4[Report Number], Table4[Well Name (WellView Version)], Table4[[#This Row],[Well Name (WellView Version)]]), Table4[[#This Row],[Cum Time Log Days_WV]], Table4[[#This Row],[Cum Time Log Days_WV]]-G9)</f>
        <v>1</v>
      </c>
      <c r="P10" s="2">
        <f>(Table4[[#This Row],[dZ ft]]&lt;=50)*Table4[[#This Row],[dT days]]</f>
        <v>1</v>
      </c>
      <c r="Q10">
        <f>YEAR(Table4[[#This Row],[Report Start Date]])</f>
        <v>1993</v>
      </c>
      <c r="R10">
        <f>Table4[[#This Row],[Year Start Date]]</f>
        <v>1993</v>
      </c>
      <c r="U10" t="str">
        <v>AWI 23-1</v>
      </c>
      <c r="X10" t="s">
        <v>22</v>
      </c>
      <c r="Y10" t="s">
        <v>450</v>
      </c>
    </row>
    <row r="11" spans="2:25" x14ac:dyDescent="0.3">
      <c r="B11">
        <v>9</v>
      </c>
      <c r="C11" t="s">
        <v>345</v>
      </c>
      <c r="D11" t="s">
        <v>271</v>
      </c>
      <c r="E11">
        <v>9</v>
      </c>
      <c r="F11" s="2">
        <v>55.999999999999993</v>
      </c>
      <c r="G11" s="2">
        <v>9.0000000000000036</v>
      </c>
      <c r="H11">
        <v>0</v>
      </c>
      <c r="I11">
        <v>0</v>
      </c>
      <c r="J11" s="7">
        <v>34050</v>
      </c>
      <c r="K11" s="7">
        <v>34051</v>
      </c>
      <c r="L11" t="s">
        <v>514</v>
      </c>
      <c r="M11" t="str">
        <f>IFERROR(INDEX(Table2[Campaign], MATCH(Table4[[#This Row],[Well Name (WellView Version)]], Table2[Well Name
Actual], 0)), "A_Others")</f>
        <v>A_Others</v>
      </c>
      <c r="N11" s="19">
        <f>IF(Table4[[#This Row],[Report Number]]=_xlfn.MINIFS(Table4[Report Number], Table4[Well Name (WellView Version)], Table4[[#This Row],[Well Name (WellView Version)]]), Table4[[#This Row],[Depth End (MD)]], Table4[[#This Row],[Depth End (MD)]]-F10)</f>
        <v>0</v>
      </c>
      <c r="O11" s="2">
        <f>IF(Table4[[#This Row],[Report Number]]=_xlfn.MINIFS(Table4[Report Number], Table4[Well Name (WellView Version)], Table4[[#This Row],[Well Name (WellView Version)]]), Table4[[#This Row],[Cum Time Log Days_WV]], Table4[[#This Row],[Cum Time Log Days_WV]]-G10)</f>
        <v>1.0000000000000018</v>
      </c>
      <c r="P11" s="2">
        <f>(Table4[[#This Row],[dZ ft]]&lt;=50)*Table4[[#This Row],[dT days]]</f>
        <v>1.0000000000000018</v>
      </c>
      <c r="Q11">
        <f>YEAR(Table4[[#This Row],[Report Start Date]])</f>
        <v>1993</v>
      </c>
      <c r="R11">
        <f>Table4[[#This Row],[Year Start Date]]</f>
        <v>1993</v>
      </c>
      <c r="U11" t="str">
        <v>AWI 23-2</v>
      </c>
      <c r="X11" t="s">
        <v>22</v>
      </c>
      <c r="Y11" t="s">
        <v>451</v>
      </c>
    </row>
    <row r="12" spans="2:25" x14ac:dyDescent="0.3">
      <c r="B12">
        <v>10</v>
      </c>
      <c r="C12" t="s">
        <v>345</v>
      </c>
      <c r="D12" t="s">
        <v>271</v>
      </c>
      <c r="E12">
        <v>10</v>
      </c>
      <c r="F12" s="2">
        <v>400</v>
      </c>
      <c r="G12" s="2">
        <v>10.000000000000004</v>
      </c>
      <c r="H12">
        <v>0</v>
      </c>
      <c r="I12">
        <v>0</v>
      </c>
      <c r="J12" s="7">
        <v>34051</v>
      </c>
      <c r="K12" s="7">
        <v>34052</v>
      </c>
      <c r="L12" t="s">
        <v>514</v>
      </c>
      <c r="M12" t="str">
        <f>IFERROR(INDEX(Table2[Campaign], MATCH(Table4[[#This Row],[Well Name (WellView Version)]], Table2[Well Name
Actual], 0)), "A_Others")</f>
        <v>A_Others</v>
      </c>
      <c r="N12" s="19">
        <f>IF(Table4[[#This Row],[Report Number]]=_xlfn.MINIFS(Table4[Report Number], Table4[Well Name (WellView Version)], Table4[[#This Row],[Well Name (WellView Version)]]), Table4[[#This Row],[Depth End (MD)]], Table4[[#This Row],[Depth End (MD)]]-F11)</f>
        <v>344</v>
      </c>
      <c r="O12" s="2">
        <f>IF(Table4[[#This Row],[Report Number]]=_xlfn.MINIFS(Table4[Report Number], Table4[Well Name (WellView Version)], Table4[[#This Row],[Well Name (WellView Version)]]), Table4[[#This Row],[Cum Time Log Days_WV]], Table4[[#This Row],[Cum Time Log Days_WV]]-G11)</f>
        <v>1</v>
      </c>
      <c r="P12" s="2">
        <f>(Table4[[#This Row],[dZ ft]]&lt;=50)*Table4[[#This Row],[dT days]]</f>
        <v>0</v>
      </c>
      <c r="Q12">
        <f>YEAR(Table4[[#This Row],[Report Start Date]])</f>
        <v>1993</v>
      </c>
      <c r="R12">
        <f>Table4[[#This Row],[Year Start Date]]</f>
        <v>1993</v>
      </c>
      <c r="U12" t="str">
        <v>AWI 2-6</v>
      </c>
      <c r="X12" t="s">
        <v>22</v>
      </c>
      <c r="Y12" t="s">
        <v>452</v>
      </c>
    </row>
    <row r="13" spans="2:25" x14ac:dyDescent="0.3">
      <c r="B13">
        <v>11</v>
      </c>
      <c r="C13" t="s">
        <v>345</v>
      </c>
      <c r="D13" t="s">
        <v>271</v>
      </c>
      <c r="E13">
        <v>11</v>
      </c>
      <c r="F13" s="2">
        <v>400</v>
      </c>
      <c r="G13" s="2">
        <v>11.000000000000004</v>
      </c>
      <c r="H13">
        <v>0</v>
      </c>
      <c r="I13">
        <v>0</v>
      </c>
      <c r="J13" s="7">
        <v>34052</v>
      </c>
      <c r="K13" s="7">
        <v>34053</v>
      </c>
      <c r="L13" t="s">
        <v>514</v>
      </c>
      <c r="M13" t="str">
        <f>IFERROR(INDEX(Table2[Campaign], MATCH(Table4[[#This Row],[Well Name (WellView Version)]], Table2[Well Name
Actual], 0)), "A_Others")</f>
        <v>A_Others</v>
      </c>
      <c r="N13" s="19">
        <f>IF(Table4[[#This Row],[Report Number]]=_xlfn.MINIFS(Table4[Report Number], Table4[Well Name (WellView Version)], Table4[[#This Row],[Well Name (WellView Version)]]), Table4[[#This Row],[Depth End (MD)]], Table4[[#This Row],[Depth End (MD)]]-F12)</f>
        <v>0</v>
      </c>
      <c r="O13" s="2">
        <f>IF(Table4[[#This Row],[Report Number]]=_xlfn.MINIFS(Table4[Report Number], Table4[Well Name (WellView Version)], Table4[[#This Row],[Well Name (WellView Version)]]), Table4[[#This Row],[Cum Time Log Days_WV]], Table4[[#This Row],[Cum Time Log Days_WV]]-G12)</f>
        <v>1</v>
      </c>
      <c r="P13" s="2">
        <f>(Table4[[#This Row],[dZ ft]]&lt;=50)*Table4[[#This Row],[dT days]]</f>
        <v>1</v>
      </c>
      <c r="Q13">
        <f>YEAR(Table4[[#This Row],[Report Start Date]])</f>
        <v>1993</v>
      </c>
      <c r="R13">
        <f>Table4[[#This Row],[Year Start Date]]</f>
        <v>1993</v>
      </c>
      <c r="U13" t="str">
        <v>AWI 2-7 ML</v>
      </c>
      <c r="X13" t="s">
        <v>28</v>
      </c>
      <c r="Y13" t="s">
        <v>29</v>
      </c>
    </row>
    <row r="14" spans="2:25" x14ac:dyDescent="0.3">
      <c r="B14">
        <v>12</v>
      </c>
      <c r="C14" t="s">
        <v>345</v>
      </c>
      <c r="D14" t="s">
        <v>271</v>
      </c>
      <c r="E14">
        <v>12</v>
      </c>
      <c r="F14" s="2">
        <v>400</v>
      </c>
      <c r="G14" s="2">
        <v>12.000000000000004</v>
      </c>
      <c r="H14">
        <v>0</v>
      </c>
      <c r="I14">
        <v>0</v>
      </c>
      <c r="J14" s="7">
        <v>34053</v>
      </c>
      <c r="K14" s="7">
        <v>34054</v>
      </c>
      <c r="L14" t="s">
        <v>514</v>
      </c>
      <c r="M14" t="str">
        <f>IFERROR(INDEX(Table2[Campaign], MATCH(Table4[[#This Row],[Well Name (WellView Version)]], Table2[Well Name
Actual], 0)), "A_Others")</f>
        <v>A_Others</v>
      </c>
      <c r="N14" s="19">
        <f>IF(Table4[[#This Row],[Report Number]]=_xlfn.MINIFS(Table4[Report Number], Table4[Well Name (WellView Version)], Table4[[#This Row],[Well Name (WellView Version)]]), Table4[[#This Row],[Depth End (MD)]], Table4[[#This Row],[Depth End (MD)]]-F13)</f>
        <v>0</v>
      </c>
      <c r="O14" s="2">
        <f>IF(Table4[[#This Row],[Report Number]]=_xlfn.MINIFS(Table4[Report Number], Table4[Well Name (WellView Version)], Table4[[#This Row],[Well Name (WellView Version)]]), Table4[[#This Row],[Cum Time Log Days_WV]], Table4[[#This Row],[Cum Time Log Days_WV]]-G13)</f>
        <v>1</v>
      </c>
      <c r="P14" s="2">
        <f>(Table4[[#This Row],[dZ ft]]&lt;=50)*Table4[[#This Row],[dT days]]</f>
        <v>1</v>
      </c>
      <c r="Q14">
        <f>YEAR(Table4[[#This Row],[Report Start Date]])</f>
        <v>1993</v>
      </c>
      <c r="R14">
        <f>Table4[[#This Row],[Year Start Date]]</f>
        <v>1993</v>
      </c>
      <c r="U14" t="str">
        <v>AWI 3-9</v>
      </c>
      <c r="X14" t="s">
        <v>28</v>
      </c>
      <c r="Y14" t="s">
        <v>30</v>
      </c>
    </row>
    <row r="15" spans="2:25" x14ac:dyDescent="0.3">
      <c r="B15">
        <v>13</v>
      </c>
      <c r="C15" t="s">
        <v>345</v>
      </c>
      <c r="D15" t="s">
        <v>271</v>
      </c>
      <c r="E15">
        <v>13</v>
      </c>
      <c r="F15" s="2">
        <v>403</v>
      </c>
      <c r="G15" s="2">
        <v>13.000000000000005</v>
      </c>
      <c r="H15">
        <v>3.0000000000000018</v>
      </c>
      <c r="I15">
        <v>3.0000000000000018</v>
      </c>
      <c r="J15" s="7">
        <v>34054</v>
      </c>
      <c r="K15" s="7">
        <v>34055</v>
      </c>
      <c r="L15" t="s">
        <v>514</v>
      </c>
      <c r="M15" t="str">
        <f>IFERROR(INDEX(Table2[Campaign], MATCH(Table4[[#This Row],[Well Name (WellView Version)]], Table2[Well Name
Actual], 0)), "A_Others")</f>
        <v>A_Others</v>
      </c>
      <c r="N15" s="19">
        <f>IF(Table4[[#This Row],[Report Number]]=_xlfn.MINIFS(Table4[Report Number], Table4[Well Name (WellView Version)], Table4[[#This Row],[Well Name (WellView Version)]]), Table4[[#This Row],[Depth End (MD)]], Table4[[#This Row],[Depth End (MD)]]-F14)</f>
        <v>3</v>
      </c>
      <c r="O15" s="2">
        <f>IF(Table4[[#This Row],[Report Number]]=_xlfn.MINIFS(Table4[Report Number], Table4[Well Name (WellView Version)], Table4[[#This Row],[Well Name (WellView Version)]]), Table4[[#This Row],[Cum Time Log Days_WV]], Table4[[#This Row],[Cum Time Log Days_WV]]-G14)</f>
        <v>1.0000000000000018</v>
      </c>
      <c r="P15" s="2">
        <f>(Table4[[#This Row],[dZ ft]]&lt;=50)*Table4[[#This Row],[dT days]]</f>
        <v>1.0000000000000018</v>
      </c>
      <c r="Q15">
        <f>YEAR(Table4[[#This Row],[Report Start Date]])</f>
        <v>1993</v>
      </c>
      <c r="R15">
        <f>Table4[[#This Row],[Year Start Date]]</f>
        <v>1993</v>
      </c>
      <c r="U15" t="str">
        <v>AWI 8-3</v>
      </c>
      <c r="X15" t="s">
        <v>28</v>
      </c>
      <c r="Y15" t="s">
        <v>31</v>
      </c>
    </row>
    <row r="16" spans="2:25" x14ac:dyDescent="0.3">
      <c r="B16">
        <v>14</v>
      </c>
      <c r="C16" t="s">
        <v>345</v>
      </c>
      <c r="D16" t="s">
        <v>271</v>
      </c>
      <c r="E16">
        <v>14</v>
      </c>
      <c r="F16" s="2">
        <v>403</v>
      </c>
      <c r="G16" s="2">
        <v>14.000000000000005</v>
      </c>
      <c r="H16">
        <v>0</v>
      </c>
      <c r="I16">
        <v>0</v>
      </c>
      <c r="J16" s="7">
        <v>34055</v>
      </c>
      <c r="K16" s="7">
        <v>34056</v>
      </c>
      <c r="L16" t="s">
        <v>515</v>
      </c>
      <c r="M16" t="str">
        <f>IFERROR(INDEX(Table2[Campaign], MATCH(Table4[[#This Row],[Well Name (WellView Version)]], Table2[Well Name
Actual], 0)), "A_Others")</f>
        <v>A_Others</v>
      </c>
      <c r="N16" s="19">
        <f>IF(Table4[[#This Row],[Report Number]]=_xlfn.MINIFS(Table4[Report Number], Table4[Well Name (WellView Version)], Table4[[#This Row],[Well Name (WellView Version)]]), Table4[[#This Row],[Depth End (MD)]], Table4[[#This Row],[Depth End (MD)]]-F15)</f>
        <v>0</v>
      </c>
      <c r="O16" s="2">
        <f>IF(Table4[[#This Row],[Report Number]]=_xlfn.MINIFS(Table4[Report Number], Table4[Well Name (WellView Version)], Table4[[#This Row],[Well Name (WellView Version)]]), Table4[[#This Row],[Cum Time Log Days_WV]], Table4[[#This Row],[Cum Time Log Days_WV]]-G15)</f>
        <v>1</v>
      </c>
      <c r="P16" s="2">
        <f>(Table4[[#This Row],[dZ ft]]&lt;=50)*Table4[[#This Row],[dT days]]</f>
        <v>1</v>
      </c>
      <c r="Q16">
        <f>YEAR(Table4[[#This Row],[Report Start Date]])</f>
        <v>1993</v>
      </c>
      <c r="R16">
        <f>Table4[[#This Row],[Year Start Date]]</f>
        <v>1993</v>
      </c>
      <c r="U16" t="str">
        <v>AWI 9-10</v>
      </c>
      <c r="X16" t="s">
        <v>28</v>
      </c>
      <c r="Y16" t="s">
        <v>32</v>
      </c>
    </row>
    <row r="17" spans="2:25" x14ac:dyDescent="0.3">
      <c r="B17">
        <v>15</v>
      </c>
      <c r="C17" t="s">
        <v>345</v>
      </c>
      <c r="D17" t="s">
        <v>271</v>
      </c>
      <c r="E17">
        <v>15</v>
      </c>
      <c r="F17" s="2">
        <v>481</v>
      </c>
      <c r="G17" s="2">
        <v>15.000000000000005</v>
      </c>
      <c r="H17">
        <v>0</v>
      </c>
      <c r="I17">
        <v>0</v>
      </c>
      <c r="J17" s="7">
        <v>34056</v>
      </c>
      <c r="K17" s="7">
        <v>34057</v>
      </c>
      <c r="L17" t="s">
        <v>515</v>
      </c>
      <c r="M17" t="str">
        <f>IFERROR(INDEX(Table2[Campaign], MATCH(Table4[[#This Row],[Well Name (WellView Version)]], Table2[Well Name
Actual], 0)), "A_Others")</f>
        <v>A_Others</v>
      </c>
      <c r="N17" s="19">
        <f>IF(Table4[[#This Row],[Report Number]]=_xlfn.MINIFS(Table4[Report Number], Table4[Well Name (WellView Version)], Table4[[#This Row],[Well Name (WellView Version)]]), Table4[[#This Row],[Depth End (MD)]], Table4[[#This Row],[Depth End (MD)]]-F16)</f>
        <v>78</v>
      </c>
      <c r="O17" s="2">
        <f>IF(Table4[[#This Row],[Report Number]]=_xlfn.MINIFS(Table4[Report Number], Table4[Well Name (WellView Version)], Table4[[#This Row],[Well Name (WellView Version)]]), Table4[[#This Row],[Cum Time Log Days_WV]], Table4[[#This Row],[Cum Time Log Days_WV]]-G16)</f>
        <v>1</v>
      </c>
      <c r="P17" s="2">
        <f>(Table4[[#This Row],[dZ ft]]&lt;=50)*Table4[[#This Row],[dT days]]</f>
        <v>0</v>
      </c>
      <c r="Q17">
        <f>YEAR(Table4[[#This Row],[Report Start Date]])</f>
        <v>1993</v>
      </c>
      <c r="R17">
        <f>Table4[[#This Row],[Year Start Date]]</f>
        <v>1993</v>
      </c>
      <c r="U17" t="str">
        <v>AWI 9-11</v>
      </c>
      <c r="X17" t="s">
        <v>28</v>
      </c>
      <c r="Y17" t="s">
        <v>33</v>
      </c>
    </row>
    <row r="18" spans="2:25" x14ac:dyDescent="0.3">
      <c r="B18">
        <v>16</v>
      </c>
      <c r="C18" t="s">
        <v>345</v>
      </c>
      <c r="D18" t="s">
        <v>271</v>
      </c>
      <c r="E18">
        <v>16</v>
      </c>
      <c r="F18" s="2">
        <v>481</v>
      </c>
      <c r="G18" s="2">
        <v>16.000000000000007</v>
      </c>
      <c r="H18">
        <v>0</v>
      </c>
      <c r="I18">
        <v>0</v>
      </c>
      <c r="J18" s="7">
        <v>34057</v>
      </c>
      <c r="K18" s="7">
        <v>34058</v>
      </c>
      <c r="L18" t="s">
        <v>515</v>
      </c>
      <c r="M18" t="str">
        <f>IFERROR(INDEX(Table2[Campaign], MATCH(Table4[[#This Row],[Well Name (WellView Version)]], Table2[Well Name
Actual], 0)), "A_Others")</f>
        <v>A_Others</v>
      </c>
      <c r="N18" s="19">
        <f>IF(Table4[[#This Row],[Report Number]]=_xlfn.MINIFS(Table4[Report Number], Table4[Well Name (WellView Version)], Table4[[#This Row],[Well Name (WellView Version)]]), Table4[[#This Row],[Depth End (MD)]], Table4[[#This Row],[Depth End (MD)]]-F17)</f>
        <v>0</v>
      </c>
      <c r="O18" s="2">
        <f>IF(Table4[[#This Row],[Report Number]]=_xlfn.MINIFS(Table4[Report Number], Table4[Well Name (WellView Version)], Table4[[#This Row],[Well Name (WellView Version)]]), Table4[[#This Row],[Cum Time Log Days_WV]], Table4[[#This Row],[Cum Time Log Days_WV]]-G17)</f>
        <v>1.0000000000000018</v>
      </c>
      <c r="P18" s="2">
        <f>(Table4[[#This Row],[dZ ft]]&lt;=50)*Table4[[#This Row],[dT days]]</f>
        <v>1.0000000000000018</v>
      </c>
      <c r="Q18">
        <f>YEAR(Table4[[#This Row],[Report Start Date]])</f>
        <v>1993</v>
      </c>
      <c r="R18">
        <f>Table4[[#This Row],[Year Start Date]]</f>
        <v>1993</v>
      </c>
      <c r="U18" t="str">
        <v>DRJ-16</v>
      </c>
      <c r="X18" t="s">
        <v>35</v>
      </c>
      <c r="Y18" t="s">
        <v>297</v>
      </c>
    </row>
    <row r="19" spans="2:25" x14ac:dyDescent="0.3">
      <c r="B19">
        <v>17</v>
      </c>
      <c r="C19" t="s">
        <v>345</v>
      </c>
      <c r="D19" t="s">
        <v>271</v>
      </c>
      <c r="E19">
        <v>17</v>
      </c>
      <c r="F19" s="2">
        <v>481</v>
      </c>
      <c r="G19" s="2">
        <v>17.000000000000007</v>
      </c>
      <c r="H19">
        <v>0</v>
      </c>
      <c r="I19">
        <v>0</v>
      </c>
      <c r="J19" s="7">
        <v>34058</v>
      </c>
      <c r="K19" s="7">
        <v>34059</v>
      </c>
      <c r="L19" t="s">
        <v>515</v>
      </c>
      <c r="M19" t="str">
        <f>IFERROR(INDEX(Table2[Campaign], MATCH(Table4[[#This Row],[Well Name (WellView Version)]], Table2[Well Name
Actual], 0)), "A_Others")</f>
        <v>A_Others</v>
      </c>
      <c r="N19" s="19">
        <f>IF(Table4[[#This Row],[Report Number]]=_xlfn.MINIFS(Table4[Report Number], Table4[Well Name (WellView Version)], Table4[[#This Row],[Well Name (WellView Version)]]), Table4[[#This Row],[Depth End (MD)]], Table4[[#This Row],[Depth End (MD)]]-F18)</f>
        <v>0</v>
      </c>
      <c r="O19" s="2">
        <f>IF(Table4[[#This Row],[Report Number]]=_xlfn.MINIFS(Table4[Report Number], Table4[Well Name (WellView Version)], Table4[[#This Row],[Well Name (WellView Version)]]), Table4[[#This Row],[Cum Time Log Days_WV]], Table4[[#This Row],[Cum Time Log Days_WV]]-G18)</f>
        <v>1</v>
      </c>
      <c r="P19" s="2">
        <f>(Table4[[#This Row],[dZ ft]]&lt;=50)*Table4[[#This Row],[dT days]]</f>
        <v>1</v>
      </c>
      <c r="Q19">
        <f>YEAR(Table4[[#This Row],[Report Start Date]])</f>
        <v>1993</v>
      </c>
      <c r="R19">
        <f>Table4[[#This Row],[Year Start Date]]</f>
        <v>1993</v>
      </c>
      <c r="U19" t="str">
        <v>DRJ-37</v>
      </c>
      <c r="X19" t="s">
        <v>35</v>
      </c>
      <c r="Y19" t="s">
        <v>517</v>
      </c>
    </row>
    <row r="20" spans="2:25" x14ac:dyDescent="0.3">
      <c r="B20">
        <v>18</v>
      </c>
      <c r="C20" t="s">
        <v>345</v>
      </c>
      <c r="D20" t="s">
        <v>271</v>
      </c>
      <c r="E20">
        <v>18</v>
      </c>
      <c r="F20" s="2">
        <v>481</v>
      </c>
      <c r="G20" s="2">
        <v>18.000000000000007</v>
      </c>
      <c r="H20">
        <v>0</v>
      </c>
      <c r="I20">
        <v>0</v>
      </c>
      <c r="J20" s="7">
        <v>34059</v>
      </c>
      <c r="K20" s="7">
        <v>34060</v>
      </c>
      <c r="L20" t="s">
        <v>515</v>
      </c>
      <c r="M20" t="str">
        <f>IFERROR(INDEX(Table2[Campaign], MATCH(Table4[[#This Row],[Well Name (WellView Version)]], Table2[Well Name
Actual], 0)), "A_Others")</f>
        <v>A_Others</v>
      </c>
      <c r="N20" s="19">
        <f>IF(Table4[[#This Row],[Report Number]]=_xlfn.MINIFS(Table4[Report Number], Table4[Well Name (WellView Version)], Table4[[#This Row],[Well Name (WellView Version)]]), Table4[[#This Row],[Depth End (MD)]], Table4[[#This Row],[Depth End (MD)]]-F19)</f>
        <v>0</v>
      </c>
      <c r="O20" s="2">
        <f>IF(Table4[[#This Row],[Report Number]]=_xlfn.MINIFS(Table4[Report Number], Table4[Well Name (WellView Version)], Table4[[#This Row],[Well Name (WellView Version)]]), Table4[[#This Row],[Cum Time Log Days_WV]], Table4[[#This Row],[Cum Time Log Days_WV]]-G19)</f>
        <v>1</v>
      </c>
      <c r="P20" s="2">
        <f>(Table4[[#This Row],[dZ ft]]&lt;=50)*Table4[[#This Row],[dT days]]</f>
        <v>1</v>
      </c>
      <c r="Q20">
        <f>YEAR(Table4[[#This Row],[Report Start Date]])</f>
        <v>1993</v>
      </c>
      <c r="R20">
        <f>Table4[[#This Row],[Year Start Date]]</f>
        <v>1993</v>
      </c>
      <c r="U20" t="str">
        <v>DRJ-38</v>
      </c>
      <c r="X20" t="s">
        <v>35</v>
      </c>
      <c r="Y20" t="s">
        <v>320</v>
      </c>
    </row>
    <row r="21" spans="2:25" x14ac:dyDescent="0.3">
      <c r="B21">
        <v>19</v>
      </c>
      <c r="C21" t="s">
        <v>345</v>
      </c>
      <c r="D21" t="s">
        <v>271</v>
      </c>
      <c r="E21">
        <v>19</v>
      </c>
      <c r="F21" s="2">
        <v>481</v>
      </c>
      <c r="G21" s="2">
        <v>19.000000000000007</v>
      </c>
      <c r="H21">
        <v>0</v>
      </c>
      <c r="I21">
        <v>0</v>
      </c>
      <c r="J21" s="7">
        <v>34060</v>
      </c>
      <c r="K21" s="7">
        <v>34061</v>
      </c>
      <c r="L21" t="s">
        <v>515</v>
      </c>
      <c r="M21" t="str">
        <f>IFERROR(INDEX(Table2[Campaign], MATCH(Table4[[#This Row],[Well Name (WellView Version)]], Table2[Well Name
Actual], 0)), "A_Others")</f>
        <v>A_Others</v>
      </c>
      <c r="N21" s="19">
        <f>IF(Table4[[#This Row],[Report Number]]=_xlfn.MINIFS(Table4[Report Number], Table4[Well Name (WellView Version)], Table4[[#This Row],[Well Name (WellView Version)]]), Table4[[#This Row],[Depth End (MD)]], Table4[[#This Row],[Depth End (MD)]]-F20)</f>
        <v>0</v>
      </c>
      <c r="O21" s="2">
        <f>IF(Table4[[#This Row],[Report Number]]=_xlfn.MINIFS(Table4[Report Number], Table4[Well Name (WellView Version)], Table4[[#This Row],[Well Name (WellView Version)]]), Table4[[#This Row],[Cum Time Log Days_WV]], Table4[[#This Row],[Cum Time Log Days_WV]]-G20)</f>
        <v>1</v>
      </c>
      <c r="P21" s="2">
        <f>(Table4[[#This Row],[dZ ft]]&lt;=50)*Table4[[#This Row],[dT days]]</f>
        <v>1</v>
      </c>
      <c r="Q21">
        <f>YEAR(Table4[[#This Row],[Report Start Date]])</f>
        <v>1993</v>
      </c>
      <c r="R21">
        <f>Table4[[#This Row],[Year Start Date]]</f>
        <v>1993</v>
      </c>
      <c r="U21" t="str">
        <v>DRJ-38RD</v>
      </c>
      <c r="X21" t="s">
        <v>35</v>
      </c>
      <c r="Y21" t="s">
        <v>516</v>
      </c>
    </row>
    <row r="22" spans="2:25" x14ac:dyDescent="0.3">
      <c r="B22">
        <v>20</v>
      </c>
      <c r="C22" t="s">
        <v>345</v>
      </c>
      <c r="D22" t="s">
        <v>271</v>
      </c>
      <c r="E22">
        <v>20</v>
      </c>
      <c r="F22" s="2">
        <v>481</v>
      </c>
      <c r="G22" s="2">
        <v>20.000000000000007</v>
      </c>
      <c r="H22">
        <v>0</v>
      </c>
      <c r="I22">
        <v>0</v>
      </c>
      <c r="J22" s="7">
        <v>34061</v>
      </c>
      <c r="K22" s="7">
        <v>34062</v>
      </c>
      <c r="L22" t="s">
        <v>515</v>
      </c>
      <c r="M22" t="str">
        <f>IFERROR(INDEX(Table2[Campaign], MATCH(Table4[[#This Row],[Well Name (WellView Version)]], Table2[Well Name
Actual], 0)), "A_Others")</f>
        <v>A_Others</v>
      </c>
      <c r="N22" s="19">
        <f>IF(Table4[[#This Row],[Report Number]]=_xlfn.MINIFS(Table4[Report Number], Table4[Well Name (WellView Version)], Table4[[#This Row],[Well Name (WellView Version)]]), Table4[[#This Row],[Depth End (MD)]], Table4[[#This Row],[Depth End (MD)]]-F21)</f>
        <v>0</v>
      </c>
      <c r="O22" s="2">
        <f>IF(Table4[[#This Row],[Report Number]]=_xlfn.MINIFS(Table4[Report Number], Table4[Well Name (WellView Version)], Table4[[#This Row],[Well Name (WellView Version)]]), Table4[[#This Row],[Cum Time Log Days_WV]], Table4[[#This Row],[Cum Time Log Days_WV]]-G21)</f>
        <v>1</v>
      </c>
      <c r="P22" s="2">
        <f>(Table4[[#This Row],[dZ ft]]&lt;=50)*Table4[[#This Row],[dT days]]</f>
        <v>1</v>
      </c>
      <c r="Q22">
        <f>YEAR(Table4[[#This Row],[Report Start Date]])</f>
        <v>1993</v>
      </c>
      <c r="R22">
        <f>Table4[[#This Row],[Year Start Date]]</f>
        <v>1993</v>
      </c>
      <c r="U22" t="str">
        <v>DRJ-44</v>
      </c>
      <c r="X22" t="s">
        <v>35</v>
      </c>
      <c r="Y22" t="s">
        <v>40</v>
      </c>
    </row>
    <row r="23" spans="2:25" x14ac:dyDescent="0.3">
      <c r="B23">
        <v>21</v>
      </c>
      <c r="C23" t="s">
        <v>345</v>
      </c>
      <c r="D23" t="s">
        <v>271</v>
      </c>
      <c r="E23">
        <v>21</v>
      </c>
      <c r="F23" s="2">
        <v>481</v>
      </c>
      <c r="G23" s="2">
        <v>21.000000000000007</v>
      </c>
      <c r="H23">
        <v>0</v>
      </c>
      <c r="I23">
        <v>0</v>
      </c>
      <c r="J23" s="7">
        <v>34062</v>
      </c>
      <c r="K23" s="7">
        <v>34063</v>
      </c>
      <c r="L23" t="s">
        <v>515</v>
      </c>
      <c r="M23" t="str">
        <f>IFERROR(INDEX(Table2[Campaign], MATCH(Table4[[#This Row],[Well Name (WellView Version)]], Table2[Well Name
Actual], 0)), "A_Others")</f>
        <v>A_Others</v>
      </c>
      <c r="N23" s="19">
        <f>IF(Table4[[#This Row],[Report Number]]=_xlfn.MINIFS(Table4[Report Number], Table4[Well Name (WellView Version)], Table4[[#This Row],[Well Name (WellView Version)]]), Table4[[#This Row],[Depth End (MD)]], Table4[[#This Row],[Depth End (MD)]]-F22)</f>
        <v>0</v>
      </c>
      <c r="O23" s="2">
        <f>IF(Table4[[#This Row],[Report Number]]=_xlfn.MINIFS(Table4[Report Number], Table4[Well Name (WellView Version)], Table4[[#This Row],[Well Name (WellView Version)]]), Table4[[#This Row],[Cum Time Log Days_WV]], Table4[[#This Row],[Cum Time Log Days_WV]]-G22)</f>
        <v>1</v>
      </c>
      <c r="P23" s="2">
        <f>(Table4[[#This Row],[dZ ft]]&lt;=50)*Table4[[#This Row],[dT days]]</f>
        <v>1</v>
      </c>
      <c r="Q23">
        <f>YEAR(Table4[[#This Row],[Report Start Date]])</f>
        <v>1993</v>
      </c>
      <c r="R23">
        <f>Table4[[#This Row],[Year Start Date]]</f>
        <v>1993</v>
      </c>
      <c r="U23" t="str">
        <v>DRJ-45</v>
      </c>
      <c r="X23" t="s">
        <v>41</v>
      </c>
      <c r="Y23" t="s">
        <v>42</v>
      </c>
    </row>
    <row r="24" spans="2:25" x14ac:dyDescent="0.3">
      <c r="B24">
        <v>22</v>
      </c>
      <c r="C24" t="s">
        <v>345</v>
      </c>
      <c r="D24" t="s">
        <v>271</v>
      </c>
      <c r="E24">
        <v>22</v>
      </c>
      <c r="F24" s="2">
        <v>481</v>
      </c>
      <c r="G24" s="2">
        <v>22.000000000000007</v>
      </c>
      <c r="H24">
        <v>0</v>
      </c>
      <c r="I24">
        <v>0</v>
      </c>
      <c r="J24" s="7">
        <v>34063</v>
      </c>
      <c r="K24" s="7">
        <v>34064</v>
      </c>
      <c r="L24" t="s">
        <v>515</v>
      </c>
      <c r="M24" t="str">
        <f>IFERROR(INDEX(Table2[Campaign], MATCH(Table4[[#This Row],[Well Name (WellView Version)]], Table2[Well Name
Actual], 0)), "A_Others")</f>
        <v>A_Others</v>
      </c>
      <c r="N24" s="19">
        <f>IF(Table4[[#This Row],[Report Number]]=_xlfn.MINIFS(Table4[Report Number], Table4[Well Name (WellView Version)], Table4[[#This Row],[Well Name (WellView Version)]]), Table4[[#This Row],[Depth End (MD)]], Table4[[#This Row],[Depth End (MD)]]-F23)</f>
        <v>0</v>
      </c>
      <c r="O24" s="2">
        <f>IF(Table4[[#This Row],[Report Number]]=_xlfn.MINIFS(Table4[Report Number], Table4[Well Name (WellView Version)], Table4[[#This Row],[Well Name (WellView Version)]]), Table4[[#This Row],[Cum Time Log Days_WV]], Table4[[#This Row],[Cum Time Log Days_WV]]-G23)</f>
        <v>1</v>
      </c>
      <c r="P24" s="2">
        <f>(Table4[[#This Row],[dZ ft]]&lt;=50)*Table4[[#This Row],[dT days]]</f>
        <v>1</v>
      </c>
      <c r="Q24">
        <f>YEAR(Table4[[#This Row],[Report Start Date]])</f>
        <v>1993</v>
      </c>
      <c r="R24">
        <f>Table4[[#This Row],[Year Start Date]]</f>
        <v>1993</v>
      </c>
      <c r="U24" t="str">
        <v>DRJ-46</v>
      </c>
      <c r="X24" t="s">
        <v>41</v>
      </c>
      <c r="Y24" t="s">
        <v>43</v>
      </c>
    </row>
    <row r="25" spans="2:25" x14ac:dyDescent="0.3">
      <c r="B25">
        <v>23</v>
      </c>
      <c r="C25" t="s">
        <v>345</v>
      </c>
      <c r="D25" t="s">
        <v>271</v>
      </c>
      <c r="E25">
        <v>23</v>
      </c>
      <c r="F25" s="2">
        <v>1339</v>
      </c>
      <c r="G25" s="2">
        <v>23.000000000000007</v>
      </c>
      <c r="H25">
        <v>0</v>
      </c>
      <c r="I25">
        <v>0</v>
      </c>
      <c r="J25" s="7">
        <v>34064</v>
      </c>
      <c r="K25" s="7">
        <v>34065</v>
      </c>
      <c r="L25" t="s">
        <v>515</v>
      </c>
      <c r="M25" t="str">
        <f>IFERROR(INDEX(Table2[Campaign], MATCH(Table4[[#This Row],[Well Name (WellView Version)]], Table2[Well Name
Actual], 0)), "A_Others")</f>
        <v>A_Others</v>
      </c>
      <c r="N25" s="19">
        <f>IF(Table4[[#This Row],[Report Number]]=_xlfn.MINIFS(Table4[Report Number], Table4[Well Name (WellView Version)], Table4[[#This Row],[Well Name (WellView Version)]]), Table4[[#This Row],[Depth End (MD)]], Table4[[#This Row],[Depth End (MD)]]-F24)</f>
        <v>858</v>
      </c>
      <c r="O25" s="2">
        <f>IF(Table4[[#This Row],[Report Number]]=_xlfn.MINIFS(Table4[Report Number], Table4[Well Name (WellView Version)], Table4[[#This Row],[Well Name (WellView Version)]]), Table4[[#This Row],[Cum Time Log Days_WV]], Table4[[#This Row],[Cum Time Log Days_WV]]-G24)</f>
        <v>1</v>
      </c>
      <c r="P25" s="2">
        <f>(Table4[[#This Row],[dZ ft]]&lt;=50)*Table4[[#This Row],[dT days]]</f>
        <v>0</v>
      </c>
      <c r="Q25">
        <f>YEAR(Table4[[#This Row],[Report Start Date]])</f>
        <v>1993</v>
      </c>
      <c r="R25">
        <f>Table4[[#This Row],[Year Start Date]]</f>
        <v>1993</v>
      </c>
      <c r="U25" t="str">
        <v>DRJ-47</v>
      </c>
      <c r="X25" t="s">
        <v>41</v>
      </c>
      <c r="Y25" t="s">
        <v>44</v>
      </c>
    </row>
    <row r="26" spans="2:25" x14ac:dyDescent="0.3">
      <c r="B26">
        <v>24</v>
      </c>
      <c r="C26" t="s">
        <v>345</v>
      </c>
      <c r="D26" t="s">
        <v>271</v>
      </c>
      <c r="E26">
        <v>24</v>
      </c>
      <c r="F26" s="2">
        <v>1339</v>
      </c>
      <c r="G26" s="2">
        <v>24.000000000000007</v>
      </c>
      <c r="H26">
        <v>0</v>
      </c>
      <c r="I26">
        <v>0</v>
      </c>
      <c r="J26" s="7">
        <v>34065</v>
      </c>
      <c r="K26" s="7">
        <v>34066</v>
      </c>
      <c r="L26" t="s">
        <v>515</v>
      </c>
      <c r="M26" t="str">
        <f>IFERROR(INDEX(Table2[Campaign], MATCH(Table4[[#This Row],[Well Name (WellView Version)]], Table2[Well Name
Actual], 0)), "A_Others")</f>
        <v>A_Others</v>
      </c>
      <c r="N26" s="19">
        <f>IF(Table4[[#This Row],[Report Number]]=_xlfn.MINIFS(Table4[Report Number], Table4[Well Name (WellView Version)], Table4[[#This Row],[Well Name (WellView Version)]]), Table4[[#This Row],[Depth End (MD)]], Table4[[#This Row],[Depth End (MD)]]-F25)</f>
        <v>0</v>
      </c>
      <c r="O26" s="2">
        <f>IF(Table4[[#This Row],[Report Number]]=_xlfn.MINIFS(Table4[Report Number], Table4[Well Name (WellView Version)], Table4[[#This Row],[Well Name (WellView Version)]]), Table4[[#This Row],[Cum Time Log Days_WV]], Table4[[#This Row],[Cum Time Log Days_WV]]-G25)</f>
        <v>1</v>
      </c>
      <c r="P26" s="2">
        <f>(Table4[[#This Row],[dZ ft]]&lt;=50)*Table4[[#This Row],[dT days]]</f>
        <v>1</v>
      </c>
      <c r="Q26">
        <f>YEAR(Table4[[#This Row],[Report Start Date]])</f>
        <v>1993</v>
      </c>
      <c r="R26">
        <f>Table4[[#This Row],[Year Start Date]]</f>
        <v>1993</v>
      </c>
      <c r="U26" t="str">
        <v>DRJ-48</v>
      </c>
      <c r="X26" t="s">
        <v>41</v>
      </c>
      <c r="Y26" t="s">
        <v>45</v>
      </c>
    </row>
    <row r="27" spans="2:25" x14ac:dyDescent="0.3">
      <c r="B27">
        <v>25</v>
      </c>
      <c r="C27" t="s">
        <v>345</v>
      </c>
      <c r="D27" t="s">
        <v>271</v>
      </c>
      <c r="E27">
        <v>25</v>
      </c>
      <c r="F27" s="2">
        <v>1339</v>
      </c>
      <c r="G27" s="2">
        <v>25.000000000000007</v>
      </c>
      <c r="H27">
        <v>0</v>
      </c>
      <c r="I27">
        <v>0</v>
      </c>
      <c r="J27" s="7">
        <v>34066</v>
      </c>
      <c r="K27" s="7">
        <v>34067</v>
      </c>
      <c r="L27" t="s">
        <v>515</v>
      </c>
      <c r="M27" t="str">
        <f>IFERROR(INDEX(Table2[Campaign], MATCH(Table4[[#This Row],[Well Name (WellView Version)]], Table2[Well Name
Actual], 0)), "A_Others")</f>
        <v>A_Others</v>
      </c>
      <c r="N27" s="19">
        <f>IF(Table4[[#This Row],[Report Number]]=_xlfn.MINIFS(Table4[Report Number], Table4[Well Name (WellView Version)], Table4[[#This Row],[Well Name (WellView Version)]]), Table4[[#This Row],[Depth End (MD)]], Table4[[#This Row],[Depth End (MD)]]-F26)</f>
        <v>0</v>
      </c>
      <c r="O27" s="2">
        <f>IF(Table4[[#This Row],[Report Number]]=_xlfn.MINIFS(Table4[Report Number], Table4[Well Name (WellView Version)], Table4[[#This Row],[Well Name (WellView Version)]]), Table4[[#This Row],[Cum Time Log Days_WV]], Table4[[#This Row],[Cum Time Log Days_WV]]-G26)</f>
        <v>1</v>
      </c>
      <c r="P27" s="2">
        <f>(Table4[[#This Row],[dZ ft]]&lt;=50)*Table4[[#This Row],[dT days]]</f>
        <v>1</v>
      </c>
      <c r="Q27">
        <f>YEAR(Table4[[#This Row],[Report Start Date]])</f>
        <v>1993</v>
      </c>
      <c r="R27">
        <f>Table4[[#This Row],[Year Start Date]]</f>
        <v>1993</v>
      </c>
      <c r="U27" t="str">
        <v>DRJ-49</v>
      </c>
      <c r="X27" t="s">
        <v>41</v>
      </c>
      <c r="Y27" t="s">
        <v>46</v>
      </c>
    </row>
    <row r="28" spans="2:25" x14ac:dyDescent="0.3">
      <c r="B28">
        <v>26</v>
      </c>
      <c r="C28" t="s">
        <v>345</v>
      </c>
      <c r="D28" t="s">
        <v>271</v>
      </c>
      <c r="E28">
        <v>26</v>
      </c>
      <c r="F28" s="2">
        <v>1339</v>
      </c>
      <c r="G28" s="2">
        <v>26.000000000000007</v>
      </c>
      <c r="H28">
        <v>0</v>
      </c>
      <c r="I28">
        <v>0</v>
      </c>
      <c r="J28" s="7">
        <v>34067</v>
      </c>
      <c r="K28" s="7">
        <v>34068</v>
      </c>
      <c r="L28" t="s">
        <v>515</v>
      </c>
      <c r="M28" t="str">
        <f>IFERROR(INDEX(Table2[Campaign], MATCH(Table4[[#This Row],[Well Name (WellView Version)]], Table2[Well Name
Actual], 0)), "A_Others")</f>
        <v>A_Others</v>
      </c>
      <c r="N28" s="19">
        <f>IF(Table4[[#This Row],[Report Number]]=_xlfn.MINIFS(Table4[Report Number], Table4[Well Name (WellView Version)], Table4[[#This Row],[Well Name (WellView Version)]]), Table4[[#This Row],[Depth End (MD)]], Table4[[#This Row],[Depth End (MD)]]-F27)</f>
        <v>0</v>
      </c>
      <c r="O28" s="2">
        <f>IF(Table4[[#This Row],[Report Number]]=_xlfn.MINIFS(Table4[Report Number], Table4[Well Name (WellView Version)], Table4[[#This Row],[Well Name (WellView Version)]]), Table4[[#This Row],[Cum Time Log Days_WV]], Table4[[#This Row],[Cum Time Log Days_WV]]-G27)</f>
        <v>1</v>
      </c>
      <c r="P28" s="2">
        <f>(Table4[[#This Row],[dZ ft]]&lt;=50)*Table4[[#This Row],[dT days]]</f>
        <v>1</v>
      </c>
      <c r="Q28">
        <f>YEAR(Table4[[#This Row],[Report Start Date]])</f>
        <v>1993</v>
      </c>
      <c r="R28">
        <f>Table4[[#This Row],[Year Start Date]]</f>
        <v>1993</v>
      </c>
      <c r="U28" t="str">
        <v>DRJ-50</v>
      </c>
      <c r="X28" t="s">
        <v>41</v>
      </c>
      <c r="Y28" t="s">
        <v>47</v>
      </c>
    </row>
    <row r="29" spans="2:25" x14ac:dyDescent="0.3">
      <c r="B29">
        <v>27</v>
      </c>
      <c r="C29" t="s">
        <v>345</v>
      </c>
      <c r="D29" t="s">
        <v>271</v>
      </c>
      <c r="E29">
        <v>27</v>
      </c>
      <c r="F29" s="2">
        <v>1339</v>
      </c>
      <c r="G29" s="2">
        <v>27.000000000000007</v>
      </c>
      <c r="H29">
        <v>0</v>
      </c>
      <c r="I29">
        <v>0</v>
      </c>
      <c r="J29" s="7">
        <v>34068</v>
      </c>
      <c r="K29" s="7">
        <v>34069</v>
      </c>
      <c r="L29" t="s">
        <v>515</v>
      </c>
      <c r="M29" t="str">
        <f>IFERROR(INDEX(Table2[Campaign], MATCH(Table4[[#This Row],[Well Name (WellView Version)]], Table2[Well Name
Actual], 0)), "A_Others")</f>
        <v>A_Others</v>
      </c>
      <c r="N29" s="19">
        <f>IF(Table4[[#This Row],[Report Number]]=_xlfn.MINIFS(Table4[Report Number], Table4[Well Name (WellView Version)], Table4[[#This Row],[Well Name (WellView Version)]]), Table4[[#This Row],[Depth End (MD)]], Table4[[#This Row],[Depth End (MD)]]-F28)</f>
        <v>0</v>
      </c>
      <c r="O29" s="2">
        <f>IF(Table4[[#This Row],[Report Number]]=_xlfn.MINIFS(Table4[Report Number], Table4[Well Name (WellView Version)], Table4[[#This Row],[Well Name (WellView Version)]]), Table4[[#This Row],[Cum Time Log Days_WV]], Table4[[#This Row],[Cum Time Log Days_WV]]-G28)</f>
        <v>1</v>
      </c>
      <c r="P29" s="2">
        <f>(Table4[[#This Row],[dZ ft]]&lt;=50)*Table4[[#This Row],[dT days]]</f>
        <v>1</v>
      </c>
      <c r="Q29">
        <f>YEAR(Table4[[#This Row],[Report Start Date]])</f>
        <v>1993</v>
      </c>
      <c r="R29">
        <f>Table4[[#This Row],[Year Start Date]]</f>
        <v>1993</v>
      </c>
      <c r="U29" t="str">
        <v>DRJ-51</v>
      </c>
      <c r="X29" t="s">
        <v>41</v>
      </c>
      <c r="Y29" t="s">
        <v>48</v>
      </c>
    </row>
    <row r="30" spans="2:25" x14ac:dyDescent="0.3">
      <c r="B30">
        <v>28</v>
      </c>
      <c r="C30" t="s">
        <v>345</v>
      </c>
      <c r="D30" t="s">
        <v>271</v>
      </c>
      <c r="E30">
        <v>28</v>
      </c>
      <c r="F30" s="2">
        <v>1339</v>
      </c>
      <c r="G30" s="2">
        <v>28.000000000000007</v>
      </c>
      <c r="H30">
        <v>0</v>
      </c>
      <c r="I30">
        <v>0</v>
      </c>
      <c r="J30" s="7">
        <v>34069</v>
      </c>
      <c r="K30" s="7">
        <v>34070</v>
      </c>
      <c r="L30" t="s">
        <v>515</v>
      </c>
      <c r="M30" t="str">
        <f>IFERROR(INDEX(Table2[Campaign], MATCH(Table4[[#This Row],[Well Name (WellView Version)]], Table2[Well Name
Actual], 0)), "A_Others")</f>
        <v>A_Others</v>
      </c>
      <c r="N30" s="19">
        <f>IF(Table4[[#This Row],[Report Number]]=_xlfn.MINIFS(Table4[Report Number], Table4[Well Name (WellView Version)], Table4[[#This Row],[Well Name (WellView Version)]]), Table4[[#This Row],[Depth End (MD)]], Table4[[#This Row],[Depth End (MD)]]-F29)</f>
        <v>0</v>
      </c>
      <c r="O30" s="2">
        <f>IF(Table4[[#This Row],[Report Number]]=_xlfn.MINIFS(Table4[Report Number], Table4[Well Name (WellView Version)], Table4[[#This Row],[Well Name (WellView Version)]]), Table4[[#This Row],[Cum Time Log Days_WV]], Table4[[#This Row],[Cum Time Log Days_WV]]-G29)</f>
        <v>1</v>
      </c>
      <c r="P30" s="2">
        <f>(Table4[[#This Row],[dZ ft]]&lt;=50)*Table4[[#This Row],[dT days]]</f>
        <v>1</v>
      </c>
      <c r="Q30">
        <f>YEAR(Table4[[#This Row],[Report Start Date]])</f>
        <v>1993</v>
      </c>
      <c r="R30">
        <f>Table4[[#This Row],[Year Start Date]]</f>
        <v>1993</v>
      </c>
      <c r="U30" t="str">
        <v>DRJ-52</v>
      </c>
      <c r="X30" t="s">
        <v>41</v>
      </c>
      <c r="Y30" t="s">
        <v>50</v>
      </c>
    </row>
    <row r="31" spans="2:25" x14ac:dyDescent="0.3">
      <c r="B31">
        <v>29</v>
      </c>
      <c r="C31" t="s">
        <v>345</v>
      </c>
      <c r="D31" t="s">
        <v>271</v>
      </c>
      <c r="E31">
        <v>29</v>
      </c>
      <c r="F31" s="2">
        <v>1530</v>
      </c>
      <c r="G31" s="2">
        <v>29.000000000000007</v>
      </c>
      <c r="H31">
        <v>0</v>
      </c>
      <c r="I31">
        <v>0</v>
      </c>
      <c r="J31" s="7">
        <v>34070</v>
      </c>
      <c r="K31" s="7">
        <v>34071</v>
      </c>
      <c r="L31" t="s">
        <v>518</v>
      </c>
      <c r="M31" t="str">
        <f>IFERROR(INDEX(Table2[Campaign], MATCH(Table4[[#This Row],[Well Name (WellView Version)]], Table2[Well Name
Actual], 0)), "A_Others")</f>
        <v>A_Others</v>
      </c>
      <c r="N31" s="19">
        <f>IF(Table4[[#This Row],[Report Number]]=_xlfn.MINIFS(Table4[Report Number], Table4[Well Name (WellView Version)], Table4[[#This Row],[Well Name (WellView Version)]]), Table4[[#This Row],[Depth End (MD)]], Table4[[#This Row],[Depth End (MD)]]-F30)</f>
        <v>191</v>
      </c>
      <c r="O31" s="2">
        <f>IF(Table4[[#This Row],[Report Number]]=_xlfn.MINIFS(Table4[Report Number], Table4[Well Name (WellView Version)], Table4[[#This Row],[Well Name (WellView Version)]]), Table4[[#This Row],[Cum Time Log Days_WV]], Table4[[#This Row],[Cum Time Log Days_WV]]-G30)</f>
        <v>1</v>
      </c>
      <c r="P31" s="2">
        <f>(Table4[[#This Row],[dZ ft]]&lt;=50)*Table4[[#This Row],[dT days]]</f>
        <v>0</v>
      </c>
      <c r="Q31">
        <f>YEAR(Table4[[#This Row],[Report Start Date]])</f>
        <v>1993</v>
      </c>
      <c r="R31">
        <f>Table4[[#This Row],[Year Start Date]]</f>
        <v>1993</v>
      </c>
      <c r="U31" t="str">
        <v>DRJ-53</v>
      </c>
      <c r="X31" t="s">
        <v>52</v>
      </c>
      <c r="Y31" t="s">
        <v>53</v>
      </c>
    </row>
    <row r="32" spans="2:25" x14ac:dyDescent="0.3">
      <c r="B32">
        <v>30</v>
      </c>
      <c r="C32" t="s">
        <v>345</v>
      </c>
      <c r="D32" t="s">
        <v>271</v>
      </c>
      <c r="E32">
        <v>30</v>
      </c>
      <c r="F32" s="2">
        <v>1530</v>
      </c>
      <c r="G32" s="2">
        <v>30.000000000000007</v>
      </c>
      <c r="H32">
        <v>0</v>
      </c>
      <c r="I32">
        <v>0</v>
      </c>
      <c r="J32" s="7">
        <v>34071</v>
      </c>
      <c r="K32" s="7">
        <v>34072</v>
      </c>
      <c r="L32" t="s">
        <v>518</v>
      </c>
      <c r="M32" t="str">
        <f>IFERROR(INDEX(Table2[Campaign], MATCH(Table4[[#This Row],[Well Name (WellView Version)]], Table2[Well Name
Actual], 0)), "A_Others")</f>
        <v>A_Others</v>
      </c>
      <c r="N32" s="19">
        <f>IF(Table4[[#This Row],[Report Number]]=_xlfn.MINIFS(Table4[Report Number], Table4[Well Name (WellView Version)], Table4[[#This Row],[Well Name (WellView Version)]]), Table4[[#This Row],[Depth End (MD)]], Table4[[#This Row],[Depth End (MD)]]-F31)</f>
        <v>0</v>
      </c>
      <c r="O32" s="2">
        <f>IF(Table4[[#This Row],[Report Number]]=_xlfn.MINIFS(Table4[Report Number], Table4[Well Name (WellView Version)], Table4[[#This Row],[Well Name (WellView Version)]]), Table4[[#This Row],[Cum Time Log Days_WV]], Table4[[#This Row],[Cum Time Log Days_WV]]-G31)</f>
        <v>1</v>
      </c>
      <c r="P32" s="2">
        <f>(Table4[[#This Row],[dZ ft]]&lt;=50)*Table4[[#This Row],[dT days]]</f>
        <v>1</v>
      </c>
      <c r="Q32">
        <f>YEAR(Table4[[#This Row],[Report Start Date]])</f>
        <v>1993</v>
      </c>
      <c r="R32">
        <f>Table4[[#This Row],[Year Start Date]]</f>
        <v>1993</v>
      </c>
      <c r="U32" t="str">
        <v>DRJ-54</v>
      </c>
      <c r="X32" t="s">
        <v>52</v>
      </c>
      <c r="Y32" t="s">
        <v>54</v>
      </c>
    </row>
    <row r="33" spans="2:25" x14ac:dyDescent="0.3">
      <c r="B33">
        <v>31</v>
      </c>
      <c r="C33" t="s">
        <v>345</v>
      </c>
      <c r="D33" t="s">
        <v>271</v>
      </c>
      <c r="E33">
        <v>31</v>
      </c>
      <c r="F33" s="2">
        <v>1530</v>
      </c>
      <c r="G33" s="2">
        <v>31.000000000000007</v>
      </c>
      <c r="H33">
        <v>0</v>
      </c>
      <c r="I33">
        <v>0</v>
      </c>
      <c r="J33" s="7">
        <v>34072</v>
      </c>
      <c r="K33" s="7">
        <v>34073</v>
      </c>
      <c r="L33" t="s">
        <v>518</v>
      </c>
      <c r="M33" t="str">
        <f>IFERROR(INDEX(Table2[Campaign], MATCH(Table4[[#This Row],[Well Name (WellView Version)]], Table2[Well Name
Actual], 0)), "A_Others")</f>
        <v>A_Others</v>
      </c>
      <c r="N33" s="19">
        <f>IF(Table4[[#This Row],[Report Number]]=_xlfn.MINIFS(Table4[Report Number], Table4[Well Name (WellView Version)], Table4[[#This Row],[Well Name (WellView Version)]]), Table4[[#This Row],[Depth End (MD)]], Table4[[#This Row],[Depth End (MD)]]-F32)</f>
        <v>0</v>
      </c>
      <c r="O33" s="2">
        <f>IF(Table4[[#This Row],[Report Number]]=_xlfn.MINIFS(Table4[Report Number], Table4[Well Name (WellView Version)], Table4[[#This Row],[Well Name (WellView Version)]]), Table4[[#This Row],[Cum Time Log Days_WV]], Table4[[#This Row],[Cum Time Log Days_WV]]-G32)</f>
        <v>1</v>
      </c>
      <c r="P33" s="2">
        <f>(Table4[[#This Row],[dZ ft]]&lt;=50)*Table4[[#This Row],[dT days]]</f>
        <v>1</v>
      </c>
      <c r="Q33">
        <f>YEAR(Table4[[#This Row],[Report Start Date]])</f>
        <v>1993</v>
      </c>
      <c r="R33">
        <f>Table4[[#This Row],[Year Start Date]]</f>
        <v>1993</v>
      </c>
      <c r="U33" t="str">
        <v>DRJ-55</v>
      </c>
      <c r="X33" t="s">
        <v>52</v>
      </c>
      <c r="Y33" t="s">
        <v>55</v>
      </c>
    </row>
    <row r="34" spans="2:25" x14ac:dyDescent="0.3">
      <c r="B34">
        <v>32</v>
      </c>
      <c r="C34" t="s">
        <v>345</v>
      </c>
      <c r="D34" t="s">
        <v>271</v>
      </c>
      <c r="E34">
        <v>32</v>
      </c>
      <c r="F34" s="2">
        <v>1530</v>
      </c>
      <c r="G34" s="2">
        <v>32.000000000000007</v>
      </c>
      <c r="H34">
        <v>0</v>
      </c>
      <c r="I34">
        <v>0</v>
      </c>
      <c r="J34" s="7">
        <v>34073</v>
      </c>
      <c r="K34" s="7">
        <v>34074</v>
      </c>
      <c r="L34" t="s">
        <v>518</v>
      </c>
      <c r="M34" t="str">
        <f>IFERROR(INDEX(Table2[Campaign], MATCH(Table4[[#This Row],[Well Name (WellView Version)]], Table2[Well Name
Actual], 0)), "A_Others")</f>
        <v>A_Others</v>
      </c>
      <c r="N34" s="19">
        <f>IF(Table4[[#This Row],[Report Number]]=_xlfn.MINIFS(Table4[Report Number], Table4[Well Name (WellView Version)], Table4[[#This Row],[Well Name (WellView Version)]]), Table4[[#This Row],[Depth End (MD)]], Table4[[#This Row],[Depth End (MD)]]-F33)</f>
        <v>0</v>
      </c>
      <c r="O34" s="2">
        <f>IF(Table4[[#This Row],[Report Number]]=_xlfn.MINIFS(Table4[Report Number], Table4[Well Name (WellView Version)], Table4[[#This Row],[Well Name (WellView Version)]]), Table4[[#This Row],[Cum Time Log Days_WV]], Table4[[#This Row],[Cum Time Log Days_WV]]-G33)</f>
        <v>1</v>
      </c>
      <c r="P34" s="2">
        <f>(Table4[[#This Row],[dZ ft]]&lt;=50)*Table4[[#This Row],[dT days]]</f>
        <v>1</v>
      </c>
      <c r="Q34">
        <f>YEAR(Table4[[#This Row],[Report Start Date]])</f>
        <v>1993</v>
      </c>
      <c r="R34">
        <f>Table4[[#This Row],[Year Start Date]]</f>
        <v>1993</v>
      </c>
      <c r="U34" t="str">
        <v>DRJ-56</v>
      </c>
      <c r="X34" t="s">
        <v>52</v>
      </c>
      <c r="Y34" t="s">
        <v>56</v>
      </c>
    </row>
    <row r="35" spans="2:25" x14ac:dyDescent="0.3">
      <c r="B35">
        <v>33</v>
      </c>
      <c r="C35" t="s">
        <v>345</v>
      </c>
      <c r="D35" t="s">
        <v>271</v>
      </c>
      <c r="E35">
        <v>33</v>
      </c>
      <c r="F35" s="2">
        <v>1530</v>
      </c>
      <c r="G35" s="2">
        <v>33.000000000000007</v>
      </c>
      <c r="H35">
        <v>0</v>
      </c>
      <c r="I35">
        <v>0</v>
      </c>
      <c r="J35" s="7">
        <v>34074</v>
      </c>
      <c r="K35" s="7">
        <v>34075</v>
      </c>
      <c r="L35" t="s">
        <v>518</v>
      </c>
      <c r="M35" t="str">
        <f>IFERROR(INDEX(Table2[Campaign], MATCH(Table4[[#This Row],[Well Name (WellView Version)]], Table2[Well Name
Actual], 0)), "A_Others")</f>
        <v>A_Others</v>
      </c>
      <c r="N35" s="19">
        <f>IF(Table4[[#This Row],[Report Number]]=_xlfn.MINIFS(Table4[Report Number], Table4[Well Name (WellView Version)], Table4[[#This Row],[Well Name (WellView Version)]]), Table4[[#This Row],[Depth End (MD)]], Table4[[#This Row],[Depth End (MD)]]-F34)</f>
        <v>0</v>
      </c>
      <c r="O35" s="2">
        <f>IF(Table4[[#This Row],[Report Number]]=_xlfn.MINIFS(Table4[Report Number], Table4[Well Name (WellView Version)], Table4[[#This Row],[Well Name (WellView Version)]]), Table4[[#This Row],[Cum Time Log Days_WV]], Table4[[#This Row],[Cum Time Log Days_WV]]-G34)</f>
        <v>1</v>
      </c>
      <c r="P35" s="2">
        <f>(Table4[[#This Row],[dZ ft]]&lt;=50)*Table4[[#This Row],[dT days]]</f>
        <v>1</v>
      </c>
      <c r="Q35">
        <f>YEAR(Table4[[#This Row],[Report Start Date]])</f>
        <v>1993</v>
      </c>
      <c r="R35">
        <f>Table4[[#This Row],[Year Start Date]]</f>
        <v>1993</v>
      </c>
      <c r="U35" t="str">
        <v>DRJ-57</v>
      </c>
      <c r="X35" t="s">
        <v>57</v>
      </c>
      <c r="Y35" t="s">
        <v>59</v>
      </c>
    </row>
    <row r="36" spans="2:25" x14ac:dyDescent="0.3">
      <c r="B36">
        <v>34</v>
      </c>
      <c r="C36" t="s">
        <v>345</v>
      </c>
      <c r="D36" t="s">
        <v>271</v>
      </c>
      <c r="E36">
        <v>34</v>
      </c>
      <c r="F36" s="2">
        <v>1530</v>
      </c>
      <c r="G36" s="2">
        <v>34.000000000000007</v>
      </c>
      <c r="H36">
        <v>0</v>
      </c>
      <c r="I36">
        <v>0</v>
      </c>
      <c r="J36" s="7">
        <v>34075</v>
      </c>
      <c r="K36" s="7">
        <v>34076</v>
      </c>
      <c r="L36" t="s">
        <v>518</v>
      </c>
      <c r="M36" t="str">
        <f>IFERROR(INDEX(Table2[Campaign], MATCH(Table4[[#This Row],[Well Name (WellView Version)]], Table2[Well Name
Actual], 0)), "A_Others")</f>
        <v>A_Others</v>
      </c>
      <c r="N36" s="19">
        <f>IF(Table4[[#This Row],[Report Number]]=_xlfn.MINIFS(Table4[Report Number], Table4[Well Name (WellView Version)], Table4[[#This Row],[Well Name (WellView Version)]]), Table4[[#This Row],[Depth End (MD)]], Table4[[#This Row],[Depth End (MD)]]-F35)</f>
        <v>0</v>
      </c>
      <c r="O36" s="2">
        <f>IF(Table4[[#This Row],[Report Number]]=_xlfn.MINIFS(Table4[Report Number], Table4[Well Name (WellView Version)], Table4[[#This Row],[Well Name (WellView Version)]]), Table4[[#This Row],[Cum Time Log Days_WV]], Table4[[#This Row],[Cum Time Log Days_WV]]-G35)</f>
        <v>1</v>
      </c>
      <c r="P36" s="2">
        <f>(Table4[[#This Row],[dZ ft]]&lt;=50)*Table4[[#This Row],[dT days]]</f>
        <v>1</v>
      </c>
      <c r="Q36">
        <f>YEAR(Table4[[#This Row],[Report Start Date]])</f>
        <v>1993</v>
      </c>
      <c r="R36">
        <f>Table4[[#This Row],[Year Start Date]]</f>
        <v>1993</v>
      </c>
      <c r="U36" t="str">
        <v>HMD-A01</v>
      </c>
      <c r="X36" t="s">
        <v>57</v>
      </c>
      <c r="Y36" t="s">
        <v>60</v>
      </c>
    </row>
    <row r="37" spans="2:25" x14ac:dyDescent="0.3">
      <c r="B37">
        <v>35</v>
      </c>
      <c r="C37" t="s">
        <v>345</v>
      </c>
      <c r="D37" t="s">
        <v>271</v>
      </c>
      <c r="E37">
        <v>35</v>
      </c>
      <c r="F37" s="2">
        <v>1530</v>
      </c>
      <c r="G37" s="2">
        <v>35.000000000000007</v>
      </c>
      <c r="H37">
        <v>0</v>
      </c>
      <c r="I37">
        <v>0</v>
      </c>
      <c r="J37" s="7">
        <v>34076</v>
      </c>
      <c r="K37" s="7">
        <v>34077</v>
      </c>
      <c r="L37" t="s">
        <v>518</v>
      </c>
      <c r="M37" t="str">
        <f>IFERROR(INDEX(Table2[Campaign], MATCH(Table4[[#This Row],[Well Name (WellView Version)]], Table2[Well Name
Actual], 0)), "A_Others")</f>
        <v>A_Others</v>
      </c>
      <c r="N37" s="19">
        <f>IF(Table4[[#This Row],[Report Number]]=_xlfn.MINIFS(Table4[Report Number], Table4[Well Name (WellView Version)], Table4[[#This Row],[Well Name (WellView Version)]]), Table4[[#This Row],[Depth End (MD)]], Table4[[#This Row],[Depth End (MD)]]-F36)</f>
        <v>0</v>
      </c>
      <c r="O37" s="2">
        <f>IF(Table4[[#This Row],[Report Number]]=_xlfn.MINIFS(Table4[Report Number], Table4[Well Name (WellView Version)], Table4[[#This Row],[Well Name (WellView Version)]]), Table4[[#This Row],[Cum Time Log Days_WV]], Table4[[#This Row],[Cum Time Log Days_WV]]-G36)</f>
        <v>1</v>
      </c>
      <c r="P37" s="2">
        <f>(Table4[[#This Row],[dZ ft]]&lt;=50)*Table4[[#This Row],[dT days]]</f>
        <v>1</v>
      </c>
      <c r="Q37">
        <f>YEAR(Table4[[#This Row],[Report Start Date]])</f>
        <v>1993</v>
      </c>
      <c r="R37">
        <f>Table4[[#This Row],[Year Start Date]]</f>
        <v>1993</v>
      </c>
      <c r="U37" t="str">
        <v>HMD-A02</v>
      </c>
      <c r="X37" t="s">
        <v>57</v>
      </c>
      <c r="Y37" t="s">
        <v>61</v>
      </c>
    </row>
    <row r="38" spans="2:25" x14ac:dyDescent="0.3">
      <c r="B38">
        <v>36</v>
      </c>
      <c r="C38" t="s">
        <v>345</v>
      </c>
      <c r="D38" t="s">
        <v>271</v>
      </c>
      <c r="E38">
        <v>36</v>
      </c>
      <c r="F38" s="2">
        <v>1530</v>
      </c>
      <c r="G38" s="2">
        <v>36.000000000000007</v>
      </c>
      <c r="H38">
        <v>0</v>
      </c>
      <c r="I38">
        <v>0</v>
      </c>
      <c r="J38" s="7">
        <v>34077</v>
      </c>
      <c r="K38" s="7">
        <v>34078</v>
      </c>
      <c r="L38" t="s">
        <v>518</v>
      </c>
      <c r="M38" t="str">
        <f>IFERROR(INDEX(Table2[Campaign], MATCH(Table4[[#This Row],[Well Name (WellView Version)]], Table2[Well Name
Actual], 0)), "A_Others")</f>
        <v>A_Others</v>
      </c>
      <c r="N38" s="19">
        <f>IF(Table4[[#This Row],[Report Number]]=_xlfn.MINIFS(Table4[Report Number], Table4[Well Name (WellView Version)], Table4[[#This Row],[Well Name (WellView Version)]]), Table4[[#This Row],[Depth End (MD)]], Table4[[#This Row],[Depth End (MD)]]-F37)</f>
        <v>0</v>
      </c>
      <c r="O38" s="2">
        <f>IF(Table4[[#This Row],[Report Number]]=_xlfn.MINIFS(Table4[Report Number], Table4[Well Name (WellView Version)], Table4[[#This Row],[Well Name (WellView Version)]]), Table4[[#This Row],[Cum Time Log Days_WV]], Table4[[#This Row],[Cum Time Log Days_WV]]-G37)</f>
        <v>1</v>
      </c>
      <c r="P38" s="2">
        <f>(Table4[[#This Row],[dZ ft]]&lt;=50)*Table4[[#This Row],[dT days]]</f>
        <v>1</v>
      </c>
      <c r="Q38">
        <f>YEAR(Table4[[#This Row],[Report Start Date]])</f>
        <v>1993</v>
      </c>
      <c r="R38">
        <f>Table4[[#This Row],[Year Start Date]]</f>
        <v>1993</v>
      </c>
      <c r="U38" t="str">
        <v>MBA-6</v>
      </c>
      <c r="X38" t="s">
        <v>57</v>
      </c>
      <c r="Y38" t="s">
        <v>62</v>
      </c>
    </row>
    <row r="39" spans="2:25" x14ac:dyDescent="0.3">
      <c r="B39">
        <v>37</v>
      </c>
      <c r="C39" t="s">
        <v>345</v>
      </c>
      <c r="D39" t="s">
        <v>271</v>
      </c>
      <c r="E39">
        <v>37</v>
      </c>
      <c r="F39" s="2">
        <v>1530</v>
      </c>
      <c r="G39" s="2">
        <v>37.000000000000007</v>
      </c>
      <c r="H39">
        <v>0</v>
      </c>
      <c r="I39">
        <v>0</v>
      </c>
      <c r="J39" s="7">
        <v>34078</v>
      </c>
      <c r="K39" s="7">
        <v>34079</v>
      </c>
      <c r="L39" t="s">
        <v>518</v>
      </c>
      <c r="M39" t="str">
        <f>IFERROR(INDEX(Table2[Campaign], MATCH(Table4[[#This Row],[Well Name (WellView Version)]], Table2[Well Name
Actual], 0)), "A_Others")</f>
        <v>A_Others</v>
      </c>
      <c r="N39" s="19">
        <f>IF(Table4[[#This Row],[Report Number]]=_xlfn.MINIFS(Table4[Report Number], Table4[Well Name (WellView Version)], Table4[[#This Row],[Well Name (WellView Version)]]), Table4[[#This Row],[Depth End (MD)]], Table4[[#This Row],[Depth End (MD)]]-F38)</f>
        <v>0</v>
      </c>
      <c r="O39" s="2">
        <f>IF(Table4[[#This Row],[Report Number]]=_xlfn.MINIFS(Table4[Report Number], Table4[Well Name (WellView Version)], Table4[[#This Row],[Well Name (WellView Version)]]), Table4[[#This Row],[Cum Time Log Days_WV]], Table4[[#This Row],[Cum Time Log Days_WV]]-G38)</f>
        <v>1</v>
      </c>
      <c r="P39" s="2">
        <f>(Table4[[#This Row],[dZ ft]]&lt;=50)*Table4[[#This Row],[dT days]]</f>
        <v>1</v>
      </c>
      <c r="Q39">
        <f>YEAR(Table4[[#This Row],[Report Start Date]])</f>
        <v>1993</v>
      </c>
      <c r="R39">
        <f>Table4[[#This Row],[Year Start Date]]</f>
        <v>1993</v>
      </c>
      <c r="U39" t="str">
        <v>MBA-7</v>
      </c>
      <c r="X39" t="s">
        <v>57</v>
      </c>
      <c r="Y39" t="s">
        <v>63</v>
      </c>
    </row>
    <row r="40" spans="2:25" x14ac:dyDescent="0.3">
      <c r="B40">
        <v>38</v>
      </c>
      <c r="C40" t="s">
        <v>345</v>
      </c>
      <c r="D40" t="s">
        <v>271</v>
      </c>
      <c r="E40">
        <v>38</v>
      </c>
      <c r="F40" s="2">
        <v>1530</v>
      </c>
      <c r="G40" s="2">
        <v>38.000000000000007</v>
      </c>
      <c r="H40">
        <v>0</v>
      </c>
      <c r="I40">
        <v>0</v>
      </c>
      <c r="J40" s="7">
        <v>34079</v>
      </c>
      <c r="K40" s="7">
        <v>34080</v>
      </c>
      <c r="L40" t="s">
        <v>518</v>
      </c>
      <c r="M40" t="str">
        <f>IFERROR(INDEX(Table2[Campaign], MATCH(Table4[[#This Row],[Well Name (WellView Version)]], Table2[Well Name
Actual], 0)), "A_Others")</f>
        <v>A_Others</v>
      </c>
      <c r="N40" s="19">
        <f>IF(Table4[[#This Row],[Report Number]]=_xlfn.MINIFS(Table4[Report Number], Table4[Well Name (WellView Version)], Table4[[#This Row],[Well Name (WellView Version)]]), Table4[[#This Row],[Depth End (MD)]], Table4[[#This Row],[Depth End (MD)]]-F39)</f>
        <v>0</v>
      </c>
      <c r="O40" s="2">
        <f>IF(Table4[[#This Row],[Report Number]]=_xlfn.MINIFS(Table4[Report Number], Table4[Well Name (WellView Version)], Table4[[#This Row],[Well Name (WellView Version)]]), Table4[[#This Row],[Cum Time Log Days_WV]], Table4[[#This Row],[Cum Time Log Days_WV]]-G39)</f>
        <v>1</v>
      </c>
      <c r="P40" s="2">
        <f>(Table4[[#This Row],[dZ ft]]&lt;=50)*Table4[[#This Row],[dT days]]</f>
        <v>1</v>
      </c>
      <c r="Q40">
        <f>YEAR(Table4[[#This Row],[Report Start Date]])</f>
        <v>1993</v>
      </c>
      <c r="R40">
        <f>Table4[[#This Row],[Year Start Date]]</f>
        <v>1993</v>
      </c>
      <c r="U40" t="str">
        <v>MBD-7</v>
      </c>
    </row>
    <row r="41" spans="2:25" x14ac:dyDescent="0.3">
      <c r="B41">
        <v>39</v>
      </c>
      <c r="C41" t="s">
        <v>345</v>
      </c>
      <c r="D41" t="s">
        <v>271</v>
      </c>
      <c r="E41">
        <v>39</v>
      </c>
      <c r="F41" s="2">
        <v>3723</v>
      </c>
      <c r="G41" s="2">
        <v>39.000000000000007</v>
      </c>
      <c r="H41">
        <v>0</v>
      </c>
      <c r="I41">
        <v>0</v>
      </c>
      <c r="J41" s="7">
        <v>34080</v>
      </c>
      <c r="K41" s="7">
        <v>34081</v>
      </c>
      <c r="L41" t="s">
        <v>518</v>
      </c>
      <c r="M41" t="str">
        <f>IFERROR(INDEX(Table2[Campaign], MATCH(Table4[[#This Row],[Well Name (WellView Version)]], Table2[Well Name
Actual], 0)), "A_Others")</f>
        <v>A_Others</v>
      </c>
      <c r="N41" s="19">
        <f>IF(Table4[[#This Row],[Report Number]]=_xlfn.MINIFS(Table4[Report Number], Table4[Well Name (WellView Version)], Table4[[#This Row],[Well Name (WellView Version)]]), Table4[[#This Row],[Depth End (MD)]], Table4[[#This Row],[Depth End (MD)]]-F40)</f>
        <v>2193</v>
      </c>
      <c r="O41" s="2">
        <f>IF(Table4[[#This Row],[Report Number]]=_xlfn.MINIFS(Table4[Report Number], Table4[Well Name (WellView Version)], Table4[[#This Row],[Well Name (WellView Version)]]), Table4[[#This Row],[Cum Time Log Days_WV]], Table4[[#This Row],[Cum Time Log Days_WV]]-G40)</f>
        <v>1</v>
      </c>
      <c r="P41" s="2">
        <f>(Table4[[#This Row],[dZ ft]]&lt;=50)*Table4[[#This Row],[dT days]]</f>
        <v>0</v>
      </c>
      <c r="Q41">
        <f>YEAR(Table4[[#This Row],[Report Start Date]])</f>
        <v>1993</v>
      </c>
      <c r="R41">
        <f>Table4[[#This Row],[Year Start Date]]</f>
        <v>1993</v>
      </c>
      <c r="U41" t="str">
        <v>MBD-8</v>
      </c>
    </row>
    <row r="42" spans="2:25" x14ac:dyDescent="0.3">
      <c r="B42">
        <v>40</v>
      </c>
      <c r="C42" t="s">
        <v>345</v>
      </c>
      <c r="D42" t="s">
        <v>271</v>
      </c>
      <c r="E42">
        <v>40</v>
      </c>
      <c r="F42" s="2">
        <v>3723</v>
      </c>
      <c r="G42" s="2">
        <v>40.000000000000007</v>
      </c>
      <c r="H42">
        <v>0</v>
      </c>
      <c r="I42">
        <v>0</v>
      </c>
      <c r="J42" s="7">
        <v>34081</v>
      </c>
      <c r="K42" s="7">
        <v>34082</v>
      </c>
      <c r="L42" t="s">
        <v>518</v>
      </c>
      <c r="M42" t="str">
        <f>IFERROR(INDEX(Table2[Campaign], MATCH(Table4[[#This Row],[Well Name (WellView Version)]], Table2[Well Name
Actual], 0)), "A_Others")</f>
        <v>A_Others</v>
      </c>
      <c r="N42" s="19">
        <f>IF(Table4[[#This Row],[Report Number]]=_xlfn.MINIFS(Table4[Report Number], Table4[Well Name (WellView Version)], Table4[[#This Row],[Well Name (WellView Version)]]), Table4[[#This Row],[Depth End (MD)]], Table4[[#This Row],[Depth End (MD)]]-F41)</f>
        <v>0</v>
      </c>
      <c r="O42" s="2">
        <f>IF(Table4[[#This Row],[Report Number]]=_xlfn.MINIFS(Table4[Report Number], Table4[Well Name (WellView Version)], Table4[[#This Row],[Well Name (WellView Version)]]), Table4[[#This Row],[Cum Time Log Days_WV]], Table4[[#This Row],[Cum Time Log Days_WV]]-G41)</f>
        <v>1</v>
      </c>
      <c r="P42" s="2">
        <f>(Table4[[#This Row],[dZ ft]]&lt;=50)*Table4[[#This Row],[dT days]]</f>
        <v>1</v>
      </c>
      <c r="Q42">
        <f>YEAR(Table4[[#This Row],[Report Start Date]])</f>
        <v>1993</v>
      </c>
      <c r="R42">
        <f>Table4[[#This Row],[Year Start Date]]</f>
        <v>1993</v>
      </c>
      <c r="U42" t="str">
        <v>MBE-6</v>
      </c>
    </row>
    <row r="43" spans="2:25" x14ac:dyDescent="0.3">
      <c r="B43">
        <v>41</v>
      </c>
      <c r="C43" t="s">
        <v>345</v>
      </c>
      <c r="D43" t="s">
        <v>271</v>
      </c>
      <c r="E43">
        <v>41</v>
      </c>
      <c r="F43" s="2">
        <v>4505</v>
      </c>
      <c r="G43" s="2">
        <v>41.000000000000007</v>
      </c>
      <c r="H43">
        <v>0</v>
      </c>
      <c r="I43">
        <v>0</v>
      </c>
      <c r="J43" s="7">
        <v>34082</v>
      </c>
      <c r="K43" s="7">
        <v>34083</v>
      </c>
      <c r="L43" t="s">
        <v>519</v>
      </c>
      <c r="M43" t="str">
        <f>IFERROR(INDEX(Table2[Campaign], MATCH(Table4[[#This Row],[Well Name (WellView Version)]], Table2[Well Name
Actual], 0)), "A_Others")</f>
        <v>A_Others</v>
      </c>
      <c r="N43" s="19">
        <f>IF(Table4[[#This Row],[Report Number]]=_xlfn.MINIFS(Table4[Report Number], Table4[Well Name (WellView Version)], Table4[[#This Row],[Well Name (WellView Version)]]), Table4[[#This Row],[Depth End (MD)]], Table4[[#This Row],[Depth End (MD)]]-F42)</f>
        <v>782</v>
      </c>
      <c r="O43" s="2">
        <f>IF(Table4[[#This Row],[Report Number]]=_xlfn.MINIFS(Table4[Report Number], Table4[Well Name (WellView Version)], Table4[[#This Row],[Well Name (WellView Version)]]), Table4[[#This Row],[Cum Time Log Days_WV]], Table4[[#This Row],[Cum Time Log Days_WV]]-G42)</f>
        <v>1</v>
      </c>
      <c r="P43" s="2">
        <f>(Table4[[#This Row],[dZ ft]]&lt;=50)*Table4[[#This Row],[dT days]]</f>
        <v>0</v>
      </c>
      <c r="Q43">
        <f>YEAR(Table4[[#This Row],[Report Start Date]])</f>
        <v>1993</v>
      </c>
      <c r="R43">
        <f>Table4[[#This Row],[Year Start Date]]</f>
        <v>1993</v>
      </c>
      <c r="U43" t="str">
        <v>MBE-7</v>
      </c>
    </row>
    <row r="44" spans="2:25" x14ac:dyDescent="0.3">
      <c r="B44">
        <v>42</v>
      </c>
      <c r="C44" t="s">
        <v>345</v>
      </c>
      <c r="D44" t="s">
        <v>271</v>
      </c>
      <c r="E44">
        <v>42</v>
      </c>
      <c r="F44" s="2">
        <v>4505</v>
      </c>
      <c r="G44" s="2">
        <v>42.000000000000007</v>
      </c>
      <c r="H44">
        <v>0</v>
      </c>
      <c r="I44">
        <v>0</v>
      </c>
      <c r="J44" s="7">
        <v>34083</v>
      </c>
      <c r="K44" s="7">
        <v>34084</v>
      </c>
      <c r="L44" t="s">
        <v>519</v>
      </c>
      <c r="M44" t="str">
        <f>IFERROR(INDEX(Table2[Campaign], MATCH(Table4[[#This Row],[Well Name (WellView Version)]], Table2[Well Name
Actual], 0)), "A_Others")</f>
        <v>A_Others</v>
      </c>
      <c r="N44" s="19">
        <f>IF(Table4[[#This Row],[Report Number]]=_xlfn.MINIFS(Table4[Report Number], Table4[Well Name (WellView Version)], Table4[[#This Row],[Well Name (WellView Version)]]), Table4[[#This Row],[Depth End (MD)]], Table4[[#This Row],[Depth End (MD)]]-F43)</f>
        <v>0</v>
      </c>
      <c r="O44" s="2">
        <f>IF(Table4[[#This Row],[Report Number]]=_xlfn.MINIFS(Table4[Report Number], Table4[Well Name (WellView Version)], Table4[[#This Row],[Well Name (WellView Version)]]), Table4[[#This Row],[Cum Time Log Days_WV]], Table4[[#This Row],[Cum Time Log Days_WV]]-G43)</f>
        <v>1</v>
      </c>
      <c r="P44" s="2">
        <f>(Table4[[#This Row],[dZ ft]]&lt;=50)*Table4[[#This Row],[dT days]]</f>
        <v>1</v>
      </c>
      <c r="Q44">
        <f>YEAR(Table4[[#This Row],[Report Start Date]])</f>
        <v>1993</v>
      </c>
      <c r="R44">
        <f>Table4[[#This Row],[Year Start Date]]</f>
        <v>1993</v>
      </c>
      <c r="U44" t="str">
        <v>MBI-1</v>
      </c>
    </row>
    <row r="45" spans="2:25" x14ac:dyDescent="0.3">
      <c r="B45">
        <v>43</v>
      </c>
      <c r="C45" t="s">
        <v>345</v>
      </c>
      <c r="D45" t="s">
        <v>271</v>
      </c>
      <c r="E45">
        <v>43</v>
      </c>
      <c r="F45" s="2">
        <v>4505</v>
      </c>
      <c r="G45" s="2">
        <v>43.000000000000007</v>
      </c>
      <c r="H45">
        <v>0</v>
      </c>
      <c r="I45">
        <v>0</v>
      </c>
      <c r="J45" s="7">
        <v>34084</v>
      </c>
      <c r="K45" s="7">
        <v>34085</v>
      </c>
      <c r="L45" t="s">
        <v>519</v>
      </c>
      <c r="M45" t="str">
        <f>IFERROR(INDEX(Table2[Campaign], MATCH(Table4[[#This Row],[Well Name (WellView Version)]], Table2[Well Name
Actual], 0)), "A_Others")</f>
        <v>A_Others</v>
      </c>
      <c r="N45" s="19">
        <f>IF(Table4[[#This Row],[Report Number]]=_xlfn.MINIFS(Table4[Report Number], Table4[Well Name (WellView Version)], Table4[[#This Row],[Well Name (WellView Version)]]), Table4[[#This Row],[Depth End (MD)]], Table4[[#This Row],[Depth End (MD)]]-F44)</f>
        <v>0</v>
      </c>
      <c r="O45" s="2">
        <f>IF(Table4[[#This Row],[Report Number]]=_xlfn.MINIFS(Table4[Report Number], Table4[Well Name (WellView Version)], Table4[[#This Row],[Well Name (WellView Version)]]), Table4[[#This Row],[Cum Time Log Days_WV]], Table4[[#This Row],[Cum Time Log Days_WV]]-G44)</f>
        <v>1</v>
      </c>
      <c r="P45" s="2">
        <f>(Table4[[#This Row],[dZ ft]]&lt;=50)*Table4[[#This Row],[dT days]]</f>
        <v>1</v>
      </c>
      <c r="Q45">
        <f>YEAR(Table4[[#This Row],[Report Start Date]])</f>
        <v>1993</v>
      </c>
      <c r="R45">
        <f>Table4[[#This Row],[Year Start Date]]</f>
        <v>1993</v>
      </c>
      <c r="U45" t="str">
        <v>WWA-8</v>
      </c>
    </row>
    <row r="46" spans="2:25" x14ac:dyDescent="0.3">
      <c r="B46">
        <v>44</v>
      </c>
      <c r="C46" t="s">
        <v>345</v>
      </c>
      <c r="D46" t="s">
        <v>271</v>
      </c>
      <c r="E46">
        <v>44</v>
      </c>
      <c r="F46" s="2">
        <v>4505</v>
      </c>
      <c r="G46" s="2">
        <v>44.000000000000007</v>
      </c>
      <c r="H46">
        <v>0</v>
      </c>
      <c r="I46">
        <v>0</v>
      </c>
      <c r="J46" s="7">
        <v>34085</v>
      </c>
      <c r="K46" s="7">
        <v>34086</v>
      </c>
      <c r="L46" t="s">
        <v>519</v>
      </c>
      <c r="M46" t="str">
        <f>IFERROR(INDEX(Table2[Campaign], MATCH(Table4[[#This Row],[Well Name (WellView Version)]], Table2[Well Name
Actual], 0)), "A_Others")</f>
        <v>A_Others</v>
      </c>
      <c r="N46" s="19">
        <f>IF(Table4[[#This Row],[Report Number]]=_xlfn.MINIFS(Table4[Report Number], Table4[Well Name (WellView Version)], Table4[[#This Row],[Well Name (WellView Version)]]), Table4[[#This Row],[Depth End (MD)]], Table4[[#This Row],[Depth End (MD)]]-F45)</f>
        <v>0</v>
      </c>
      <c r="O46" s="2">
        <f>IF(Table4[[#This Row],[Report Number]]=_xlfn.MINIFS(Table4[Report Number], Table4[Well Name (WellView Version)], Table4[[#This Row],[Well Name (WellView Version)]]), Table4[[#This Row],[Cum Time Log Days_WV]], Table4[[#This Row],[Cum Time Log Days_WV]]-G45)</f>
        <v>1</v>
      </c>
      <c r="P46" s="2">
        <f>(Table4[[#This Row],[dZ ft]]&lt;=50)*Table4[[#This Row],[dT days]]</f>
        <v>1</v>
      </c>
      <c r="Q46">
        <f>YEAR(Table4[[#This Row],[Report Start Date]])</f>
        <v>1993</v>
      </c>
      <c r="R46">
        <f>Table4[[#This Row],[Year Start Date]]</f>
        <v>1993</v>
      </c>
      <c r="U46" t="str">
        <v>WWA-9</v>
      </c>
    </row>
    <row r="47" spans="2:25" x14ac:dyDescent="0.3">
      <c r="B47">
        <v>45</v>
      </c>
      <c r="C47" t="s">
        <v>345</v>
      </c>
      <c r="D47" t="s">
        <v>271</v>
      </c>
      <c r="E47">
        <v>45</v>
      </c>
      <c r="F47" s="2">
        <v>4505</v>
      </c>
      <c r="G47" s="2">
        <v>45.000000000000007</v>
      </c>
      <c r="H47">
        <v>0</v>
      </c>
      <c r="I47">
        <v>0</v>
      </c>
      <c r="J47" s="7">
        <v>34086</v>
      </c>
      <c r="K47" s="7">
        <v>34087</v>
      </c>
      <c r="L47" t="s">
        <v>519</v>
      </c>
      <c r="M47" t="str">
        <f>IFERROR(INDEX(Table2[Campaign], MATCH(Table4[[#This Row],[Well Name (WellView Version)]], Table2[Well Name
Actual], 0)), "A_Others")</f>
        <v>A_Others</v>
      </c>
      <c r="N47" s="19">
        <f>IF(Table4[[#This Row],[Report Number]]=_xlfn.MINIFS(Table4[Report Number], Table4[Well Name (WellView Version)], Table4[[#This Row],[Well Name (WellView Version)]]), Table4[[#This Row],[Depth End (MD)]], Table4[[#This Row],[Depth End (MD)]]-F46)</f>
        <v>0</v>
      </c>
      <c r="O47" s="2">
        <f>IF(Table4[[#This Row],[Report Number]]=_xlfn.MINIFS(Table4[Report Number], Table4[Well Name (WellView Version)], Table4[[#This Row],[Well Name (WellView Version)]]), Table4[[#This Row],[Cum Time Log Days_WV]], Table4[[#This Row],[Cum Time Log Days_WV]]-G46)</f>
        <v>1</v>
      </c>
      <c r="P47" s="2">
        <f>(Table4[[#This Row],[dZ ft]]&lt;=50)*Table4[[#This Row],[dT days]]</f>
        <v>1</v>
      </c>
      <c r="Q47">
        <f>YEAR(Table4[[#This Row],[Report Start Date]])</f>
        <v>1993</v>
      </c>
      <c r="R47">
        <f>Table4[[#This Row],[Year Start Date]]</f>
        <v>1993</v>
      </c>
    </row>
    <row r="48" spans="2:25" x14ac:dyDescent="0.3">
      <c r="B48">
        <v>46</v>
      </c>
      <c r="C48" t="s">
        <v>345</v>
      </c>
      <c r="D48" t="s">
        <v>271</v>
      </c>
      <c r="E48">
        <v>46</v>
      </c>
      <c r="F48" s="2">
        <v>4505</v>
      </c>
      <c r="G48" s="2">
        <v>46.000000000000007</v>
      </c>
      <c r="H48">
        <v>0</v>
      </c>
      <c r="I48">
        <v>0</v>
      </c>
      <c r="J48" s="7">
        <v>34087</v>
      </c>
      <c r="K48" s="7">
        <v>34088</v>
      </c>
      <c r="L48" t="s">
        <v>519</v>
      </c>
      <c r="M48" t="str">
        <f>IFERROR(INDEX(Table2[Campaign], MATCH(Table4[[#This Row],[Well Name (WellView Version)]], Table2[Well Name
Actual], 0)), "A_Others")</f>
        <v>A_Others</v>
      </c>
      <c r="N48" s="19">
        <f>IF(Table4[[#This Row],[Report Number]]=_xlfn.MINIFS(Table4[Report Number], Table4[Well Name (WellView Version)], Table4[[#This Row],[Well Name (WellView Version)]]), Table4[[#This Row],[Depth End (MD)]], Table4[[#This Row],[Depth End (MD)]]-F47)</f>
        <v>0</v>
      </c>
      <c r="O48" s="2">
        <f>IF(Table4[[#This Row],[Report Number]]=_xlfn.MINIFS(Table4[Report Number], Table4[Well Name (WellView Version)], Table4[[#This Row],[Well Name (WellView Version)]]), Table4[[#This Row],[Cum Time Log Days_WV]], Table4[[#This Row],[Cum Time Log Days_WV]]-G47)</f>
        <v>1</v>
      </c>
      <c r="P48" s="2">
        <f>(Table4[[#This Row],[dZ ft]]&lt;=50)*Table4[[#This Row],[dT days]]</f>
        <v>1</v>
      </c>
      <c r="Q48">
        <f>YEAR(Table4[[#This Row],[Report Start Date]])</f>
        <v>1993</v>
      </c>
      <c r="R48">
        <f>Table4[[#This Row],[Year Start Date]]</f>
        <v>1993</v>
      </c>
    </row>
    <row r="49" spans="2:18" x14ac:dyDescent="0.3">
      <c r="B49">
        <v>47</v>
      </c>
      <c r="C49" t="s">
        <v>345</v>
      </c>
      <c r="D49" t="s">
        <v>271</v>
      </c>
      <c r="E49">
        <v>47</v>
      </c>
      <c r="F49" s="2">
        <v>4505</v>
      </c>
      <c r="G49" s="2">
        <v>47.000000000000007</v>
      </c>
      <c r="H49">
        <v>0</v>
      </c>
      <c r="I49">
        <v>0</v>
      </c>
      <c r="J49" s="7">
        <v>34088</v>
      </c>
      <c r="K49" s="7">
        <v>34089</v>
      </c>
      <c r="L49" t="s">
        <v>519</v>
      </c>
      <c r="M49" t="str">
        <f>IFERROR(INDEX(Table2[Campaign], MATCH(Table4[[#This Row],[Well Name (WellView Version)]], Table2[Well Name
Actual], 0)), "A_Others")</f>
        <v>A_Others</v>
      </c>
      <c r="N49" s="19">
        <f>IF(Table4[[#This Row],[Report Number]]=_xlfn.MINIFS(Table4[Report Number], Table4[Well Name (WellView Version)], Table4[[#This Row],[Well Name (WellView Version)]]), Table4[[#This Row],[Depth End (MD)]], Table4[[#This Row],[Depth End (MD)]]-F48)</f>
        <v>0</v>
      </c>
      <c r="O49" s="2">
        <f>IF(Table4[[#This Row],[Report Number]]=_xlfn.MINIFS(Table4[Report Number], Table4[Well Name (WellView Version)], Table4[[#This Row],[Well Name (WellView Version)]]), Table4[[#This Row],[Cum Time Log Days_WV]], Table4[[#This Row],[Cum Time Log Days_WV]]-G48)</f>
        <v>1</v>
      </c>
      <c r="P49" s="2">
        <f>(Table4[[#This Row],[dZ ft]]&lt;=50)*Table4[[#This Row],[dT days]]</f>
        <v>1</v>
      </c>
      <c r="Q49">
        <f>YEAR(Table4[[#This Row],[Report Start Date]])</f>
        <v>1993</v>
      </c>
      <c r="R49">
        <f>Table4[[#This Row],[Year Start Date]]</f>
        <v>1993</v>
      </c>
    </row>
    <row r="50" spans="2:18" x14ac:dyDescent="0.3">
      <c r="B50">
        <v>48</v>
      </c>
      <c r="C50" t="s">
        <v>345</v>
      </c>
      <c r="D50" t="s">
        <v>271</v>
      </c>
      <c r="E50">
        <v>48</v>
      </c>
      <c r="F50" s="2">
        <v>4505</v>
      </c>
      <c r="G50" s="2">
        <v>48.000000000000007</v>
      </c>
      <c r="H50">
        <v>0</v>
      </c>
      <c r="I50">
        <v>0</v>
      </c>
      <c r="J50" s="7">
        <v>34089</v>
      </c>
      <c r="K50" s="7">
        <v>34090</v>
      </c>
      <c r="L50" t="s">
        <v>519</v>
      </c>
      <c r="M50" t="str">
        <f>IFERROR(INDEX(Table2[Campaign], MATCH(Table4[[#This Row],[Well Name (WellView Version)]], Table2[Well Name
Actual], 0)), "A_Others")</f>
        <v>A_Others</v>
      </c>
      <c r="N50" s="19">
        <f>IF(Table4[[#This Row],[Report Number]]=_xlfn.MINIFS(Table4[Report Number], Table4[Well Name (WellView Version)], Table4[[#This Row],[Well Name (WellView Version)]]), Table4[[#This Row],[Depth End (MD)]], Table4[[#This Row],[Depth End (MD)]]-F49)</f>
        <v>0</v>
      </c>
      <c r="O50" s="2">
        <f>IF(Table4[[#This Row],[Report Number]]=_xlfn.MINIFS(Table4[Report Number], Table4[Well Name (WellView Version)], Table4[[#This Row],[Well Name (WellView Version)]]), Table4[[#This Row],[Cum Time Log Days_WV]], Table4[[#This Row],[Cum Time Log Days_WV]]-G49)</f>
        <v>1</v>
      </c>
      <c r="P50" s="2">
        <f>(Table4[[#This Row],[dZ ft]]&lt;=50)*Table4[[#This Row],[dT days]]</f>
        <v>1</v>
      </c>
      <c r="Q50">
        <f>YEAR(Table4[[#This Row],[Report Start Date]])</f>
        <v>1993</v>
      </c>
      <c r="R50">
        <f>Table4[[#This Row],[Year Start Date]]</f>
        <v>1993</v>
      </c>
    </row>
    <row r="51" spans="2:18" x14ac:dyDescent="0.3">
      <c r="B51">
        <v>49</v>
      </c>
      <c r="C51" t="s">
        <v>345</v>
      </c>
      <c r="D51" t="s">
        <v>271</v>
      </c>
      <c r="E51">
        <v>49</v>
      </c>
      <c r="F51" s="2">
        <v>5242.9999999999991</v>
      </c>
      <c r="G51" s="2">
        <v>49.000000000000007</v>
      </c>
      <c r="H51">
        <v>0</v>
      </c>
      <c r="I51">
        <v>0</v>
      </c>
      <c r="J51" s="7">
        <v>34090</v>
      </c>
      <c r="K51" s="7">
        <v>34091</v>
      </c>
      <c r="L51" t="s">
        <v>519</v>
      </c>
      <c r="M51" t="str">
        <f>IFERROR(INDEX(Table2[Campaign], MATCH(Table4[[#This Row],[Well Name (WellView Version)]], Table2[Well Name
Actual], 0)), "A_Others")</f>
        <v>A_Others</v>
      </c>
      <c r="N51" s="19">
        <f>IF(Table4[[#This Row],[Report Number]]=_xlfn.MINIFS(Table4[Report Number], Table4[Well Name (WellView Version)], Table4[[#This Row],[Well Name (WellView Version)]]), Table4[[#This Row],[Depth End (MD)]], Table4[[#This Row],[Depth End (MD)]]-F50)</f>
        <v>737.99999999999909</v>
      </c>
      <c r="O51" s="2">
        <f>IF(Table4[[#This Row],[Report Number]]=_xlfn.MINIFS(Table4[Report Number], Table4[Well Name (WellView Version)], Table4[[#This Row],[Well Name (WellView Version)]]), Table4[[#This Row],[Cum Time Log Days_WV]], Table4[[#This Row],[Cum Time Log Days_WV]]-G50)</f>
        <v>1</v>
      </c>
      <c r="P51" s="2">
        <f>(Table4[[#This Row],[dZ ft]]&lt;=50)*Table4[[#This Row],[dT days]]</f>
        <v>0</v>
      </c>
      <c r="Q51">
        <f>YEAR(Table4[[#This Row],[Report Start Date]])</f>
        <v>1993</v>
      </c>
      <c r="R51">
        <f>Table4[[#This Row],[Year Start Date]]</f>
        <v>1993</v>
      </c>
    </row>
    <row r="52" spans="2:18" x14ac:dyDescent="0.3">
      <c r="B52">
        <v>50</v>
      </c>
      <c r="C52" t="s">
        <v>345</v>
      </c>
      <c r="D52" t="s">
        <v>271</v>
      </c>
      <c r="E52">
        <v>50</v>
      </c>
      <c r="F52" s="2">
        <v>5242.9999999999991</v>
      </c>
      <c r="G52" s="2">
        <v>50.000000000000007</v>
      </c>
      <c r="H52">
        <v>0</v>
      </c>
      <c r="I52">
        <v>0</v>
      </c>
      <c r="J52" s="7">
        <v>34091</v>
      </c>
      <c r="K52" s="7">
        <v>34092</v>
      </c>
      <c r="L52" t="s">
        <v>519</v>
      </c>
      <c r="M52" t="str">
        <f>IFERROR(INDEX(Table2[Campaign], MATCH(Table4[[#This Row],[Well Name (WellView Version)]], Table2[Well Name
Actual], 0)), "A_Others")</f>
        <v>A_Others</v>
      </c>
      <c r="N52" s="19">
        <f>IF(Table4[[#This Row],[Report Number]]=_xlfn.MINIFS(Table4[Report Number], Table4[Well Name (WellView Version)], Table4[[#This Row],[Well Name (WellView Version)]]), Table4[[#This Row],[Depth End (MD)]], Table4[[#This Row],[Depth End (MD)]]-F51)</f>
        <v>0</v>
      </c>
      <c r="O52" s="2">
        <f>IF(Table4[[#This Row],[Report Number]]=_xlfn.MINIFS(Table4[Report Number], Table4[Well Name (WellView Version)], Table4[[#This Row],[Well Name (WellView Version)]]), Table4[[#This Row],[Cum Time Log Days_WV]], Table4[[#This Row],[Cum Time Log Days_WV]]-G51)</f>
        <v>1</v>
      </c>
      <c r="P52" s="2">
        <f>(Table4[[#This Row],[dZ ft]]&lt;=50)*Table4[[#This Row],[dT days]]</f>
        <v>1</v>
      </c>
      <c r="Q52">
        <f>YEAR(Table4[[#This Row],[Report Start Date]])</f>
        <v>1993</v>
      </c>
      <c r="R52">
        <f>Table4[[#This Row],[Year Start Date]]</f>
        <v>1993</v>
      </c>
    </row>
    <row r="53" spans="2:18" x14ac:dyDescent="0.3">
      <c r="B53">
        <v>51</v>
      </c>
      <c r="C53" t="s">
        <v>345</v>
      </c>
      <c r="D53" t="s">
        <v>271</v>
      </c>
      <c r="E53">
        <v>51</v>
      </c>
      <c r="F53" s="2">
        <v>5242.9999999999991</v>
      </c>
      <c r="G53" s="2">
        <v>51.000000000000007</v>
      </c>
      <c r="H53">
        <v>0</v>
      </c>
      <c r="I53">
        <v>0</v>
      </c>
      <c r="J53" s="7">
        <v>34092</v>
      </c>
      <c r="K53" s="7">
        <v>34093</v>
      </c>
      <c r="L53" t="s">
        <v>519</v>
      </c>
      <c r="M53" t="str">
        <f>IFERROR(INDEX(Table2[Campaign], MATCH(Table4[[#This Row],[Well Name (WellView Version)]], Table2[Well Name
Actual], 0)), "A_Others")</f>
        <v>A_Others</v>
      </c>
      <c r="N53" s="19">
        <f>IF(Table4[[#This Row],[Report Number]]=_xlfn.MINIFS(Table4[Report Number], Table4[Well Name (WellView Version)], Table4[[#This Row],[Well Name (WellView Version)]]), Table4[[#This Row],[Depth End (MD)]], Table4[[#This Row],[Depth End (MD)]]-F52)</f>
        <v>0</v>
      </c>
      <c r="O53" s="2">
        <f>IF(Table4[[#This Row],[Report Number]]=_xlfn.MINIFS(Table4[Report Number], Table4[Well Name (WellView Version)], Table4[[#This Row],[Well Name (WellView Version)]]), Table4[[#This Row],[Cum Time Log Days_WV]], Table4[[#This Row],[Cum Time Log Days_WV]]-G52)</f>
        <v>1</v>
      </c>
      <c r="P53" s="2">
        <f>(Table4[[#This Row],[dZ ft]]&lt;=50)*Table4[[#This Row],[dT days]]</f>
        <v>1</v>
      </c>
      <c r="Q53">
        <f>YEAR(Table4[[#This Row],[Report Start Date]])</f>
        <v>1993</v>
      </c>
      <c r="R53">
        <f>Table4[[#This Row],[Year Start Date]]</f>
        <v>1993</v>
      </c>
    </row>
    <row r="54" spans="2:18" x14ac:dyDescent="0.3">
      <c r="B54">
        <v>52</v>
      </c>
      <c r="C54" t="s">
        <v>345</v>
      </c>
      <c r="D54" t="s">
        <v>271</v>
      </c>
      <c r="E54">
        <v>52</v>
      </c>
      <c r="F54" s="2">
        <v>6234</v>
      </c>
      <c r="G54" s="2">
        <v>52.000000000000007</v>
      </c>
      <c r="H54">
        <v>0</v>
      </c>
      <c r="I54">
        <v>0</v>
      </c>
      <c r="J54" s="7">
        <v>34093</v>
      </c>
      <c r="K54" s="7">
        <v>34094</v>
      </c>
      <c r="L54" t="s">
        <v>519</v>
      </c>
      <c r="M54" t="str">
        <f>IFERROR(INDEX(Table2[Campaign], MATCH(Table4[[#This Row],[Well Name (WellView Version)]], Table2[Well Name
Actual], 0)), "A_Others")</f>
        <v>A_Others</v>
      </c>
      <c r="N54" s="19">
        <f>IF(Table4[[#This Row],[Report Number]]=_xlfn.MINIFS(Table4[Report Number], Table4[Well Name (WellView Version)], Table4[[#This Row],[Well Name (WellView Version)]]), Table4[[#This Row],[Depth End (MD)]], Table4[[#This Row],[Depth End (MD)]]-F53)</f>
        <v>991.00000000000091</v>
      </c>
      <c r="O54" s="2">
        <f>IF(Table4[[#This Row],[Report Number]]=_xlfn.MINIFS(Table4[Report Number], Table4[Well Name (WellView Version)], Table4[[#This Row],[Well Name (WellView Version)]]), Table4[[#This Row],[Cum Time Log Days_WV]], Table4[[#This Row],[Cum Time Log Days_WV]]-G53)</f>
        <v>1</v>
      </c>
      <c r="P54" s="2">
        <f>(Table4[[#This Row],[dZ ft]]&lt;=50)*Table4[[#This Row],[dT days]]</f>
        <v>0</v>
      </c>
      <c r="Q54">
        <f>YEAR(Table4[[#This Row],[Report Start Date]])</f>
        <v>1993</v>
      </c>
      <c r="R54">
        <f>Table4[[#This Row],[Year Start Date]]</f>
        <v>1993</v>
      </c>
    </row>
    <row r="55" spans="2:18" x14ac:dyDescent="0.3">
      <c r="B55">
        <v>53</v>
      </c>
      <c r="C55" t="s">
        <v>345</v>
      </c>
      <c r="D55" t="s">
        <v>271</v>
      </c>
      <c r="E55">
        <v>53</v>
      </c>
      <c r="F55" s="2">
        <v>6234</v>
      </c>
      <c r="G55" s="2">
        <v>53.000000000000007</v>
      </c>
      <c r="H55">
        <v>0</v>
      </c>
      <c r="I55">
        <v>0</v>
      </c>
      <c r="J55" s="7">
        <v>34094</v>
      </c>
      <c r="K55" s="7">
        <v>34095</v>
      </c>
      <c r="L55" t="s">
        <v>519</v>
      </c>
      <c r="M55" t="str">
        <f>IFERROR(INDEX(Table2[Campaign], MATCH(Table4[[#This Row],[Well Name (WellView Version)]], Table2[Well Name
Actual], 0)), "A_Others")</f>
        <v>A_Others</v>
      </c>
      <c r="N55" s="19">
        <f>IF(Table4[[#This Row],[Report Number]]=_xlfn.MINIFS(Table4[Report Number], Table4[Well Name (WellView Version)], Table4[[#This Row],[Well Name (WellView Version)]]), Table4[[#This Row],[Depth End (MD)]], Table4[[#This Row],[Depth End (MD)]]-F54)</f>
        <v>0</v>
      </c>
      <c r="O55" s="2">
        <f>IF(Table4[[#This Row],[Report Number]]=_xlfn.MINIFS(Table4[Report Number], Table4[Well Name (WellView Version)], Table4[[#This Row],[Well Name (WellView Version)]]), Table4[[#This Row],[Cum Time Log Days_WV]], Table4[[#This Row],[Cum Time Log Days_WV]]-G54)</f>
        <v>1</v>
      </c>
      <c r="P55" s="2">
        <f>(Table4[[#This Row],[dZ ft]]&lt;=50)*Table4[[#This Row],[dT days]]</f>
        <v>1</v>
      </c>
      <c r="Q55">
        <f>YEAR(Table4[[#This Row],[Report Start Date]])</f>
        <v>1993</v>
      </c>
      <c r="R55">
        <f>Table4[[#This Row],[Year Start Date]]</f>
        <v>1993</v>
      </c>
    </row>
    <row r="56" spans="2:18" x14ac:dyDescent="0.3">
      <c r="B56">
        <v>54</v>
      </c>
      <c r="C56" t="s">
        <v>345</v>
      </c>
      <c r="D56" t="s">
        <v>271</v>
      </c>
      <c r="E56">
        <v>54</v>
      </c>
      <c r="F56" s="2">
        <v>6234</v>
      </c>
      <c r="G56" s="2">
        <v>54.000000000000007</v>
      </c>
      <c r="H56">
        <v>0</v>
      </c>
      <c r="I56">
        <v>0</v>
      </c>
      <c r="J56" s="7">
        <v>34095</v>
      </c>
      <c r="K56" s="7">
        <v>34096</v>
      </c>
      <c r="L56" t="s">
        <v>519</v>
      </c>
      <c r="M56" t="str">
        <f>IFERROR(INDEX(Table2[Campaign], MATCH(Table4[[#This Row],[Well Name (WellView Version)]], Table2[Well Name
Actual], 0)), "A_Others")</f>
        <v>A_Others</v>
      </c>
      <c r="N56" s="19">
        <f>IF(Table4[[#This Row],[Report Number]]=_xlfn.MINIFS(Table4[Report Number], Table4[Well Name (WellView Version)], Table4[[#This Row],[Well Name (WellView Version)]]), Table4[[#This Row],[Depth End (MD)]], Table4[[#This Row],[Depth End (MD)]]-F55)</f>
        <v>0</v>
      </c>
      <c r="O56" s="2">
        <f>IF(Table4[[#This Row],[Report Number]]=_xlfn.MINIFS(Table4[Report Number], Table4[Well Name (WellView Version)], Table4[[#This Row],[Well Name (WellView Version)]]), Table4[[#This Row],[Cum Time Log Days_WV]], Table4[[#This Row],[Cum Time Log Days_WV]]-G55)</f>
        <v>1</v>
      </c>
      <c r="P56" s="2">
        <f>(Table4[[#This Row],[dZ ft]]&lt;=50)*Table4[[#This Row],[dT days]]</f>
        <v>1</v>
      </c>
      <c r="Q56">
        <f>YEAR(Table4[[#This Row],[Report Start Date]])</f>
        <v>1993</v>
      </c>
      <c r="R56">
        <f>Table4[[#This Row],[Year Start Date]]</f>
        <v>1993</v>
      </c>
    </row>
    <row r="57" spans="2:18" x14ac:dyDescent="0.3">
      <c r="B57">
        <v>55</v>
      </c>
      <c r="C57" t="s">
        <v>345</v>
      </c>
      <c r="D57" t="s">
        <v>271</v>
      </c>
      <c r="E57">
        <v>55</v>
      </c>
      <c r="F57" s="2">
        <v>6946</v>
      </c>
      <c r="G57" s="2">
        <v>55.000000000000007</v>
      </c>
      <c r="H57">
        <v>0</v>
      </c>
      <c r="I57">
        <v>0</v>
      </c>
      <c r="J57" s="7">
        <v>34096</v>
      </c>
      <c r="K57" s="7">
        <v>34097</v>
      </c>
      <c r="L57" t="s">
        <v>519</v>
      </c>
      <c r="M57" t="str">
        <f>IFERROR(INDEX(Table2[Campaign], MATCH(Table4[[#This Row],[Well Name (WellView Version)]], Table2[Well Name
Actual], 0)), "A_Others")</f>
        <v>A_Others</v>
      </c>
      <c r="N57" s="19">
        <f>IF(Table4[[#This Row],[Report Number]]=_xlfn.MINIFS(Table4[Report Number], Table4[Well Name (WellView Version)], Table4[[#This Row],[Well Name (WellView Version)]]), Table4[[#This Row],[Depth End (MD)]], Table4[[#This Row],[Depth End (MD)]]-F56)</f>
        <v>712</v>
      </c>
      <c r="O57" s="2">
        <f>IF(Table4[[#This Row],[Report Number]]=_xlfn.MINIFS(Table4[Report Number], Table4[Well Name (WellView Version)], Table4[[#This Row],[Well Name (WellView Version)]]), Table4[[#This Row],[Cum Time Log Days_WV]], Table4[[#This Row],[Cum Time Log Days_WV]]-G56)</f>
        <v>1</v>
      </c>
      <c r="P57" s="2">
        <f>(Table4[[#This Row],[dZ ft]]&lt;=50)*Table4[[#This Row],[dT days]]</f>
        <v>0</v>
      </c>
      <c r="Q57">
        <f>YEAR(Table4[[#This Row],[Report Start Date]])</f>
        <v>1993</v>
      </c>
      <c r="R57">
        <f>Table4[[#This Row],[Year Start Date]]</f>
        <v>1993</v>
      </c>
    </row>
    <row r="58" spans="2:18" x14ac:dyDescent="0.3">
      <c r="B58">
        <v>56</v>
      </c>
      <c r="C58" t="s">
        <v>345</v>
      </c>
      <c r="D58" t="s">
        <v>271</v>
      </c>
      <c r="E58">
        <v>56</v>
      </c>
      <c r="F58" s="2">
        <v>6946</v>
      </c>
      <c r="G58" s="2">
        <v>56.000000000000007</v>
      </c>
      <c r="H58">
        <v>0</v>
      </c>
      <c r="I58">
        <v>0</v>
      </c>
      <c r="J58" s="7">
        <v>34097</v>
      </c>
      <c r="K58" s="7">
        <v>34098</v>
      </c>
      <c r="L58" t="s">
        <v>519</v>
      </c>
      <c r="M58" t="str">
        <f>IFERROR(INDEX(Table2[Campaign], MATCH(Table4[[#This Row],[Well Name (WellView Version)]], Table2[Well Name
Actual], 0)), "A_Others")</f>
        <v>A_Others</v>
      </c>
      <c r="N58" s="19">
        <f>IF(Table4[[#This Row],[Report Number]]=_xlfn.MINIFS(Table4[Report Number], Table4[Well Name (WellView Version)], Table4[[#This Row],[Well Name (WellView Version)]]), Table4[[#This Row],[Depth End (MD)]], Table4[[#This Row],[Depth End (MD)]]-F57)</f>
        <v>0</v>
      </c>
      <c r="O58" s="2">
        <f>IF(Table4[[#This Row],[Report Number]]=_xlfn.MINIFS(Table4[Report Number], Table4[Well Name (WellView Version)], Table4[[#This Row],[Well Name (WellView Version)]]), Table4[[#This Row],[Cum Time Log Days_WV]], Table4[[#This Row],[Cum Time Log Days_WV]]-G57)</f>
        <v>1</v>
      </c>
      <c r="P58" s="2">
        <f>(Table4[[#This Row],[dZ ft]]&lt;=50)*Table4[[#This Row],[dT days]]</f>
        <v>1</v>
      </c>
      <c r="Q58">
        <f>YEAR(Table4[[#This Row],[Report Start Date]])</f>
        <v>1993</v>
      </c>
      <c r="R58">
        <f>Table4[[#This Row],[Year Start Date]]</f>
        <v>1993</v>
      </c>
    </row>
    <row r="59" spans="2:18" x14ac:dyDescent="0.3">
      <c r="B59">
        <v>57</v>
      </c>
      <c r="C59" t="s">
        <v>345</v>
      </c>
      <c r="D59" t="s">
        <v>271</v>
      </c>
      <c r="E59">
        <v>57</v>
      </c>
      <c r="F59" s="2">
        <v>6946</v>
      </c>
      <c r="G59" s="2">
        <v>57.125000000000007</v>
      </c>
      <c r="H59">
        <v>0</v>
      </c>
      <c r="I59">
        <v>0</v>
      </c>
      <c r="J59" s="7">
        <v>34098</v>
      </c>
      <c r="K59" s="7">
        <v>34099</v>
      </c>
      <c r="L59" t="s">
        <v>519</v>
      </c>
      <c r="M59" t="str">
        <f>IFERROR(INDEX(Table2[Campaign], MATCH(Table4[[#This Row],[Well Name (WellView Version)]], Table2[Well Name
Actual], 0)), "A_Others")</f>
        <v>A_Others</v>
      </c>
      <c r="N59" s="19">
        <f>IF(Table4[[#This Row],[Report Number]]=_xlfn.MINIFS(Table4[Report Number], Table4[Well Name (WellView Version)], Table4[[#This Row],[Well Name (WellView Version)]]), Table4[[#This Row],[Depth End (MD)]], Table4[[#This Row],[Depth End (MD)]]-F58)</f>
        <v>0</v>
      </c>
      <c r="O59" s="2">
        <f>IF(Table4[[#This Row],[Report Number]]=_xlfn.MINIFS(Table4[Report Number], Table4[Well Name (WellView Version)], Table4[[#This Row],[Well Name (WellView Version)]]), Table4[[#This Row],[Cum Time Log Days_WV]], Table4[[#This Row],[Cum Time Log Days_WV]]-G58)</f>
        <v>1.125</v>
      </c>
      <c r="P59" s="2">
        <f>(Table4[[#This Row],[dZ ft]]&lt;=50)*Table4[[#This Row],[dT days]]</f>
        <v>1.125</v>
      </c>
      <c r="Q59">
        <f>YEAR(Table4[[#This Row],[Report Start Date]])</f>
        <v>1993</v>
      </c>
      <c r="R59">
        <f>Table4[[#This Row],[Year Start Date]]</f>
        <v>1993</v>
      </c>
    </row>
    <row r="60" spans="2:18" x14ac:dyDescent="0.3">
      <c r="B60">
        <v>58</v>
      </c>
      <c r="C60" t="s">
        <v>345</v>
      </c>
      <c r="D60" t="s">
        <v>271</v>
      </c>
      <c r="E60">
        <v>58</v>
      </c>
      <c r="F60" s="2">
        <v>7383</v>
      </c>
      <c r="G60" s="2">
        <v>58.125000000000007</v>
      </c>
      <c r="H60">
        <v>0</v>
      </c>
      <c r="I60">
        <v>0</v>
      </c>
      <c r="J60" s="7">
        <v>34099</v>
      </c>
      <c r="K60" s="7">
        <v>34100</v>
      </c>
      <c r="L60" t="s">
        <v>519</v>
      </c>
      <c r="M60" t="str">
        <f>IFERROR(INDEX(Table2[Campaign], MATCH(Table4[[#This Row],[Well Name (WellView Version)]], Table2[Well Name
Actual], 0)), "A_Others")</f>
        <v>A_Others</v>
      </c>
      <c r="N60" s="19">
        <f>IF(Table4[[#This Row],[Report Number]]=_xlfn.MINIFS(Table4[Report Number], Table4[Well Name (WellView Version)], Table4[[#This Row],[Well Name (WellView Version)]]), Table4[[#This Row],[Depth End (MD)]], Table4[[#This Row],[Depth End (MD)]]-F59)</f>
        <v>437</v>
      </c>
      <c r="O60" s="2">
        <f>IF(Table4[[#This Row],[Report Number]]=_xlfn.MINIFS(Table4[Report Number], Table4[Well Name (WellView Version)], Table4[[#This Row],[Well Name (WellView Version)]]), Table4[[#This Row],[Cum Time Log Days_WV]], Table4[[#This Row],[Cum Time Log Days_WV]]-G59)</f>
        <v>1</v>
      </c>
      <c r="P60" s="2">
        <f>(Table4[[#This Row],[dZ ft]]&lt;=50)*Table4[[#This Row],[dT days]]</f>
        <v>0</v>
      </c>
      <c r="Q60">
        <f>YEAR(Table4[[#This Row],[Report Start Date]])</f>
        <v>1993</v>
      </c>
      <c r="R60">
        <f>Table4[[#This Row],[Year Start Date]]</f>
        <v>1993</v>
      </c>
    </row>
    <row r="61" spans="2:18" x14ac:dyDescent="0.3">
      <c r="B61">
        <v>59</v>
      </c>
      <c r="C61" t="s">
        <v>345</v>
      </c>
      <c r="D61" t="s">
        <v>271</v>
      </c>
      <c r="E61">
        <v>59</v>
      </c>
      <c r="F61" s="2">
        <v>7383</v>
      </c>
      <c r="G61" s="2">
        <v>59.125000000000007</v>
      </c>
      <c r="H61">
        <v>0</v>
      </c>
      <c r="I61">
        <v>0</v>
      </c>
      <c r="J61" s="7">
        <v>34100</v>
      </c>
      <c r="K61" s="7">
        <v>34101</v>
      </c>
      <c r="L61" t="s">
        <v>519</v>
      </c>
      <c r="M61" t="str">
        <f>IFERROR(INDEX(Table2[Campaign], MATCH(Table4[[#This Row],[Well Name (WellView Version)]], Table2[Well Name
Actual], 0)), "A_Others")</f>
        <v>A_Others</v>
      </c>
      <c r="N61" s="19">
        <f>IF(Table4[[#This Row],[Report Number]]=_xlfn.MINIFS(Table4[Report Number], Table4[Well Name (WellView Version)], Table4[[#This Row],[Well Name (WellView Version)]]), Table4[[#This Row],[Depth End (MD)]], Table4[[#This Row],[Depth End (MD)]]-F60)</f>
        <v>0</v>
      </c>
      <c r="O61" s="2">
        <f>IF(Table4[[#This Row],[Report Number]]=_xlfn.MINIFS(Table4[Report Number], Table4[Well Name (WellView Version)], Table4[[#This Row],[Well Name (WellView Version)]]), Table4[[#This Row],[Cum Time Log Days_WV]], Table4[[#This Row],[Cum Time Log Days_WV]]-G60)</f>
        <v>1</v>
      </c>
      <c r="P61" s="2">
        <f>(Table4[[#This Row],[dZ ft]]&lt;=50)*Table4[[#This Row],[dT days]]</f>
        <v>1</v>
      </c>
      <c r="Q61">
        <f>YEAR(Table4[[#This Row],[Report Start Date]])</f>
        <v>1993</v>
      </c>
      <c r="R61">
        <f>Table4[[#This Row],[Year Start Date]]</f>
        <v>1993</v>
      </c>
    </row>
    <row r="62" spans="2:18" x14ac:dyDescent="0.3">
      <c r="B62">
        <v>60</v>
      </c>
      <c r="C62" t="s">
        <v>345</v>
      </c>
      <c r="D62" t="s">
        <v>271</v>
      </c>
      <c r="E62">
        <v>60</v>
      </c>
      <c r="F62" s="2">
        <v>7383</v>
      </c>
      <c r="G62" s="2">
        <v>60.125000000000007</v>
      </c>
      <c r="H62">
        <v>0</v>
      </c>
      <c r="I62">
        <v>0</v>
      </c>
      <c r="J62" s="7">
        <v>34101</v>
      </c>
      <c r="K62" s="7">
        <v>34102</v>
      </c>
      <c r="L62" t="s">
        <v>520</v>
      </c>
      <c r="M62" t="str">
        <f>IFERROR(INDEX(Table2[Campaign], MATCH(Table4[[#This Row],[Well Name (WellView Version)]], Table2[Well Name
Actual], 0)), "A_Others")</f>
        <v>A_Others</v>
      </c>
      <c r="N62" s="19">
        <f>IF(Table4[[#This Row],[Report Number]]=_xlfn.MINIFS(Table4[Report Number], Table4[Well Name (WellView Version)], Table4[[#This Row],[Well Name (WellView Version)]]), Table4[[#This Row],[Depth End (MD)]], Table4[[#This Row],[Depth End (MD)]]-F61)</f>
        <v>0</v>
      </c>
      <c r="O62" s="2">
        <f>IF(Table4[[#This Row],[Report Number]]=_xlfn.MINIFS(Table4[Report Number], Table4[Well Name (WellView Version)], Table4[[#This Row],[Well Name (WellView Version)]]), Table4[[#This Row],[Cum Time Log Days_WV]], Table4[[#This Row],[Cum Time Log Days_WV]]-G61)</f>
        <v>1</v>
      </c>
      <c r="P62" s="2">
        <f>(Table4[[#This Row],[dZ ft]]&lt;=50)*Table4[[#This Row],[dT days]]</f>
        <v>1</v>
      </c>
      <c r="Q62">
        <f>YEAR(Table4[[#This Row],[Report Start Date]])</f>
        <v>1993</v>
      </c>
      <c r="R62">
        <f>Table4[[#This Row],[Year Start Date]]</f>
        <v>1993</v>
      </c>
    </row>
    <row r="63" spans="2:18" x14ac:dyDescent="0.3">
      <c r="B63">
        <v>61</v>
      </c>
      <c r="C63" t="s">
        <v>345</v>
      </c>
      <c r="D63" t="s">
        <v>271</v>
      </c>
      <c r="E63">
        <v>61</v>
      </c>
      <c r="F63" s="2">
        <v>7383</v>
      </c>
      <c r="G63" s="2">
        <v>61.125000000000007</v>
      </c>
      <c r="H63">
        <v>0</v>
      </c>
      <c r="I63">
        <v>0</v>
      </c>
      <c r="J63" s="7">
        <v>34102</v>
      </c>
      <c r="K63" s="7">
        <v>34103</v>
      </c>
      <c r="L63" t="s">
        <v>520</v>
      </c>
      <c r="M63" t="str">
        <f>IFERROR(INDEX(Table2[Campaign], MATCH(Table4[[#This Row],[Well Name (WellView Version)]], Table2[Well Name
Actual], 0)), "A_Others")</f>
        <v>A_Others</v>
      </c>
      <c r="N63" s="19">
        <f>IF(Table4[[#This Row],[Report Number]]=_xlfn.MINIFS(Table4[Report Number], Table4[Well Name (WellView Version)], Table4[[#This Row],[Well Name (WellView Version)]]), Table4[[#This Row],[Depth End (MD)]], Table4[[#This Row],[Depth End (MD)]]-F62)</f>
        <v>0</v>
      </c>
      <c r="O63" s="2">
        <f>IF(Table4[[#This Row],[Report Number]]=_xlfn.MINIFS(Table4[Report Number], Table4[Well Name (WellView Version)], Table4[[#This Row],[Well Name (WellView Version)]]), Table4[[#This Row],[Cum Time Log Days_WV]], Table4[[#This Row],[Cum Time Log Days_WV]]-G62)</f>
        <v>1</v>
      </c>
      <c r="P63" s="2">
        <f>(Table4[[#This Row],[dZ ft]]&lt;=50)*Table4[[#This Row],[dT days]]</f>
        <v>1</v>
      </c>
      <c r="Q63">
        <f>YEAR(Table4[[#This Row],[Report Start Date]])</f>
        <v>1993</v>
      </c>
      <c r="R63">
        <f>Table4[[#This Row],[Year Start Date]]</f>
        <v>1993</v>
      </c>
    </row>
    <row r="64" spans="2:18" x14ac:dyDescent="0.3">
      <c r="B64">
        <v>62</v>
      </c>
      <c r="C64" t="s">
        <v>345</v>
      </c>
      <c r="D64" t="s">
        <v>271</v>
      </c>
      <c r="E64">
        <v>62</v>
      </c>
      <c r="F64" s="2">
        <v>7383</v>
      </c>
      <c r="G64" s="2">
        <v>62.125000000000007</v>
      </c>
      <c r="H64">
        <v>0</v>
      </c>
      <c r="I64">
        <v>0</v>
      </c>
      <c r="J64" s="7">
        <v>34103</v>
      </c>
      <c r="K64" s="7">
        <v>34104</v>
      </c>
      <c r="L64" t="s">
        <v>520</v>
      </c>
      <c r="M64" t="str">
        <f>IFERROR(INDEX(Table2[Campaign], MATCH(Table4[[#This Row],[Well Name (WellView Version)]], Table2[Well Name
Actual], 0)), "A_Others")</f>
        <v>A_Others</v>
      </c>
      <c r="N64" s="19">
        <f>IF(Table4[[#This Row],[Report Number]]=_xlfn.MINIFS(Table4[Report Number], Table4[Well Name (WellView Version)], Table4[[#This Row],[Well Name (WellView Version)]]), Table4[[#This Row],[Depth End (MD)]], Table4[[#This Row],[Depth End (MD)]]-F63)</f>
        <v>0</v>
      </c>
      <c r="O64" s="2">
        <f>IF(Table4[[#This Row],[Report Number]]=_xlfn.MINIFS(Table4[Report Number], Table4[Well Name (WellView Version)], Table4[[#This Row],[Well Name (WellView Version)]]), Table4[[#This Row],[Cum Time Log Days_WV]], Table4[[#This Row],[Cum Time Log Days_WV]]-G63)</f>
        <v>1</v>
      </c>
      <c r="P64" s="2">
        <f>(Table4[[#This Row],[dZ ft]]&lt;=50)*Table4[[#This Row],[dT days]]</f>
        <v>1</v>
      </c>
      <c r="Q64">
        <f>YEAR(Table4[[#This Row],[Report Start Date]])</f>
        <v>1993</v>
      </c>
      <c r="R64">
        <f>Table4[[#This Row],[Year Start Date]]</f>
        <v>1993</v>
      </c>
    </row>
    <row r="65" spans="2:18" x14ac:dyDescent="0.3">
      <c r="B65">
        <v>63</v>
      </c>
      <c r="C65" t="s">
        <v>345</v>
      </c>
      <c r="D65" t="s">
        <v>271</v>
      </c>
      <c r="E65">
        <v>63</v>
      </c>
      <c r="F65" s="2">
        <v>7383</v>
      </c>
      <c r="G65" s="2">
        <v>63.125000000000007</v>
      </c>
      <c r="H65">
        <v>0</v>
      </c>
      <c r="I65">
        <v>0</v>
      </c>
      <c r="J65" s="7">
        <v>34104</v>
      </c>
      <c r="K65" s="7">
        <v>34105</v>
      </c>
      <c r="L65" t="s">
        <v>520</v>
      </c>
      <c r="M65" t="str">
        <f>IFERROR(INDEX(Table2[Campaign], MATCH(Table4[[#This Row],[Well Name (WellView Version)]], Table2[Well Name
Actual], 0)), "A_Others")</f>
        <v>A_Others</v>
      </c>
      <c r="N65" s="19">
        <f>IF(Table4[[#This Row],[Report Number]]=_xlfn.MINIFS(Table4[Report Number], Table4[Well Name (WellView Version)], Table4[[#This Row],[Well Name (WellView Version)]]), Table4[[#This Row],[Depth End (MD)]], Table4[[#This Row],[Depth End (MD)]]-F64)</f>
        <v>0</v>
      </c>
      <c r="O65" s="2">
        <f>IF(Table4[[#This Row],[Report Number]]=_xlfn.MINIFS(Table4[Report Number], Table4[Well Name (WellView Version)], Table4[[#This Row],[Well Name (WellView Version)]]), Table4[[#This Row],[Cum Time Log Days_WV]], Table4[[#This Row],[Cum Time Log Days_WV]]-G64)</f>
        <v>1</v>
      </c>
      <c r="P65" s="2">
        <f>(Table4[[#This Row],[dZ ft]]&lt;=50)*Table4[[#This Row],[dT days]]</f>
        <v>1</v>
      </c>
      <c r="Q65">
        <f>YEAR(Table4[[#This Row],[Report Start Date]])</f>
        <v>1993</v>
      </c>
      <c r="R65">
        <f>Table4[[#This Row],[Year Start Date]]</f>
        <v>1993</v>
      </c>
    </row>
    <row r="66" spans="2:18" x14ac:dyDescent="0.3">
      <c r="B66">
        <v>64</v>
      </c>
      <c r="C66" t="s">
        <v>345</v>
      </c>
      <c r="D66" t="s">
        <v>271</v>
      </c>
      <c r="E66">
        <v>64</v>
      </c>
      <c r="F66" s="2">
        <v>7949.9999999999991</v>
      </c>
      <c r="G66" s="2">
        <v>64.125000000000014</v>
      </c>
      <c r="H66">
        <v>0</v>
      </c>
      <c r="I66">
        <v>0</v>
      </c>
      <c r="J66" s="7">
        <v>34105</v>
      </c>
      <c r="K66" s="7">
        <v>34106</v>
      </c>
      <c r="L66" t="s">
        <v>521</v>
      </c>
      <c r="M66" t="str">
        <f>IFERROR(INDEX(Table2[Campaign], MATCH(Table4[[#This Row],[Well Name (WellView Version)]], Table2[Well Name
Actual], 0)), "A_Others")</f>
        <v>A_Others</v>
      </c>
      <c r="N66" s="19">
        <f>IF(Table4[[#This Row],[Report Number]]=_xlfn.MINIFS(Table4[Report Number], Table4[Well Name (WellView Version)], Table4[[#This Row],[Well Name (WellView Version)]]), Table4[[#This Row],[Depth End (MD)]], Table4[[#This Row],[Depth End (MD)]]-F65)</f>
        <v>566.99999999999909</v>
      </c>
      <c r="O66" s="2">
        <f>IF(Table4[[#This Row],[Report Number]]=_xlfn.MINIFS(Table4[Report Number], Table4[Well Name (WellView Version)], Table4[[#This Row],[Well Name (WellView Version)]]), Table4[[#This Row],[Cum Time Log Days_WV]], Table4[[#This Row],[Cum Time Log Days_WV]]-G65)</f>
        <v>1.0000000000000071</v>
      </c>
      <c r="P66" s="2">
        <f>(Table4[[#This Row],[dZ ft]]&lt;=50)*Table4[[#This Row],[dT days]]</f>
        <v>0</v>
      </c>
      <c r="Q66">
        <f>YEAR(Table4[[#This Row],[Report Start Date]])</f>
        <v>1993</v>
      </c>
      <c r="R66">
        <f>Table4[[#This Row],[Year Start Date]]</f>
        <v>1993</v>
      </c>
    </row>
    <row r="67" spans="2:18" x14ac:dyDescent="0.3">
      <c r="B67">
        <v>65</v>
      </c>
      <c r="C67" t="s">
        <v>345</v>
      </c>
      <c r="D67" t="s">
        <v>271</v>
      </c>
      <c r="E67">
        <v>65</v>
      </c>
      <c r="F67" s="2">
        <v>7949.9999999999991</v>
      </c>
      <c r="G67" s="2">
        <v>65.125000000000014</v>
      </c>
      <c r="H67">
        <v>0</v>
      </c>
      <c r="I67">
        <v>0</v>
      </c>
      <c r="J67" s="7">
        <v>34106</v>
      </c>
      <c r="K67" s="7">
        <v>34107</v>
      </c>
      <c r="L67" t="s">
        <v>521</v>
      </c>
      <c r="M67" t="str">
        <f>IFERROR(INDEX(Table2[Campaign], MATCH(Table4[[#This Row],[Well Name (WellView Version)]], Table2[Well Name
Actual], 0)), "A_Others")</f>
        <v>A_Others</v>
      </c>
      <c r="N67" s="19">
        <f>IF(Table4[[#This Row],[Report Number]]=_xlfn.MINIFS(Table4[Report Number], Table4[Well Name (WellView Version)], Table4[[#This Row],[Well Name (WellView Version)]]), Table4[[#This Row],[Depth End (MD)]], Table4[[#This Row],[Depth End (MD)]]-F66)</f>
        <v>0</v>
      </c>
      <c r="O67" s="2">
        <f>IF(Table4[[#This Row],[Report Number]]=_xlfn.MINIFS(Table4[Report Number], Table4[Well Name (WellView Version)], Table4[[#This Row],[Well Name (WellView Version)]]), Table4[[#This Row],[Cum Time Log Days_WV]], Table4[[#This Row],[Cum Time Log Days_WV]]-G66)</f>
        <v>1</v>
      </c>
      <c r="P67" s="2">
        <f>(Table4[[#This Row],[dZ ft]]&lt;=50)*Table4[[#This Row],[dT days]]</f>
        <v>1</v>
      </c>
      <c r="Q67">
        <f>YEAR(Table4[[#This Row],[Report Start Date]])</f>
        <v>1993</v>
      </c>
      <c r="R67">
        <f>Table4[[#This Row],[Year Start Date]]</f>
        <v>1993</v>
      </c>
    </row>
    <row r="68" spans="2:18" x14ac:dyDescent="0.3">
      <c r="B68">
        <v>66</v>
      </c>
      <c r="C68" t="s">
        <v>345</v>
      </c>
      <c r="D68" t="s">
        <v>271</v>
      </c>
      <c r="E68">
        <v>66</v>
      </c>
      <c r="F68" s="2">
        <v>7949.9999999999991</v>
      </c>
      <c r="G68" s="2">
        <v>66.125000000000014</v>
      </c>
      <c r="H68">
        <v>0</v>
      </c>
      <c r="I68">
        <v>0</v>
      </c>
      <c r="J68" s="7">
        <v>34107</v>
      </c>
      <c r="K68" s="7">
        <v>34108</v>
      </c>
      <c r="L68" t="s">
        <v>521</v>
      </c>
      <c r="M68" t="str">
        <f>IFERROR(INDEX(Table2[Campaign], MATCH(Table4[[#This Row],[Well Name (WellView Version)]], Table2[Well Name
Actual], 0)), "A_Others")</f>
        <v>A_Others</v>
      </c>
      <c r="N68" s="19">
        <f>IF(Table4[[#This Row],[Report Number]]=_xlfn.MINIFS(Table4[Report Number], Table4[Well Name (WellView Version)], Table4[[#This Row],[Well Name (WellView Version)]]), Table4[[#This Row],[Depth End (MD)]], Table4[[#This Row],[Depth End (MD)]]-F67)</f>
        <v>0</v>
      </c>
      <c r="O68" s="2">
        <f>IF(Table4[[#This Row],[Report Number]]=_xlfn.MINIFS(Table4[Report Number], Table4[Well Name (WellView Version)], Table4[[#This Row],[Well Name (WellView Version)]]), Table4[[#This Row],[Cum Time Log Days_WV]], Table4[[#This Row],[Cum Time Log Days_WV]]-G67)</f>
        <v>1</v>
      </c>
      <c r="P68" s="2">
        <f>(Table4[[#This Row],[dZ ft]]&lt;=50)*Table4[[#This Row],[dT days]]</f>
        <v>1</v>
      </c>
      <c r="Q68">
        <f>YEAR(Table4[[#This Row],[Report Start Date]])</f>
        <v>1993</v>
      </c>
      <c r="R68">
        <f>Table4[[#This Row],[Year Start Date]]</f>
        <v>1993</v>
      </c>
    </row>
    <row r="69" spans="2:18" x14ac:dyDescent="0.3">
      <c r="B69">
        <v>67</v>
      </c>
      <c r="C69" t="s">
        <v>345</v>
      </c>
      <c r="D69" t="s">
        <v>271</v>
      </c>
      <c r="E69">
        <v>67</v>
      </c>
      <c r="F69" s="2">
        <v>7949.9999999999991</v>
      </c>
      <c r="G69" s="2">
        <v>67.125000000000014</v>
      </c>
      <c r="H69">
        <v>0</v>
      </c>
      <c r="I69">
        <v>0</v>
      </c>
      <c r="J69" s="7">
        <v>34108</v>
      </c>
      <c r="K69" s="7">
        <v>34109</v>
      </c>
      <c r="L69" t="s">
        <v>521</v>
      </c>
      <c r="M69" t="str">
        <f>IFERROR(INDEX(Table2[Campaign], MATCH(Table4[[#This Row],[Well Name (WellView Version)]], Table2[Well Name
Actual], 0)), "A_Others")</f>
        <v>A_Others</v>
      </c>
      <c r="N69" s="19">
        <f>IF(Table4[[#This Row],[Report Number]]=_xlfn.MINIFS(Table4[Report Number], Table4[Well Name (WellView Version)], Table4[[#This Row],[Well Name (WellView Version)]]), Table4[[#This Row],[Depth End (MD)]], Table4[[#This Row],[Depth End (MD)]]-F68)</f>
        <v>0</v>
      </c>
      <c r="O69" s="2">
        <f>IF(Table4[[#This Row],[Report Number]]=_xlfn.MINIFS(Table4[Report Number], Table4[Well Name (WellView Version)], Table4[[#This Row],[Well Name (WellView Version)]]), Table4[[#This Row],[Cum Time Log Days_WV]], Table4[[#This Row],[Cum Time Log Days_WV]]-G68)</f>
        <v>1</v>
      </c>
      <c r="P69" s="2">
        <f>(Table4[[#This Row],[dZ ft]]&lt;=50)*Table4[[#This Row],[dT days]]</f>
        <v>1</v>
      </c>
      <c r="Q69">
        <f>YEAR(Table4[[#This Row],[Report Start Date]])</f>
        <v>1993</v>
      </c>
      <c r="R69">
        <f>Table4[[#This Row],[Year Start Date]]</f>
        <v>1993</v>
      </c>
    </row>
    <row r="70" spans="2:18" x14ac:dyDescent="0.3">
      <c r="B70">
        <v>68</v>
      </c>
      <c r="C70" t="s">
        <v>345</v>
      </c>
      <c r="D70" t="s">
        <v>271</v>
      </c>
      <c r="E70">
        <v>68</v>
      </c>
      <c r="F70" s="2">
        <v>7949.9999999999991</v>
      </c>
      <c r="G70" s="2">
        <v>68.125000000000014</v>
      </c>
      <c r="H70">
        <v>0</v>
      </c>
      <c r="I70">
        <v>0</v>
      </c>
      <c r="J70" s="7">
        <v>34109</v>
      </c>
      <c r="K70" s="7">
        <v>34110</v>
      </c>
      <c r="L70" t="s">
        <v>522</v>
      </c>
      <c r="M70" t="str">
        <f>IFERROR(INDEX(Table2[Campaign], MATCH(Table4[[#This Row],[Well Name (WellView Version)]], Table2[Well Name
Actual], 0)), "A_Others")</f>
        <v>A_Others</v>
      </c>
      <c r="N70" s="19">
        <f>IF(Table4[[#This Row],[Report Number]]=_xlfn.MINIFS(Table4[Report Number], Table4[Well Name (WellView Version)], Table4[[#This Row],[Well Name (WellView Version)]]), Table4[[#This Row],[Depth End (MD)]], Table4[[#This Row],[Depth End (MD)]]-F69)</f>
        <v>0</v>
      </c>
      <c r="O70" s="2">
        <f>IF(Table4[[#This Row],[Report Number]]=_xlfn.MINIFS(Table4[Report Number], Table4[Well Name (WellView Version)], Table4[[#This Row],[Well Name (WellView Version)]]), Table4[[#This Row],[Cum Time Log Days_WV]], Table4[[#This Row],[Cum Time Log Days_WV]]-G69)</f>
        <v>1</v>
      </c>
      <c r="P70" s="2">
        <f>(Table4[[#This Row],[dZ ft]]&lt;=50)*Table4[[#This Row],[dT days]]</f>
        <v>1</v>
      </c>
      <c r="Q70">
        <f>YEAR(Table4[[#This Row],[Report Start Date]])</f>
        <v>1993</v>
      </c>
      <c r="R70">
        <f>Table4[[#This Row],[Year Start Date]]</f>
        <v>1993</v>
      </c>
    </row>
    <row r="71" spans="2:18" x14ac:dyDescent="0.3">
      <c r="B71">
        <v>69</v>
      </c>
      <c r="C71" t="s">
        <v>345</v>
      </c>
      <c r="D71" t="s">
        <v>271</v>
      </c>
      <c r="E71">
        <v>69</v>
      </c>
      <c r="F71" s="2">
        <v>7949.9999999999991</v>
      </c>
      <c r="G71" s="2">
        <v>69.125000000000014</v>
      </c>
      <c r="H71">
        <v>0</v>
      </c>
      <c r="I71">
        <v>0</v>
      </c>
      <c r="J71" s="7">
        <v>34110</v>
      </c>
      <c r="K71" s="7">
        <v>34111</v>
      </c>
      <c r="L71" t="s">
        <v>522</v>
      </c>
      <c r="M71" t="str">
        <f>IFERROR(INDEX(Table2[Campaign], MATCH(Table4[[#This Row],[Well Name (WellView Version)]], Table2[Well Name
Actual], 0)), "A_Others")</f>
        <v>A_Others</v>
      </c>
      <c r="N71" s="19">
        <f>IF(Table4[[#This Row],[Report Number]]=_xlfn.MINIFS(Table4[Report Number], Table4[Well Name (WellView Version)], Table4[[#This Row],[Well Name (WellView Version)]]), Table4[[#This Row],[Depth End (MD)]], Table4[[#This Row],[Depth End (MD)]]-F70)</f>
        <v>0</v>
      </c>
      <c r="O71" s="2">
        <f>IF(Table4[[#This Row],[Report Number]]=_xlfn.MINIFS(Table4[Report Number], Table4[Well Name (WellView Version)], Table4[[#This Row],[Well Name (WellView Version)]]), Table4[[#This Row],[Cum Time Log Days_WV]], Table4[[#This Row],[Cum Time Log Days_WV]]-G70)</f>
        <v>1</v>
      </c>
      <c r="P71" s="2">
        <f>(Table4[[#This Row],[dZ ft]]&lt;=50)*Table4[[#This Row],[dT days]]</f>
        <v>1</v>
      </c>
      <c r="Q71">
        <f>YEAR(Table4[[#This Row],[Report Start Date]])</f>
        <v>1993</v>
      </c>
      <c r="R71">
        <f>Table4[[#This Row],[Year Start Date]]</f>
        <v>1993</v>
      </c>
    </row>
    <row r="72" spans="2:18" x14ac:dyDescent="0.3">
      <c r="B72">
        <v>70</v>
      </c>
      <c r="C72" t="s">
        <v>513</v>
      </c>
      <c r="D72" t="s">
        <v>271</v>
      </c>
      <c r="E72">
        <v>1</v>
      </c>
      <c r="F72" s="2">
        <v>0</v>
      </c>
      <c r="G72" s="2">
        <v>1</v>
      </c>
      <c r="J72" s="7">
        <v>35429</v>
      </c>
      <c r="K72" s="7">
        <v>35430</v>
      </c>
      <c r="M72" t="str">
        <f>IFERROR(INDEX(Table2[Campaign], MATCH(Table4[[#This Row],[Well Name (WellView Version)]], Table2[Well Name
Actual], 0)), "A_Others")</f>
        <v>A_Others</v>
      </c>
      <c r="N72" s="19">
        <f>IF(Table4[[#This Row],[Report Number]]=_xlfn.MINIFS(Table4[Report Number], Table4[Well Name (WellView Version)], Table4[[#This Row],[Well Name (WellView Version)]]), Table4[[#This Row],[Depth End (MD)]], Table4[[#This Row],[Depth End (MD)]]-F71)</f>
        <v>0</v>
      </c>
      <c r="O72" s="2">
        <f>IF(Table4[[#This Row],[Report Number]]=_xlfn.MINIFS(Table4[Report Number], Table4[Well Name (WellView Version)], Table4[[#This Row],[Well Name (WellView Version)]]), Table4[[#This Row],[Cum Time Log Days_WV]], Table4[[#This Row],[Cum Time Log Days_WV]]-G71)</f>
        <v>1</v>
      </c>
      <c r="P72" s="2">
        <f>(Table4[[#This Row],[dZ ft]]&lt;=50)*Table4[[#This Row],[dT days]]</f>
        <v>1</v>
      </c>
      <c r="Q72">
        <f>YEAR(Table4[[#This Row],[Report Start Date]])</f>
        <v>1996</v>
      </c>
      <c r="R72">
        <f>Table4[[#This Row],[Year Start Date]]</f>
        <v>1996</v>
      </c>
    </row>
    <row r="73" spans="2:18" x14ac:dyDescent="0.3">
      <c r="B73">
        <v>71</v>
      </c>
      <c r="C73" t="s">
        <v>513</v>
      </c>
      <c r="D73" t="s">
        <v>271</v>
      </c>
      <c r="E73">
        <v>2</v>
      </c>
      <c r="F73" s="2">
        <v>0</v>
      </c>
      <c r="G73" s="2">
        <v>2</v>
      </c>
      <c r="J73" s="7">
        <v>35430</v>
      </c>
      <c r="K73" s="7">
        <v>35431</v>
      </c>
      <c r="M73" t="str">
        <f>IFERROR(INDEX(Table2[Campaign], MATCH(Table4[[#This Row],[Well Name (WellView Version)]], Table2[Well Name
Actual], 0)), "A_Others")</f>
        <v>A_Others</v>
      </c>
      <c r="N73" s="19">
        <f>IF(Table4[[#This Row],[Report Number]]=_xlfn.MINIFS(Table4[Report Number], Table4[Well Name (WellView Version)], Table4[[#This Row],[Well Name (WellView Version)]]), Table4[[#This Row],[Depth End (MD)]], Table4[[#This Row],[Depth End (MD)]]-F72)</f>
        <v>0</v>
      </c>
      <c r="O73" s="2">
        <f>IF(Table4[[#This Row],[Report Number]]=_xlfn.MINIFS(Table4[Report Number], Table4[Well Name (WellView Version)], Table4[[#This Row],[Well Name (WellView Version)]]), Table4[[#This Row],[Cum Time Log Days_WV]], Table4[[#This Row],[Cum Time Log Days_WV]]-G72)</f>
        <v>1</v>
      </c>
      <c r="P73" s="2">
        <f>(Table4[[#This Row],[dZ ft]]&lt;=50)*Table4[[#This Row],[dT days]]</f>
        <v>1</v>
      </c>
      <c r="Q73">
        <f>YEAR(Table4[[#This Row],[Report Start Date]])</f>
        <v>1996</v>
      </c>
      <c r="R73">
        <f>Table4[[#This Row],[Year Start Date]]</f>
        <v>1996</v>
      </c>
    </row>
    <row r="74" spans="2:18" x14ac:dyDescent="0.3">
      <c r="B74">
        <v>72</v>
      </c>
      <c r="C74" t="s">
        <v>513</v>
      </c>
      <c r="D74" t="s">
        <v>271</v>
      </c>
      <c r="E74">
        <v>3</v>
      </c>
      <c r="F74" s="2">
        <v>0</v>
      </c>
      <c r="G74" s="2">
        <v>3</v>
      </c>
      <c r="J74" s="7">
        <v>35431</v>
      </c>
      <c r="K74" s="7">
        <v>35432</v>
      </c>
      <c r="M74" t="str">
        <f>IFERROR(INDEX(Table2[Campaign], MATCH(Table4[[#This Row],[Well Name (WellView Version)]], Table2[Well Name
Actual], 0)), "A_Others")</f>
        <v>A_Others</v>
      </c>
      <c r="N74" s="19">
        <f>IF(Table4[[#This Row],[Report Number]]=_xlfn.MINIFS(Table4[Report Number], Table4[Well Name (WellView Version)], Table4[[#This Row],[Well Name (WellView Version)]]), Table4[[#This Row],[Depth End (MD)]], Table4[[#This Row],[Depth End (MD)]]-F73)</f>
        <v>0</v>
      </c>
      <c r="O74" s="2">
        <f>IF(Table4[[#This Row],[Report Number]]=_xlfn.MINIFS(Table4[Report Number], Table4[Well Name (WellView Version)], Table4[[#This Row],[Well Name (WellView Version)]]), Table4[[#This Row],[Cum Time Log Days_WV]], Table4[[#This Row],[Cum Time Log Days_WV]]-G73)</f>
        <v>1</v>
      </c>
      <c r="P74" s="2">
        <f>(Table4[[#This Row],[dZ ft]]&lt;=50)*Table4[[#This Row],[dT days]]</f>
        <v>1</v>
      </c>
      <c r="Q74">
        <f>YEAR(Table4[[#This Row],[Report Start Date]])</f>
        <v>1997</v>
      </c>
      <c r="R74">
        <f>Table4[[#This Row],[Year Start Date]]</f>
        <v>1997</v>
      </c>
    </row>
    <row r="75" spans="2:18" x14ac:dyDescent="0.3">
      <c r="B75">
        <v>73</v>
      </c>
      <c r="C75" t="s">
        <v>513</v>
      </c>
      <c r="D75" t="s">
        <v>271</v>
      </c>
      <c r="E75">
        <v>4</v>
      </c>
      <c r="F75" s="2">
        <v>0</v>
      </c>
      <c r="G75" s="2">
        <v>4</v>
      </c>
      <c r="J75" s="7">
        <v>35432</v>
      </c>
      <c r="K75" s="7">
        <v>35433</v>
      </c>
      <c r="M75" t="str">
        <f>IFERROR(INDEX(Table2[Campaign], MATCH(Table4[[#This Row],[Well Name (WellView Version)]], Table2[Well Name
Actual], 0)), "A_Others")</f>
        <v>A_Others</v>
      </c>
      <c r="N75" s="19">
        <f>IF(Table4[[#This Row],[Report Number]]=_xlfn.MINIFS(Table4[Report Number], Table4[Well Name (WellView Version)], Table4[[#This Row],[Well Name (WellView Version)]]), Table4[[#This Row],[Depth End (MD)]], Table4[[#This Row],[Depth End (MD)]]-F74)</f>
        <v>0</v>
      </c>
      <c r="O75" s="2">
        <f>IF(Table4[[#This Row],[Report Number]]=_xlfn.MINIFS(Table4[Report Number], Table4[Well Name (WellView Version)], Table4[[#This Row],[Well Name (WellView Version)]]), Table4[[#This Row],[Cum Time Log Days_WV]], Table4[[#This Row],[Cum Time Log Days_WV]]-G74)</f>
        <v>1</v>
      </c>
      <c r="P75" s="2">
        <f>(Table4[[#This Row],[dZ ft]]&lt;=50)*Table4[[#This Row],[dT days]]</f>
        <v>1</v>
      </c>
      <c r="Q75">
        <f>YEAR(Table4[[#This Row],[Report Start Date]])</f>
        <v>1997</v>
      </c>
      <c r="R75">
        <f>Table4[[#This Row],[Year Start Date]]</f>
        <v>1997</v>
      </c>
    </row>
    <row r="76" spans="2:18" x14ac:dyDescent="0.3">
      <c r="B76">
        <v>74</v>
      </c>
      <c r="C76" t="s">
        <v>513</v>
      </c>
      <c r="D76" t="s">
        <v>271</v>
      </c>
      <c r="E76">
        <v>5</v>
      </c>
      <c r="F76" s="2">
        <v>0</v>
      </c>
      <c r="G76" s="2">
        <v>5</v>
      </c>
      <c r="J76" s="7">
        <v>35433</v>
      </c>
      <c r="K76" s="7">
        <v>35434</v>
      </c>
      <c r="M76" t="str">
        <f>IFERROR(INDEX(Table2[Campaign], MATCH(Table4[[#This Row],[Well Name (WellView Version)]], Table2[Well Name
Actual], 0)), "A_Others")</f>
        <v>A_Others</v>
      </c>
      <c r="N76" s="19">
        <f>IF(Table4[[#This Row],[Report Number]]=_xlfn.MINIFS(Table4[Report Number], Table4[Well Name (WellView Version)], Table4[[#This Row],[Well Name (WellView Version)]]), Table4[[#This Row],[Depth End (MD)]], Table4[[#This Row],[Depth End (MD)]]-F75)</f>
        <v>0</v>
      </c>
      <c r="O76" s="2">
        <f>IF(Table4[[#This Row],[Report Number]]=_xlfn.MINIFS(Table4[Report Number], Table4[Well Name (WellView Version)], Table4[[#This Row],[Well Name (WellView Version)]]), Table4[[#This Row],[Cum Time Log Days_WV]], Table4[[#This Row],[Cum Time Log Days_WV]]-G75)</f>
        <v>1</v>
      </c>
      <c r="P76" s="2">
        <f>(Table4[[#This Row],[dZ ft]]&lt;=50)*Table4[[#This Row],[dT days]]</f>
        <v>1</v>
      </c>
      <c r="Q76">
        <f>YEAR(Table4[[#This Row],[Report Start Date]])</f>
        <v>1997</v>
      </c>
      <c r="R76">
        <f>Table4[[#This Row],[Year Start Date]]</f>
        <v>1997</v>
      </c>
    </row>
    <row r="77" spans="2:18" x14ac:dyDescent="0.3">
      <c r="B77">
        <v>75</v>
      </c>
      <c r="C77" t="s">
        <v>513</v>
      </c>
      <c r="D77" t="s">
        <v>271</v>
      </c>
      <c r="E77">
        <v>6</v>
      </c>
      <c r="F77" s="2">
        <v>0</v>
      </c>
      <c r="G77" s="2">
        <v>6</v>
      </c>
      <c r="J77" s="7">
        <v>35434</v>
      </c>
      <c r="K77" s="7">
        <v>35435</v>
      </c>
      <c r="M77" t="str">
        <f>IFERROR(INDEX(Table2[Campaign], MATCH(Table4[[#This Row],[Well Name (WellView Version)]], Table2[Well Name
Actual], 0)), "A_Others")</f>
        <v>A_Others</v>
      </c>
      <c r="N77" s="19">
        <f>IF(Table4[[#This Row],[Report Number]]=_xlfn.MINIFS(Table4[Report Number], Table4[Well Name (WellView Version)], Table4[[#This Row],[Well Name (WellView Version)]]), Table4[[#This Row],[Depth End (MD)]], Table4[[#This Row],[Depth End (MD)]]-F76)</f>
        <v>0</v>
      </c>
      <c r="O77" s="2">
        <f>IF(Table4[[#This Row],[Report Number]]=_xlfn.MINIFS(Table4[Report Number], Table4[Well Name (WellView Version)], Table4[[#This Row],[Well Name (WellView Version)]]), Table4[[#This Row],[Cum Time Log Days_WV]], Table4[[#This Row],[Cum Time Log Days_WV]]-G76)</f>
        <v>1</v>
      </c>
      <c r="P77" s="2">
        <f>(Table4[[#This Row],[dZ ft]]&lt;=50)*Table4[[#This Row],[dT days]]</f>
        <v>1</v>
      </c>
      <c r="Q77">
        <f>YEAR(Table4[[#This Row],[Report Start Date]])</f>
        <v>1997</v>
      </c>
      <c r="R77">
        <f>Table4[[#This Row],[Year Start Date]]</f>
        <v>1997</v>
      </c>
    </row>
    <row r="78" spans="2:18" x14ac:dyDescent="0.3">
      <c r="B78">
        <v>76</v>
      </c>
      <c r="C78" t="s">
        <v>513</v>
      </c>
      <c r="D78" t="s">
        <v>271</v>
      </c>
      <c r="E78">
        <v>7</v>
      </c>
      <c r="F78" s="2">
        <v>0</v>
      </c>
      <c r="G78" s="2">
        <v>7</v>
      </c>
      <c r="J78" s="7">
        <v>35435</v>
      </c>
      <c r="K78" s="7">
        <v>35436</v>
      </c>
      <c r="M78" t="str">
        <f>IFERROR(INDEX(Table2[Campaign], MATCH(Table4[[#This Row],[Well Name (WellView Version)]], Table2[Well Name
Actual], 0)), "A_Others")</f>
        <v>A_Others</v>
      </c>
      <c r="N78" s="19">
        <f>IF(Table4[[#This Row],[Report Number]]=_xlfn.MINIFS(Table4[Report Number], Table4[Well Name (WellView Version)], Table4[[#This Row],[Well Name (WellView Version)]]), Table4[[#This Row],[Depth End (MD)]], Table4[[#This Row],[Depth End (MD)]]-F77)</f>
        <v>0</v>
      </c>
      <c r="O78" s="2">
        <f>IF(Table4[[#This Row],[Report Number]]=_xlfn.MINIFS(Table4[Report Number], Table4[Well Name (WellView Version)], Table4[[#This Row],[Well Name (WellView Version)]]), Table4[[#This Row],[Cum Time Log Days_WV]], Table4[[#This Row],[Cum Time Log Days_WV]]-G77)</f>
        <v>1</v>
      </c>
      <c r="P78" s="2">
        <f>(Table4[[#This Row],[dZ ft]]&lt;=50)*Table4[[#This Row],[dT days]]</f>
        <v>1</v>
      </c>
      <c r="Q78">
        <f>YEAR(Table4[[#This Row],[Report Start Date]])</f>
        <v>1997</v>
      </c>
      <c r="R78">
        <f>Table4[[#This Row],[Year Start Date]]</f>
        <v>1997</v>
      </c>
    </row>
    <row r="79" spans="2:18" x14ac:dyDescent="0.3">
      <c r="B79">
        <v>77</v>
      </c>
      <c r="C79" t="s">
        <v>513</v>
      </c>
      <c r="D79" t="s">
        <v>271</v>
      </c>
      <c r="E79">
        <v>8</v>
      </c>
      <c r="F79" s="2">
        <v>0</v>
      </c>
      <c r="G79" s="2">
        <v>8</v>
      </c>
      <c r="J79" s="7">
        <v>35436</v>
      </c>
      <c r="K79" s="7">
        <v>35437</v>
      </c>
      <c r="M79" t="str">
        <f>IFERROR(INDEX(Table2[Campaign], MATCH(Table4[[#This Row],[Well Name (WellView Version)]], Table2[Well Name
Actual], 0)), "A_Others")</f>
        <v>A_Others</v>
      </c>
      <c r="N79" s="19">
        <f>IF(Table4[[#This Row],[Report Number]]=_xlfn.MINIFS(Table4[Report Number], Table4[Well Name (WellView Version)], Table4[[#This Row],[Well Name (WellView Version)]]), Table4[[#This Row],[Depth End (MD)]], Table4[[#This Row],[Depth End (MD)]]-F78)</f>
        <v>0</v>
      </c>
      <c r="O79" s="2">
        <f>IF(Table4[[#This Row],[Report Number]]=_xlfn.MINIFS(Table4[Report Number], Table4[Well Name (WellView Version)], Table4[[#This Row],[Well Name (WellView Version)]]), Table4[[#This Row],[Cum Time Log Days_WV]], Table4[[#This Row],[Cum Time Log Days_WV]]-G78)</f>
        <v>1</v>
      </c>
      <c r="P79" s="2">
        <f>(Table4[[#This Row],[dZ ft]]&lt;=50)*Table4[[#This Row],[dT days]]</f>
        <v>1</v>
      </c>
      <c r="Q79">
        <f>YEAR(Table4[[#This Row],[Report Start Date]])</f>
        <v>1997</v>
      </c>
      <c r="R79">
        <f>Table4[[#This Row],[Year Start Date]]</f>
        <v>1997</v>
      </c>
    </row>
    <row r="80" spans="2:18" x14ac:dyDescent="0.3">
      <c r="B80">
        <v>78</v>
      </c>
      <c r="C80" t="s">
        <v>513</v>
      </c>
      <c r="D80" t="s">
        <v>271</v>
      </c>
      <c r="E80">
        <v>9</v>
      </c>
      <c r="F80" s="2">
        <v>0</v>
      </c>
      <c r="G80" s="2">
        <v>9</v>
      </c>
      <c r="J80" s="7">
        <v>35437</v>
      </c>
      <c r="K80" s="7">
        <v>35438</v>
      </c>
      <c r="M80" t="str">
        <f>IFERROR(INDEX(Table2[Campaign], MATCH(Table4[[#This Row],[Well Name (WellView Version)]], Table2[Well Name
Actual], 0)), "A_Others")</f>
        <v>A_Others</v>
      </c>
      <c r="N80" s="19">
        <f>IF(Table4[[#This Row],[Report Number]]=_xlfn.MINIFS(Table4[Report Number], Table4[Well Name (WellView Version)], Table4[[#This Row],[Well Name (WellView Version)]]), Table4[[#This Row],[Depth End (MD)]], Table4[[#This Row],[Depth End (MD)]]-F79)</f>
        <v>0</v>
      </c>
      <c r="O80" s="2">
        <f>IF(Table4[[#This Row],[Report Number]]=_xlfn.MINIFS(Table4[Report Number], Table4[Well Name (WellView Version)], Table4[[#This Row],[Well Name (WellView Version)]]), Table4[[#This Row],[Cum Time Log Days_WV]], Table4[[#This Row],[Cum Time Log Days_WV]]-G79)</f>
        <v>1</v>
      </c>
      <c r="P80" s="2">
        <f>(Table4[[#This Row],[dZ ft]]&lt;=50)*Table4[[#This Row],[dT days]]</f>
        <v>1</v>
      </c>
      <c r="Q80">
        <f>YEAR(Table4[[#This Row],[Report Start Date]])</f>
        <v>1997</v>
      </c>
      <c r="R80">
        <f>Table4[[#This Row],[Year Start Date]]</f>
        <v>1997</v>
      </c>
    </row>
    <row r="81" spans="2:18" x14ac:dyDescent="0.3">
      <c r="B81">
        <v>79</v>
      </c>
      <c r="C81" t="s">
        <v>513</v>
      </c>
      <c r="D81" t="s">
        <v>271</v>
      </c>
      <c r="E81">
        <v>10</v>
      </c>
      <c r="F81" s="2">
        <v>0</v>
      </c>
      <c r="G81" s="2">
        <v>10</v>
      </c>
      <c r="J81" s="7">
        <v>35438</v>
      </c>
      <c r="K81" s="7">
        <v>35439</v>
      </c>
      <c r="L81" t="s">
        <v>523</v>
      </c>
      <c r="M81" t="str">
        <f>IFERROR(INDEX(Table2[Campaign], MATCH(Table4[[#This Row],[Well Name (WellView Version)]], Table2[Well Name
Actual], 0)), "A_Others")</f>
        <v>A_Others</v>
      </c>
      <c r="N81" s="19">
        <f>IF(Table4[[#This Row],[Report Number]]=_xlfn.MINIFS(Table4[Report Number], Table4[Well Name (WellView Version)], Table4[[#This Row],[Well Name (WellView Version)]]), Table4[[#This Row],[Depth End (MD)]], Table4[[#This Row],[Depth End (MD)]]-F80)</f>
        <v>0</v>
      </c>
      <c r="O81" s="2">
        <f>IF(Table4[[#This Row],[Report Number]]=_xlfn.MINIFS(Table4[Report Number], Table4[Well Name (WellView Version)], Table4[[#This Row],[Well Name (WellView Version)]]), Table4[[#This Row],[Cum Time Log Days_WV]], Table4[[#This Row],[Cum Time Log Days_WV]]-G80)</f>
        <v>1</v>
      </c>
      <c r="P81" s="2">
        <f>(Table4[[#This Row],[dZ ft]]&lt;=50)*Table4[[#This Row],[dT days]]</f>
        <v>1</v>
      </c>
      <c r="Q81">
        <f>YEAR(Table4[[#This Row],[Report Start Date]])</f>
        <v>1997</v>
      </c>
      <c r="R81">
        <f>Table4[[#This Row],[Year Start Date]]</f>
        <v>1997</v>
      </c>
    </row>
    <row r="82" spans="2:18" x14ac:dyDescent="0.3">
      <c r="B82">
        <v>80</v>
      </c>
      <c r="C82" t="s">
        <v>513</v>
      </c>
      <c r="D82" t="s">
        <v>271</v>
      </c>
      <c r="E82">
        <v>11</v>
      </c>
      <c r="F82" s="2">
        <v>0</v>
      </c>
      <c r="G82" s="2">
        <v>11.000000000000002</v>
      </c>
      <c r="J82" s="7">
        <v>35439</v>
      </c>
      <c r="K82" s="7">
        <v>35440</v>
      </c>
      <c r="L82" t="s">
        <v>523</v>
      </c>
      <c r="M82" t="str">
        <f>IFERROR(INDEX(Table2[Campaign], MATCH(Table4[[#This Row],[Well Name (WellView Version)]], Table2[Well Name
Actual], 0)), "A_Others")</f>
        <v>A_Others</v>
      </c>
      <c r="N82" s="19">
        <f>IF(Table4[[#This Row],[Report Number]]=_xlfn.MINIFS(Table4[Report Number], Table4[Well Name (WellView Version)], Table4[[#This Row],[Well Name (WellView Version)]]), Table4[[#This Row],[Depth End (MD)]], Table4[[#This Row],[Depth End (MD)]]-F81)</f>
        <v>0</v>
      </c>
      <c r="O82" s="2">
        <f>IF(Table4[[#This Row],[Report Number]]=_xlfn.MINIFS(Table4[Report Number], Table4[Well Name (WellView Version)], Table4[[#This Row],[Well Name (WellView Version)]]), Table4[[#This Row],[Cum Time Log Days_WV]], Table4[[#This Row],[Cum Time Log Days_WV]]-G81)</f>
        <v>1.0000000000000018</v>
      </c>
      <c r="P82" s="2">
        <f>(Table4[[#This Row],[dZ ft]]&lt;=50)*Table4[[#This Row],[dT days]]</f>
        <v>1.0000000000000018</v>
      </c>
      <c r="Q82">
        <f>YEAR(Table4[[#This Row],[Report Start Date]])</f>
        <v>1997</v>
      </c>
      <c r="R82">
        <f>Table4[[#This Row],[Year Start Date]]</f>
        <v>1997</v>
      </c>
    </row>
    <row r="83" spans="2:18" x14ac:dyDescent="0.3">
      <c r="B83">
        <v>81</v>
      </c>
      <c r="C83" t="s">
        <v>513</v>
      </c>
      <c r="D83" t="s">
        <v>271</v>
      </c>
      <c r="E83">
        <v>12</v>
      </c>
      <c r="F83" s="2">
        <v>0</v>
      </c>
      <c r="G83" s="2">
        <v>12.000000000000004</v>
      </c>
      <c r="J83" s="7">
        <v>35440</v>
      </c>
      <c r="K83" s="7">
        <v>35441</v>
      </c>
      <c r="L83" t="s">
        <v>523</v>
      </c>
      <c r="M83" t="str">
        <f>IFERROR(INDEX(Table2[Campaign], MATCH(Table4[[#This Row],[Well Name (WellView Version)]], Table2[Well Name
Actual], 0)), "A_Others")</f>
        <v>A_Others</v>
      </c>
      <c r="N83" s="19">
        <f>IF(Table4[[#This Row],[Report Number]]=_xlfn.MINIFS(Table4[Report Number], Table4[Well Name (WellView Version)], Table4[[#This Row],[Well Name (WellView Version)]]), Table4[[#This Row],[Depth End (MD)]], Table4[[#This Row],[Depth End (MD)]]-F82)</f>
        <v>0</v>
      </c>
      <c r="O83" s="2">
        <f>IF(Table4[[#This Row],[Report Number]]=_xlfn.MINIFS(Table4[Report Number], Table4[Well Name (WellView Version)], Table4[[#This Row],[Well Name (WellView Version)]]), Table4[[#This Row],[Cum Time Log Days_WV]], Table4[[#This Row],[Cum Time Log Days_WV]]-G82)</f>
        <v>1.0000000000000018</v>
      </c>
      <c r="P83" s="2">
        <f>(Table4[[#This Row],[dZ ft]]&lt;=50)*Table4[[#This Row],[dT days]]</f>
        <v>1.0000000000000018</v>
      </c>
      <c r="Q83">
        <f>YEAR(Table4[[#This Row],[Report Start Date]])</f>
        <v>1997</v>
      </c>
      <c r="R83">
        <f>Table4[[#This Row],[Year Start Date]]</f>
        <v>1997</v>
      </c>
    </row>
    <row r="84" spans="2:18" x14ac:dyDescent="0.3">
      <c r="B84">
        <v>82</v>
      </c>
      <c r="C84" t="s">
        <v>513</v>
      </c>
      <c r="D84" t="s">
        <v>271</v>
      </c>
      <c r="E84">
        <v>13</v>
      </c>
      <c r="F84" s="2">
        <v>0</v>
      </c>
      <c r="G84" s="2">
        <v>13.000000000000004</v>
      </c>
      <c r="J84" s="7">
        <v>35441</v>
      </c>
      <c r="K84" s="7">
        <v>35442</v>
      </c>
      <c r="L84" t="s">
        <v>523</v>
      </c>
      <c r="M84" t="str">
        <f>IFERROR(INDEX(Table2[Campaign], MATCH(Table4[[#This Row],[Well Name (WellView Version)]], Table2[Well Name
Actual], 0)), "A_Others")</f>
        <v>A_Others</v>
      </c>
      <c r="N84" s="19">
        <f>IF(Table4[[#This Row],[Report Number]]=_xlfn.MINIFS(Table4[Report Number], Table4[Well Name (WellView Version)], Table4[[#This Row],[Well Name (WellView Version)]]), Table4[[#This Row],[Depth End (MD)]], Table4[[#This Row],[Depth End (MD)]]-F83)</f>
        <v>0</v>
      </c>
      <c r="O84" s="2">
        <f>IF(Table4[[#This Row],[Report Number]]=_xlfn.MINIFS(Table4[Report Number], Table4[Well Name (WellView Version)], Table4[[#This Row],[Well Name (WellView Version)]]), Table4[[#This Row],[Cum Time Log Days_WV]], Table4[[#This Row],[Cum Time Log Days_WV]]-G83)</f>
        <v>1</v>
      </c>
      <c r="P84" s="2">
        <f>(Table4[[#This Row],[dZ ft]]&lt;=50)*Table4[[#This Row],[dT days]]</f>
        <v>1</v>
      </c>
      <c r="Q84">
        <f>YEAR(Table4[[#This Row],[Report Start Date]])</f>
        <v>1997</v>
      </c>
      <c r="R84">
        <f>Table4[[#This Row],[Year Start Date]]</f>
        <v>1997</v>
      </c>
    </row>
    <row r="85" spans="2:18" x14ac:dyDescent="0.3">
      <c r="B85">
        <v>83</v>
      </c>
      <c r="C85" t="s">
        <v>513</v>
      </c>
      <c r="D85" t="s">
        <v>271</v>
      </c>
      <c r="E85">
        <v>14</v>
      </c>
      <c r="F85" s="2">
        <v>0</v>
      </c>
      <c r="G85" s="2">
        <v>14.000000000000005</v>
      </c>
      <c r="J85" s="7">
        <v>35442</v>
      </c>
      <c r="K85" s="7">
        <v>35443</v>
      </c>
      <c r="L85" t="s">
        <v>518</v>
      </c>
      <c r="M85" t="str">
        <f>IFERROR(INDEX(Table2[Campaign], MATCH(Table4[[#This Row],[Well Name (WellView Version)]], Table2[Well Name
Actual], 0)), "A_Others")</f>
        <v>A_Others</v>
      </c>
      <c r="N85" s="19">
        <f>IF(Table4[[#This Row],[Report Number]]=_xlfn.MINIFS(Table4[Report Number], Table4[Well Name (WellView Version)], Table4[[#This Row],[Well Name (WellView Version)]]), Table4[[#This Row],[Depth End (MD)]], Table4[[#This Row],[Depth End (MD)]]-F84)</f>
        <v>0</v>
      </c>
      <c r="O85" s="2">
        <f>IF(Table4[[#This Row],[Report Number]]=_xlfn.MINIFS(Table4[Report Number], Table4[Well Name (WellView Version)], Table4[[#This Row],[Well Name (WellView Version)]]), Table4[[#This Row],[Cum Time Log Days_WV]], Table4[[#This Row],[Cum Time Log Days_WV]]-G84)</f>
        <v>1.0000000000000018</v>
      </c>
      <c r="P85" s="2">
        <f>(Table4[[#This Row],[dZ ft]]&lt;=50)*Table4[[#This Row],[dT days]]</f>
        <v>1.0000000000000018</v>
      </c>
      <c r="Q85">
        <f>YEAR(Table4[[#This Row],[Report Start Date]])</f>
        <v>1997</v>
      </c>
      <c r="R85">
        <f>Table4[[#This Row],[Year Start Date]]</f>
        <v>1997</v>
      </c>
    </row>
    <row r="86" spans="2:18" x14ac:dyDescent="0.3">
      <c r="B86">
        <v>84</v>
      </c>
      <c r="C86" t="s">
        <v>513</v>
      </c>
      <c r="D86" t="s">
        <v>271</v>
      </c>
      <c r="E86">
        <v>15</v>
      </c>
      <c r="F86" s="2">
        <v>1455.9999999999998</v>
      </c>
      <c r="G86" s="2">
        <v>15.000000000000007</v>
      </c>
      <c r="H86">
        <v>0</v>
      </c>
      <c r="I86">
        <v>0</v>
      </c>
      <c r="J86" s="7">
        <v>35443</v>
      </c>
      <c r="K86" s="7">
        <v>35444</v>
      </c>
      <c r="L86" t="s">
        <v>518</v>
      </c>
      <c r="M86" t="str">
        <f>IFERROR(INDEX(Table2[Campaign], MATCH(Table4[[#This Row],[Well Name (WellView Version)]], Table2[Well Name
Actual], 0)), "A_Others")</f>
        <v>A_Others</v>
      </c>
      <c r="N86" s="19">
        <f>IF(Table4[[#This Row],[Report Number]]=_xlfn.MINIFS(Table4[Report Number], Table4[Well Name (WellView Version)], Table4[[#This Row],[Well Name (WellView Version)]]), Table4[[#This Row],[Depth End (MD)]], Table4[[#This Row],[Depth End (MD)]]-F85)</f>
        <v>1455.9999999999998</v>
      </c>
      <c r="O86" s="2">
        <f>IF(Table4[[#This Row],[Report Number]]=_xlfn.MINIFS(Table4[Report Number], Table4[Well Name (WellView Version)], Table4[[#This Row],[Well Name (WellView Version)]]), Table4[[#This Row],[Cum Time Log Days_WV]], Table4[[#This Row],[Cum Time Log Days_WV]]-G85)</f>
        <v>1.0000000000000018</v>
      </c>
      <c r="P86" s="2">
        <f>(Table4[[#This Row],[dZ ft]]&lt;=50)*Table4[[#This Row],[dT days]]</f>
        <v>0</v>
      </c>
      <c r="Q86">
        <f>YEAR(Table4[[#This Row],[Report Start Date]])</f>
        <v>1997</v>
      </c>
      <c r="R86">
        <f>Table4[[#This Row],[Year Start Date]]</f>
        <v>1997</v>
      </c>
    </row>
    <row r="87" spans="2:18" x14ac:dyDescent="0.3">
      <c r="B87">
        <v>85</v>
      </c>
      <c r="C87" t="s">
        <v>513</v>
      </c>
      <c r="D87" t="s">
        <v>271</v>
      </c>
      <c r="E87">
        <v>16</v>
      </c>
      <c r="F87" s="2">
        <v>1455.9999999999998</v>
      </c>
      <c r="G87" s="2">
        <v>15.583333333333341</v>
      </c>
      <c r="H87">
        <v>0</v>
      </c>
      <c r="I87">
        <v>0</v>
      </c>
      <c r="J87" s="7">
        <v>35444</v>
      </c>
      <c r="K87" s="7">
        <v>35445</v>
      </c>
      <c r="L87" t="s">
        <v>518</v>
      </c>
      <c r="M87" t="str">
        <f>IFERROR(INDEX(Table2[Campaign], MATCH(Table4[[#This Row],[Well Name (WellView Version)]], Table2[Well Name
Actual], 0)), "A_Others")</f>
        <v>A_Others</v>
      </c>
      <c r="N87" s="19">
        <f>IF(Table4[[#This Row],[Report Number]]=_xlfn.MINIFS(Table4[Report Number], Table4[Well Name (WellView Version)], Table4[[#This Row],[Well Name (WellView Version)]]), Table4[[#This Row],[Depth End (MD)]], Table4[[#This Row],[Depth End (MD)]]-F86)</f>
        <v>0</v>
      </c>
      <c r="O87" s="2">
        <f>IF(Table4[[#This Row],[Report Number]]=_xlfn.MINIFS(Table4[Report Number], Table4[Well Name (WellView Version)], Table4[[#This Row],[Well Name (WellView Version)]]), Table4[[#This Row],[Cum Time Log Days_WV]], Table4[[#This Row],[Cum Time Log Days_WV]]-G86)</f>
        <v>0.58333333333333393</v>
      </c>
      <c r="P87" s="2">
        <f>(Table4[[#This Row],[dZ ft]]&lt;=50)*Table4[[#This Row],[dT days]]</f>
        <v>0.58333333333333393</v>
      </c>
      <c r="Q87">
        <f>YEAR(Table4[[#This Row],[Report Start Date]])</f>
        <v>1997</v>
      </c>
      <c r="R87">
        <f>Table4[[#This Row],[Year Start Date]]</f>
        <v>1997</v>
      </c>
    </row>
    <row r="88" spans="2:18" x14ac:dyDescent="0.3">
      <c r="B88">
        <v>86</v>
      </c>
      <c r="C88" t="s">
        <v>513</v>
      </c>
      <c r="D88" t="s">
        <v>271</v>
      </c>
      <c r="E88">
        <v>17</v>
      </c>
      <c r="F88" s="2">
        <v>1455.9999999999998</v>
      </c>
      <c r="G88" s="2">
        <v>16.583333333333343</v>
      </c>
      <c r="H88">
        <v>0</v>
      </c>
      <c r="I88">
        <v>0</v>
      </c>
      <c r="J88" s="7">
        <v>35445</v>
      </c>
      <c r="K88" s="7">
        <v>35446</v>
      </c>
      <c r="L88" t="s">
        <v>518</v>
      </c>
      <c r="M88" t="str">
        <f>IFERROR(INDEX(Table2[Campaign], MATCH(Table4[[#This Row],[Well Name (WellView Version)]], Table2[Well Name
Actual], 0)), "A_Others")</f>
        <v>A_Others</v>
      </c>
      <c r="N88" s="19">
        <f>IF(Table4[[#This Row],[Report Number]]=_xlfn.MINIFS(Table4[Report Number], Table4[Well Name (WellView Version)], Table4[[#This Row],[Well Name (WellView Version)]]), Table4[[#This Row],[Depth End (MD)]], Table4[[#This Row],[Depth End (MD)]]-F87)</f>
        <v>0</v>
      </c>
      <c r="O88" s="2">
        <f>IF(Table4[[#This Row],[Report Number]]=_xlfn.MINIFS(Table4[Report Number], Table4[Well Name (WellView Version)], Table4[[#This Row],[Well Name (WellView Version)]]), Table4[[#This Row],[Cum Time Log Days_WV]], Table4[[#This Row],[Cum Time Log Days_WV]]-G87)</f>
        <v>1.0000000000000018</v>
      </c>
      <c r="P88" s="2">
        <f>(Table4[[#This Row],[dZ ft]]&lt;=50)*Table4[[#This Row],[dT days]]</f>
        <v>1.0000000000000018</v>
      </c>
      <c r="Q88">
        <f>YEAR(Table4[[#This Row],[Report Start Date]])</f>
        <v>1997</v>
      </c>
      <c r="R88">
        <f>Table4[[#This Row],[Year Start Date]]</f>
        <v>1997</v>
      </c>
    </row>
    <row r="89" spans="2:18" x14ac:dyDescent="0.3">
      <c r="B89">
        <v>87</v>
      </c>
      <c r="C89" t="s">
        <v>513</v>
      </c>
      <c r="D89" t="s">
        <v>271</v>
      </c>
      <c r="E89">
        <v>18</v>
      </c>
      <c r="F89" s="2">
        <v>1455.9999999999998</v>
      </c>
      <c r="G89" s="2">
        <v>17.583333333333343</v>
      </c>
      <c r="H89">
        <v>0</v>
      </c>
      <c r="I89">
        <v>0</v>
      </c>
      <c r="J89" s="7">
        <v>35446</v>
      </c>
      <c r="K89" s="7">
        <v>35447</v>
      </c>
      <c r="L89" t="s">
        <v>518</v>
      </c>
      <c r="M89" t="str">
        <f>IFERROR(INDEX(Table2[Campaign], MATCH(Table4[[#This Row],[Well Name (WellView Version)]], Table2[Well Name
Actual], 0)), "A_Others")</f>
        <v>A_Others</v>
      </c>
      <c r="N89" s="19">
        <f>IF(Table4[[#This Row],[Report Number]]=_xlfn.MINIFS(Table4[Report Number], Table4[Well Name (WellView Version)], Table4[[#This Row],[Well Name (WellView Version)]]), Table4[[#This Row],[Depth End (MD)]], Table4[[#This Row],[Depth End (MD)]]-F88)</f>
        <v>0</v>
      </c>
      <c r="O89" s="2">
        <f>IF(Table4[[#This Row],[Report Number]]=_xlfn.MINIFS(Table4[Report Number], Table4[Well Name (WellView Version)], Table4[[#This Row],[Well Name (WellView Version)]]), Table4[[#This Row],[Cum Time Log Days_WV]], Table4[[#This Row],[Cum Time Log Days_WV]]-G88)</f>
        <v>1</v>
      </c>
      <c r="P89" s="2">
        <f>(Table4[[#This Row],[dZ ft]]&lt;=50)*Table4[[#This Row],[dT days]]</f>
        <v>1</v>
      </c>
      <c r="Q89">
        <f>YEAR(Table4[[#This Row],[Report Start Date]])</f>
        <v>1997</v>
      </c>
      <c r="R89">
        <f>Table4[[#This Row],[Year Start Date]]</f>
        <v>1997</v>
      </c>
    </row>
    <row r="90" spans="2:18" x14ac:dyDescent="0.3">
      <c r="B90">
        <v>88</v>
      </c>
      <c r="C90" t="s">
        <v>513</v>
      </c>
      <c r="D90" t="s">
        <v>271</v>
      </c>
      <c r="E90">
        <v>19</v>
      </c>
      <c r="F90" s="2">
        <v>1455.9999999999998</v>
      </c>
      <c r="G90" s="2">
        <v>18.583333333333343</v>
      </c>
      <c r="H90">
        <v>0</v>
      </c>
      <c r="I90">
        <v>0</v>
      </c>
      <c r="J90" s="7">
        <v>35447</v>
      </c>
      <c r="K90" s="7">
        <v>35448</v>
      </c>
      <c r="L90" t="s">
        <v>518</v>
      </c>
      <c r="M90" t="str">
        <f>IFERROR(INDEX(Table2[Campaign], MATCH(Table4[[#This Row],[Well Name (WellView Version)]], Table2[Well Name
Actual], 0)), "A_Others")</f>
        <v>A_Others</v>
      </c>
      <c r="N90" s="19">
        <f>IF(Table4[[#This Row],[Report Number]]=_xlfn.MINIFS(Table4[Report Number], Table4[Well Name (WellView Version)], Table4[[#This Row],[Well Name (WellView Version)]]), Table4[[#This Row],[Depth End (MD)]], Table4[[#This Row],[Depth End (MD)]]-F89)</f>
        <v>0</v>
      </c>
      <c r="O90" s="2">
        <f>IF(Table4[[#This Row],[Report Number]]=_xlfn.MINIFS(Table4[Report Number], Table4[Well Name (WellView Version)], Table4[[#This Row],[Well Name (WellView Version)]]), Table4[[#This Row],[Cum Time Log Days_WV]], Table4[[#This Row],[Cum Time Log Days_WV]]-G89)</f>
        <v>1</v>
      </c>
      <c r="P90" s="2">
        <f>(Table4[[#This Row],[dZ ft]]&lt;=50)*Table4[[#This Row],[dT days]]</f>
        <v>1</v>
      </c>
      <c r="Q90">
        <f>YEAR(Table4[[#This Row],[Report Start Date]])</f>
        <v>1997</v>
      </c>
      <c r="R90">
        <f>Table4[[#This Row],[Year Start Date]]</f>
        <v>1997</v>
      </c>
    </row>
    <row r="91" spans="2:18" x14ac:dyDescent="0.3">
      <c r="B91">
        <v>89</v>
      </c>
      <c r="C91" t="s">
        <v>513</v>
      </c>
      <c r="D91" t="s">
        <v>271</v>
      </c>
      <c r="E91">
        <v>20</v>
      </c>
      <c r="F91" s="2">
        <v>1455.9999999999998</v>
      </c>
      <c r="G91" s="2">
        <v>19.583333333333343</v>
      </c>
      <c r="H91">
        <v>0</v>
      </c>
      <c r="I91">
        <v>0</v>
      </c>
      <c r="J91" s="7">
        <v>35448</v>
      </c>
      <c r="K91" s="7">
        <v>35449</v>
      </c>
      <c r="L91" t="s">
        <v>518</v>
      </c>
      <c r="M91" t="str">
        <f>IFERROR(INDEX(Table2[Campaign], MATCH(Table4[[#This Row],[Well Name (WellView Version)]], Table2[Well Name
Actual], 0)), "A_Others")</f>
        <v>A_Others</v>
      </c>
      <c r="N91" s="19">
        <f>IF(Table4[[#This Row],[Report Number]]=_xlfn.MINIFS(Table4[Report Number], Table4[Well Name (WellView Version)], Table4[[#This Row],[Well Name (WellView Version)]]), Table4[[#This Row],[Depth End (MD)]], Table4[[#This Row],[Depth End (MD)]]-F90)</f>
        <v>0</v>
      </c>
      <c r="O91" s="2">
        <f>IF(Table4[[#This Row],[Report Number]]=_xlfn.MINIFS(Table4[Report Number], Table4[Well Name (WellView Version)], Table4[[#This Row],[Well Name (WellView Version)]]), Table4[[#This Row],[Cum Time Log Days_WV]], Table4[[#This Row],[Cum Time Log Days_WV]]-G90)</f>
        <v>1</v>
      </c>
      <c r="P91" s="2">
        <f>(Table4[[#This Row],[dZ ft]]&lt;=50)*Table4[[#This Row],[dT days]]</f>
        <v>1</v>
      </c>
      <c r="Q91">
        <f>YEAR(Table4[[#This Row],[Report Start Date]])</f>
        <v>1997</v>
      </c>
      <c r="R91">
        <f>Table4[[#This Row],[Year Start Date]]</f>
        <v>1997</v>
      </c>
    </row>
    <row r="92" spans="2:18" x14ac:dyDescent="0.3">
      <c r="B92">
        <v>90</v>
      </c>
      <c r="C92" t="s">
        <v>513</v>
      </c>
      <c r="D92" t="s">
        <v>271</v>
      </c>
      <c r="E92">
        <v>21</v>
      </c>
      <c r="F92" s="2">
        <v>1455.9999999999998</v>
      </c>
      <c r="G92" s="2">
        <v>20.583333333333343</v>
      </c>
      <c r="H92">
        <v>0</v>
      </c>
      <c r="I92">
        <v>0</v>
      </c>
      <c r="J92" s="7">
        <v>35449</v>
      </c>
      <c r="K92" s="7">
        <v>35450</v>
      </c>
      <c r="L92" t="s">
        <v>518</v>
      </c>
      <c r="M92" t="str">
        <f>IFERROR(INDEX(Table2[Campaign], MATCH(Table4[[#This Row],[Well Name (WellView Version)]], Table2[Well Name
Actual], 0)), "A_Others")</f>
        <v>A_Others</v>
      </c>
      <c r="N92" s="19">
        <f>IF(Table4[[#This Row],[Report Number]]=_xlfn.MINIFS(Table4[Report Number], Table4[Well Name (WellView Version)], Table4[[#This Row],[Well Name (WellView Version)]]), Table4[[#This Row],[Depth End (MD)]], Table4[[#This Row],[Depth End (MD)]]-F91)</f>
        <v>0</v>
      </c>
      <c r="O92" s="2">
        <f>IF(Table4[[#This Row],[Report Number]]=_xlfn.MINIFS(Table4[Report Number], Table4[Well Name (WellView Version)], Table4[[#This Row],[Well Name (WellView Version)]]), Table4[[#This Row],[Cum Time Log Days_WV]], Table4[[#This Row],[Cum Time Log Days_WV]]-G91)</f>
        <v>1</v>
      </c>
      <c r="P92" s="2">
        <f>(Table4[[#This Row],[dZ ft]]&lt;=50)*Table4[[#This Row],[dT days]]</f>
        <v>1</v>
      </c>
      <c r="Q92">
        <f>YEAR(Table4[[#This Row],[Report Start Date]])</f>
        <v>1997</v>
      </c>
      <c r="R92">
        <f>Table4[[#This Row],[Year Start Date]]</f>
        <v>1997</v>
      </c>
    </row>
    <row r="93" spans="2:18" x14ac:dyDescent="0.3">
      <c r="B93">
        <v>91</v>
      </c>
      <c r="C93" t="s">
        <v>513</v>
      </c>
      <c r="D93" t="s">
        <v>271</v>
      </c>
      <c r="E93">
        <v>22</v>
      </c>
      <c r="F93" s="2">
        <v>1455.9999999999998</v>
      </c>
      <c r="G93" s="2">
        <v>21.583333333333343</v>
      </c>
      <c r="H93">
        <v>0</v>
      </c>
      <c r="I93">
        <v>0</v>
      </c>
      <c r="J93" s="7">
        <v>35450</v>
      </c>
      <c r="K93" s="7">
        <v>35451</v>
      </c>
      <c r="L93" t="s">
        <v>518</v>
      </c>
      <c r="M93" t="str">
        <f>IFERROR(INDEX(Table2[Campaign], MATCH(Table4[[#This Row],[Well Name (WellView Version)]], Table2[Well Name
Actual], 0)), "A_Others")</f>
        <v>A_Others</v>
      </c>
      <c r="N93" s="19">
        <f>IF(Table4[[#This Row],[Report Number]]=_xlfn.MINIFS(Table4[Report Number], Table4[Well Name (WellView Version)], Table4[[#This Row],[Well Name (WellView Version)]]), Table4[[#This Row],[Depth End (MD)]], Table4[[#This Row],[Depth End (MD)]]-F92)</f>
        <v>0</v>
      </c>
      <c r="O93" s="2">
        <f>IF(Table4[[#This Row],[Report Number]]=_xlfn.MINIFS(Table4[Report Number], Table4[Well Name (WellView Version)], Table4[[#This Row],[Well Name (WellView Version)]]), Table4[[#This Row],[Cum Time Log Days_WV]], Table4[[#This Row],[Cum Time Log Days_WV]]-G92)</f>
        <v>1</v>
      </c>
      <c r="P93" s="2">
        <f>(Table4[[#This Row],[dZ ft]]&lt;=50)*Table4[[#This Row],[dT days]]</f>
        <v>1</v>
      </c>
      <c r="Q93">
        <f>YEAR(Table4[[#This Row],[Report Start Date]])</f>
        <v>1997</v>
      </c>
      <c r="R93">
        <f>Table4[[#This Row],[Year Start Date]]</f>
        <v>1997</v>
      </c>
    </row>
    <row r="94" spans="2:18" x14ac:dyDescent="0.3">
      <c r="B94">
        <v>92</v>
      </c>
      <c r="C94" t="s">
        <v>513</v>
      </c>
      <c r="D94" t="s">
        <v>271</v>
      </c>
      <c r="E94">
        <v>23</v>
      </c>
      <c r="F94" s="2">
        <v>1455.9999999999998</v>
      </c>
      <c r="G94" s="2">
        <v>22.583333333333343</v>
      </c>
      <c r="H94">
        <v>0</v>
      </c>
      <c r="I94">
        <v>0</v>
      </c>
      <c r="J94" s="7">
        <v>35451</v>
      </c>
      <c r="K94" s="7">
        <v>35452</v>
      </c>
      <c r="L94" t="s">
        <v>518</v>
      </c>
      <c r="M94" t="str">
        <f>IFERROR(INDEX(Table2[Campaign], MATCH(Table4[[#This Row],[Well Name (WellView Version)]], Table2[Well Name
Actual], 0)), "A_Others")</f>
        <v>A_Others</v>
      </c>
      <c r="N94" s="19">
        <f>IF(Table4[[#This Row],[Report Number]]=_xlfn.MINIFS(Table4[Report Number], Table4[Well Name (WellView Version)], Table4[[#This Row],[Well Name (WellView Version)]]), Table4[[#This Row],[Depth End (MD)]], Table4[[#This Row],[Depth End (MD)]]-F93)</f>
        <v>0</v>
      </c>
      <c r="O94" s="2">
        <f>IF(Table4[[#This Row],[Report Number]]=_xlfn.MINIFS(Table4[Report Number], Table4[Well Name (WellView Version)], Table4[[#This Row],[Well Name (WellView Version)]]), Table4[[#This Row],[Cum Time Log Days_WV]], Table4[[#This Row],[Cum Time Log Days_WV]]-G93)</f>
        <v>1</v>
      </c>
      <c r="P94" s="2">
        <f>(Table4[[#This Row],[dZ ft]]&lt;=50)*Table4[[#This Row],[dT days]]</f>
        <v>1</v>
      </c>
      <c r="Q94">
        <f>YEAR(Table4[[#This Row],[Report Start Date]])</f>
        <v>1997</v>
      </c>
      <c r="R94">
        <f>Table4[[#This Row],[Year Start Date]]</f>
        <v>1997</v>
      </c>
    </row>
    <row r="95" spans="2:18" x14ac:dyDescent="0.3">
      <c r="B95">
        <v>93</v>
      </c>
      <c r="C95" t="s">
        <v>513</v>
      </c>
      <c r="D95" t="s">
        <v>271</v>
      </c>
      <c r="E95">
        <v>24</v>
      </c>
      <c r="F95" s="2">
        <v>3237</v>
      </c>
      <c r="G95" s="2">
        <v>23.583333333333343</v>
      </c>
      <c r="H95">
        <v>0</v>
      </c>
      <c r="I95">
        <v>0</v>
      </c>
      <c r="J95" s="7">
        <v>35452</v>
      </c>
      <c r="K95" s="7">
        <v>35453</v>
      </c>
      <c r="L95" t="s">
        <v>518</v>
      </c>
      <c r="M95" t="str">
        <f>IFERROR(INDEX(Table2[Campaign], MATCH(Table4[[#This Row],[Well Name (WellView Version)]], Table2[Well Name
Actual], 0)), "A_Others")</f>
        <v>A_Others</v>
      </c>
      <c r="N95" s="19">
        <f>IF(Table4[[#This Row],[Report Number]]=_xlfn.MINIFS(Table4[Report Number], Table4[Well Name (WellView Version)], Table4[[#This Row],[Well Name (WellView Version)]]), Table4[[#This Row],[Depth End (MD)]], Table4[[#This Row],[Depth End (MD)]]-F94)</f>
        <v>1781.0000000000002</v>
      </c>
      <c r="O95" s="2">
        <f>IF(Table4[[#This Row],[Report Number]]=_xlfn.MINIFS(Table4[Report Number], Table4[Well Name (WellView Version)], Table4[[#This Row],[Well Name (WellView Version)]]), Table4[[#This Row],[Cum Time Log Days_WV]], Table4[[#This Row],[Cum Time Log Days_WV]]-G94)</f>
        <v>1</v>
      </c>
      <c r="P95" s="2">
        <f>(Table4[[#This Row],[dZ ft]]&lt;=50)*Table4[[#This Row],[dT days]]</f>
        <v>0</v>
      </c>
      <c r="Q95">
        <f>YEAR(Table4[[#This Row],[Report Start Date]])</f>
        <v>1997</v>
      </c>
      <c r="R95">
        <f>Table4[[#This Row],[Year Start Date]]</f>
        <v>1997</v>
      </c>
    </row>
    <row r="96" spans="2:18" x14ac:dyDescent="0.3">
      <c r="B96">
        <v>94</v>
      </c>
      <c r="C96" t="s">
        <v>513</v>
      </c>
      <c r="D96" t="s">
        <v>271</v>
      </c>
      <c r="E96">
        <v>25</v>
      </c>
      <c r="F96" s="2">
        <v>3237</v>
      </c>
      <c r="G96" s="2">
        <v>24.583333333333343</v>
      </c>
      <c r="H96">
        <v>0</v>
      </c>
      <c r="I96">
        <v>0</v>
      </c>
      <c r="J96" s="7">
        <v>35453</v>
      </c>
      <c r="K96" s="7">
        <v>35454</v>
      </c>
      <c r="L96" t="s">
        <v>518</v>
      </c>
      <c r="M96" t="str">
        <f>IFERROR(INDEX(Table2[Campaign], MATCH(Table4[[#This Row],[Well Name (WellView Version)]], Table2[Well Name
Actual], 0)), "A_Others")</f>
        <v>A_Others</v>
      </c>
      <c r="N96" s="19">
        <f>IF(Table4[[#This Row],[Report Number]]=_xlfn.MINIFS(Table4[Report Number], Table4[Well Name (WellView Version)], Table4[[#This Row],[Well Name (WellView Version)]]), Table4[[#This Row],[Depth End (MD)]], Table4[[#This Row],[Depth End (MD)]]-F95)</f>
        <v>0</v>
      </c>
      <c r="O96" s="2">
        <f>IF(Table4[[#This Row],[Report Number]]=_xlfn.MINIFS(Table4[Report Number], Table4[Well Name (WellView Version)], Table4[[#This Row],[Well Name (WellView Version)]]), Table4[[#This Row],[Cum Time Log Days_WV]], Table4[[#This Row],[Cum Time Log Days_WV]]-G95)</f>
        <v>1</v>
      </c>
      <c r="P96" s="2">
        <f>(Table4[[#This Row],[dZ ft]]&lt;=50)*Table4[[#This Row],[dT days]]</f>
        <v>1</v>
      </c>
      <c r="Q96">
        <f>YEAR(Table4[[#This Row],[Report Start Date]])</f>
        <v>1997</v>
      </c>
      <c r="R96">
        <f>Table4[[#This Row],[Year Start Date]]</f>
        <v>1997</v>
      </c>
    </row>
    <row r="97" spans="2:18" x14ac:dyDescent="0.3">
      <c r="B97">
        <v>95</v>
      </c>
      <c r="C97" t="s">
        <v>513</v>
      </c>
      <c r="D97" t="s">
        <v>271</v>
      </c>
      <c r="E97">
        <v>26</v>
      </c>
      <c r="F97" s="2">
        <v>3675.9999999999995</v>
      </c>
      <c r="G97" s="2">
        <v>25.583333333333343</v>
      </c>
      <c r="H97">
        <v>0</v>
      </c>
      <c r="I97">
        <v>0</v>
      </c>
      <c r="J97" s="7">
        <v>35454</v>
      </c>
      <c r="K97" s="7">
        <v>35455</v>
      </c>
      <c r="L97" t="s">
        <v>518</v>
      </c>
      <c r="M97" t="str">
        <f>IFERROR(INDEX(Table2[Campaign], MATCH(Table4[[#This Row],[Well Name (WellView Version)]], Table2[Well Name
Actual], 0)), "A_Others")</f>
        <v>A_Others</v>
      </c>
      <c r="N97" s="19">
        <f>IF(Table4[[#This Row],[Report Number]]=_xlfn.MINIFS(Table4[Report Number], Table4[Well Name (WellView Version)], Table4[[#This Row],[Well Name (WellView Version)]]), Table4[[#This Row],[Depth End (MD)]], Table4[[#This Row],[Depth End (MD)]]-F96)</f>
        <v>438.99999999999955</v>
      </c>
      <c r="O97" s="2">
        <f>IF(Table4[[#This Row],[Report Number]]=_xlfn.MINIFS(Table4[Report Number], Table4[Well Name (WellView Version)], Table4[[#This Row],[Well Name (WellView Version)]]), Table4[[#This Row],[Cum Time Log Days_WV]], Table4[[#This Row],[Cum Time Log Days_WV]]-G96)</f>
        <v>1</v>
      </c>
      <c r="P97" s="2">
        <f>(Table4[[#This Row],[dZ ft]]&lt;=50)*Table4[[#This Row],[dT days]]</f>
        <v>0</v>
      </c>
      <c r="Q97">
        <f>YEAR(Table4[[#This Row],[Report Start Date]])</f>
        <v>1997</v>
      </c>
      <c r="R97">
        <f>Table4[[#This Row],[Year Start Date]]</f>
        <v>1997</v>
      </c>
    </row>
    <row r="98" spans="2:18" x14ac:dyDescent="0.3">
      <c r="B98">
        <v>96</v>
      </c>
      <c r="C98" t="s">
        <v>513</v>
      </c>
      <c r="D98" t="s">
        <v>271</v>
      </c>
      <c r="E98">
        <v>27</v>
      </c>
      <c r="F98" s="2">
        <v>3675.9999999999995</v>
      </c>
      <c r="G98" s="2">
        <v>26.583333333333343</v>
      </c>
      <c r="H98">
        <v>0</v>
      </c>
      <c r="I98">
        <v>0</v>
      </c>
      <c r="J98" s="7">
        <v>35455</v>
      </c>
      <c r="K98" s="7">
        <v>35456</v>
      </c>
      <c r="L98" t="s">
        <v>518</v>
      </c>
      <c r="M98" t="str">
        <f>IFERROR(INDEX(Table2[Campaign], MATCH(Table4[[#This Row],[Well Name (WellView Version)]], Table2[Well Name
Actual], 0)), "A_Others")</f>
        <v>A_Others</v>
      </c>
      <c r="N98" s="19">
        <f>IF(Table4[[#This Row],[Report Number]]=_xlfn.MINIFS(Table4[Report Number], Table4[Well Name (WellView Version)], Table4[[#This Row],[Well Name (WellView Version)]]), Table4[[#This Row],[Depth End (MD)]], Table4[[#This Row],[Depth End (MD)]]-F97)</f>
        <v>0</v>
      </c>
      <c r="O98" s="2">
        <f>IF(Table4[[#This Row],[Report Number]]=_xlfn.MINIFS(Table4[Report Number], Table4[Well Name (WellView Version)], Table4[[#This Row],[Well Name (WellView Version)]]), Table4[[#This Row],[Cum Time Log Days_WV]], Table4[[#This Row],[Cum Time Log Days_WV]]-G97)</f>
        <v>1</v>
      </c>
      <c r="P98" s="2">
        <f>(Table4[[#This Row],[dZ ft]]&lt;=50)*Table4[[#This Row],[dT days]]</f>
        <v>1</v>
      </c>
      <c r="Q98">
        <f>YEAR(Table4[[#This Row],[Report Start Date]])</f>
        <v>1997</v>
      </c>
      <c r="R98">
        <f>Table4[[#This Row],[Year Start Date]]</f>
        <v>1997</v>
      </c>
    </row>
    <row r="99" spans="2:18" x14ac:dyDescent="0.3">
      <c r="B99">
        <v>97</v>
      </c>
      <c r="C99" t="s">
        <v>513</v>
      </c>
      <c r="D99" t="s">
        <v>271</v>
      </c>
      <c r="E99">
        <v>28</v>
      </c>
      <c r="F99" s="2">
        <v>3940</v>
      </c>
      <c r="G99" s="2">
        <v>27.583333333333343</v>
      </c>
      <c r="H99">
        <v>0</v>
      </c>
      <c r="I99">
        <v>0</v>
      </c>
      <c r="J99" s="7">
        <v>35456</v>
      </c>
      <c r="K99" s="7">
        <v>35457</v>
      </c>
      <c r="L99" t="s">
        <v>519</v>
      </c>
      <c r="M99" t="str">
        <f>IFERROR(INDEX(Table2[Campaign], MATCH(Table4[[#This Row],[Well Name (WellView Version)]], Table2[Well Name
Actual], 0)), "A_Others")</f>
        <v>A_Others</v>
      </c>
      <c r="N99" s="19">
        <f>IF(Table4[[#This Row],[Report Number]]=_xlfn.MINIFS(Table4[Report Number], Table4[Well Name (WellView Version)], Table4[[#This Row],[Well Name (WellView Version)]]), Table4[[#This Row],[Depth End (MD)]], Table4[[#This Row],[Depth End (MD)]]-F98)</f>
        <v>264.00000000000045</v>
      </c>
      <c r="O99" s="2">
        <f>IF(Table4[[#This Row],[Report Number]]=_xlfn.MINIFS(Table4[Report Number], Table4[Well Name (WellView Version)], Table4[[#This Row],[Well Name (WellView Version)]]), Table4[[#This Row],[Cum Time Log Days_WV]], Table4[[#This Row],[Cum Time Log Days_WV]]-G98)</f>
        <v>1</v>
      </c>
      <c r="P99" s="2">
        <f>(Table4[[#This Row],[dZ ft]]&lt;=50)*Table4[[#This Row],[dT days]]</f>
        <v>0</v>
      </c>
      <c r="Q99">
        <f>YEAR(Table4[[#This Row],[Report Start Date]])</f>
        <v>1997</v>
      </c>
      <c r="R99">
        <f>Table4[[#This Row],[Year Start Date]]</f>
        <v>1997</v>
      </c>
    </row>
    <row r="100" spans="2:18" x14ac:dyDescent="0.3">
      <c r="B100">
        <v>98</v>
      </c>
      <c r="C100" t="s">
        <v>513</v>
      </c>
      <c r="D100" t="s">
        <v>271</v>
      </c>
      <c r="E100">
        <v>29</v>
      </c>
      <c r="F100" s="2">
        <v>3940</v>
      </c>
      <c r="G100" s="2">
        <v>28.583333333333343</v>
      </c>
      <c r="H100">
        <v>0</v>
      </c>
      <c r="I100">
        <v>0</v>
      </c>
      <c r="J100" s="7">
        <v>35457</v>
      </c>
      <c r="K100" s="7">
        <v>35458</v>
      </c>
      <c r="L100" t="s">
        <v>519</v>
      </c>
      <c r="M100" t="str">
        <f>IFERROR(INDEX(Table2[Campaign], MATCH(Table4[[#This Row],[Well Name (WellView Version)]], Table2[Well Name
Actual], 0)), "A_Others")</f>
        <v>A_Others</v>
      </c>
      <c r="N100" s="19">
        <f>IF(Table4[[#This Row],[Report Number]]=_xlfn.MINIFS(Table4[Report Number], Table4[Well Name (WellView Version)], Table4[[#This Row],[Well Name (WellView Version)]]), Table4[[#This Row],[Depth End (MD)]], Table4[[#This Row],[Depth End (MD)]]-F99)</f>
        <v>0</v>
      </c>
      <c r="O100" s="2">
        <f>IF(Table4[[#This Row],[Report Number]]=_xlfn.MINIFS(Table4[Report Number], Table4[Well Name (WellView Version)], Table4[[#This Row],[Well Name (WellView Version)]]), Table4[[#This Row],[Cum Time Log Days_WV]], Table4[[#This Row],[Cum Time Log Days_WV]]-G99)</f>
        <v>1</v>
      </c>
      <c r="P100" s="2">
        <f>(Table4[[#This Row],[dZ ft]]&lt;=50)*Table4[[#This Row],[dT days]]</f>
        <v>1</v>
      </c>
      <c r="Q100">
        <f>YEAR(Table4[[#This Row],[Report Start Date]])</f>
        <v>1997</v>
      </c>
      <c r="R100">
        <f>Table4[[#This Row],[Year Start Date]]</f>
        <v>1997</v>
      </c>
    </row>
    <row r="101" spans="2:18" x14ac:dyDescent="0.3">
      <c r="B101">
        <v>99</v>
      </c>
      <c r="C101" t="s">
        <v>513</v>
      </c>
      <c r="D101" t="s">
        <v>271</v>
      </c>
      <c r="E101">
        <v>30</v>
      </c>
      <c r="F101" s="2">
        <v>3940</v>
      </c>
      <c r="G101" s="2">
        <v>29.583333333333343</v>
      </c>
      <c r="H101">
        <v>0</v>
      </c>
      <c r="I101">
        <v>0</v>
      </c>
      <c r="J101" s="7">
        <v>35458</v>
      </c>
      <c r="K101" s="7">
        <v>35459</v>
      </c>
      <c r="L101" t="s">
        <v>519</v>
      </c>
      <c r="M101" t="str">
        <f>IFERROR(INDEX(Table2[Campaign], MATCH(Table4[[#This Row],[Well Name (WellView Version)]], Table2[Well Name
Actual], 0)), "A_Others")</f>
        <v>A_Others</v>
      </c>
      <c r="N101" s="19">
        <f>IF(Table4[[#This Row],[Report Number]]=_xlfn.MINIFS(Table4[Report Number], Table4[Well Name (WellView Version)], Table4[[#This Row],[Well Name (WellView Version)]]), Table4[[#This Row],[Depth End (MD)]], Table4[[#This Row],[Depth End (MD)]]-F100)</f>
        <v>0</v>
      </c>
      <c r="O101" s="2">
        <f>IF(Table4[[#This Row],[Report Number]]=_xlfn.MINIFS(Table4[Report Number], Table4[Well Name (WellView Version)], Table4[[#This Row],[Well Name (WellView Version)]]), Table4[[#This Row],[Cum Time Log Days_WV]], Table4[[#This Row],[Cum Time Log Days_WV]]-G100)</f>
        <v>1</v>
      </c>
      <c r="P101" s="2">
        <f>(Table4[[#This Row],[dZ ft]]&lt;=50)*Table4[[#This Row],[dT days]]</f>
        <v>1</v>
      </c>
      <c r="Q101">
        <f>YEAR(Table4[[#This Row],[Report Start Date]])</f>
        <v>1997</v>
      </c>
      <c r="R101">
        <f>Table4[[#This Row],[Year Start Date]]</f>
        <v>1997</v>
      </c>
    </row>
    <row r="102" spans="2:18" x14ac:dyDescent="0.3">
      <c r="B102">
        <v>100</v>
      </c>
      <c r="C102" t="s">
        <v>513</v>
      </c>
      <c r="D102" t="s">
        <v>271</v>
      </c>
      <c r="E102">
        <v>31</v>
      </c>
      <c r="F102" s="2">
        <v>3940</v>
      </c>
      <c r="G102" s="2">
        <v>30.583333333333343</v>
      </c>
      <c r="H102">
        <v>0</v>
      </c>
      <c r="I102">
        <v>0</v>
      </c>
      <c r="J102" s="7">
        <v>35459</v>
      </c>
      <c r="K102" s="7">
        <v>35460</v>
      </c>
      <c r="L102" t="s">
        <v>519</v>
      </c>
      <c r="M102" t="str">
        <f>IFERROR(INDEX(Table2[Campaign], MATCH(Table4[[#This Row],[Well Name (WellView Version)]], Table2[Well Name
Actual], 0)), "A_Others")</f>
        <v>A_Others</v>
      </c>
      <c r="N102" s="19">
        <f>IF(Table4[[#This Row],[Report Number]]=_xlfn.MINIFS(Table4[Report Number], Table4[Well Name (WellView Version)], Table4[[#This Row],[Well Name (WellView Version)]]), Table4[[#This Row],[Depth End (MD)]], Table4[[#This Row],[Depth End (MD)]]-F101)</f>
        <v>0</v>
      </c>
      <c r="O102" s="2">
        <f>IF(Table4[[#This Row],[Report Number]]=_xlfn.MINIFS(Table4[Report Number], Table4[Well Name (WellView Version)], Table4[[#This Row],[Well Name (WellView Version)]]), Table4[[#This Row],[Cum Time Log Days_WV]], Table4[[#This Row],[Cum Time Log Days_WV]]-G101)</f>
        <v>1</v>
      </c>
      <c r="P102" s="2">
        <f>(Table4[[#This Row],[dZ ft]]&lt;=50)*Table4[[#This Row],[dT days]]</f>
        <v>1</v>
      </c>
      <c r="Q102">
        <f>YEAR(Table4[[#This Row],[Report Start Date]])</f>
        <v>1997</v>
      </c>
      <c r="R102">
        <f>Table4[[#This Row],[Year Start Date]]</f>
        <v>1997</v>
      </c>
    </row>
    <row r="103" spans="2:18" x14ac:dyDescent="0.3">
      <c r="B103">
        <v>101</v>
      </c>
      <c r="C103" t="s">
        <v>513</v>
      </c>
      <c r="D103" t="s">
        <v>271</v>
      </c>
      <c r="E103">
        <v>32</v>
      </c>
      <c r="F103" s="2">
        <v>3940</v>
      </c>
      <c r="G103" s="2">
        <v>31.583333333333343</v>
      </c>
      <c r="H103">
        <v>0</v>
      </c>
      <c r="I103">
        <v>0</v>
      </c>
      <c r="J103" s="7">
        <v>35460</v>
      </c>
      <c r="K103" s="7">
        <v>35461</v>
      </c>
      <c r="L103" t="s">
        <v>519</v>
      </c>
      <c r="M103" t="str">
        <f>IFERROR(INDEX(Table2[Campaign], MATCH(Table4[[#This Row],[Well Name (WellView Version)]], Table2[Well Name
Actual], 0)), "A_Others")</f>
        <v>A_Others</v>
      </c>
      <c r="N103" s="19">
        <f>IF(Table4[[#This Row],[Report Number]]=_xlfn.MINIFS(Table4[Report Number], Table4[Well Name (WellView Version)], Table4[[#This Row],[Well Name (WellView Version)]]), Table4[[#This Row],[Depth End (MD)]], Table4[[#This Row],[Depth End (MD)]]-F102)</f>
        <v>0</v>
      </c>
      <c r="O103" s="2">
        <f>IF(Table4[[#This Row],[Report Number]]=_xlfn.MINIFS(Table4[Report Number], Table4[Well Name (WellView Version)], Table4[[#This Row],[Well Name (WellView Version)]]), Table4[[#This Row],[Cum Time Log Days_WV]], Table4[[#This Row],[Cum Time Log Days_WV]]-G102)</f>
        <v>1</v>
      </c>
      <c r="P103" s="2">
        <f>(Table4[[#This Row],[dZ ft]]&lt;=50)*Table4[[#This Row],[dT days]]</f>
        <v>1</v>
      </c>
      <c r="Q103">
        <f>YEAR(Table4[[#This Row],[Report Start Date]])</f>
        <v>1997</v>
      </c>
      <c r="R103">
        <f>Table4[[#This Row],[Year Start Date]]</f>
        <v>1997</v>
      </c>
    </row>
    <row r="104" spans="2:18" x14ac:dyDescent="0.3">
      <c r="B104">
        <v>102</v>
      </c>
      <c r="C104" t="s">
        <v>513</v>
      </c>
      <c r="D104" t="s">
        <v>271</v>
      </c>
      <c r="E104">
        <v>33</v>
      </c>
      <c r="F104" s="2">
        <v>3890.9999999999995</v>
      </c>
      <c r="G104" s="2">
        <v>32.583333333333343</v>
      </c>
      <c r="H104">
        <v>0</v>
      </c>
      <c r="I104">
        <v>0</v>
      </c>
      <c r="J104" s="7">
        <v>35461</v>
      </c>
      <c r="K104" s="7">
        <v>35462</v>
      </c>
      <c r="L104" t="s">
        <v>519</v>
      </c>
      <c r="M104" t="str">
        <f>IFERROR(INDEX(Table2[Campaign], MATCH(Table4[[#This Row],[Well Name (WellView Version)]], Table2[Well Name
Actual], 0)), "A_Others")</f>
        <v>A_Others</v>
      </c>
      <c r="N104" s="19">
        <f>IF(Table4[[#This Row],[Report Number]]=_xlfn.MINIFS(Table4[Report Number], Table4[Well Name (WellView Version)], Table4[[#This Row],[Well Name (WellView Version)]]), Table4[[#This Row],[Depth End (MD)]], Table4[[#This Row],[Depth End (MD)]]-F103)</f>
        <v>-49.000000000000455</v>
      </c>
      <c r="O104" s="2">
        <f>IF(Table4[[#This Row],[Report Number]]=_xlfn.MINIFS(Table4[Report Number], Table4[Well Name (WellView Version)], Table4[[#This Row],[Well Name (WellView Version)]]), Table4[[#This Row],[Cum Time Log Days_WV]], Table4[[#This Row],[Cum Time Log Days_WV]]-G103)</f>
        <v>1</v>
      </c>
      <c r="P104" s="2">
        <f>(Table4[[#This Row],[dZ ft]]&lt;=50)*Table4[[#This Row],[dT days]]</f>
        <v>1</v>
      </c>
      <c r="Q104">
        <f>YEAR(Table4[[#This Row],[Report Start Date]])</f>
        <v>1997</v>
      </c>
      <c r="R104">
        <f>Table4[[#This Row],[Year Start Date]]</f>
        <v>1997</v>
      </c>
    </row>
    <row r="105" spans="2:18" x14ac:dyDescent="0.3">
      <c r="B105">
        <v>103</v>
      </c>
      <c r="C105" t="s">
        <v>513</v>
      </c>
      <c r="D105" t="s">
        <v>271</v>
      </c>
      <c r="E105">
        <v>34</v>
      </c>
      <c r="F105" s="2">
        <v>4401</v>
      </c>
      <c r="G105" s="2">
        <v>33.583333333333343</v>
      </c>
      <c r="H105">
        <v>0</v>
      </c>
      <c r="I105">
        <v>0</v>
      </c>
      <c r="J105" s="7">
        <v>35462</v>
      </c>
      <c r="K105" s="7">
        <v>35463</v>
      </c>
      <c r="L105" t="s">
        <v>519</v>
      </c>
      <c r="M105" t="str">
        <f>IFERROR(INDEX(Table2[Campaign], MATCH(Table4[[#This Row],[Well Name (WellView Version)]], Table2[Well Name
Actual], 0)), "A_Others")</f>
        <v>A_Others</v>
      </c>
      <c r="N105" s="19">
        <f>IF(Table4[[#This Row],[Report Number]]=_xlfn.MINIFS(Table4[Report Number], Table4[Well Name (WellView Version)], Table4[[#This Row],[Well Name (WellView Version)]]), Table4[[#This Row],[Depth End (MD)]], Table4[[#This Row],[Depth End (MD)]]-F104)</f>
        <v>510.00000000000045</v>
      </c>
      <c r="O105" s="2">
        <f>IF(Table4[[#This Row],[Report Number]]=_xlfn.MINIFS(Table4[Report Number], Table4[Well Name (WellView Version)], Table4[[#This Row],[Well Name (WellView Version)]]), Table4[[#This Row],[Cum Time Log Days_WV]], Table4[[#This Row],[Cum Time Log Days_WV]]-G104)</f>
        <v>1</v>
      </c>
      <c r="P105" s="2">
        <f>(Table4[[#This Row],[dZ ft]]&lt;=50)*Table4[[#This Row],[dT days]]</f>
        <v>0</v>
      </c>
      <c r="Q105">
        <f>YEAR(Table4[[#This Row],[Report Start Date]])</f>
        <v>1997</v>
      </c>
      <c r="R105">
        <f>Table4[[#This Row],[Year Start Date]]</f>
        <v>1997</v>
      </c>
    </row>
    <row r="106" spans="2:18" x14ac:dyDescent="0.3">
      <c r="B106">
        <v>104</v>
      </c>
      <c r="C106" t="s">
        <v>513</v>
      </c>
      <c r="D106" t="s">
        <v>271</v>
      </c>
      <c r="E106">
        <v>35</v>
      </c>
      <c r="F106" s="2">
        <v>4401</v>
      </c>
      <c r="G106" s="2">
        <v>34.583333333333343</v>
      </c>
      <c r="H106">
        <v>0</v>
      </c>
      <c r="I106">
        <v>0</v>
      </c>
      <c r="J106" s="7">
        <v>35463</v>
      </c>
      <c r="K106" s="7">
        <v>35464</v>
      </c>
      <c r="L106" t="s">
        <v>519</v>
      </c>
      <c r="M106" t="str">
        <f>IFERROR(INDEX(Table2[Campaign], MATCH(Table4[[#This Row],[Well Name (WellView Version)]], Table2[Well Name
Actual], 0)), "A_Others")</f>
        <v>A_Others</v>
      </c>
      <c r="N106" s="19">
        <f>IF(Table4[[#This Row],[Report Number]]=_xlfn.MINIFS(Table4[Report Number], Table4[Well Name (WellView Version)], Table4[[#This Row],[Well Name (WellView Version)]]), Table4[[#This Row],[Depth End (MD)]], Table4[[#This Row],[Depth End (MD)]]-F105)</f>
        <v>0</v>
      </c>
      <c r="O106" s="2">
        <f>IF(Table4[[#This Row],[Report Number]]=_xlfn.MINIFS(Table4[Report Number], Table4[Well Name (WellView Version)], Table4[[#This Row],[Well Name (WellView Version)]]), Table4[[#This Row],[Cum Time Log Days_WV]], Table4[[#This Row],[Cum Time Log Days_WV]]-G105)</f>
        <v>1</v>
      </c>
      <c r="P106" s="2">
        <f>(Table4[[#This Row],[dZ ft]]&lt;=50)*Table4[[#This Row],[dT days]]</f>
        <v>1</v>
      </c>
      <c r="Q106">
        <f>YEAR(Table4[[#This Row],[Report Start Date]])</f>
        <v>1997</v>
      </c>
      <c r="R106">
        <f>Table4[[#This Row],[Year Start Date]]</f>
        <v>1997</v>
      </c>
    </row>
    <row r="107" spans="2:18" x14ac:dyDescent="0.3">
      <c r="B107">
        <v>105</v>
      </c>
      <c r="C107" t="s">
        <v>513</v>
      </c>
      <c r="D107" t="s">
        <v>271</v>
      </c>
      <c r="E107">
        <v>36</v>
      </c>
      <c r="F107" s="2">
        <v>4704</v>
      </c>
      <c r="G107" s="2">
        <v>35.583333333333343</v>
      </c>
      <c r="H107">
        <v>0</v>
      </c>
      <c r="I107">
        <v>0</v>
      </c>
      <c r="J107" s="7">
        <v>35464</v>
      </c>
      <c r="K107" s="7">
        <v>35465</v>
      </c>
      <c r="L107" t="s">
        <v>519</v>
      </c>
      <c r="M107" t="str">
        <f>IFERROR(INDEX(Table2[Campaign], MATCH(Table4[[#This Row],[Well Name (WellView Version)]], Table2[Well Name
Actual], 0)), "A_Others")</f>
        <v>A_Others</v>
      </c>
      <c r="N107" s="19">
        <f>IF(Table4[[#This Row],[Report Number]]=_xlfn.MINIFS(Table4[Report Number], Table4[Well Name (WellView Version)], Table4[[#This Row],[Well Name (WellView Version)]]), Table4[[#This Row],[Depth End (MD)]], Table4[[#This Row],[Depth End (MD)]]-F106)</f>
        <v>303</v>
      </c>
      <c r="O107" s="2">
        <f>IF(Table4[[#This Row],[Report Number]]=_xlfn.MINIFS(Table4[Report Number], Table4[Well Name (WellView Version)], Table4[[#This Row],[Well Name (WellView Version)]]), Table4[[#This Row],[Cum Time Log Days_WV]], Table4[[#This Row],[Cum Time Log Days_WV]]-G106)</f>
        <v>1</v>
      </c>
      <c r="P107" s="2">
        <f>(Table4[[#This Row],[dZ ft]]&lt;=50)*Table4[[#This Row],[dT days]]</f>
        <v>0</v>
      </c>
      <c r="Q107">
        <f>YEAR(Table4[[#This Row],[Report Start Date]])</f>
        <v>1997</v>
      </c>
      <c r="R107">
        <f>Table4[[#This Row],[Year Start Date]]</f>
        <v>1997</v>
      </c>
    </row>
    <row r="108" spans="2:18" x14ac:dyDescent="0.3">
      <c r="B108">
        <v>106</v>
      </c>
      <c r="C108" t="s">
        <v>513</v>
      </c>
      <c r="D108" t="s">
        <v>271</v>
      </c>
      <c r="E108">
        <v>37</v>
      </c>
      <c r="F108" s="2">
        <v>4704</v>
      </c>
      <c r="G108" s="2">
        <v>36.583333333333343</v>
      </c>
      <c r="H108">
        <v>0</v>
      </c>
      <c r="I108">
        <v>0</v>
      </c>
      <c r="J108" s="7">
        <v>35465</v>
      </c>
      <c r="K108" s="7">
        <v>35466</v>
      </c>
      <c r="L108" t="s">
        <v>519</v>
      </c>
      <c r="M108" t="str">
        <f>IFERROR(INDEX(Table2[Campaign], MATCH(Table4[[#This Row],[Well Name (WellView Version)]], Table2[Well Name
Actual], 0)), "A_Others")</f>
        <v>A_Others</v>
      </c>
      <c r="N108" s="19">
        <f>IF(Table4[[#This Row],[Report Number]]=_xlfn.MINIFS(Table4[Report Number], Table4[Well Name (WellView Version)], Table4[[#This Row],[Well Name (WellView Version)]]), Table4[[#This Row],[Depth End (MD)]], Table4[[#This Row],[Depth End (MD)]]-F107)</f>
        <v>0</v>
      </c>
      <c r="O108" s="2">
        <f>IF(Table4[[#This Row],[Report Number]]=_xlfn.MINIFS(Table4[Report Number], Table4[Well Name (WellView Version)], Table4[[#This Row],[Well Name (WellView Version)]]), Table4[[#This Row],[Cum Time Log Days_WV]], Table4[[#This Row],[Cum Time Log Days_WV]]-G107)</f>
        <v>1</v>
      </c>
      <c r="P108" s="2">
        <f>(Table4[[#This Row],[dZ ft]]&lt;=50)*Table4[[#This Row],[dT days]]</f>
        <v>1</v>
      </c>
      <c r="Q108">
        <f>YEAR(Table4[[#This Row],[Report Start Date]])</f>
        <v>1997</v>
      </c>
      <c r="R108">
        <f>Table4[[#This Row],[Year Start Date]]</f>
        <v>1997</v>
      </c>
    </row>
    <row r="109" spans="2:18" x14ac:dyDescent="0.3">
      <c r="B109">
        <v>107</v>
      </c>
      <c r="C109" t="s">
        <v>513</v>
      </c>
      <c r="D109" t="s">
        <v>271</v>
      </c>
      <c r="E109">
        <v>38</v>
      </c>
      <c r="F109" s="2">
        <v>4704</v>
      </c>
      <c r="G109" s="2">
        <v>37.583333333333343</v>
      </c>
      <c r="H109">
        <v>0</v>
      </c>
      <c r="I109">
        <v>0</v>
      </c>
      <c r="J109" s="7">
        <v>35466</v>
      </c>
      <c r="K109" s="7">
        <v>35467</v>
      </c>
      <c r="L109" t="s">
        <v>519</v>
      </c>
      <c r="M109" t="str">
        <f>IFERROR(INDEX(Table2[Campaign], MATCH(Table4[[#This Row],[Well Name (WellView Version)]], Table2[Well Name
Actual], 0)), "A_Others")</f>
        <v>A_Others</v>
      </c>
      <c r="N109" s="19">
        <f>IF(Table4[[#This Row],[Report Number]]=_xlfn.MINIFS(Table4[Report Number], Table4[Well Name (WellView Version)], Table4[[#This Row],[Well Name (WellView Version)]]), Table4[[#This Row],[Depth End (MD)]], Table4[[#This Row],[Depth End (MD)]]-F108)</f>
        <v>0</v>
      </c>
      <c r="O109" s="2">
        <f>IF(Table4[[#This Row],[Report Number]]=_xlfn.MINIFS(Table4[Report Number], Table4[Well Name (WellView Version)], Table4[[#This Row],[Well Name (WellView Version)]]), Table4[[#This Row],[Cum Time Log Days_WV]], Table4[[#This Row],[Cum Time Log Days_WV]]-G108)</f>
        <v>1</v>
      </c>
      <c r="P109" s="2">
        <f>(Table4[[#This Row],[dZ ft]]&lt;=50)*Table4[[#This Row],[dT days]]</f>
        <v>1</v>
      </c>
      <c r="Q109">
        <f>YEAR(Table4[[#This Row],[Report Start Date]])</f>
        <v>1997</v>
      </c>
      <c r="R109">
        <f>Table4[[#This Row],[Year Start Date]]</f>
        <v>1997</v>
      </c>
    </row>
    <row r="110" spans="2:18" x14ac:dyDescent="0.3">
      <c r="B110">
        <v>108</v>
      </c>
      <c r="C110" t="s">
        <v>513</v>
      </c>
      <c r="D110" t="s">
        <v>271</v>
      </c>
      <c r="E110">
        <v>39</v>
      </c>
      <c r="F110" s="2">
        <v>4704</v>
      </c>
      <c r="G110" s="2">
        <v>38.583333333333343</v>
      </c>
      <c r="H110">
        <v>0</v>
      </c>
      <c r="I110">
        <v>0</v>
      </c>
      <c r="J110" s="7">
        <v>35467</v>
      </c>
      <c r="K110" s="7">
        <v>35468</v>
      </c>
      <c r="L110" t="s">
        <v>519</v>
      </c>
      <c r="M110" t="str">
        <f>IFERROR(INDEX(Table2[Campaign], MATCH(Table4[[#This Row],[Well Name (WellView Version)]], Table2[Well Name
Actual], 0)), "A_Others")</f>
        <v>A_Others</v>
      </c>
      <c r="N110" s="19">
        <f>IF(Table4[[#This Row],[Report Number]]=_xlfn.MINIFS(Table4[Report Number], Table4[Well Name (WellView Version)], Table4[[#This Row],[Well Name (WellView Version)]]), Table4[[#This Row],[Depth End (MD)]], Table4[[#This Row],[Depth End (MD)]]-F109)</f>
        <v>0</v>
      </c>
      <c r="O110" s="2">
        <f>IF(Table4[[#This Row],[Report Number]]=_xlfn.MINIFS(Table4[Report Number], Table4[Well Name (WellView Version)], Table4[[#This Row],[Well Name (WellView Version)]]), Table4[[#This Row],[Cum Time Log Days_WV]], Table4[[#This Row],[Cum Time Log Days_WV]]-G109)</f>
        <v>1</v>
      </c>
      <c r="P110" s="2">
        <f>(Table4[[#This Row],[dZ ft]]&lt;=50)*Table4[[#This Row],[dT days]]</f>
        <v>1</v>
      </c>
      <c r="Q110">
        <f>YEAR(Table4[[#This Row],[Report Start Date]])</f>
        <v>1997</v>
      </c>
      <c r="R110">
        <f>Table4[[#This Row],[Year Start Date]]</f>
        <v>1997</v>
      </c>
    </row>
    <row r="111" spans="2:18" x14ac:dyDescent="0.3">
      <c r="B111">
        <v>109</v>
      </c>
      <c r="C111" t="s">
        <v>513</v>
      </c>
      <c r="D111" t="s">
        <v>271</v>
      </c>
      <c r="E111">
        <v>40</v>
      </c>
      <c r="F111" s="2">
        <v>5415</v>
      </c>
      <c r="G111" s="2">
        <v>39.583333333333343</v>
      </c>
      <c r="H111">
        <v>0</v>
      </c>
      <c r="I111">
        <v>0</v>
      </c>
      <c r="J111" s="7">
        <v>35468</v>
      </c>
      <c r="K111" s="7">
        <v>35469</v>
      </c>
      <c r="L111" t="s">
        <v>519</v>
      </c>
      <c r="M111" t="str">
        <f>IFERROR(INDEX(Table2[Campaign], MATCH(Table4[[#This Row],[Well Name (WellView Version)]], Table2[Well Name
Actual], 0)), "A_Others")</f>
        <v>A_Others</v>
      </c>
      <c r="N111" s="19">
        <f>IF(Table4[[#This Row],[Report Number]]=_xlfn.MINIFS(Table4[Report Number], Table4[Well Name (WellView Version)], Table4[[#This Row],[Well Name (WellView Version)]]), Table4[[#This Row],[Depth End (MD)]], Table4[[#This Row],[Depth End (MD)]]-F110)</f>
        <v>711</v>
      </c>
      <c r="O111" s="2">
        <f>IF(Table4[[#This Row],[Report Number]]=_xlfn.MINIFS(Table4[Report Number], Table4[Well Name (WellView Version)], Table4[[#This Row],[Well Name (WellView Version)]]), Table4[[#This Row],[Cum Time Log Days_WV]], Table4[[#This Row],[Cum Time Log Days_WV]]-G110)</f>
        <v>1</v>
      </c>
      <c r="P111" s="2">
        <f>(Table4[[#This Row],[dZ ft]]&lt;=50)*Table4[[#This Row],[dT days]]</f>
        <v>0</v>
      </c>
      <c r="Q111">
        <f>YEAR(Table4[[#This Row],[Report Start Date]])</f>
        <v>1997</v>
      </c>
      <c r="R111">
        <f>Table4[[#This Row],[Year Start Date]]</f>
        <v>1997</v>
      </c>
    </row>
    <row r="112" spans="2:18" x14ac:dyDescent="0.3">
      <c r="B112">
        <v>110</v>
      </c>
      <c r="C112" t="s">
        <v>513</v>
      </c>
      <c r="D112" t="s">
        <v>271</v>
      </c>
      <c r="E112">
        <v>41</v>
      </c>
      <c r="F112" s="2">
        <v>5415</v>
      </c>
      <c r="G112" s="2">
        <v>40.583333333333343</v>
      </c>
      <c r="H112">
        <v>0</v>
      </c>
      <c r="I112">
        <v>0</v>
      </c>
      <c r="J112" s="7">
        <v>35469</v>
      </c>
      <c r="K112" s="7">
        <v>35470</v>
      </c>
      <c r="L112" t="s">
        <v>519</v>
      </c>
      <c r="M112" t="str">
        <f>IFERROR(INDEX(Table2[Campaign], MATCH(Table4[[#This Row],[Well Name (WellView Version)]], Table2[Well Name
Actual], 0)), "A_Others")</f>
        <v>A_Others</v>
      </c>
      <c r="N112" s="19">
        <f>IF(Table4[[#This Row],[Report Number]]=_xlfn.MINIFS(Table4[Report Number], Table4[Well Name (WellView Version)], Table4[[#This Row],[Well Name (WellView Version)]]), Table4[[#This Row],[Depth End (MD)]], Table4[[#This Row],[Depth End (MD)]]-F111)</f>
        <v>0</v>
      </c>
      <c r="O112" s="2">
        <f>IF(Table4[[#This Row],[Report Number]]=_xlfn.MINIFS(Table4[Report Number], Table4[Well Name (WellView Version)], Table4[[#This Row],[Well Name (WellView Version)]]), Table4[[#This Row],[Cum Time Log Days_WV]], Table4[[#This Row],[Cum Time Log Days_WV]]-G111)</f>
        <v>1</v>
      </c>
      <c r="P112" s="2">
        <f>(Table4[[#This Row],[dZ ft]]&lt;=50)*Table4[[#This Row],[dT days]]</f>
        <v>1</v>
      </c>
      <c r="Q112">
        <f>YEAR(Table4[[#This Row],[Report Start Date]])</f>
        <v>1997</v>
      </c>
      <c r="R112">
        <f>Table4[[#This Row],[Year Start Date]]</f>
        <v>1997</v>
      </c>
    </row>
    <row r="113" spans="2:18" x14ac:dyDescent="0.3">
      <c r="B113">
        <v>111</v>
      </c>
      <c r="C113" t="s">
        <v>513</v>
      </c>
      <c r="D113" t="s">
        <v>271</v>
      </c>
      <c r="E113">
        <v>42</v>
      </c>
      <c r="F113" s="2">
        <v>5415</v>
      </c>
      <c r="G113" s="2">
        <v>41.583333333333343</v>
      </c>
      <c r="H113">
        <v>0</v>
      </c>
      <c r="I113">
        <v>0</v>
      </c>
      <c r="J113" s="7">
        <v>35470</v>
      </c>
      <c r="K113" s="7">
        <v>35471</v>
      </c>
      <c r="L113" t="s">
        <v>519</v>
      </c>
      <c r="M113" t="str">
        <f>IFERROR(INDEX(Table2[Campaign], MATCH(Table4[[#This Row],[Well Name (WellView Version)]], Table2[Well Name
Actual], 0)), "A_Others")</f>
        <v>A_Others</v>
      </c>
      <c r="N113" s="19">
        <f>IF(Table4[[#This Row],[Report Number]]=_xlfn.MINIFS(Table4[Report Number], Table4[Well Name (WellView Version)], Table4[[#This Row],[Well Name (WellView Version)]]), Table4[[#This Row],[Depth End (MD)]], Table4[[#This Row],[Depth End (MD)]]-F112)</f>
        <v>0</v>
      </c>
      <c r="O113" s="2">
        <f>IF(Table4[[#This Row],[Report Number]]=_xlfn.MINIFS(Table4[Report Number], Table4[Well Name (WellView Version)], Table4[[#This Row],[Well Name (WellView Version)]]), Table4[[#This Row],[Cum Time Log Days_WV]], Table4[[#This Row],[Cum Time Log Days_WV]]-G112)</f>
        <v>1</v>
      </c>
      <c r="P113" s="2">
        <f>(Table4[[#This Row],[dZ ft]]&lt;=50)*Table4[[#This Row],[dT days]]</f>
        <v>1</v>
      </c>
      <c r="Q113">
        <f>YEAR(Table4[[#This Row],[Report Start Date]])</f>
        <v>1997</v>
      </c>
      <c r="R113">
        <f>Table4[[#This Row],[Year Start Date]]</f>
        <v>1997</v>
      </c>
    </row>
    <row r="114" spans="2:18" x14ac:dyDescent="0.3">
      <c r="B114">
        <v>112</v>
      </c>
      <c r="C114" t="s">
        <v>513</v>
      </c>
      <c r="D114" t="s">
        <v>271</v>
      </c>
      <c r="E114">
        <v>43</v>
      </c>
      <c r="F114" s="2">
        <v>6366.9999999999991</v>
      </c>
      <c r="G114" s="2">
        <v>42.583333333333343</v>
      </c>
      <c r="H114">
        <v>0</v>
      </c>
      <c r="I114">
        <v>0</v>
      </c>
      <c r="J114" s="7">
        <v>35471</v>
      </c>
      <c r="K114" s="7">
        <v>35472</v>
      </c>
      <c r="L114" t="s">
        <v>519</v>
      </c>
      <c r="M114" t="str">
        <f>IFERROR(INDEX(Table2[Campaign], MATCH(Table4[[#This Row],[Well Name (WellView Version)]], Table2[Well Name
Actual], 0)), "A_Others")</f>
        <v>A_Others</v>
      </c>
      <c r="N114" s="19">
        <f>IF(Table4[[#This Row],[Report Number]]=_xlfn.MINIFS(Table4[Report Number], Table4[Well Name (WellView Version)], Table4[[#This Row],[Well Name (WellView Version)]]), Table4[[#This Row],[Depth End (MD)]], Table4[[#This Row],[Depth End (MD)]]-F113)</f>
        <v>951.99999999999909</v>
      </c>
      <c r="O114" s="2">
        <f>IF(Table4[[#This Row],[Report Number]]=_xlfn.MINIFS(Table4[Report Number], Table4[Well Name (WellView Version)], Table4[[#This Row],[Well Name (WellView Version)]]), Table4[[#This Row],[Cum Time Log Days_WV]], Table4[[#This Row],[Cum Time Log Days_WV]]-G113)</f>
        <v>1</v>
      </c>
      <c r="P114" s="2">
        <f>(Table4[[#This Row],[dZ ft]]&lt;=50)*Table4[[#This Row],[dT days]]</f>
        <v>0</v>
      </c>
      <c r="Q114">
        <f>YEAR(Table4[[#This Row],[Report Start Date]])</f>
        <v>1997</v>
      </c>
      <c r="R114">
        <f>Table4[[#This Row],[Year Start Date]]</f>
        <v>1997</v>
      </c>
    </row>
    <row r="115" spans="2:18" x14ac:dyDescent="0.3">
      <c r="B115">
        <v>113</v>
      </c>
      <c r="C115" t="s">
        <v>513</v>
      </c>
      <c r="D115" t="s">
        <v>271</v>
      </c>
      <c r="E115">
        <v>44</v>
      </c>
      <c r="F115" s="2">
        <v>6366.9999999999991</v>
      </c>
      <c r="G115" s="2">
        <v>43.583333333333343</v>
      </c>
      <c r="H115">
        <v>0</v>
      </c>
      <c r="I115">
        <v>0</v>
      </c>
      <c r="J115" s="7">
        <v>35472</v>
      </c>
      <c r="K115" s="7">
        <v>35473</v>
      </c>
      <c r="L115" t="s">
        <v>520</v>
      </c>
      <c r="M115" t="str">
        <f>IFERROR(INDEX(Table2[Campaign], MATCH(Table4[[#This Row],[Well Name (WellView Version)]], Table2[Well Name
Actual], 0)), "A_Others")</f>
        <v>A_Others</v>
      </c>
      <c r="N115" s="19">
        <f>IF(Table4[[#This Row],[Report Number]]=_xlfn.MINIFS(Table4[Report Number], Table4[Well Name (WellView Version)], Table4[[#This Row],[Well Name (WellView Version)]]), Table4[[#This Row],[Depth End (MD)]], Table4[[#This Row],[Depth End (MD)]]-F114)</f>
        <v>0</v>
      </c>
      <c r="O115" s="2">
        <f>IF(Table4[[#This Row],[Report Number]]=_xlfn.MINIFS(Table4[Report Number], Table4[Well Name (WellView Version)], Table4[[#This Row],[Well Name (WellView Version)]]), Table4[[#This Row],[Cum Time Log Days_WV]], Table4[[#This Row],[Cum Time Log Days_WV]]-G114)</f>
        <v>1</v>
      </c>
      <c r="P115" s="2">
        <f>(Table4[[#This Row],[dZ ft]]&lt;=50)*Table4[[#This Row],[dT days]]</f>
        <v>1</v>
      </c>
      <c r="Q115">
        <f>YEAR(Table4[[#This Row],[Report Start Date]])</f>
        <v>1997</v>
      </c>
      <c r="R115">
        <f>Table4[[#This Row],[Year Start Date]]</f>
        <v>1997</v>
      </c>
    </row>
    <row r="116" spans="2:18" x14ac:dyDescent="0.3">
      <c r="B116">
        <v>114</v>
      </c>
      <c r="C116" t="s">
        <v>513</v>
      </c>
      <c r="D116" t="s">
        <v>271</v>
      </c>
      <c r="E116">
        <v>45</v>
      </c>
      <c r="F116" s="2">
        <v>6366.9999999999991</v>
      </c>
      <c r="G116" s="2">
        <v>44.583333333333343</v>
      </c>
      <c r="H116">
        <v>0</v>
      </c>
      <c r="I116">
        <v>0</v>
      </c>
      <c r="J116" s="7">
        <v>35473</v>
      </c>
      <c r="K116" s="7">
        <v>35474</v>
      </c>
      <c r="L116" t="s">
        <v>520</v>
      </c>
      <c r="M116" t="str">
        <f>IFERROR(INDEX(Table2[Campaign], MATCH(Table4[[#This Row],[Well Name (WellView Version)]], Table2[Well Name
Actual], 0)), "A_Others")</f>
        <v>A_Others</v>
      </c>
      <c r="N116" s="19">
        <f>IF(Table4[[#This Row],[Report Number]]=_xlfn.MINIFS(Table4[Report Number], Table4[Well Name (WellView Version)], Table4[[#This Row],[Well Name (WellView Version)]]), Table4[[#This Row],[Depth End (MD)]], Table4[[#This Row],[Depth End (MD)]]-F115)</f>
        <v>0</v>
      </c>
      <c r="O116" s="2">
        <f>IF(Table4[[#This Row],[Report Number]]=_xlfn.MINIFS(Table4[Report Number], Table4[Well Name (WellView Version)], Table4[[#This Row],[Well Name (WellView Version)]]), Table4[[#This Row],[Cum Time Log Days_WV]], Table4[[#This Row],[Cum Time Log Days_WV]]-G115)</f>
        <v>1</v>
      </c>
      <c r="P116" s="2">
        <f>(Table4[[#This Row],[dZ ft]]&lt;=50)*Table4[[#This Row],[dT days]]</f>
        <v>1</v>
      </c>
      <c r="Q116">
        <f>YEAR(Table4[[#This Row],[Report Start Date]])</f>
        <v>1997</v>
      </c>
      <c r="R116">
        <f>Table4[[#This Row],[Year Start Date]]</f>
        <v>1997</v>
      </c>
    </row>
    <row r="117" spans="2:18" x14ac:dyDescent="0.3">
      <c r="B117">
        <v>115</v>
      </c>
      <c r="C117" t="s">
        <v>365</v>
      </c>
      <c r="D117" t="s">
        <v>271</v>
      </c>
      <c r="E117">
        <v>1</v>
      </c>
      <c r="F117" s="2">
        <v>0</v>
      </c>
      <c r="G117" s="2">
        <v>1</v>
      </c>
      <c r="J117" s="7">
        <v>40222</v>
      </c>
      <c r="K117" s="7">
        <v>40223</v>
      </c>
      <c r="M117" t="str">
        <f>IFERROR(INDEX(Table2[Campaign], MATCH(Table4[[#This Row],[Well Name (WellView Version)]], Table2[Well Name
Actual], 0)), "A_Others")</f>
        <v>A_Others</v>
      </c>
      <c r="N117" s="19">
        <f>IF(Table4[[#This Row],[Report Number]]=_xlfn.MINIFS(Table4[Report Number], Table4[Well Name (WellView Version)], Table4[[#This Row],[Well Name (WellView Version)]]), Table4[[#This Row],[Depth End (MD)]], Table4[[#This Row],[Depth End (MD)]]-F116)</f>
        <v>0</v>
      </c>
      <c r="O117" s="2">
        <f>IF(Table4[[#This Row],[Report Number]]=_xlfn.MINIFS(Table4[Report Number], Table4[Well Name (WellView Version)], Table4[[#This Row],[Well Name (WellView Version)]]), Table4[[#This Row],[Cum Time Log Days_WV]], Table4[[#This Row],[Cum Time Log Days_WV]]-G116)</f>
        <v>1</v>
      </c>
      <c r="P117" s="2">
        <f>(Table4[[#This Row],[dZ ft]]&lt;=50)*Table4[[#This Row],[dT days]]</f>
        <v>1</v>
      </c>
      <c r="Q117">
        <f>YEAR(Table4[[#This Row],[Report Start Date]])</f>
        <v>2010</v>
      </c>
      <c r="R117">
        <f>Table4[[#This Row],[Year Start Date]]</f>
        <v>2010</v>
      </c>
    </row>
    <row r="118" spans="2:18" x14ac:dyDescent="0.3">
      <c r="B118">
        <v>116</v>
      </c>
      <c r="C118" t="s">
        <v>365</v>
      </c>
      <c r="D118" t="s">
        <v>271</v>
      </c>
      <c r="E118">
        <v>2</v>
      </c>
      <c r="F118" s="2">
        <v>0</v>
      </c>
      <c r="G118" s="2">
        <v>2</v>
      </c>
      <c r="J118" s="7">
        <v>40223</v>
      </c>
      <c r="K118" s="7">
        <v>40224</v>
      </c>
      <c r="M118" t="str">
        <f>IFERROR(INDEX(Table2[Campaign], MATCH(Table4[[#This Row],[Well Name (WellView Version)]], Table2[Well Name
Actual], 0)), "A_Others")</f>
        <v>A_Others</v>
      </c>
      <c r="N118" s="19">
        <f>IF(Table4[[#This Row],[Report Number]]=_xlfn.MINIFS(Table4[Report Number], Table4[Well Name (WellView Version)], Table4[[#This Row],[Well Name (WellView Version)]]), Table4[[#This Row],[Depth End (MD)]], Table4[[#This Row],[Depth End (MD)]]-F117)</f>
        <v>0</v>
      </c>
      <c r="O118" s="2">
        <f>IF(Table4[[#This Row],[Report Number]]=_xlfn.MINIFS(Table4[Report Number], Table4[Well Name (WellView Version)], Table4[[#This Row],[Well Name (WellView Version)]]), Table4[[#This Row],[Cum Time Log Days_WV]], Table4[[#This Row],[Cum Time Log Days_WV]]-G117)</f>
        <v>1</v>
      </c>
      <c r="P118" s="2">
        <f>(Table4[[#This Row],[dZ ft]]&lt;=50)*Table4[[#This Row],[dT days]]</f>
        <v>1</v>
      </c>
      <c r="Q118">
        <f>YEAR(Table4[[#This Row],[Report Start Date]])</f>
        <v>2010</v>
      </c>
      <c r="R118">
        <f>Table4[[#This Row],[Year Start Date]]</f>
        <v>2010</v>
      </c>
    </row>
    <row r="119" spans="2:18" x14ac:dyDescent="0.3">
      <c r="B119">
        <v>117</v>
      </c>
      <c r="C119" t="s">
        <v>365</v>
      </c>
      <c r="D119" t="s">
        <v>271</v>
      </c>
      <c r="E119">
        <v>3</v>
      </c>
      <c r="F119" s="2">
        <v>0</v>
      </c>
      <c r="G119" s="2">
        <v>3</v>
      </c>
      <c r="J119" s="7">
        <v>40224</v>
      </c>
      <c r="K119" s="7">
        <v>40225</v>
      </c>
      <c r="M119" t="str">
        <f>IFERROR(INDEX(Table2[Campaign], MATCH(Table4[[#This Row],[Well Name (WellView Version)]], Table2[Well Name
Actual], 0)), "A_Others")</f>
        <v>A_Others</v>
      </c>
      <c r="N119" s="19">
        <f>IF(Table4[[#This Row],[Report Number]]=_xlfn.MINIFS(Table4[Report Number], Table4[Well Name (WellView Version)], Table4[[#This Row],[Well Name (WellView Version)]]), Table4[[#This Row],[Depth End (MD)]], Table4[[#This Row],[Depth End (MD)]]-F118)</f>
        <v>0</v>
      </c>
      <c r="O119" s="2">
        <f>IF(Table4[[#This Row],[Report Number]]=_xlfn.MINIFS(Table4[Report Number], Table4[Well Name (WellView Version)], Table4[[#This Row],[Well Name (WellView Version)]]), Table4[[#This Row],[Cum Time Log Days_WV]], Table4[[#This Row],[Cum Time Log Days_WV]]-G118)</f>
        <v>1</v>
      </c>
      <c r="P119" s="2">
        <f>(Table4[[#This Row],[dZ ft]]&lt;=50)*Table4[[#This Row],[dT days]]</f>
        <v>1</v>
      </c>
      <c r="Q119">
        <f>YEAR(Table4[[#This Row],[Report Start Date]])</f>
        <v>2010</v>
      </c>
      <c r="R119">
        <f>Table4[[#This Row],[Year Start Date]]</f>
        <v>2010</v>
      </c>
    </row>
    <row r="120" spans="2:18" x14ac:dyDescent="0.3">
      <c r="B120">
        <v>118</v>
      </c>
      <c r="C120" t="s">
        <v>365</v>
      </c>
      <c r="D120" t="s">
        <v>271</v>
      </c>
      <c r="E120">
        <v>4</v>
      </c>
      <c r="F120" s="2">
        <v>0</v>
      </c>
      <c r="G120" s="2">
        <v>4</v>
      </c>
      <c r="J120" s="7">
        <v>40225</v>
      </c>
      <c r="K120" s="7">
        <v>40226</v>
      </c>
      <c r="M120" t="str">
        <f>IFERROR(INDEX(Table2[Campaign], MATCH(Table4[[#This Row],[Well Name (WellView Version)]], Table2[Well Name
Actual], 0)), "A_Others")</f>
        <v>A_Others</v>
      </c>
      <c r="N120" s="19">
        <f>IF(Table4[[#This Row],[Report Number]]=_xlfn.MINIFS(Table4[Report Number], Table4[Well Name (WellView Version)], Table4[[#This Row],[Well Name (WellView Version)]]), Table4[[#This Row],[Depth End (MD)]], Table4[[#This Row],[Depth End (MD)]]-F119)</f>
        <v>0</v>
      </c>
      <c r="O120" s="2">
        <f>IF(Table4[[#This Row],[Report Number]]=_xlfn.MINIFS(Table4[Report Number], Table4[Well Name (WellView Version)], Table4[[#This Row],[Well Name (WellView Version)]]), Table4[[#This Row],[Cum Time Log Days_WV]], Table4[[#This Row],[Cum Time Log Days_WV]]-G119)</f>
        <v>1</v>
      </c>
      <c r="P120" s="2">
        <f>(Table4[[#This Row],[dZ ft]]&lt;=50)*Table4[[#This Row],[dT days]]</f>
        <v>1</v>
      </c>
      <c r="Q120">
        <f>YEAR(Table4[[#This Row],[Report Start Date]])</f>
        <v>2010</v>
      </c>
      <c r="R120">
        <f>Table4[[#This Row],[Year Start Date]]</f>
        <v>2010</v>
      </c>
    </row>
    <row r="121" spans="2:18" x14ac:dyDescent="0.3">
      <c r="B121">
        <v>119</v>
      </c>
      <c r="C121" t="s">
        <v>365</v>
      </c>
      <c r="D121" t="s">
        <v>271</v>
      </c>
      <c r="E121">
        <v>5</v>
      </c>
      <c r="F121" s="2">
        <v>0</v>
      </c>
      <c r="G121" s="2">
        <v>5</v>
      </c>
      <c r="J121" s="7">
        <v>40226</v>
      </c>
      <c r="K121" s="7">
        <v>40227</v>
      </c>
      <c r="M121" t="str">
        <f>IFERROR(INDEX(Table2[Campaign], MATCH(Table4[[#This Row],[Well Name (WellView Version)]], Table2[Well Name
Actual], 0)), "A_Others")</f>
        <v>A_Others</v>
      </c>
      <c r="N121" s="19">
        <f>IF(Table4[[#This Row],[Report Number]]=_xlfn.MINIFS(Table4[Report Number], Table4[Well Name (WellView Version)], Table4[[#This Row],[Well Name (WellView Version)]]), Table4[[#This Row],[Depth End (MD)]], Table4[[#This Row],[Depth End (MD)]]-F120)</f>
        <v>0</v>
      </c>
      <c r="O121" s="2">
        <f>IF(Table4[[#This Row],[Report Number]]=_xlfn.MINIFS(Table4[Report Number], Table4[Well Name (WellView Version)], Table4[[#This Row],[Well Name (WellView Version)]]), Table4[[#This Row],[Cum Time Log Days_WV]], Table4[[#This Row],[Cum Time Log Days_WV]]-G120)</f>
        <v>1</v>
      </c>
      <c r="P121" s="2">
        <f>(Table4[[#This Row],[dZ ft]]&lt;=50)*Table4[[#This Row],[dT days]]</f>
        <v>1</v>
      </c>
      <c r="Q121">
        <f>YEAR(Table4[[#This Row],[Report Start Date]])</f>
        <v>2010</v>
      </c>
      <c r="R121">
        <f>Table4[[#This Row],[Year Start Date]]</f>
        <v>2010</v>
      </c>
    </row>
    <row r="122" spans="2:18" x14ac:dyDescent="0.3">
      <c r="B122">
        <v>120</v>
      </c>
      <c r="C122" t="s">
        <v>365</v>
      </c>
      <c r="D122" t="s">
        <v>271</v>
      </c>
      <c r="E122">
        <v>6</v>
      </c>
      <c r="F122" s="2">
        <v>0</v>
      </c>
      <c r="G122" s="2">
        <v>6</v>
      </c>
      <c r="J122" s="7">
        <v>40227</v>
      </c>
      <c r="K122" s="7">
        <v>40228</v>
      </c>
      <c r="M122" t="str">
        <f>IFERROR(INDEX(Table2[Campaign], MATCH(Table4[[#This Row],[Well Name (WellView Version)]], Table2[Well Name
Actual], 0)), "A_Others")</f>
        <v>A_Others</v>
      </c>
      <c r="N122" s="19">
        <f>IF(Table4[[#This Row],[Report Number]]=_xlfn.MINIFS(Table4[Report Number], Table4[Well Name (WellView Version)], Table4[[#This Row],[Well Name (WellView Version)]]), Table4[[#This Row],[Depth End (MD)]], Table4[[#This Row],[Depth End (MD)]]-F121)</f>
        <v>0</v>
      </c>
      <c r="O122" s="2">
        <f>IF(Table4[[#This Row],[Report Number]]=_xlfn.MINIFS(Table4[Report Number], Table4[Well Name (WellView Version)], Table4[[#This Row],[Well Name (WellView Version)]]), Table4[[#This Row],[Cum Time Log Days_WV]], Table4[[#This Row],[Cum Time Log Days_WV]]-G121)</f>
        <v>1</v>
      </c>
      <c r="P122" s="2">
        <f>(Table4[[#This Row],[dZ ft]]&lt;=50)*Table4[[#This Row],[dT days]]</f>
        <v>1</v>
      </c>
      <c r="Q122">
        <f>YEAR(Table4[[#This Row],[Report Start Date]])</f>
        <v>2010</v>
      </c>
      <c r="R122">
        <f>Table4[[#This Row],[Year Start Date]]</f>
        <v>2010</v>
      </c>
    </row>
    <row r="123" spans="2:18" x14ac:dyDescent="0.3">
      <c r="B123">
        <v>121</v>
      </c>
      <c r="C123" t="s">
        <v>365</v>
      </c>
      <c r="D123" t="s">
        <v>271</v>
      </c>
      <c r="E123">
        <v>7</v>
      </c>
      <c r="F123" s="2">
        <v>0</v>
      </c>
      <c r="G123" s="2">
        <v>7</v>
      </c>
      <c r="J123" s="7">
        <v>40228</v>
      </c>
      <c r="K123" s="7">
        <v>40229</v>
      </c>
      <c r="M123" t="str">
        <f>IFERROR(INDEX(Table2[Campaign], MATCH(Table4[[#This Row],[Well Name (WellView Version)]], Table2[Well Name
Actual], 0)), "A_Others")</f>
        <v>A_Others</v>
      </c>
      <c r="N123" s="19">
        <f>IF(Table4[[#This Row],[Report Number]]=_xlfn.MINIFS(Table4[Report Number], Table4[Well Name (WellView Version)], Table4[[#This Row],[Well Name (WellView Version)]]), Table4[[#This Row],[Depth End (MD)]], Table4[[#This Row],[Depth End (MD)]]-F122)</f>
        <v>0</v>
      </c>
      <c r="O123" s="2">
        <f>IF(Table4[[#This Row],[Report Number]]=_xlfn.MINIFS(Table4[Report Number], Table4[Well Name (WellView Version)], Table4[[#This Row],[Well Name (WellView Version)]]), Table4[[#This Row],[Cum Time Log Days_WV]], Table4[[#This Row],[Cum Time Log Days_WV]]-G122)</f>
        <v>1</v>
      </c>
      <c r="P123" s="2">
        <f>(Table4[[#This Row],[dZ ft]]&lt;=50)*Table4[[#This Row],[dT days]]</f>
        <v>1</v>
      </c>
      <c r="Q123">
        <f>YEAR(Table4[[#This Row],[Report Start Date]])</f>
        <v>2010</v>
      </c>
      <c r="R123">
        <f>Table4[[#This Row],[Year Start Date]]</f>
        <v>2010</v>
      </c>
    </row>
    <row r="124" spans="2:18" x14ac:dyDescent="0.3">
      <c r="B124">
        <v>122</v>
      </c>
      <c r="C124" t="s">
        <v>365</v>
      </c>
      <c r="D124" t="s">
        <v>271</v>
      </c>
      <c r="E124">
        <v>8</v>
      </c>
      <c r="F124" s="2">
        <v>0</v>
      </c>
      <c r="G124" s="2">
        <v>8</v>
      </c>
      <c r="J124" s="7">
        <v>40229</v>
      </c>
      <c r="K124" s="7">
        <v>40230</v>
      </c>
      <c r="M124" t="str">
        <f>IFERROR(INDEX(Table2[Campaign], MATCH(Table4[[#This Row],[Well Name (WellView Version)]], Table2[Well Name
Actual], 0)), "A_Others")</f>
        <v>A_Others</v>
      </c>
      <c r="N124" s="19">
        <f>IF(Table4[[#This Row],[Report Number]]=_xlfn.MINIFS(Table4[Report Number], Table4[Well Name (WellView Version)], Table4[[#This Row],[Well Name (WellView Version)]]), Table4[[#This Row],[Depth End (MD)]], Table4[[#This Row],[Depth End (MD)]]-F123)</f>
        <v>0</v>
      </c>
      <c r="O124" s="2">
        <f>IF(Table4[[#This Row],[Report Number]]=_xlfn.MINIFS(Table4[Report Number], Table4[Well Name (WellView Version)], Table4[[#This Row],[Well Name (WellView Version)]]), Table4[[#This Row],[Cum Time Log Days_WV]], Table4[[#This Row],[Cum Time Log Days_WV]]-G123)</f>
        <v>1</v>
      </c>
      <c r="P124" s="2">
        <f>(Table4[[#This Row],[dZ ft]]&lt;=50)*Table4[[#This Row],[dT days]]</f>
        <v>1</v>
      </c>
      <c r="Q124">
        <f>YEAR(Table4[[#This Row],[Report Start Date]])</f>
        <v>2010</v>
      </c>
      <c r="R124">
        <f>Table4[[#This Row],[Year Start Date]]</f>
        <v>2010</v>
      </c>
    </row>
    <row r="125" spans="2:18" x14ac:dyDescent="0.3">
      <c r="B125">
        <v>123</v>
      </c>
      <c r="C125" t="s">
        <v>365</v>
      </c>
      <c r="D125" t="s">
        <v>271</v>
      </c>
      <c r="E125">
        <v>9</v>
      </c>
      <c r="F125" s="2">
        <v>0</v>
      </c>
      <c r="G125" s="2">
        <v>9</v>
      </c>
      <c r="J125" s="7">
        <v>40230</v>
      </c>
      <c r="K125" s="7">
        <v>40231</v>
      </c>
      <c r="M125" t="str">
        <f>IFERROR(INDEX(Table2[Campaign], MATCH(Table4[[#This Row],[Well Name (WellView Version)]], Table2[Well Name
Actual], 0)), "A_Others")</f>
        <v>A_Others</v>
      </c>
      <c r="N125" s="19">
        <f>IF(Table4[[#This Row],[Report Number]]=_xlfn.MINIFS(Table4[Report Number], Table4[Well Name (WellView Version)], Table4[[#This Row],[Well Name (WellView Version)]]), Table4[[#This Row],[Depth End (MD)]], Table4[[#This Row],[Depth End (MD)]]-F124)</f>
        <v>0</v>
      </c>
      <c r="O125" s="2">
        <f>IF(Table4[[#This Row],[Report Number]]=_xlfn.MINIFS(Table4[Report Number], Table4[Well Name (WellView Version)], Table4[[#This Row],[Well Name (WellView Version)]]), Table4[[#This Row],[Cum Time Log Days_WV]], Table4[[#This Row],[Cum Time Log Days_WV]]-G124)</f>
        <v>1</v>
      </c>
      <c r="P125" s="2">
        <f>(Table4[[#This Row],[dZ ft]]&lt;=50)*Table4[[#This Row],[dT days]]</f>
        <v>1</v>
      </c>
      <c r="Q125">
        <f>YEAR(Table4[[#This Row],[Report Start Date]])</f>
        <v>2010</v>
      </c>
      <c r="R125">
        <f>Table4[[#This Row],[Year Start Date]]</f>
        <v>2010</v>
      </c>
    </row>
    <row r="126" spans="2:18" x14ac:dyDescent="0.3">
      <c r="B126">
        <v>124</v>
      </c>
      <c r="C126" t="s">
        <v>365</v>
      </c>
      <c r="D126" t="s">
        <v>271</v>
      </c>
      <c r="E126">
        <v>10</v>
      </c>
      <c r="F126" s="2">
        <v>0</v>
      </c>
      <c r="G126" s="2">
        <v>10</v>
      </c>
      <c r="J126" s="7">
        <v>40231</v>
      </c>
      <c r="K126" s="7">
        <v>40232</v>
      </c>
      <c r="M126" t="str">
        <f>IFERROR(INDEX(Table2[Campaign], MATCH(Table4[[#This Row],[Well Name (WellView Version)]], Table2[Well Name
Actual], 0)), "A_Others")</f>
        <v>A_Others</v>
      </c>
      <c r="N126" s="19">
        <f>IF(Table4[[#This Row],[Report Number]]=_xlfn.MINIFS(Table4[Report Number], Table4[Well Name (WellView Version)], Table4[[#This Row],[Well Name (WellView Version)]]), Table4[[#This Row],[Depth End (MD)]], Table4[[#This Row],[Depth End (MD)]]-F125)</f>
        <v>0</v>
      </c>
      <c r="O126" s="2">
        <f>IF(Table4[[#This Row],[Report Number]]=_xlfn.MINIFS(Table4[Report Number], Table4[Well Name (WellView Version)], Table4[[#This Row],[Well Name (WellView Version)]]), Table4[[#This Row],[Cum Time Log Days_WV]], Table4[[#This Row],[Cum Time Log Days_WV]]-G125)</f>
        <v>1</v>
      </c>
      <c r="P126" s="2">
        <f>(Table4[[#This Row],[dZ ft]]&lt;=50)*Table4[[#This Row],[dT days]]</f>
        <v>1</v>
      </c>
      <c r="Q126">
        <f>YEAR(Table4[[#This Row],[Report Start Date]])</f>
        <v>2010</v>
      </c>
      <c r="R126">
        <f>Table4[[#This Row],[Year Start Date]]</f>
        <v>2010</v>
      </c>
    </row>
    <row r="127" spans="2:18" x14ac:dyDescent="0.3">
      <c r="B127">
        <v>125</v>
      </c>
      <c r="C127" t="s">
        <v>365</v>
      </c>
      <c r="D127" t="s">
        <v>271</v>
      </c>
      <c r="E127">
        <v>11</v>
      </c>
      <c r="F127" s="2">
        <v>0</v>
      </c>
      <c r="G127" s="2">
        <v>11</v>
      </c>
      <c r="J127" s="7">
        <v>40232</v>
      </c>
      <c r="K127" s="7">
        <v>40233</v>
      </c>
      <c r="M127" t="str">
        <f>IFERROR(INDEX(Table2[Campaign], MATCH(Table4[[#This Row],[Well Name (WellView Version)]], Table2[Well Name
Actual], 0)), "A_Others")</f>
        <v>A_Others</v>
      </c>
      <c r="N127" s="19">
        <f>IF(Table4[[#This Row],[Report Number]]=_xlfn.MINIFS(Table4[Report Number], Table4[Well Name (WellView Version)], Table4[[#This Row],[Well Name (WellView Version)]]), Table4[[#This Row],[Depth End (MD)]], Table4[[#This Row],[Depth End (MD)]]-F126)</f>
        <v>0</v>
      </c>
      <c r="O127" s="2">
        <f>IF(Table4[[#This Row],[Report Number]]=_xlfn.MINIFS(Table4[Report Number], Table4[Well Name (WellView Version)], Table4[[#This Row],[Well Name (WellView Version)]]), Table4[[#This Row],[Cum Time Log Days_WV]], Table4[[#This Row],[Cum Time Log Days_WV]]-G126)</f>
        <v>1</v>
      </c>
      <c r="P127" s="2">
        <f>(Table4[[#This Row],[dZ ft]]&lt;=50)*Table4[[#This Row],[dT days]]</f>
        <v>1</v>
      </c>
      <c r="Q127">
        <f>YEAR(Table4[[#This Row],[Report Start Date]])</f>
        <v>2010</v>
      </c>
      <c r="R127">
        <f>Table4[[#This Row],[Year Start Date]]</f>
        <v>2010</v>
      </c>
    </row>
    <row r="128" spans="2:18" x14ac:dyDescent="0.3">
      <c r="B128">
        <v>126</v>
      </c>
      <c r="C128" t="s">
        <v>365</v>
      </c>
      <c r="D128" t="s">
        <v>271</v>
      </c>
      <c r="E128">
        <v>12</v>
      </c>
      <c r="F128" s="2">
        <v>0</v>
      </c>
      <c r="G128" s="2">
        <v>12</v>
      </c>
      <c r="J128" s="7">
        <v>40233</v>
      </c>
      <c r="K128" s="7">
        <v>40234</v>
      </c>
      <c r="M128" t="str">
        <f>IFERROR(INDEX(Table2[Campaign], MATCH(Table4[[#This Row],[Well Name (WellView Version)]], Table2[Well Name
Actual], 0)), "A_Others")</f>
        <v>A_Others</v>
      </c>
      <c r="N128" s="19">
        <f>IF(Table4[[#This Row],[Report Number]]=_xlfn.MINIFS(Table4[Report Number], Table4[Well Name (WellView Version)], Table4[[#This Row],[Well Name (WellView Version)]]), Table4[[#This Row],[Depth End (MD)]], Table4[[#This Row],[Depth End (MD)]]-F127)</f>
        <v>0</v>
      </c>
      <c r="O128" s="2">
        <f>IF(Table4[[#This Row],[Report Number]]=_xlfn.MINIFS(Table4[Report Number], Table4[Well Name (WellView Version)], Table4[[#This Row],[Well Name (WellView Version)]]), Table4[[#This Row],[Cum Time Log Days_WV]], Table4[[#This Row],[Cum Time Log Days_WV]]-G127)</f>
        <v>1</v>
      </c>
      <c r="P128" s="2">
        <f>(Table4[[#This Row],[dZ ft]]&lt;=50)*Table4[[#This Row],[dT days]]</f>
        <v>1</v>
      </c>
      <c r="Q128">
        <f>YEAR(Table4[[#This Row],[Report Start Date]])</f>
        <v>2010</v>
      </c>
      <c r="R128">
        <f>Table4[[#This Row],[Year Start Date]]</f>
        <v>2010</v>
      </c>
    </row>
    <row r="129" spans="2:18" x14ac:dyDescent="0.3">
      <c r="B129">
        <v>127</v>
      </c>
      <c r="C129" t="s">
        <v>365</v>
      </c>
      <c r="D129" t="s">
        <v>271</v>
      </c>
      <c r="E129">
        <v>13</v>
      </c>
      <c r="F129" s="2">
        <v>0</v>
      </c>
      <c r="G129" s="2">
        <v>13</v>
      </c>
      <c r="J129" s="7">
        <v>40234</v>
      </c>
      <c r="K129" s="7">
        <v>40235</v>
      </c>
      <c r="M129" t="str">
        <f>IFERROR(INDEX(Table2[Campaign], MATCH(Table4[[#This Row],[Well Name (WellView Version)]], Table2[Well Name
Actual], 0)), "A_Others")</f>
        <v>A_Others</v>
      </c>
      <c r="N129" s="19">
        <f>IF(Table4[[#This Row],[Report Number]]=_xlfn.MINIFS(Table4[Report Number], Table4[Well Name (WellView Version)], Table4[[#This Row],[Well Name (WellView Version)]]), Table4[[#This Row],[Depth End (MD)]], Table4[[#This Row],[Depth End (MD)]]-F128)</f>
        <v>0</v>
      </c>
      <c r="O129" s="2">
        <f>IF(Table4[[#This Row],[Report Number]]=_xlfn.MINIFS(Table4[Report Number], Table4[Well Name (WellView Version)], Table4[[#This Row],[Well Name (WellView Version)]]), Table4[[#This Row],[Cum Time Log Days_WV]], Table4[[#This Row],[Cum Time Log Days_WV]]-G128)</f>
        <v>1</v>
      </c>
      <c r="P129" s="2">
        <f>(Table4[[#This Row],[dZ ft]]&lt;=50)*Table4[[#This Row],[dT days]]</f>
        <v>1</v>
      </c>
      <c r="Q129">
        <f>YEAR(Table4[[#This Row],[Report Start Date]])</f>
        <v>2010</v>
      </c>
      <c r="R129">
        <f>Table4[[#This Row],[Year Start Date]]</f>
        <v>2010</v>
      </c>
    </row>
    <row r="130" spans="2:18" x14ac:dyDescent="0.3">
      <c r="B130">
        <v>128</v>
      </c>
      <c r="C130" t="s">
        <v>365</v>
      </c>
      <c r="D130" t="s">
        <v>271</v>
      </c>
      <c r="E130">
        <v>14</v>
      </c>
      <c r="F130" s="2">
        <v>0</v>
      </c>
      <c r="G130" s="2">
        <v>14</v>
      </c>
      <c r="J130" s="7">
        <v>40235</v>
      </c>
      <c r="K130" s="7">
        <v>40236</v>
      </c>
      <c r="M130" t="str">
        <f>IFERROR(INDEX(Table2[Campaign], MATCH(Table4[[#This Row],[Well Name (WellView Version)]], Table2[Well Name
Actual], 0)), "A_Others")</f>
        <v>A_Others</v>
      </c>
      <c r="N130" s="19">
        <f>IF(Table4[[#This Row],[Report Number]]=_xlfn.MINIFS(Table4[Report Number], Table4[Well Name (WellView Version)], Table4[[#This Row],[Well Name (WellView Version)]]), Table4[[#This Row],[Depth End (MD)]], Table4[[#This Row],[Depth End (MD)]]-F129)</f>
        <v>0</v>
      </c>
      <c r="O130" s="2">
        <f>IF(Table4[[#This Row],[Report Number]]=_xlfn.MINIFS(Table4[Report Number], Table4[Well Name (WellView Version)], Table4[[#This Row],[Well Name (WellView Version)]]), Table4[[#This Row],[Cum Time Log Days_WV]], Table4[[#This Row],[Cum Time Log Days_WV]]-G129)</f>
        <v>1</v>
      </c>
      <c r="P130" s="2">
        <f>(Table4[[#This Row],[dZ ft]]&lt;=50)*Table4[[#This Row],[dT days]]</f>
        <v>1</v>
      </c>
      <c r="Q130">
        <f>YEAR(Table4[[#This Row],[Report Start Date]])</f>
        <v>2010</v>
      </c>
      <c r="R130">
        <f>Table4[[#This Row],[Year Start Date]]</f>
        <v>2010</v>
      </c>
    </row>
    <row r="131" spans="2:18" x14ac:dyDescent="0.3">
      <c r="B131">
        <v>129</v>
      </c>
      <c r="C131" t="s">
        <v>365</v>
      </c>
      <c r="D131" t="s">
        <v>271</v>
      </c>
      <c r="E131">
        <v>15</v>
      </c>
      <c r="F131" s="2">
        <v>0</v>
      </c>
      <c r="G131" s="2">
        <v>15</v>
      </c>
      <c r="J131" s="7">
        <v>40236</v>
      </c>
      <c r="K131" s="7">
        <v>40237</v>
      </c>
      <c r="M131" t="str">
        <f>IFERROR(INDEX(Table2[Campaign], MATCH(Table4[[#This Row],[Well Name (WellView Version)]], Table2[Well Name
Actual], 0)), "A_Others")</f>
        <v>A_Others</v>
      </c>
      <c r="N131" s="19">
        <f>IF(Table4[[#This Row],[Report Number]]=_xlfn.MINIFS(Table4[Report Number], Table4[Well Name (WellView Version)], Table4[[#This Row],[Well Name (WellView Version)]]), Table4[[#This Row],[Depth End (MD)]], Table4[[#This Row],[Depth End (MD)]]-F130)</f>
        <v>0</v>
      </c>
      <c r="O131" s="2">
        <f>IF(Table4[[#This Row],[Report Number]]=_xlfn.MINIFS(Table4[Report Number], Table4[Well Name (WellView Version)], Table4[[#This Row],[Well Name (WellView Version)]]), Table4[[#This Row],[Cum Time Log Days_WV]], Table4[[#This Row],[Cum Time Log Days_WV]]-G130)</f>
        <v>1</v>
      </c>
      <c r="P131" s="2">
        <f>(Table4[[#This Row],[dZ ft]]&lt;=50)*Table4[[#This Row],[dT days]]</f>
        <v>1</v>
      </c>
      <c r="Q131">
        <f>YEAR(Table4[[#This Row],[Report Start Date]])</f>
        <v>2010</v>
      </c>
      <c r="R131">
        <f>Table4[[#This Row],[Year Start Date]]</f>
        <v>2010</v>
      </c>
    </row>
    <row r="132" spans="2:18" x14ac:dyDescent="0.3">
      <c r="B132">
        <v>130</v>
      </c>
      <c r="C132" t="s">
        <v>365</v>
      </c>
      <c r="D132" t="s">
        <v>271</v>
      </c>
      <c r="E132">
        <v>16</v>
      </c>
      <c r="F132" s="2">
        <v>0</v>
      </c>
      <c r="G132" s="2">
        <v>16</v>
      </c>
      <c r="J132" s="7">
        <v>40237</v>
      </c>
      <c r="K132" s="7">
        <v>40238</v>
      </c>
      <c r="M132" t="str">
        <f>IFERROR(INDEX(Table2[Campaign], MATCH(Table4[[#This Row],[Well Name (WellView Version)]], Table2[Well Name
Actual], 0)), "A_Others")</f>
        <v>A_Others</v>
      </c>
      <c r="N132" s="19">
        <f>IF(Table4[[#This Row],[Report Number]]=_xlfn.MINIFS(Table4[Report Number], Table4[Well Name (WellView Version)], Table4[[#This Row],[Well Name (WellView Version)]]), Table4[[#This Row],[Depth End (MD)]], Table4[[#This Row],[Depth End (MD)]]-F131)</f>
        <v>0</v>
      </c>
      <c r="O132" s="2">
        <f>IF(Table4[[#This Row],[Report Number]]=_xlfn.MINIFS(Table4[Report Number], Table4[Well Name (WellView Version)], Table4[[#This Row],[Well Name (WellView Version)]]), Table4[[#This Row],[Cum Time Log Days_WV]], Table4[[#This Row],[Cum Time Log Days_WV]]-G131)</f>
        <v>1</v>
      </c>
      <c r="P132" s="2">
        <f>(Table4[[#This Row],[dZ ft]]&lt;=50)*Table4[[#This Row],[dT days]]</f>
        <v>1</v>
      </c>
      <c r="Q132">
        <f>YEAR(Table4[[#This Row],[Report Start Date]])</f>
        <v>2010</v>
      </c>
      <c r="R132">
        <f>Table4[[#This Row],[Year Start Date]]</f>
        <v>2010</v>
      </c>
    </row>
    <row r="133" spans="2:18" x14ac:dyDescent="0.3">
      <c r="B133">
        <v>131</v>
      </c>
      <c r="C133" t="s">
        <v>365</v>
      </c>
      <c r="D133" t="s">
        <v>271</v>
      </c>
      <c r="E133">
        <v>17</v>
      </c>
      <c r="F133" s="2">
        <v>0</v>
      </c>
      <c r="G133" s="2">
        <v>17</v>
      </c>
      <c r="J133" s="7">
        <v>40238</v>
      </c>
      <c r="K133" s="7">
        <v>40239</v>
      </c>
      <c r="M133" t="str">
        <f>IFERROR(INDEX(Table2[Campaign], MATCH(Table4[[#This Row],[Well Name (WellView Version)]], Table2[Well Name
Actual], 0)), "A_Others")</f>
        <v>A_Others</v>
      </c>
      <c r="N133" s="19">
        <f>IF(Table4[[#This Row],[Report Number]]=_xlfn.MINIFS(Table4[Report Number], Table4[Well Name (WellView Version)], Table4[[#This Row],[Well Name (WellView Version)]]), Table4[[#This Row],[Depth End (MD)]], Table4[[#This Row],[Depth End (MD)]]-F132)</f>
        <v>0</v>
      </c>
      <c r="O133" s="2">
        <f>IF(Table4[[#This Row],[Report Number]]=_xlfn.MINIFS(Table4[Report Number], Table4[Well Name (WellView Version)], Table4[[#This Row],[Well Name (WellView Version)]]), Table4[[#This Row],[Cum Time Log Days_WV]], Table4[[#This Row],[Cum Time Log Days_WV]]-G132)</f>
        <v>1</v>
      </c>
      <c r="P133" s="2">
        <f>(Table4[[#This Row],[dZ ft]]&lt;=50)*Table4[[#This Row],[dT days]]</f>
        <v>1</v>
      </c>
      <c r="Q133">
        <f>YEAR(Table4[[#This Row],[Report Start Date]])</f>
        <v>2010</v>
      </c>
      <c r="R133">
        <f>Table4[[#This Row],[Year Start Date]]</f>
        <v>2010</v>
      </c>
    </row>
    <row r="134" spans="2:18" x14ac:dyDescent="0.3">
      <c r="B134">
        <v>132</v>
      </c>
      <c r="C134" t="s">
        <v>365</v>
      </c>
      <c r="D134" t="s">
        <v>271</v>
      </c>
      <c r="E134">
        <v>18</v>
      </c>
      <c r="F134" s="2">
        <v>0</v>
      </c>
      <c r="G134" s="2">
        <v>18</v>
      </c>
      <c r="J134" s="7">
        <v>40239</v>
      </c>
      <c r="K134" s="7">
        <v>40240</v>
      </c>
      <c r="M134" t="str">
        <f>IFERROR(INDEX(Table2[Campaign], MATCH(Table4[[#This Row],[Well Name (WellView Version)]], Table2[Well Name
Actual], 0)), "A_Others")</f>
        <v>A_Others</v>
      </c>
      <c r="N134" s="19">
        <f>IF(Table4[[#This Row],[Report Number]]=_xlfn.MINIFS(Table4[Report Number], Table4[Well Name (WellView Version)], Table4[[#This Row],[Well Name (WellView Version)]]), Table4[[#This Row],[Depth End (MD)]], Table4[[#This Row],[Depth End (MD)]]-F133)</f>
        <v>0</v>
      </c>
      <c r="O134" s="2">
        <f>IF(Table4[[#This Row],[Report Number]]=_xlfn.MINIFS(Table4[Report Number], Table4[Well Name (WellView Version)], Table4[[#This Row],[Well Name (WellView Version)]]), Table4[[#This Row],[Cum Time Log Days_WV]], Table4[[#This Row],[Cum Time Log Days_WV]]-G133)</f>
        <v>1</v>
      </c>
      <c r="P134" s="2">
        <f>(Table4[[#This Row],[dZ ft]]&lt;=50)*Table4[[#This Row],[dT days]]</f>
        <v>1</v>
      </c>
      <c r="Q134">
        <f>YEAR(Table4[[#This Row],[Report Start Date]])</f>
        <v>2010</v>
      </c>
      <c r="R134">
        <f>Table4[[#This Row],[Year Start Date]]</f>
        <v>2010</v>
      </c>
    </row>
    <row r="135" spans="2:18" x14ac:dyDescent="0.3">
      <c r="B135">
        <v>133</v>
      </c>
      <c r="C135" t="s">
        <v>365</v>
      </c>
      <c r="D135" t="s">
        <v>271</v>
      </c>
      <c r="E135">
        <v>19</v>
      </c>
      <c r="F135" s="2">
        <v>0</v>
      </c>
      <c r="G135" s="2">
        <v>19</v>
      </c>
      <c r="J135" s="7">
        <v>40240</v>
      </c>
      <c r="K135" s="7">
        <v>40241</v>
      </c>
      <c r="M135" t="str">
        <f>IFERROR(INDEX(Table2[Campaign], MATCH(Table4[[#This Row],[Well Name (WellView Version)]], Table2[Well Name
Actual], 0)), "A_Others")</f>
        <v>A_Others</v>
      </c>
      <c r="N135" s="19">
        <f>IF(Table4[[#This Row],[Report Number]]=_xlfn.MINIFS(Table4[Report Number], Table4[Well Name (WellView Version)], Table4[[#This Row],[Well Name (WellView Version)]]), Table4[[#This Row],[Depth End (MD)]], Table4[[#This Row],[Depth End (MD)]]-F134)</f>
        <v>0</v>
      </c>
      <c r="O135" s="2">
        <f>IF(Table4[[#This Row],[Report Number]]=_xlfn.MINIFS(Table4[Report Number], Table4[Well Name (WellView Version)], Table4[[#This Row],[Well Name (WellView Version)]]), Table4[[#This Row],[Cum Time Log Days_WV]], Table4[[#This Row],[Cum Time Log Days_WV]]-G134)</f>
        <v>1</v>
      </c>
      <c r="P135" s="2">
        <f>(Table4[[#This Row],[dZ ft]]&lt;=50)*Table4[[#This Row],[dT days]]</f>
        <v>1</v>
      </c>
      <c r="Q135">
        <f>YEAR(Table4[[#This Row],[Report Start Date]])</f>
        <v>2010</v>
      </c>
      <c r="R135">
        <f>Table4[[#This Row],[Year Start Date]]</f>
        <v>2010</v>
      </c>
    </row>
    <row r="136" spans="2:18" x14ac:dyDescent="0.3">
      <c r="B136">
        <v>134</v>
      </c>
      <c r="C136" t="s">
        <v>365</v>
      </c>
      <c r="D136" t="s">
        <v>271</v>
      </c>
      <c r="E136">
        <v>20</v>
      </c>
      <c r="F136" s="2">
        <v>0</v>
      </c>
      <c r="G136" s="2">
        <v>20.000000007450581</v>
      </c>
      <c r="J136" s="7">
        <v>40241</v>
      </c>
      <c r="K136" s="7">
        <v>40242</v>
      </c>
      <c r="M136" t="str">
        <f>IFERROR(INDEX(Table2[Campaign], MATCH(Table4[[#This Row],[Well Name (WellView Version)]], Table2[Well Name
Actual], 0)), "A_Others")</f>
        <v>A_Others</v>
      </c>
      <c r="N136" s="19">
        <f>IF(Table4[[#This Row],[Report Number]]=_xlfn.MINIFS(Table4[Report Number], Table4[Well Name (WellView Version)], Table4[[#This Row],[Well Name (WellView Version)]]), Table4[[#This Row],[Depth End (MD)]], Table4[[#This Row],[Depth End (MD)]]-F135)</f>
        <v>0</v>
      </c>
      <c r="O136" s="2">
        <f>IF(Table4[[#This Row],[Report Number]]=_xlfn.MINIFS(Table4[Report Number], Table4[Well Name (WellView Version)], Table4[[#This Row],[Well Name (WellView Version)]]), Table4[[#This Row],[Cum Time Log Days_WV]], Table4[[#This Row],[Cum Time Log Days_WV]]-G135)</f>
        <v>1.0000000074505806</v>
      </c>
      <c r="P136" s="2">
        <f>(Table4[[#This Row],[dZ ft]]&lt;=50)*Table4[[#This Row],[dT days]]</f>
        <v>1.0000000074505806</v>
      </c>
      <c r="Q136">
        <f>YEAR(Table4[[#This Row],[Report Start Date]])</f>
        <v>2010</v>
      </c>
      <c r="R136">
        <f>Table4[[#This Row],[Year Start Date]]</f>
        <v>2010</v>
      </c>
    </row>
    <row r="137" spans="2:18" x14ac:dyDescent="0.3">
      <c r="B137">
        <v>135</v>
      </c>
      <c r="C137" t="s">
        <v>365</v>
      </c>
      <c r="D137" t="s">
        <v>271</v>
      </c>
      <c r="E137">
        <v>21</v>
      </c>
      <c r="F137" s="2">
        <v>0</v>
      </c>
      <c r="G137" s="2">
        <v>21.000000007450581</v>
      </c>
      <c r="J137" s="7">
        <v>40242</v>
      </c>
      <c r="K137" s="7">
        <v>40243</v>
      </c>
      <c r="M137" t="str">
        <f>IFERROR(INDEX(Table2[Campaign], MATCH(Table4[[#This Row],[Well Name (WellView Version)]], Table2[Well Name
Actual], 0)), "A_Others")</f>
        <v>A_Others</v>
      </c>
      <c r="N137" s="19">
        <f>IF(Table4[[#This Row],[Report Number]]=_xlfn.MINIFS(Table4[Report Number], Table4[Well Name (WellView Version)], Table4[[#This Row],[Well Name (WellView Version)]]), Table4[[#This Row],[Depth End (MD)]], Table4[[#This Row],[Depth End (MD)]]-F136)</f>
        <v>0</v>
      </c>
      <c r="O137" s="2">
        <f>IF(Table4[[#This Row],[Report Number]]=_xlfn.MINIFS(Table4[Report Number], Table4[Well Name (WellView Version)], Table4[[#This Row],[Well Name (WellView Version)]]), Table4[[#This Row],[Cum Time Log Days_WV]], Table4[[#This Row],[Cum Time Log Days_WV]]-G136)</f>
        <v>1</v>
      </c>
      <c r="P137" s="2">
        <f>(Table4[[#This Row],[dZ ft]]&lt;=50)*Table4[[#This Row],[dT days]]</f>
        <v>1</v>
      </c>
      <c r="Q137">
        <f>YEAR(Table4[[#This Row],[Report Start Date]])</f>
        <v>2010</v>
      </c>
      <c r="R137">
        <f>Table4[[#This Row],[Year Start Date]]</f>
        <v>2010</v>
      </c>
    </row>
    <row r="138" spans="2:18" x14ac:dyDescent="0.3">
      <c r="B138">
        <v>136</v>
      </c>
      <c r="C138" t="s">
        <v>365</v>
      </c>
      <c r="D138" t="s">
        <v>271</v>
      </c>
      <c r="E138">
        <v>22</v>
      </c>
      <c r="F138" s="2">
        <v>0</v>
      </c>
      <c r="G138" s="2">
        <v>22.000000040978193</v>
      </c>
      <c r="J138" s="7">
        <v>40243</v>
      </c>
      <c r="K138" s="7">
        <v>40244</v>
      </c>
      <c r="M138" t="str">
        <f>IFERROR(INDEX(Table2[Campaign], MATCH(Table4[[#This Row],[Well Name (WellView Version)]], Table2[Well Name
Actual], 0)), "A_Others")</f>
        <v>A_Others</v>
      </c>
      <c r="N138" s="19">
        <f>IF(Table4[[#This Row],[Report Number]]=_xlfn.MINIFS(Table4[Report Number], Table4[Well Name (WellView Version)], Table4[[#This Row],[Well Name (WellView Version)]]), Table4[[#This Row],[Depth End (MD)]], Table4[[#This Row],[Depth End (MD)]]-F137)</f>
        <v>0</v>
      </c>
      <c r="O138" s="2">
        <f>IF(Table4[[#This Row],[Report Number]]=_xlfn.MINIFS(Table4[Report Number], Table4[Well Name (WellView Version)], Table4[[#This Row],[Well Name (WellView Version)]]), Table4[[#This Row],[Cum Time Log Days_WV]], Table4[[#This Row],[Cum Time Log Days_WV]]-G137)</f>
        <v>1.0000000335276127</v>
      </c>
      <c r="P138" s="2">
        <f>(Table4[[#This Row],[dZ ft]]&lt;=50)*Table4[[#This Row],[dT days]]</f>
        <v>1.0000000335276127</v>
      </c>
      <c r="Q138">
        <f>YEAR(Table4[[#This Row],[Report Start Date]])</f>
        <v>2010</v>
      </c>
      <c r="R138">
        <f>Table4[[#This Row],[Year Start Date]]</f>
        <v>2010</v>
      </c>
    </row>
    <row r="139" spans="2:18" x14ac:dyDescent="0.3">
      <c r="B139">
        <v>137</v>
      </c>
      <c r="C139" t="s">
        <v>365</v>
      </c>
      <c r="D139" t="s">
        <v>271</v>
      </c>
      <c r="E139">
        <v>23</v>
      </c>
      <c r="F139" s="2">
        <v>0</v>
      </c>
      <c r="G139" s="2">
        <v>23.000000083819032</v>
      </c>
      <c r="J139" s="7">
        <v>40244</v>
      </c>
      <c r="K139" s="7">
        <v>40245</v>
      </c>
      <c r="M139" t="str">
        <f>IFERROR(INDEX(Table2[Campaign], MATCH(Table4[[#This Row],[Well Name (WellView Version)]], Table2[Well Name
Actual], 0)), "A_Others")</f>
        <v>A_Others</v>
      </c>
      <c r="N139" s="19">
        <f>IF(Table4[[#This Row],[Report Number]]=_xlfn.MINIFS(Table4[Report Number], Table4[Well Name (WellView Version)], Table4[[#This Row],[Well Name (WellView Version)]]), Table4[[#This Row],[Depth End (MD)]], Table4[[#This Row],[Depth End (MD)]]-F138)</f>
        <v>0</v>
      </c>
      <c r="O139" s="2">
        <f>IF(Table4[[#This Row],[Report Number]]=_xlfn.MINIFS(Table4[Report Number], Table4[Well Name (WellView Version)], Table4[[#This Row],[Well Name (WellView Version)]]), Table4[[#This Row],[Cum Time Log Days_WV]], Table4[[#This Row],[Cum Time Log Days_WV]]-G138)</f>
        <v>1.0000000428408384</v>
      </c>
      <c r="P139" s="2">
        <f>(Table4[[#This Row],[dZ ft]]&lt;=50)*Table4[[#This Row],[dT days]]</f>
        <v>1.0000000428408384</v>
      </c>
      <c r="Q139">
        <f>YEAR(Table4[[#This Row],[Report Start Date]])</f>
        <v>2010</v>
      </c>
      <c r="R139">
        <f>Table4[[#This Row],[Year Start Date]]</f>
        <v>2010</v>
      </c>
    </row>
    <row r="140" spans="2:18" x14ac:dyDescent="0.3">
      <c r="B140">
        <v>138</v>
      </c>
      <c r="C140" t="s">
        <v>365</v>
      </c>
      <c r="D140" t="s">
        <v>271</v>
      </c>
      <c r="E140">
        <v>24</v>
      </c>
      <c r="F140" s="2">
        <v>1516</v>
      </c>
      <c r="G140" s="2">
        <v>24.000000111758709</v>
      </c>
      <c r="H140">
        <v>0</v>
      </c>
      <c r="I140">
        <v>0</v>
      </c>
      <c r="J140" s="7">
        <v>40245</v>
      </c>
      <c r="K140" s="7">
        <v>40246</v>
      </c>
      <c r="L140" t="s">
        <v>518</v>
      </c>
      <c r="M140" t="str">
        <f>IFERROR(INDEX(Table2[Campaign], MATCH(Table4[[#This Row],[Well Name (WellView Version)]], Table2[Well Name
Actual], 0)), "A_Others")</f>
        <v>A_Others</v>
      </c>
      <c r="N140" s="19">
        <f>IF(Table4[[#This Row],[Report Number]]=_xlfn.MINIFS(Table4[Report Number], Table4[Well Name (WellView Version)], Table4[[#This Row],[Well Name (WellView Version)]]), Table4[[#This Row],[Depth End (MD)]], Table4[[#This Row],[Depth End (MD)]]-F139)</f>
        <v>1516</v>
      </c>
      <c r="O140" s="2">
        <f>IF(Table4[[#This Row],[Report Number]]=_xlfn.MINIFS(Table4[Report Number], Table4[Well Name (WellView Version)], Table4[[#This Row],[Well Name (WellView Version)]]), Table4[[#This Row],[Cum Time Log Days_WV]], Table4[[#This Row],[Cum Time Log Days_WV]]-G139)</f>
        <v>1.0000000279396772</v>
      </c>
      <c r="P140" s="2">
        <f>(Table4[[#This Row],[dZ ft]]&lt;=50)*Table4[[#This Row],[dT days]]</f>
        <v>0</v>
      </c>
      <c r="Q140">
        <f>YEAR(Table4[[#This Row],[Report Start Date]])</f>
        <v>2010</v>
      </c>
      <c r="R140">
        <f>Table4[[#This Row],[Year Start Date]]</f>
        <v>2010</v>
      </c>
    </row>
    <row r="141" spans="2:18" x14ac:dyDescent="0.3">
      <c r="B141">
        <v>139</v>
      </c>
      <c r="C141" t="s">
        <v>365</v>
      </c>
      <c r="D141" t="s">
        <v>271</v>
      </c>
      <c r="E141">
        <v>25</v>
      </c>
      <c r="F141" s="2">
        <v>1516</v>
      </c>
      <c r="G141" s="2">
        <v>25.000000132247806</v>
      </c>
      <c r="H141">
        <v>0</v>
      </c>
      <c r="I141">
        <v>0</v>
      </c>
      <c r="J141" s="7">
        <v>40246</v>
      </c>
      <c r="K141" s="7">
        <v>40247</v>
      </c>
      <c r="L141" t="s">
        <v>518</v>
      </c>
      <c r="M141" t="str">
        <f>IFERROR(INDEX(Table2[Campaign], MATCH(Table4[[#This Row],[Well Name (WellView Version)]], Table2[Well Name
Actual], 0)), "A_Others")</f>
        <v>A_Others</v>
      </c>
      <c r="N141" s="19">
        <f>IF(Table4[[#This Row],[Report Number]]=_xlfn.MINIFS(Table4[Report Number], Table4[Well Name (WellView Version)], Table4[[#This Row],[Well Name (WellView Version)]]), Table4[[#This Row],[Depth End (MD)]], Table4[[#This Row],[Depth End (MD)]]-F140)</f>
        <v>0</v>
      </c>
      <c r="O141" s="2">
        <f>IF(Table4[[#This Row],[Report Number]]=_xlfn.MINIFS(Table4[Report Number], Table4[Well Name (WellView Version)], Table4[[#This Row],[Well Name (WellView Version)]]), Table4[[#This Row],[Cum Time Log Days_WV]], Table4[[#This Row],[Cum Time Log Days_WV]]-G140)</f>
        <v>1.0000000204890966</v>
      </c>
      <c r="P141" s="2">
        <f>(Table4[[#This Row],[dZ ft]]&lt;=50)*Table4[[#This Row],[dT days]]</f>
        <v>1.0000000204890966</v>
      </c>
      <c r="Q141">
        <f>YEAR(Table4[[#This Row],[Report Start Date]])</f>
        <v>2010</v>
      </c>
      <c r="R141">
        <f>Table4[[#This Row],[Year Start Date]]</f>
        <v>2010</v>
      </c>
    </row>
    <row r="142" spans="2:18" x14ac:dyDescent="0.3">
      <c r="B142">
        <v>140</v>
      </c>
      <c r="C142" t="s">
        <v>365</v>
      </c>
      <c r="D142" t="s">
        <v>271</v>
      </c>
      <c r="E142">
        <v>26</v>
      </c>
      <c r="F142" s="2">
        <v>1516</v>
      </c>
      <c r="G142" s="2">
        <v>26.000000132247806</v>
      </c>
      <c r="H142">
        <v>0</v>
      </c>
      <c r="I142">
        <v>0</v>
      </c>
      <c r="J142" s="7">
        <v>40247</v>
      </c>
      <c r="K142" s="7">
        <v>40248</v>
      </c>
      <c r="L142" t="s">
        <v>518</v>
      </c>
      <c r="M142" t="str">
        <f>IFERROR(INDEX(Table2[Campaign], MATCH(Table4[[#This Row],[Well Name (WellView Version)]], Table2[Well Name
Actual], 0)), "A_Others")</f>
        <v>A_Others</v>
      </c>
      <c r="N142" s="19">
        <f>IF(Table4[[#This Row],[Report Number]]=_xlfn.MINIFS(Table4[Report Number], Table4[Well Name (WellView Version)], Table4[[#This Row],[Well Name (WellView Version)]]), Table4[[#This Row],[Depth End (MD)]], Table4[[#This Row],[Depth End (MD)]]-F141)</f>
        <v>0</v>
      </c>
      <c r="O142" s="2">
        <f>IF(Table4[[#This Row],[Report Number]]=_xlfn.MINIFS(Table4[Report Number], Table4[Well Name (WellView Version)], Table4[[#This Row],[Well Name (WellView Version)]]), Table4[[#This Row],[Cum Time Log Days_WV]], Table4[[#This Row],[Cum Time Log Days_WV]]-G141)</f>
        <v>1</v>
      </c>
      <c r="P142" s="2">
        <f>(Table4[[#This Row],[dZ ft]]&lt;=50)*Table4[[#This Row],[dT days]]</f>
        <v>1</v>
      </c>
      <c r="Q142">
        <f>YEAR(Table4[[#This Row],[Report Start Date]])</f>
        <v>2010</v>
      </c>
      <c r="R142">
        <f>Table4[[#This Row],[Year Start Date]]</f>
        <v>2010</v>
      </c>
    </row>
    <row r="143" spans="2:18" x14ac:dyDescent="0.3">
      <c r="B143">
        <v>141</v>
      </c>
      <c r="C143" t="s">
        <v>365</v>
      </c>
      <c r="D143" t="s">
        <v>271</v>
      </c>
      <c r="E143">
        <v>27</v>
      </c>
      <c r="F143" s="2">
        <v>2748</v>
      </c>
      <c r="G143" s="2">
        <v>27.000000189989805</v>
      </c>
      <c r="H143">
        <v>0</v>
      </c>
      <c r="I143">
        <v>0</v>
      </c>
      <c r="J143" s="7">
        <v>40248</v>
      </c>
      <c r="K143" s="7">
        <v>40249</v>
      </c>
      <c r="L143" t="s">
        <v>518</v>
      </c>
      <c r="M143" t="str">
        <f>IFERROR(INDEX(Table2[Campaign], MATCH(Table4[[#This Row],[Well Name (WellView Version)]], Table2[Well Name
Actual], 0)), "A_Others")</f>
        <v>A_Others</v>
      </c>
      <c r="N143" s="19">
        <f>IF(Table4[[#This Row],[Report Number]]=_xlfn.MINIFS(Table4[Report Number], Table4[Well Name (WellView Version)], Table4[[#This Row],[Well Name (WellView Version)]]), Table4[[#This Row],[Depth End (MD)]], Table4[[#This Row],[Depth End (MD)]]-F142)</f>
        <v>1232</v>
      </c>
      <c r="O143" s="2">
        <f>IF(Table4[[#This Row],[Report Number]]=_xlfn.MINIFS(Table4[Report Number], Table4[Well Name (WellView Version)], Table4[[#This Row],[Well Name (WellView Version)]]), Table4[[#This Row],[Cum Time Log Days_WV]], Table4[[#This Row],[Cum Time Log Days_WV]]-G142)</f>
        <v>1.0000000577419996</v>
      </c>
      <c r="P143" s="2">
        <f>(Table4[[#This Row],[dZ ft]]&lt;=50)*Table4[[#This Row],[dT days]]</f>
        <v>0</v>
      </c>
      <c r="Q143">
        <f>YEAR(Table4[[#This Row],[Report Start Date]])</f>
        <v>2010</v>
      </c>
      <c r="R143">
        <f>Table4[[#This Row],[Year Start Date]]</f>
        <v>2010</v>
      </c>
    </row>
    <row r="144" spans="2:18" x14ac:dyDescent="0.3">
      <c r="B144">
        <v>142</v>
      </c>
      <c r="C144" t="s">
        <v>365</v>
      </c>
      <c r="D144" t="s">
        <v>271</v>
      </c>
      <c r="E144">
        <v>28</v>
      </c>
      <c r="F144" s="2">
        <v>2748</v>
      </c>
      <c r="G144" s="2">
        <v>28.00000019185245</v>
      </c>
      <c r="H144">
        <v>0</v>
      </c>
      <c r="I144">
        <v>0</v>
      </c>
      <c r="J144" s="7">
        <v>40249</v>
      </c>
      <c r="K144" s="7">
        <v>40250</v>
      </c>
      <c r="L144" t="s">
        <v>518</v>
      </c>
      <c r="M144" t="str">
        <f>IFERROR(INDEX(Table2[Campaign], MATCH(Table4[[#This Row],[Well Name (WellView Version)]], Table2[Well Name
Actual], 0)), "A_Others")</f>
        <v>A_Others</v>
      </c>
      <c r="N144" s="19">
        <f>IF(Table4[[#This Row],[Report Number]]=_xlfn.MINIFS(Table4[Report Number], Table4[Well Name (WellView Version)], Table4[[#This Row],[Well Name (WellView Version)]]), Table4[[#This Row],[Depth End (MD)]], Table4[[#This Row],[Depth End (MD)]]-F143)</f>
        <v>0</v>
      </c>
      <c r="O144" s="2">
        <f>IF(Table4[[#This Row],[Report Number]]=_xlfn.MINIFS(Table4[Report Number], Table4[Well Name (WellView Version)], Table4[[#This Row],[Well Name (WellView Version)]]), Table4[[#This Row],[Cum Time Log Days_WV]], Table4[[#This Row],[Cum Time Log Days_WV]]-G143)</f>
        <v>1.0000000018626451</v>
      </c>
      <c r="P144" s="2">
        <f>(Table4[[#This Row],[dZ ft]]&lt;=50)*Table4[[#This Row],[dT days]]</f>
        <v>1.0000000018626451</v>
      </c>
      <c r="Q144">
        <f>YEAR(Table4[[#This Row],[Report Start Date]])</f>
        <v>2010</v>
      </c>
      <c r="R144">
        <f>Table4[[#This Row],[Year Start Date]]</f>
        <v>2010</v>
      </c>
    </row>
    <row r="145" spans="2:18" x14ac:dyDescent="0.3">
      <c r="B145">
        <v>143</v>
      </c>
      <c r="C145" t="s">
        <v>365</v>
      </c>
      <c r="D145" t="s">
        <v>271</v>
      </c>
      <c r="E145">
        <v>29</v>
      </c>
      <c r="F145" s="2">
        <v>3696.9999378434709</v>
      </c>
      <c r="G145" s="2">
        <v>29.000000216066837</v>
      </c>
      <c r="H145">
        <v>0</v>
      </c>
      <c r="I145">
        <v>0</v>
      </c>
      <c r="J145" s="7">
        <v>40250</v>
      </c>
      <c r="K145" s="7">
        <v>40251</v>
      </c>
      <c r="L145" t="s">
        <v>519</v>
      </c>
      <c r="M145" t="str">
        <f>IFERROR(INDEX(Table2[Campaign], MATCH(Table4[[#This Row],[Well Name (WellView Version)]], Table2[Well Name
Actual], 0)), "A_Others")</f>
        <v>A_Others</v>
      </c>
      <c r="N145" s="19">
        <f>IF(Table4[[#This Row],[Report Number]]=_xlfn.MINIFS(Table4[Report Number], Table4[Well Name (WellView Version)], Table4[[#This Row],[Well Name (WellView Version)]]), Table4[[#This Row],[Depth End (MD)]], Table4[[#This Row],[Depth End (MD)]]-F144)</f>
        <v>948.99993784347089</v>
      </c>
      <c r="O145" s="2">
        <f>IF(Table4[[#This Row],[Report Number]]=_xlfn.MINIFS(Table4[Report Number], Table4[Well Name (WellView Version)], Table4[[#This Row],[Well Name (WellView Version)]]), Table4[[#This Row],[Cum Time Log Days_WV]], Table4[[#This Row],[Cum Time Log Days_WV]]-G144)</f>
        <v>1.0000000242143869</v>
      </c>
      <c r="P145" s="2">
        <f>(Table4[[#This Row],[dZ ft]]&lt;=50)*Table4[[#This Row],[dT days]]</f>
        <v>0</v>
      </c>
      <c r="Q145">
        <f>YEAR(Table4[[#This Row],[Report Start Date]])</f>
        <v>2010</v>
      </c>
      <c r="R145">
        <f>Table4[[#This Row],[Year Start Date]]</f>
        <v>2010</v>
      </c>
    </row>
    <row r="146" spans="2:18" x14ac:dyDescent="0.3">
      <c r="B146">
        <v>144</v>
      </c>
      <c r="C146" t="s">
        <v>365</v>
      </c>
      <c r="D146" t="s">
        <v>271</v>
      </c>
      <c r="E146">
        <v>30</v>
      </c>
      <c r="F146" s="2">
        <v>3696.9999378434709</v>
      </c>
      <c r="G146" s="2">
        <v>30.000000251457095</v>
      </c>
      <c r="H146">
        <v>0</v>
      </c>
      <c r="I146">
        <v>0</v>
      </c>
      <c r="J146" s="7">
        <v>40251</v>
      </c>
      <c r="K146" s="7">
        <v>40252</v>
      </c>
      <c r="L146" t="s">
        <v>519</v>
      </c>
      <c r="M146" t="str">
        <f>IFERROR(INDEX(Table2[Campaign], MATCH(Table4[[#This Row],[Well Name (WellView Version)]], Table2[Well Name
Actual], 0)), "A_Others")</f>
        <v>A_Others</v>
      </c>
      <c r="N146" s="19">
        <f>IF(Table4[[#This Row],[Report Number]]=_xlfn.MINIFS(Table4[Report Number], Table4[Well Name (WellView Version)], Table4[[#This Row],[Well Name (WellView Version)]]), Table4[[#This Row],[Depth End (MD)]], Table4[[#This Row],[Depth End (MD)]]-F145)</f>
        <v>0</v>
      </c>
      <c r="O146" s="2">
        <f>IF(Table4[[#This Row],[Report Number]]=_xlfn.MINIFS(Table4[Report Number], Table4[Well Name (WellView Version)], Table4[[#This Row],[Well Name (WellView Version)]]), Table4[[#This Row],[Cum Time Log Days_WV]], Table4[[#This Row],[Cum Time Log Days_WV]]-G145)</f>
        <v>1.0000000353902578</v>
      </c>
      <c r="P146" s="2">
        <f>(Table4[[#This Row],[dZ ft]]&lt;=50)*Table4[[#This Row],[dT days]]</f>
        <v>1.0000000353902578</v>
      </c>
      <c r="Q146">
        <f>YEAR(Table4[[#This Row],[Report Start Date]])</f>
        <v>2010</v>
      </c>
      <c r="R146">
        <f>Table4[[#This Row],[Year Start Date]]</f>
        <v>2010</v>
      </c>
    </row>
    <row r="147" spans="2:18" x14ac:dyDescent="0.3">
      <c r="B147">
        <v>145</v>
      </c>
      <c r="C147" t="s">
        <v>365</v>
      </c>
      <c r="D147" t="s">
        <v>271</v>
      </c>
      <c r="E147">
        <v>31</v>
      </c>
      <c r="F147" s="2">
        <v>3696.9999378434709</v>
      </c>
      <c r="G147" s="2">
        <v>31.000000279396772</v>
      </c>
      <c r="H147">
        <v>0</v>
      </c>
      <c r="I147">
        <v>0</v>
      </c>
      <c r="J147" s="7">
        <v>40252</v>
      </c>
      <c r="K147" s="7">
        <v>40253</v>
      </c>
      <c r="L147" t="s">
        <v>521</v>
      </c>
      <c r="M147" t="str">
        <f>IFERROR(INDEX(Table2[Campaign], MATCH(Table4[[#This Row],[Well Name (WellView Version)]], Table2[Well Name
Actual], 0)), "A_Others")</f>
        <v>A_Others</v>
      </c>
      <c r="N147" s="19">
        <f>IF(Table4[[#This Row],[Report Number]]=_xlfn.MINIFS(Table4[Report Number], Table4[Well Name (WellView Version)], Table4[[#This Row],[Well Name (WellView Version)]]), Table4[[#This Row],[Depth End (MD)]], Table4[[#This Row],[Depth End (MD)]]-F146)</f>
        <v>0</v>
      </c>
      <c r="O147" s="2">
        <f>IF(Table4[[#This Row],[Report Number]]=_xlfn.MINIFS(Table4[Report Number], Table4[Well Name (WellView Version)], Table4[[#This Row],[Well Name (WellView Version)]]), Table4[[#This Row],[Cum Time Log Days_WV]], Table4[[#This Row],[Cum Time Log Days_WV]]-G146)</f>
        <v>1.0000000279396772</v>
      </c>
      <c r="P147" s="2">
        <f>(Table4[[#This Row],[dZ ft]]&lt;=50)*Table4[[#This Row],[dT days]]</f>
        <v>1.0000000279396772</v>
      </c>
      <c r="Q147">
        <f>YEAR(Table4[[#This Row],[Report Start Date]])</f>
        <v>2010</v>
      </c>
      <c r="R147">
        <f>Table4[[#This Row],[Year Start Date]]</f>
        <v>2010</v>
      </c>
    </row>
    <row r="148" spans="2:18" x14ac:dyDescent="0.3">
      <c r="B148">
        <v>146</v>
      </c>
      <c r="C148" t="s">
        <v>365</v>
      </c>
      <c r="D148" t="s">
        <v>271</v>
      </c>
      <c r="E148">
        <v>32</v>
      </c>
      <c r="F148" s="2">
        <v>3696.9999378434709</v>
      </c>
      <c r="G148" s="2">
        <v>32.000000316649675</v>
      </c>
      <c r="H148">
        <v>0</v>
      </c>
      <c r="I148">
        <v>0</v>
      </c>
      <c r="J148" s="7">
        <v>40253</v>
      </c>
      <c r="K148" s="7">
        <v>40254</v>
      </c>
      <c r="L148" t="s">
        <v>521</v>
      </c>
      <c r="M148" t="str">
        <f>IFERROR(INDEX(Table2[Campaign], MATCH(Table4[[#This Row],[Well Name (WellView Version)]], Table2[Well Name
Actual], 0)), "A_Others")</f>
        <v>A_Others</v>
      </c>
      <c r="N148" s="19">
        <f>IF(Table4[[#This Row],[Report Number]]=_xlfn.MINIFS(Table4[Report Number], Table4[Well Name (WellView Version)], Table4[[#This Row],[Well Name (WellView Version)]]), Table4[[#This Row],[Depth End (MD)]], Table4[[#This Row],[Depth End (MD)]]-F147)</f>
        <v>0</v>
      </c>
      <c r="O148" s="2">
        <f>IF(Table4[[#This Row],[Report Number]]=_xlfn.MINIFS(Table4[Report Number], Table4[Well Name (WellView Version)], Table4[[#This Row],[Well Name (WellView Version)]]), Table4[[#This Row],[Cum Time Log Days_WV]], Table4[[#This Row],[Cum Time Log Days_WV]]-G147)</f>
        <v>1.000000037252903</v>
      </c>
      <c r="P148" s="2">
        <f>(Table4[[#This Row],[dZ ft]]&lt;=50)*Table4[[#This Row],[dT days]]</f>
        <v>1.000000037252903</v>
      </c>
      <c r="Q148">
        <f>YEAR(Table4[[#This Row],[Report Start Date]])</f>
        <v>2010</v>
      </c>
      <c r="R148">
        <f>Table4[[#This Row],[Year Start Date]]</f>
        <v>2010</v>
      </c>
    </row>
    <row r="149" spans="2:18" x14ac:dyDescent="0.3">
      <c r="B149">
        <v>147</v>
      </c>
      <c r="C149" t="s">
        <v>365</v>
      </c>
      <c r="D149" t="s">
        <v>271</v>
      </c>
      <c r="E149">
        <v>33</v>
      </c>
      <c r="F149" s="2">
        <v>3696.9999378434709</v>
      </c>
      <c r="G149" s="2">
        <v>33.000000316649675</v>
      </c>
      <c r="H149">
        <v>0</v>
      </c>
      <c r="I149">
        <v>0</v>
      </c>
      <c r="J149" s="7">
        <v>40254</v>
      </c>
      <c r="K149" s="7">
        <v>40255</v>
      </c>
      <c r="L149" t="s">
        <v>521</v>
      </c>
      <c r="M149" t="str">
        <f>IFERROR(INDEX(Table2[Campaign], MATCH(Table4[[#This Row],[Well Name (WellView Version)]], Table2[Well Name
Actual], 0)), "A_Others")</f>
        <v>A_Others</v>
      </c>
      <c r="N149" s="19">
        <f>IF(Table4[[#This Row],[Report Number]]=_xlfn.MINIFS(Table4[Report Number], Table4[Well Name (WellView Version)], Table4[[#This Row],[Well Name (WellView Version)]]), Table4[[#This Row],[Depth End (MD)]], Table4[[#This Row],[Depth End (MD)]]-F148)</f>
        <v>0</v>
      </c>
      <c r="O149" s="2">
        <f>IF(Table4[[#This Row],[Report Number]]=_xlfn.MINIFS(Table4[Report Number], Table4[Well Name (WellView Version)], Table4[[#This Row],[Well Name (WellView Version)]]), Table4[[#This Row],[Cum Time Log Days_WV]], Table4[[#This Row],[Cum Time Log Days_WV]]-G148)</f>
        <v>1</v>
      </c>
      <c r="P149" s="2">
        <f>(Table4[[#This Row],[dZ ft]]&lt;=50)*Table4[[#This Row],[dT days]]</f>
        <v>1</v>
      </c>
      <c r="Q149">
        <f>YEAR(Table4[[#This Row],[Report Start Date]])</f>
        <v>2010</v>
      </c>
      <c r="R149">
        <f>Table4[[#This Row],[Year Start Date]]</f>
        <v>2010</v>
      </c>
    </row>
    <row r="150" spans="2:18" x14ac:dyDescent="0.3">
      <c r="B150">
        <v>148</v>
      </c>
      <c r="C150" t="s">
        <v>365</v>
      </c>
      <c r="D150" t="s">
        <v>271</v>
      </c>
      <c r="E150">
        <v>34</v>
      </c>
      <c r="F150" s="2">
        <v>3696.9999378434709</v>
      </c>
      <c r="G150" s="2">
        <v>34.000000340864062</v>
      </c>
      <c r="H150">
        <v>0</v>
      </c>
      <c r="I150">
        <v>0</v>
      </c>
      <c r="J150" s="7">
        <v>40255</v>
      </c>
      <c r="K150" s="7">
        <v>40256</v>
      </c>
      <c r="L150" t="s">
        <v>521</v>
      </c>
      <c r="M150" t="str">
        <f>IFERROR(INDEX(Table2[Campaign], MATCH(Table4[[#This Row],[Well Name (WellView Version)]], Table2[Well Name
Actual], 0)), "A_Others")</f>
        <v>A_Others</v>
      </c>
      <c r="N150" s="19">
        <f>IF(Table4[[#This Row],[Report Number]]=_xlfn.MINIFS(Table4[Report Number], Table4[Well Name (WellView Version)], Table4[[#This Row],[Well Name (WellView Version)]]), Table4[[#This Row],[Depth End (MD)]], Table4[[#This Row],[Depth End (MD)]]-F149)</f>
        <v>0</v>
      </c>
      <c r="O150" s="2">
        <f>IF(Table4[[#This Row],[Report Number]]=_xlfn.MINIFS(Table4[Report Number], Table4[Well Name (WellView Version)], Table4[[#This Row],[Well Name (WellView Version)]]), Table4[[#This Row],[Cum Time Log Days_WV]], Table4[[#This Row],[Cum Time Log Days_WV]]-G149)</f>
        <v>1.0000000242143869</v>
      </c>
      <c r="P150" s="2">
        <f>(Table4[[#This Row],[dZ ft]]&lt;=50)*Table4[[#This Row],[dT days]]</f>
        <v>1.0000000242143869</v>
      </c>
      <c r="Q150">
        <f>YEAR(Table4[[#This Row],[Report Start Date]])</f>
        <v>2010</v>
      </c>
      <c r="R150">
        <f>Table4[[#This Row],[Year Start Date]]</f>
        <v>2010</v>
      </c>
    </row>
    <row r="151" spans="2:18" x14ac:dyDescent="0.3">
      <c r="B151">
        <v>149</v>
      </c>
      <c r="C151" t="s">
        <v>365</v>
      </c>
      <c r="D151" t="s">
        <v>271</v>
      </c>
      <c r="E151">
        <v>35</v>
      </c>
      <c r="F151" s="2">
        <v>3696.9999378434709</v>
      </c>
      <c r="G151" s="2">
        <v>35.000000383704901</v>
      </c>
      <c r="H151">
        <v>0</v>
      </c>
      <c r="I151">
        <v>0</v>
      </c>
      <c r="J151" s="7">
        <v>40256</v>
      </c>
      <c r="K151" s="7">
        <v>40257</v>
      </c>
      <c r="L151" t="s">
        <v>521</v>
      </c>
      <c r="M151" t="str">
        <f>IFERROR(INDEX(Table2[Campaign], MATCH(Table4[[#This Row],[Well Name (WellView Version)]], Table2[Well Name
Actual], 0)), "A_Others")</f>
        <v>A_Others</v>
      </c>
      <c r="N151" s="19">
        <f>IF(Table4[[#This Row],[Report Number]]=_xlfn.MINIFS(Table4[Report Number], Table4[Well Name (WellView Version)], Table4[[#This Row],[Well Name (WellView Version)]]), Table4[[#This Row],[Depth End (MD)]], Table4[[#This Row],[Depth End (MD)]]-F150)</f>
        <v>0</v>
      </c>
      <c r="O151" s="2">
        <f>IF(Table4[[#This Row],[Report Number]]=_xlfn.MINIFS(Table4[Report Number], Table4[Well Name (WellView Version)], Table4[[#This Row],[Well Name (WellView Version)]]), Table4[[#This Row],[Cum Time Log Days_WV]], Table4[[#This Row],[Cum Time Log Days_WV]]-G150)</f>
        <v>1.0000000428408384</v>
      </c>
      <c r="P151" s="2">
        <f>(Table4[[#This Row],[dZ ft]]&lt;=50)*Table4[[#This Row],[dT days]]</f>
        <v>1.0000000428408384</v>
      </c>
      <c r="Q151">
        <f>YEAR(Table4[[#This Row],[Report Start Date]])</f>
        <v>2010</v>
      </c>
      <c r="R151">
        <f>Table4[[#This Row],[Year Start Date]]</f>
        <v>2010</v>
      </c>
    </row>
    <row r="152" spans="2:18" x14ac:dyDescent="0.3">
      <c r="B152">
        <v>150</v>
      </c>
      <c r="C152" t="s">
        <v>365</v>
      </c>
      <c r="D152" t="s">
        <v>271</v>
      </c>
      <c r="E152">
        <v>36</v>
      </c>
      <c r="F152" s="2">
        <v>5118</v>
      </c>
      <c r="G152" s="2">
        <v>36.000000394880772</v>
      </c>
      <c r="H152">
        <v>0</v>
      </c>
      <c r="I152">
        <v>0</v>
      </c>
      <c r="J152" s="7">
        <v>40257</v>
      </c>
      <c r="K152" s="7">
        <v>40258</v>
      </c>
      <c r="L152" t="s">
        <v>521</v>
      </c>
      <c r="M152" t="str">
        <f>IFERROR(INDEX(Table2[Campaign], MATCH(Table4[[#This Row],[Well Name (WellView Version)]], Table2[Well Name
Actual], 0)), "A_Others")</f>
        <v>A_Others</v>
      </c>
      <c r="N152" s="19">
        <f>IF(Table4[[#This Row],[Report Number]]=_xlfn.MINIFS(Table4[Report Number], Table4[Well Name (WellView Version)], Table4[[#This Row],[Well Name (WellView Version)]]), Table4[[#This Row],[Depth End (MD)]], Table4[[#This Row],[Depth End (MD)]]-F151)</f>
        <v>1421.0000621565291</v>
      </c>
      <c r="O152" s="2">
        <f>IF(Table4[[#This Row],[Report Number]]=_xlfn.MINIFS(Table4[Report Number], Table4[Well Name (WellView Version)], Table4[[#This Row],[Well Name (WellView Version)]]), Table4[[#This Row],[Cum Time Log Days_WV]], Table4[[#This Row],[Cum Time Log Days_WV]]-G151)</f>
        <v>1.0000000111758709</v>
      </c>
      <c r="P152" s="2">
        <f>(Table4[[#This Row],[dZ ft]]&lt;=50)*Table4[[#This Row],[dT days]]</f>
        <v>0</v>
      </c>
      <c r="Q152">
        <f>YEAR(Table4[[#This Row],[Report Start Date]])</f>
        <v>2010</v>
      </c>
      <c r="R152">
        <f>Table4[[#This Row],[Year Start Date]]</f>
        <v>2010</v>
      </c>
    </row>
    <row r="153" spans="2:18" x14ac:dyDescent="0.3">
      <c r="B153">
        <v>151</v>
      </c>
      <c r="C153" t="s">
        <v>365</v>
      </c>
      <c r="D153" t="s">
        <v>271</v>
      </c>
      <c r="E153">
        <v>37</v>
      </c>
      <c r="F153" s="2">
        <v>5118</v>
      </c>
      <c r="G153" s="2">
        <v>37.000000422820449</v>
      </c>
      <c r="H153">
        <v>0</v>
      </c>
      <c r="I153">
        <v>0</v>
      </c>
      <c r="J153" s="7">
        <v>40258</v>
      </c>
      <c r="K153" s="7">
        <v>40259</v>
      </c>
      <c r="L153" t="s">
        <v>521</v>
      </c>
      <c r="M153" t="str">
        <f>IFERROR(INDEX(Table2[Campaign], MATCH(Table4[[#This Row],[Well Name (WellView Version)]], Table2[Well Name
Actual], 0)), "A_Others")</f>
        <v>A_Others</v>
      </c>
      <c r="N153" s="19">
        <f>IF(Table4[[#This Row],[Report Number]]=_xlfn.MINIFS(Table4[Report Number], Table4[Well Name (WellView Version)], Table4[[#This Row],[Well Name (WellView Version)]]), Table4[[#This Row],[Depth End (MD)]], Table4[[#This Row],[Depth End (MD)]]-F152)</f>
        <v>0</v>
      </c>
      <c r="O153" s="2">
        <f>IF(Table4[[#This Row],[Report Number]]=_xlfn.MINIFS(Table4[Report Number], Table4[Well Name (WellView Version)], Table4[[#This Row],[Well Name (WellView Version)]]), Table4[[#This Row],[Cum Time Log Days_WV]], Table4[[#This Row],[Cum Time Log Days_WV]]-G152)</f>
        <v>1.0000000279396772</v>
      </c>
      <c r="P153" s="2">
        <f>(Table4[[#This Row],[dZ ft]]&lt;=50)*Table4[[#This Row],[dT days]]</f>
        <v>1.0000000279396772</v>
      </c>
      <c r="Q153">
        <f>YEAR(Table4[[#This Row],[Report Start Date]])</f>
        <v>2010</v>
      </c>
      <c r="R153">
        <f>Table4[[#This Row],[Year Start Date]]</f>
        <v>2010</v>
      </c>
    </row>
    <row r="154" spans="2:18" x14ac:dyDescent="0.3">
      <c r="B154">
        <v>152</v>
      </c>
      <c r="C154" t="s">
        <v>365</v>
      </c>
      <c r="D154" t="s">
        <v>271</v>
      </c>
      <c r="E154">
        <v>38</v>
      </c>
      <c r="F154" s="2">
        <v>5118</v>
      </c>
      <c r="G154" s="2">
        <v>38.000000461935997</v>
      </c>
      <c r="H154">
        <v>0</v>
      </c>
      <c r="I154">
        <v>0</v>
      </c>
      <c r="J154" s="7">
        <v>40259</v>
      </c>
      <c r="K154" s="7">
        <v>40260</v>
      </c>
      <c r="L154" t="s">
        <v>521</v>
      </c>
      <c r="M154" t="str">
        <f>IFERROR(INDEX(Table2[Campaign], MATCH(Table4[[#This Row],[Well Name (WellView Version)]], Table2[Well Name
Actual], 0)), "A_Others")</f>
        <v>A_Others</v>
      </c>
      <c r="N154" s="19">
        <f>IF(Table4[[#This Row],[Report Number]]=_xlfn.MINIFS(Table4[Report Number], Table4[Well Name (WellView Version)], Table4[[#This Row],[Well Name (WellView Version)]]), Table4[[#This Row],[Depth End (MD)]], Table4[[#This Row],[Depth End (MD)]]-F153)</f>
        <v>0</v>
      </c>
      <c r="O154" s="2">
        <f>IF(Table4[[#This Row],[Report Number]]=_xlfn.MINIFS(Table4[Report Number], Table4[Well Name (WellView Version)], Table4[[#This Row],[Well Name (WellView Version)]]), Table4[[#This Row],[Cum Time Log Days_WV]], Table4[[#This Row],[Cum Time Log Days_WV]]-G153)</f>
        <v>1.0000000391155481</v>
      </c>
      <c r="P154" s="2">
        <f>(Table4[[#This Row],[dZ ft]]&lt;=50)*Table4[[#This Row],[dT days]]</f>
        <v>1.0000000391155481</v>
      </c>
      <c r="Q154">
        <f>YEAR(Table4[[#This Row],[Report Start Date]])</f>
        <v>2010</v>
      </c>
      <c r="R154">
        <f>Table4[[#This Row],[Year Start Date]]</f>
        <v>2010</v>
      </c>
    </row>
    <row r="155" spans="2:18" x14ac:dyDescent="0.3">
      <c r="B155">
        <v>153</v>
      </c>
      <c r="C155" t="s">
        <v>365</v>
      </c>
      <c r="D155" t="s">
        <v>271</v>
      </c>
      <c r="E155">
        <v>39</v>
      </c>
      <c r="F155" s="2">
        <v>6419</v>
      </c>
      <c r="G155" s="2">
        <v>39.000000463798642</v>
      </c>
      <c r="H155">
        <v>0</v>
      </c>
      <c r="I155">
        <v>0</v>
      </c>
      <c r="J155" s="7">
        <v>40260</v>
      </c>
      <c r="K155" s="7">
        <v>40261</v>
      </c>
      <c r="L155" t="s">
        <v>521</v>
      </c>
      <c r="M155" t="str">
        <f>IFERROR(INDEX(Table2[Campaign], MATCH(Table4[[#This Row],[Well Name (WellView Version)]], Table2[Well Name
Actual], 0)), "A_Others")</f>
        <v>A_Others</v>
      </c>
      <c r="N155" s="19">
        <f>IF(Table4[[#This Row],[Report Number]]=_xlfn.MINIFS(Table4[Report Number], Table4[Well Name (WellView Version)], Table4[[#This Row],[Well Name (WellView Version)]]), Table4[[#This Row],[Depth End (MD)]], Table4[[#This Row],[Depth End (MD)]]-F154)</f>
        <v>1301</v>
      </c>
      <c r="O155" s="2">
        <f>IF(Table4[[#This Row],[Report Number]]=_xlfn.MINIFS(Table4[Report Number], Table4[Well Name (WellView Version)], Table4[[#This Row],[Well Name (WellView Version)]]), Table4[[#This Row],[Cum Time Log Days_WV]], Table4[[#This Row],[Cum Time Log Days_WV]]-G154)</f>
        <v>1.0000000018626451</v>
      </c>
      <c r="P155" s="2">
        <f>(Table4[[#This Row],[dZ ft]]&lt;=50)*Table4[[#This Row],[dT days]]</f>
        <v>0</v>
      </c>
      <c r="Q155">
        <f>YEAR(Table4[[#This Row],[Report Start Date]])</f>
        <v>2010</v>
      </c>
      <c r="R155">
        <f>Table4[[#This Row],[Year Start Date]]</f>
        <v>2010</v>
      </c>
    </row>
    <row r="156" spans="2:18" x14ac:dyDescent="0.3">
      <c r="B156">
        <v>154</v>
      </c>
      <c r="C156" t="s">
        <v>365</v>
      </c>
      <c r="D156" t="s">
        <v>271</v>
      </c>
      <c r="E156">
        <v>40</v>
      </c>
      <c r="F156" s="2">
        <v>6989.0000000000009</v>
      </c>
      <c r="G156" s="2">
        <v>40.000000476837158</v>
      </c>
      <c r="H156">
        <v>0</v>
      </c>
      <c r="I156">
        <v>0</v>
      </c>
      <c r="J156" s="7">
        <v>40261</v>
      </c>
      <c r="K156" s="7">
        <v>40262</v>
      </c>
      <c r="L156" t="s">
        <v>520</v>
      </c>
      <c r="M156" t="str">
        <f>IFERROR(INDEX(Table2[Campaign], MATCH(Table4[[#This Row],[Well Name (WellView Version)]], Table2[Well Name
Actual], 0)), "A_Others")</f>
        <v>A_Others</v>
      </c>
      <c r="N156" s="19">
        <f>IF(Table4[[#This Row],[Report Number]]=_xlfn.MINIFS(Table4[Report Number], Table4[Well Name (WellView Version)], Table4[[#This Row],[Well Name (WellView Version)]]), Table4[[#This Row],[Depth End (MD)]], Table4[[#This Row],[Depth End (MD)]]-F155)</f>
        <v>570.00000000000091</v>
      </c>
      <c r="O156" s="2">
        <f>IF(Table4[[#This Row],[Report Number]]=_xlfn.MINIFS(Table4[Report Number], Table4[Well Name (WellView Version)], Table4[[#This Row],[Well Name (WellView Version)]]), Table4[[#This Row],[Cum Time Log Days_WV]], Table4[[#This Row],[Cum Time Log Days_WV]]-G155)</f>
        <v>1.000000013038516</v>
      </c>
      <c r="P156" s="2">
        <f>(Table4[[#This Row],[dZ ft]]&lt;=50)*Table4[[#This Row],[dT days]]</f>
        <v>0</v>
      </c>
      <c r="Q156">
        <f>YEAR(Table4[[#This Row],[Report Start Date]])</f>
        <v>2010</v>
      </c>
      <c r="R156">
        <f>Table4[[#This Row],[Year Start Date]]</f>
        <v>2010</v>
      </c>
    </row>
    <row r="157" spans="2:18" x14ac:dyDescent="0.3">
      <c r="B157">
        <v>155</v>
      </c>
      <c r="C157" t="s">
        <v>365</v>
      </c>
      <c r="D157" t="s">
        <v>271</v>
      </c>
      <c r="E157">
        <v>41</v>
      </c>
      <c r="F157" s="2">
        <v>7195</v>
      </c>
      <c r="G157" s="2">
        <v>41.000000515952706</v>
      </c>
      <c r="H157">
        <v>205.99999999999937</v>
      </c>
      <c r="I157">
        <v>205.99999999999937</v>
      </c>
      <c r="J157" s="7">
        <v>40262</v>
      </c>
      <c r="K157" s="7">
        <v>40263</v>
      </c>
      <c r="L157" t="s">
        <v>520</v>
      </c>
      <c r="M157" t="str">
        <f>IFERROR(INDEX(Table2[Campaign], MATCH(Table4[[#This Row],[Well Name (WellView Version)]], Table2[Well Name
Actual], 0)), "A_Others")</f>
        <v>A_Others</v>
      </c>
      <c r="N157" s="19">
        <f>IF(Table4[[#This Row],[Report Number]]=_xlfn.MINIFS(Table4[Report Number], Table4[Well Name (WellView Version)], Table4[[#This Row],[Well Name (WellView Version)]]), Table4[[#This Row],[Depth End (MD)]], Table4[[#This Row],[Depth End (MD)]]-F156)</f>
        <v>205.99999999999909</v>
      </c>
      <c r="O157" s="2">
        <f>IF(Table4[[#This Row],[Report Number]]=_xlfn.MINIFS(Table4[Report Number], Table4[Well Name (WellView Version)], Table4[[#This Row],[Well Name (WellView Version)]]), Table4[[#This Row],[Cum Time Log Days_WV]], Table4[[#This Row],[Cum Time Log Days_WV]]-G156)</f>
        <v>1.0000000391155481</v>
      </c>
      <c r="P157" s="2">
        <f>(Table4[[#This Row],[dZ ft]]&lt;=50)*Table4[[#This Row],[dT days]]</f>
        <v>0</v>
      </c>
      <c r="Q157">
        <f>YEAR(Table4[[#This Row],[Report Start Date]])</f>
        <v>2010</v>
      </c>
      <c r="R157">
        <f>Table4[[#This Row],[Year Start Date]]</f>
        <v>2010</v>
      </c>
    </row>
    <row r="158" spans="2:18" x14ac:dyDescent="0.3">
      <c r="B158">
        <v>156</v>
      </c>
      <c r="C158" t="s">
        <v>365</v>
      </c>
      <c r="D158" t="s">
        <v>271</v>
      </c>
      <c r="E158">
        <v>42</v>
      </c>
      <c r="F158" s="2">
        <v>7195</v>
      </c>
      <c r="G158" s="2">
        <v>42.00000056065619</v>
      </c>
      <c r="H158">
        <v>0</v>
      </c>
      <c r="I158">
        <v>0</v>
      </c>
      <c r="J158" s="7">
        <v>40263</v>
      </c>
      <c r="K158" s="7">
        <v>40264</v>
      </c>
      <c r="L158" t="s">
        <v>520</v>
      </c>
      <c r="M158" t="str">
        <f>IFERROR(INDEX(Table2[Campaign], MATCH(Table4[[#This Row],[Well Name (WellView Version)]], Table2[Well Name
Actual], 0)), "A_Others")</f>
        <v>A_Others</v>
      </c>
      <c r="N158" s="19">
        <f>IF(Table4[[#This Row],[Report Number]]=_xlfn.MINIFS(Table4[Report Number], Table4[Well Name (WellView Version)], Table4[[#This Row],[Well Name (WellView Version)]]), Table4[[#This Row],[Depth End (MD)]], Table4[[#This Row],[Depth End (MD)]]-F157)</f>
        <v>0</v>
      </c>
      <c r="O158" s="2">
        <f>IF(Table4[[#This Row],[Report Number]]=_xlfn.MINIFS(Table4[Report Number], Table4[Well Name (WellView Version)], Table4[[#This Row],[Well Name (WellView Version)]]), Table4[[#This Row],[Cum Time Log Days_WV]], Table4[[#This Row],[Cum Time Log Days_WV]]-G157)</f>
        <v>1.0000000447034836</v>
      </c>
      <c r="P158" s="2">
        <f>(Table4[[#This Row],[dZ ft]]&lt;=50)*Table4[[#This Row],[dT days]]</f>
        <v>1.0000000447034836</v>
      </c>
      <c r="Q158">
        <f>YEAR(Table4[[#This Row],[Report Start Date]])</f>
        <v>2010</v>
      </c>
      <c r="R158">
        <f>Table4[[#This Row],[Year Start Date]]</f>
        <v>2010</v>
      </c>
    </row>
    <row r="159" spans="2:18" x14ac:dyDescent="0.3">
      <c r="B159">
        <v>157</v>
      </c>
      <c r="C159" t="s">
        <v>365</v>
      </c>
      <c r="D159" t="s">
        <v>271</v>
      </c>
      <c r="E159">
        <v>43</v>
      </c>
      <c r="F159" s="2">
        <v>7672</v>
      </c>
      <c r="G159" s="2">
        <v>43.000000583007932</v>
      </c>
      <c r="H159">
        <v>36.999999999999645</v>
      </c>
      <c r="I159">
        <v>36.999999999999645</v>
      </c>
      <c r="J159" s="7">
        <v>40264</v>
      </c>
      <c r="K159" s="7">
        <v>40265</v>
      </c>
      <c r="L159" t="s">
        <v>520</v>
      </c>
      <c r="M159" t="str">
        <f>IFERROR(INDEX(Table2[Campaign], MATCH(Table4[[#This Row],[Well Name (WellView Version)]], Table2[Well Name
Actual], 0)), "A_Others")</f>
        <v>A_Others</v>
      </c>
      <c r="N159" s="19">
        <f>IF(Table4[[#This Row],[Report Number]]=_xlfn.MINIFS(Table4[Report Number], Table4[Well Name (WellView Version)], Table4[[#This Row],[Well Name (WellView Version)]]), Table4[[#This Row],[Depth End (MD)]], Table4[[#This Row],[Depth End (MD)]]-F158)</f>
        <v>477</v>
      </c>
      <c r="O159" s="2">
        <f>IF(Table4[[#This Row],[Report Number]]=_xlfn.MINIFS(Table4[Report Number], Table4[Well Name (WellView Version)], Table4[[#This Row],[Well Name (WellView Version)]]), Table4[[#This Row],[Cum Time Log Days_WV]], Table4[[#This Row],[Cum Time Log Days_WV]]-G158)</f>
        <v>1.0000000223517418</v>
      </c>
      <c r="P159" s="2">
        <f>(Table4[[#This Row],[dZ ft]]&lt;=50)*Table4[[#This Row],[dT days]]</f>
        <v>0</v>
      </c>
      <c r="Q159">
        <f>YEAR(Table4[[#This Row],[Report Start Date]])</f>
        <v>2010</v>
      </c>
      <c r="R159">
        <f>Table4[[#This Row],[Year Start Date]]</f>
        <v>2010</v>
      </c>
    </row>
    <row r="160" spans="2:18" x14ac:dyDescent="0.3">
      <c r="B160">
        <v>158</v>
      </c>
      <c r="C160" t="s">
        <v>365</v>
      </c>
      <c r="D160" t="s">
        <v>271</v>
      </c>
      <c r="E160">
        <v>44</v>
      </c>
      <c r="F160" s="2">
        <v>7672</v>
      </c>
      <c r="G160" s="2">
        <v>44.000000612810254</v>
      </c>
      <c r="H160">
        <v>0</v>
      </c>
      <c r="I160">
        <v>0</v>
      </c>
      <c r="J160" s="7">
        <v>40265</v>
      </c>
      <c r="K160" s="7">
        <v>40266</v>
      </c>
      <c r="L160" t="s">
        <v>520</v>
      </c>
      <c r="M160" t="str">
        <f>IFERROR(INDEX(Table2[Campaign], MATCH(Table4[[#This Row],[Well Name (WellView Version)]], Table2[Well Name
Actual], 0)), "A_Others")</f>
        <v>A_Others</v>
      </c>
      <c r="N160" s="19">
        <f>IF(Table4[[#This Row],[Report Number]]=_xlfn.MINIFS(Table4[Report Number], Table4[Well Name (WellView Version)], Table4[[#This Row],[Well Name (WellView Version)]]), Table4[[#This Row],[Depth End (MD)]], Table4[[#This Row],[Depth End (MD)]]-F159)</f>
        <v>0</v>
      </c>
      <c r="O160" s="2">
        <f>IF(Table4[[#This Row],[Report Number]]=_xlfn.MINIFS(Table4[Report Number], Table4[Well Name (WellView Version)], Table4[[#This Row],[Well Name (WellView Version)]]), Table4[[#This Row],[Cum Time Log Days_WV]], Table4[[#This Row],[Cum Time Log Days_WV]]-G159)</f>
        <v>1.0000000298023224</v>
      </c>
      <c r="P160" s="2">
        <f>(Table4[[#This Row],[dZ ft]]&lt;=50)*Table4[[#This Row],[dT days]]</f>
        <v>1.0000000298023224</v>
      </c>
      <c r="Q160">
        <f>YEAR(Table4[[#This Row],[Report Start Date]])</f>
        <v>2010</v>
      </c>
      <c r="R160">
        <f>Table4[[#This Row],[Year Start Date]]</f>
        <v>2010</v>
      </c>
    </row>
    <row r="161" spans="2:18" x14ac:dyDescent="0.3">
      <c r="B161">
        <v>159</v>
      </c>
      <c r="C161" t="s">
        <v>365</v>
      </c>
      <c r="D161" t="s">
        <v>271</v>
      </c>
      <c r="E161">
        <v>45</v>
      </c>
      <c r="F161" s="2">
        <v>7898.0004818733596</v>
      </c>
      <c r="G161" s="2">
        <v>45.000000651925802</v>
      </c>
      <c r="H161">
        <v>19.000196081430438</v>
      </c>
      <c r="I161">
        <v>19.000196081430438</v>
      </c>
      <c r="J161" s="7">
        <v>40266</v>
      </c>
      <c r="K161" s="7">
        <v>40267</v>
      </c>
      <c r="L161" t="s">
        <v>522</v>
      </c>
      <c r="M161" t="str">
        <f>IFERROR(INDEX(Table2[Campaign], MATCH(Table4[[#This Row],[Well Name (WellView Version)]], Table2[Well Name
Actual], 0)), "A_Others")</f>
        <v>A_Others</v>
      </c>
      <c r="N161" s="19">
        <f>IF(Table4[[#This Row],[Report Number]]=_xlfn.MINIFS(Table4[Report Number], Table4[Well Name (WellView Version)], Table4[[#This Row],[Well Name (WellView Version)]]), Table4[[#This Row],[Depth End (MD)]], Table4[[#This Row],[Depth End (MD)]]-F160)</f>
        <v>226.0004818733596</v>
      </c>
      <c r="O161" s="2">
        <f>IF(Table4[[#This Row],[Report Number]]=_xlfn.MINIFS(Table4[Report Number], Table4[Well Name (WellView Version)], Table4[[#This Row],[Well Name (WellView Version)]]), Table4[[#This Row],[Cum Time Log Days_WV]], Table4[[#This Row],[Cum Time Log Days_WV]]-G160)</f>
        <v>1.0000000391155481</v>
      </c>
      <c r="P161" s="2">
        <f>(Table4[[#This Row],[dZ ft]]&lt;=50)*Table4[[#This Row],[dT days]]</f>
        <v>0</v>
      </c>
      <c r="Q161">
        <f>YEAR(Table4[[#This Row],[Report Start Date]])</f>
        <v>2010</v>
      </c>
      <c r="R161">
        <f>Table4[[#This Row],[Year Start Date]]</f>
        <v>2010</v>
      </c>
    </row>
    <row r="162" spans="2:18" x14ac:dyDescent="0.3">
      <c r="B162">
        <v>160</v>
      </c>
      <c r="C162" t="s">
        <v>365</v>
      </c>
      <c r="D162" t="s">
        <v>271</v>
      </c>
      <c r="E162">
        <v>46</v>
      </c>
      <c r="F162" s="2">
        <v>7898.0004818733596</v>
      </c>
      <c r="G162" s="2">
        <v>45.250000657513738</v>
      </c>
      <c r="H162">
        <v>0</v>
      </c>
      <c r="I162">
        <v>0</v>
      </c>
      <c r="J162" s="7">
        <v>40267</v>
      </c>
      <c r="K162" s="7">
        <v>40268</v>
      </c>
      <c r="L162" t="s">
        <v>522</v>
      </c>
      <c r="M162" t="str">
        <f>IFERROR(INDEX(Table2[Campaign], MATCH(Table4[[#This Row],[Well Name (WellView Version)]], Table2[Well Name
Actual], 0)), "A_Others")</f>
        <v>A_Others</v>
      </c>
      <c r="N162" s="19">
        <f>IF(Table4[[#This Row],[Report Number]]=_xlfn.MINIFS(Table4[Report Number], Table4[Well Name (WellView Version)], Table4[[#This Row],[Well Name (WellView Version)]]), Table4[[#This Row],[Depth End (MD)]], Table4[[#This Row],[Depth End (MD)]]-F161)</f>
        <v>0</v>
      </c>
      <c r="O162" s="2">
        <f>IF(Table4[[#This Row],[Report Number]]=_xlfn.MINIFS(Table4[Report Number], Table4[Well Name (WellView Version)], Table4[[#This Row],[Well Name (WellView Version)]]), Table4[[#This Row],[Cum Time Log Days_WV]], Table4[[#This Row],[Cum Time Log Days_WV]]-G161)</f>
        <v>0.25000000558793545</v>
      </c>
      <c r="P162" s="2">
        <f>(Table4[[#This Row],[dZ ft]]&lt;=50)*Table4[[#This Row],[dT days]]</f>
        <v>0.25000000558793545</v>
      </c>
      <c r="Q162">
        <f>YEAR(Table4[[#This Row],[Report Start Date]])</f>
        <v>2010</v>
      </c>
      <c r="R162">
        <f>Table4[[#This Row],[Year Start Date]]</f>
        <v>2010</v>
      </c>
    </row>
    <row r="163" spans="2:18" x14ac:dyDescent="0.3">
      <c r="B163">
        <v>161</v>
      </c>
      <c r="C163" t="s">
        <v>408</v>
      </c>
      <c r="D163" t="s">
        <v>271</v>
      </c>
      <c r="E163">
        <v>1</v>
      </c>
      <c r="F163" s="2">
        <v>0</v>
      </c>
      <c r="G163" s="2">
        <v>1.0000000465661283</v>
      </c>
      <c r="J163" s="7">
        <v>40446</v>
      </c>
      <c r="K163" s="7">
        <v>40447</v>
      </c>
      <c r="M163" t="str">
        <f>IFERROR(INDEX(Table2[Campaign], MATCH(Table4[[#This Row],[Well Name (WellView Version)]], Table2[Well Name
Actual], 0)), "A_Others")</f>
        <v>A_Others</v>
      </c>
      <c r="N163" s="19">
        <f>IF(Table4[[#This Row],[Report Number]]=_xlfn.MINIFS(Table4[Report Number], Table4[Well Name (WellView Version)], Table4[[#This Row],[Well Name (WellView Version)]]), Table4[[#This Row],[Depth End (MD)]], Table4[[#This Row],[Depth End (MD)]]-F162)</f>
        <v>0</v>
      </c>
      <c r="O163" s="2">
        <f>IF(Table4[[#This Row],[Report Number]]=_xlfn.MINIFS(Table4[Report Number], Table4[Well Name (WellView Version)], Table4[[#This Row],[Well Name (WellView Version)]]), Table4[[#This Row],[Cum Time Log Days_WV]], Table4[[#This Row],[Cum Time Log Days_WV]]-G162)</f>
        <v>1.0000000465661283</v>
      </c>
      <c r="P163" s="2">
        <f>(Table4[[#This Row],[dZ ft]]&lt;=50)*Table4[[#This Row],[dT days]]</f>
        <v>1.0000000465661283</v>
      </c>
      <c r="Q163">
        <f>YEAR(Table4[[#This Row],[Report Start Date]])</f>
        <v>2010</v>
      </c>
      <c r="R163">
        <f>Table4[[#This Row],[Year Start Date]]</f>
        <v>2010</v>
      </c>
    </row>
    <row r="164" spans="2:18" x14ac:dyDescent="0.3">
      <c r="B164">
        <v>162</v>
      </c>
      <c r="C164" t="s">
        <v>408</v>
      </c>
      <c r="D164" t="s">
        <v>271</v>
      </c>
      <c r="E164">
        <v>2</v>
      </c>
      <c r="F164" s="2">
        <v>951.00002338879926</v>
      </c>
      <c r="G164" s="2">
        <v>2.0000000689178705</v>
      </c>
      <c r="H164">
        <v>777.00001674061298</v>
      </c>
      <c r="I164">
        <v>777.00001674061298</v>
      </c>
      <c r="J164" s="7">
        <v>40447</v>
      </c>
      <c r="K164" s="7">
        <v>40448</v>
      </c>
      <c r="M164" t="str">
        <f>IFERROR(INDEX(Table2[Campaign], MATCH(Table4[[#This Row],[Well Name (WellView Version)]], Table2[Well Name
Actual], 0)), "A_Others")</f>
        <v>A_Others</v>
      </c>
      <c r="N164" s="19">
        <f>IF(Table4[[#This Row],[Report Number]]=_xlfn.MINIFS(Table4[Report Number], Table4[Well Name (WellView Version)], Table4[[#This Row],[Well Name (WellView Version)]]), Table4[[#This Row],[Depth End (MD)]], Table4[[#This Row],[Depth End (MD)]]-F163)</f>
        <v>951.00002338879926</v>
      </c>
      <c r="O164" s="2">
        <f>IF(Table4[[#This Row],[Report Number]]=_xlfn.MINIFS(Table4[Report Number], Table4[Well Name (WellView Version)], Table4[[#This Row],[Well Name (WellView Version)]]), Table4[[#This Row],[Cum Time Log Days_WV]], Table4[[#This Row],[Cum Time Log Days_WV]]-G163)</f>
        <v>1.0000000223517422</v>
      </c>
      <c r="P164" s="2">
        <f>(Table4[[#This Row],[dZ ft]]&lt;=50)*Table4[[#This Row],[dT days]]</f>
        <v>0</v>
      </c>
      <c r="Q164">
        <f>YEAR(Table4[[#This Row],[Report Start Date]])</f>
        <v>2010</v>
      </c>
      <c r="R164">
        <f>Table4[[#This Row],[Year Start Date]]</f>
        <v>2010</v>
      </c>
    </row>
    <row r="165" spans="2:18" x14ac:dyDescent="0.3">
      <c r="B165">
        <v>163</v>
      </c>
      <c r="C165" t="s">
        <v>408</v>
      </c>
      <c r="D165" t="s">
        <v>271</v>
      </c>
      <c r="E165">
        <v>3</v>
      </c>
      <c r="F165" s="2">
        <v>1232.0000355637926</v>
      </c>
      <c r="G165" s="2">
        <v>3.0000000968575478</v>
      </c>
      <c r="H165">
        <v>113.99997500922885</v>
      </c>
      <c r="I165">
        <v>113.99997500922885</v>
      </c>
      <c r="J165" s="7">
        <v>40448</v>
      </c>
      <c r="K165" s="7">
        <v>40449</v>
      </c>
      <c r="M165" t="str">
        <f>IFERROR(INDEX(Table2[Campaign], MATCH(Table4[[#This Row],[Well Name (WellView Version)]], Table2[Well Name
Actual], 0)), "A_Others")</f>
        <v>A_Others</v>
      </c>
      <c r="N165" s="19">
        <f>IF(Table4[[#This Row],[Report Number]]=_xlfn.MINIFS(Table4[Report Number], Table4[Well Name (WellView Version)], Table4[[#This Row],[Well Name (WellView Version)]]), Table4[[#This Row],[Depth End (MD)]], Table4[[#This Row],[Depth End (MD)]]-F164)</f>
        <v>281.00001217499334</v>
      </c>
      <c r="O165" s="2">
        <f>IF(Table4[[#This Row],[Report Number]]=_xlfn.MINIFS(Table4[Report Number], Table4[Well Name (WellView Version)], Table4[[#This Row],[Well Name (WellView Version)]]), Table4[[#This Row],[Cum Time Log Days_WV]], Table4[[#This Row],[Cum Time Log Days_WV]]-G164)</f>
        <v>1.0000000279396772</v>
      </c>
      <c r="P165" s="2">
        <f>(Table4[[#This Row],[dZ ft]]&lt;=50)*Table4[[#This Row],[dT days]]</f>
        <v>0</v>
      </c>
      <c r="Q165">
        <f>YEAR(Table4[[#This Row],[Report Start Date]])</f>
        <v>2010</v>
      </c>
      <c r="R165">
        <f>Table4[[#This Row],[Year Start Date]]</f>
        <v>2010</v>
      </c>
    </row>
    <row r="166" spans="2:18" x14ac:dyDescent="0.3">
      <c r="B166">
        <v>164</v>
      </c>
      <c r="C166" t="s">
        <v>408</v>
      </c>
      <c r="D166" t="s">
        <v>271</v>
      </c>
      <c r="E166">
        <v>4</v>
      </c>
      <c r="F166" s="2">
        <v>1890.0000704867946</v>
      </c>
      <c r="G166" s="2">
        <v>4.0000000968575478</v>
      </c>
      <c r="H166">
        <v>658.00003492300198</v>
      </c>
      <c r="I166">
        <v>658.00003492300198</v>
      </c>
      <c r="J166" s="7">
        <v>40449</v>
      </c>
      <c r="K166" s="7">
        <v>40450</v>
      </c>
      <c r="M166" t="str">
        <f>IFERROR(INDEX(Table2[Campaign], MATCH(Table4[[#This Row],[Well Name (WellView Version)]], Table2[Well Name
Actual], 0)), "A_Others")</f>
        <v>A_Others</v>
      </c>
      <c r="N166" s="19">
        <f>IF(Table4[[#This Row],[Report Number]]=_xlfn.MINIFS(Table4[Report Number], Table4[Well Name (WellView Version)], Table4[[#This Row],[Well Name (WellView Version)]]), Table4[[#This Row],[Depth End (MD)]], Table4[[#This Row],[Depth End (MD)]]-F165)</f>
        <v>658.00003492300198</v>
      </c>
      <c r="O166" s="2">
        <f>IF(Table4[[#This Row],[Report Number]]=_xlfn.MINIFS(Table4[Report Number], Table4[Well Name (WellView Version)], Table4[[#This Row],[Well Name (WellView Version)]]), Table4[[#This Row],[Cum Time Log Days_WV]], Table4[[#This Row],[Cum Time Log Days_WV]]-G165)</f>
        <v>1</v>
      </c>
      <c r="P166" s="2">
        <f>(Table4[[#This Row],[dZ ft]]&lt;=50)*Table4[[#This Row],[dT days]]</f>
        <v>0</v>
      </c>
      <c r="Q166">
        <f>YEAR(Table4[[#This Row],[Report Start Date]])</f>
        <v>2010</v>
      </c>
      <c r="R166">
        <f>Table4[[#This Row],[Year Start Date]]</f>
        <v>2010</v>
      </c>
    </row>
    <row r="167" spans="2:18" x14ac:dyDescent="0.3">
      <c r="B167">
        <v>165</v>
      </c>
      <c r="C167" t="s">
        <v>408</v>
      </c>
      <c r="D167" t="s">
        <v>271</v>
      </c>
      <c r="E167">
        <v>5</v>
      </c>
      <c r="F167" s="2">
        <v>2000.0001201479461</v>
      </c>
      <c r="G167" s="2">
        <v>5.0000001285225153</v>
      </c>
      <c r="H167">
        <v>110.00004966115149</v>
      </c>
      <c r="I167">
        <v>110.00004966115149</v>
      </c>
      <c r="J167" s="7">
        <v>40450</v>
      </c>
      <c r="K167" s="7">
        <v>40451</v>
      </c>
      <c r="L167" t="s">
        <v>518</v>
      </c>
      <c r="M167" t="str">
        <f>IFERROR(INDEX(Table2[Campaign], MATCH(Table4[[#This Row],[Well Name (WellView Version)]], Table2[Well Name
Actual], 0)), "A_Others")</f>
        <v>A_Others</v>
      </c>
      <c r="N167" s="19">
        <f>IF(Table4[[#This Row],[Report Number]]=_xlfn.MINIFS(Table4[Report Number], Table4[Well Name (WellView Version)], Table4[[#This Row],[Well Name (WellView Version)]]), Table4[[#This Row],[Depth End (MD)]], Table4[[#This Row],[Depth End (MD)]]-F166)</f>
        <v>110.00004966115148</v>
      </c>
      <c r="O167" s="2">
        <f>IF(Table4[[#This Row],[Report Number]]=_xlfn.MINIFS(Table4[Report Number], Table4[Well Name (WellView Version)], Table4[[#This Row],[Well Name (WellView Version)]]), Table4[[#This Row],[Cum Time Log Days_WV]], Table4[[#This Row],[Cum Time Log Days_WV]]-G166)</f>
        <v>1.0000000316649675</v>
      </c>
      <c r="P167" s="2">
        <f>(Table4[[#This Row],[dZ ft]]&lt;=50)*Table4[[#This Row],[dT days]]</f>
        <v>0</v>
      </c>
      <c r="Q167">
        <f>YEAR(Table4[[#This Row],[Report Start Date]])</f>
        <v>2010</v>
      </c>
      <c r="R167">
        <f>Table4[[#This Row],[Year Start Date]]</f>
        <v>2010</v>
      </c>
    </row>
    <row r="168" spans="2:18" x14ac:dyDescent="0.3">
      <c r="B168">
        <v>166</v>
      </c>
      <c r="C168" t="s">
        <v>408</v>
      </c>
      <c r="D168" t="s">
        <v>271</v>
      </c>
      <c r="E168">
        <v>6</v>
      </c>
      <c r="F168" s="2">
        <v>2000.0001201479461</v>
      </c>
      <c r="G168" s="2">
        <v>6.0000001657754174</v>
      </c>
      <c r="H168">
        <v>0</v>
      </c>
      <c r="I168">
        <v>0</v>
      </c>
      <c r="J168" s="7">
        <v>40451</v>
      </c>
      <c r="K168" s="7">
        <v>40452</v>
      </c>
      <c r="L168" t="s">
        <v>518</v>
      </c>
      <c r="M168" t="str">
        <f>IFERROR(INDEX(Table2[Campaign], MATCH(Table4[[#This Row],[Well Name (WellView Version)]], Table2[Well Name
Actual], 0)), "A_Others")</f>
        <v>A_Others</v>
      </c>
      <c r="N168" s="19">
        <f>IF(Table4[[#This Row],[Report Number]]=_xlfn.MINIFS(Table4[Report Number], Table4[Well Name (WellView Version)], Table4[[#This Row],[Well Name (WellView Version)]]), Table4[[#This Row],[Depth End (MD)]], Table4[[#This Row],[Depth End (MD)]]-F167)</f>
        <v>0</v>
      </c>
      <c r="O168" s="2">
        <f>IF(Table4[[#This Row],[Report Number]]=_xlfn.MINIFS(Table4[Report Number], Table4[Well Name (WellView Version)], Table4[[#This Row],[Well Name (WellView Version)]]), Table4[[#This Row],[Cum Time Log Days_WV]], Table4[[#This Row],[Cum Time Log Days_WV]]-G167)</f>
        <v>1.0000000372529021</v>
      </c>
      <c r="P168" s="2">
        <f>(Table4[[#This Row],[dZ ft]]&lt;=50)*Table4[[#This Row],[dT days]]</f>
        <v>1.0000000372529021</v>
      </c>
      <c r="Q168">
        <f>YEAR(Table4[[#This Row],[Report Start Date]])</f>
        <v>2010</v>
      </c>
      <c r="R168">
        <f>Table4[[#This Row],[Year Start Date]]</f>
        <v>2010</v>
      </c>
    </row>
    <row r="169" spans="2:18" x14ac:dyDescent="0.3">
      <c r="B169">
        <v>167</v>
      </c>
      <c r="C169" t="s">
        <v>408</v>
      </c>
      <c r="D169" t="s">
        <v>271</v>
      </c>
      <c r="E169">
        <v>7</v>
      </c>
      <c r="F169" s="2">
        <v>2000.0001201479461</v>
      </c>
      <c r="G169" s="2">
        <v>7.0000001806765777</v>
      </c>
      <c r="H169">
        <v>0</v>
      </c>
      <c r="I169">
        <v>0</v>
      </c>
      <c r="J169" s="7">
        <v>40452</v>
      </c>
      <c r="K169" s="7">
        <v>40453</v>
      </c>
      <c r="L169" t="s">
        <v>518</v>
      </c>
      <c r="M169" t="str">
        <f>IFERROR(INDEX(Table2[Campaign], MATCH(Table4[[#This Row],[Well Name (WellView Version)]], Table2[Well Name
Actual], 0)), "A_Others")</f>
        <v>A_Others</v>
      </c>
      <c r="N169" s="19">
        <f>IF(Table4[[#This Row],[Report Number]]=_xlfn.MINIFS(Table4[Report Number], Table4[Well Name (WellView Version)], Table4[[#This Row],[Well Name (WellView Version)]]), Table4[[#This Row],[Depth End (MD)]], Table4[[#This Row],[Depth End (MD)]]-F168)</f>
        <v>0</v>
      </c>
      <c r="O169" s="2">
        <f>IF(Table4[[#This Row],[Report Number]]=_xlfn.MINIFS(Table4[Report Number], Table4[Well Name (WellView Version)], Table4[[#This Row],[Well Name (WellView Version)]]), Table4[[#This Row],[Cum Time Log Days_WV]], Table4[[#This Row],[Cum Time Log Days_WV]]-G168)</f>
        <v>1.0000000149011603</v>
      </c>
      <c r="P169" s="2">
        <f>(Table4[[#This Row],[dZ ft]]&lt;=50)*Table4[[#This Row],[dT days]]</f>
        <v>1.0000000149011603</v>
      </c>
      <c r="Q169">
        <f>YEAR(Table4[[#This Row],[Report Start Date]])</f>
        <v>2010</v>
      </c>
      <c r="R169">
        <f>Table4[[#This Row],[Year Start Date]]</f>
        <v>2010</v>
      </c>
    </row>
    <row r="170" spans="2:18" x14ac:dyDescent="0.3">
      <c r="B170">
        <v>168</v>
      </c>
      <c r="C170" t="s">
        <v>408</v>
      </c>
      <c r="D170" t="s">
        <v>271</v>
      </c>
      <c r="E170">
        <v>8</v>
      </c>
      <c r="F170" s="2">
        <v>2183.0000589525916</v>
      </c>
      <c r="G170" s="2">
        <v>8.0000002067536098</v>
      </c>
      <c r="H170">
        <v>182.99993880464572</v>
      </c>
      <c r="I170">
        <v>182.99993880464572</v>
      </c>
      <c r="J170" s="7">
        <v>40453</v>
      </c>
      <c r="K170" s="7">
        <v>40454</v>
      </c>
      <c r="L170" t="s">
        <v>518</v>
      </c>
      <c r="M170" t="str">
        <f>IFERROR(INDEX(Table2[Campaign], MATCH(Table4[[#This Row],[Well Name (WellView Version)]], Table2[Well Name
Actual], 0)), "A_Others")</f>
        <v>A_Others</v>
      </c>
      <c r="N170" s="19">
        <f>IF(Table4[[#This Row],[Report Number]]=_xlfn.MINIFS(Table4[Report Number], Table4[Well Name (WellView Version)], Table4[[#This Row],[Well Name (WellView Version)]]), Table4[[#This Row],[Depth End (MD)]], Table4[[#This Row],[Depth End (MD)]]-F169)</f>
        <v>182.99993880464558</v>
      </c>
      <c r="O170" s="2">
        <f>IF(Table4[[#This Row],[Report Number]]=_xlfn.MINIFS(Table4[Report Number], Table4[Well Name (WellView Version)], Table4[[#This Row],[Well Name (WellView Version)]]), Table4[[#This Row],[Cum Time Log Days_WV]], Table4[[#This Row],[Cum Time Log Days_WV]]-G169)</f>
        <v>1.0000000260770321</v>
      </c>
      <c r="P170" s="2">
        <f>(Table4[[#This Row],[dZ ft]]&lt;=50)*Table4[[#This Row],[dT days]]</f>
        <v>0</v>
      </c>
      <c r="Q170">
        <f>YEAR(Table4[[#This Row],[Report Start Date]])</f>
        <v>2010</v>
      </c>
      <c r="R170">
        <f>Table4[[#This Row],[Year Start Date]]</f>
        <v>2010</v>
      </c>
    </row>
    <row r="171" spans="2:18" x14ac:dyDescent="0.3">
      <c r="B171">
        <v>169</v>
      </c>
      <c r="C171" t="s">
        <v>408</v>
      </c>
      <c r="D171" t="s">
        <v>271</v>
      </c>
      <c r="E171">
        <v>9</v>
      </c>
      <c r="F171" s="2">
        <v>2628.0000140973589</v>
      </c>
      <c r="G171" s="2">
        <v>9.0000002067536098</v>
      </c>
      <c r="H171">
        <v>444.99995514476706</v>
      </c>
      <c r="I171">
        <v>444.99995514476706</v>
      </c>
      <c r="J171" s="7">
        <v>40454</v>
      </c>
      <c r="K171" s="7">
        <v>40455</v>
      </c>
      <c r="L171" t="s">
        <v>518</v>
      </c>
      <c r="M171" t="str">
        <f>IFERROR(INDEX(Table2[Campaign], MATCH(Table4[[#This Row],[Well Name (WellView Version)]], Table2[Well Name
Actual], 0)), "A_Others")</f>
        <v>A_Others</v>
      </c>
      <c r="N171" s="19">
        <f>IF(Table4[[#This Row],[Report Number]]=_xlfn.MINIFS(Table4[Report Number], Table4[Well Name (WellView Version)], Table4[[#This Row],[Well Name (WellView Version)]]), Table4[[#This Row],[Depth End (MD)]], Table4[[#This Row],[Depth End (MD)]]-F170)</f>
        <v>444.99995514476723</v>
      </c>
      <c r="O171" s="2">
        <f>IF(Table4[[#This Row],[Report Number]]=_xlfn.MINIFS(Table4[Report Number], Table4[Well Name (WellView Version)], Table4[[#This Row],[Well Name (WellView Version)]]), Table4[[#This Row],[Cum Time Log Days_WV]], Table4[[#This Row],[Cum Time Log Days_WV]]-G170)</f>
        <v>1</v>
      </c>
      <c r="P171" s="2">
        <f>(Table4[[#This Row],[dZ ft]]&lt;=50)*Table4[[#This Row],[dT days]]</f>
        <v>0</v>
      </c>
      <c r="Q171">
        <f>YEAR(Table4[[#This Row],[Report Start Date]])</f>
        <v>2010</v>
      </c>
      <c r="R171">
        <f>Table4[[#This Row],[Year Start Date]]</f>
        <v>2010</v>
      </c>
    </row>
    <row r="172" spans="2:18" x14ac:dyDescent="0.3">
      <c r="B172">
        <v>170</v>
      </c>
      <c r="C172" t="s">
        <v>408</v>
      </c>
      <c r="D172" t="s">
        <v>271</v>
      </c>
      <c r="E172">
        <v>10</v>
      </c>
      <c r="F172" s="2">
        <v>3184.0000503019387</v>
      </c>
      <c r="G172" s="2">
        <v>10.00000020675361</v>
      </c>
      <c r="H172">
        <v>556.00003620458006</v>
      </c>
      <c r="I172">
        <v>556.00003620458006</v>
      </c>
      <c r="J172" s="7">
        <v>40455</v>
      </c>
      <c r="K172" s="7">
        <v>40456</v>
      </c>
      <c r="L172" t="s">
        <v>518</v>
      </c>
      <c r="M172" t="str">
        <f>IFERROR(INDEX(Table2[Campaign], MATCH(Table4[[#This Row],[Well Name (WellView Version)]], Table2[Well Name
Actual], 0)), "A_Others")</f>
        <v>A_Others</v>
      </c>
      <c r="N172" s="19">
        <f>IF(Table4[[#This Row],[Report Number]]=_xlfn.MINIFS(Table4[Report Number], Table4[Well Name (WellView Version)], Table4[[#This Row],[Well Name (WellView Version)]]), Table4[[#This Row],[Depth End (MD)]], Table4[[#This Row],[Depth End (MD)]]-F171)</f>
        <v>556.00003620457983</v>
      </c>
      <c r="O172" s="2">
        <f>IF(Table4[[#This Row],[Report Number]]=_xlfn.MINIFS(Table4[Report Number], Table4[Well Name (WellView Version)], Table4[[#This Row],[Well Name (WellView Version)]]), Table4[[#This Row],[Cum Time Log Days_WV]], Table4[[#This Row],[Cum Time Log Days_WV]]-G171)</f>
        <v>1</v>
      </c>
      <c r="P172" s="2">
        <f>(Table4[[#This Row],[dZ ft]]&lt;=50)*Table4[[#This Row],[dT days]]</f>
        <v>0</v>
      </c>
      <c r="Q172">
        <f>YEAR(Table4[[#This Row],[Report Start Date]])</f>
        <v>2010</v>
      </c>
      <c r="R172">
        <f>Table4[[#This Row],[Year Start Date]]</f>
        <v>2010</v>
      </c>
    </row>
    <row r="173" spans="2:18" x14ac:dyDescent="0.3">
      <c r="B173">
        <v>171</v>
      </c>
      <c r="C173" t="s">
        <v>408</v>
      </c>
      <c r="D173" t="s">
        <v>271</v>
      </c>
      <c r="E173">
        <v>11</v>
      </c>
      <c r="F173" s="2">
        <v>3808.0002191498684</v>
      </c>
      <c r="G173" s="2">
        <v>11.00000020675361</v>
      </c>
      <c r="H173">
        <v>624.00016884792967</v>
      </c>
      <c r="I173">
        <v>624.00016884792967</v>
      </c>
      <c r="J173" s="7">
        <v>40456</v>
      </c>
      <c r="K173" s="7">
        <v>40457</v>
      </c>
      <c r="L173" t="s">
        <v>518</v>
      </c>
      <c r="M173" t="str">
        <f>IFERROR(INDEX(Table2[Campaign], MATCH(Table4[[#This Row],[Well Name (WellView Version)]], Table2[Well Name
Actual], 0)), "A_Others")</f>
        <v>A_Others</v>
      </c>
      <c r="N173" s="19">
        <f>IF(Table4[[#This Row],[Report Number]]=_xlfn.MINIFS(Table4[Report Number], Table4[Well Name (WellView Version)], Table4[[#This Row],[Well Name (WellView Version)]]), Table4[[#This Row],[Depth End (MD)]], Table4[[#This Row],[Depth End (MD)]]-F172)</f>
        <v>624.00016884792967</v>
      </c>
      <c r="O173" s="2">
        <f>IF(Table4[[#This Row],[Report Number]]=_xlfn.MINIFS(Table4[Report Number], Table4[Well Name (WellView Version)], Table4[[#This Row],[Well Name (WellView Version)]]), Table4[[#This Row],[Cum Time Log Days_WV]], Table4[[#This Row],[Cum Time Log Days_WV]]-G172)</f>
        <v>1</v>
      </c>
      <c r="P173" s="2">
        <f>(Table4[[#This Row],[dZ ft]]&lt;=50)*Table4[[#This Row],[dT days]]</f>
        <v>0</v>
      </c>
      <c r="Q173">
        <f>YEAR(Table4[[#This Row],[Report Start Date]])</f>
        <v>2010</v>
      </c>
      <c r="R173">
        <f>Table4[[#This Row],[Year Start Date]]</f>
        <v>2010</v>
      </c>
    </row>
    <row r="174" spans="2:18" x14ac:dyDescent="0.3">
      <c r="B174">
        <v>172</v>
      </c>
      <c r="C174" t="s">
        <v>408</v>
      </c>
      <c r="D174" t="s">
        <v>271</v>
      </c>
      <c r="E174">
        <v>12</v>
      </c>
      <c r="F174" s="2">
        <v>4137.0001364880573</v>
      </c>
      <c r="G174" s="2">
        <v>12.000000258907674</v>
      </c>
      <c r="H174">
        <v>328.99991733818894</v>
      </c>
      <c r="I174">
        <v>328.99991733818894</v>
      </c>
      <c r="J174" s="7">
        <v>40457</v>
      </c>
      <c r="K174" s="7">
        <v>40458</v>
      </c>
      <c r="L174" t="s">
        <v>524</v>
      </c>
      <c r="M174" t="str">
        <f>IFERROR(INDEX(Table2[Campaign], MATCH(Table4[[#This Row],[Well Name (WellView Version)]], Table2[Well Name
Actual], 0)), "A_Others")</f>
        <v>A_Others</v>
      </c>
      <c r="N174" s="19">
        <f>IF(Table4[[#This Row],[Report Number]]=_xlfn.MINIFS(Table4[Report Number], Table4[Well Name (WellView Version)], Table4[[#This Row],[Well Name (WellView Version)]]), Table4[[#This Row],[Depth End (MD)]], Table4[[#This Row],[Depth End (MD)]]-F173)</f>
        <v>328.99991733818888</v>
      </c>
      <c r="O174" s="2">
        <f>IF(Table4[[#This Row],[Report Number]]=_xlfn.MINIFS(Table4[Report Number], Table4[Well Name (WellView Version)], Table4[[#This Row],[Well Name (WellView Version)]]), Table4[[#This Row],[Cum Time Log Days_WV]], Table4[[#This Row],[Cum Time Log Days_WV]]-G173)</f>
        <v>1.0000000521540642</v>
      </c>
      <c r="P174" s="2">
        <f>(Table4[[#This Row],[dZ ft]]&lt;=50)*Table4[[#This Row],[dT days]]</f>
        <v>0</v>
      </c>
      <c r="Q174">
        <f>YEAR(Table4[[#This Row],[Report Start Date]])</f>
        <v>2010</v>
      </c>
      <c r="R174">
        <f>Table4[[#This Row],[Year Start Date]]</f>
        <v>2010</v>
      </c>
    </row>
    <row r="175" spans="2:18" x14ac:dyDescent="0.3">
      <c r="B175">
        <v>173</v>
      </c>
      <c r="C175" t="s">
        <v>408</v>
      </c>
      <c r="D175" t="s">
        <v>271</v>
      </c>
      <c r="E175">
        <v>13</v>
      </c>
      <c r="F175" s="2">
        <v>4611.0002012077757</v>
      </c>
      <c r="G175" s="2">
        <v>13.000000258907674</v>
      </c>
      <c r="H175">
        <v>474.00006471971784</v>
      </c>
      <c r="I175">
        <v>474.00006471971784</v>
      </c>
      <c r="J175" s="7">
        <v>40458</v>
      </c>
      <c r="K175" s="7">
        <v>40459</v>
      </c>
      <c r="L175" t="s">
        <v>524</v>
      </c>
      <c r="M175" t="str">
        <f>IFERROR(INDEX(Table2[Campaign], MATCH(Table4[[#This Row],[Well Name (WellView Version)]], Table2[Well Name
Actual], 0)), "A_Others")</f>
        <v>A_Others</v>
      </c>
      <c r="N175" s="19">
        <f>IF(Table4[[#This Row],[Report Number]]=_xlfn.MINIFS(Table4[Report Number], Table4[Well Name (WellView Version)], Table4[[#This Row],[Well Name (WellView Version)]]), Table4[[#This Row],[Depth End (MD)]], Table4[[#This Row],[Depth End (MD)]]-F174)</f>
        <v>474.00006471971847</v>
      </c>
      <c r="O175" s="2">
        <f>IF(Table4[[#This Row],[Report Number]]=_xlfn.MINIFS(Table4[Report Number], Table4[Well Name (WellView Version)], Table4[[#This Row],[Well Name (WellView Version)]]), Table4[[#This Row],[Cum Time Log Days_WV]], Table4[[#This Row],[Cum Time Log Days_WV]]-G174)</f>
        <v>1</v>
      </c>
      <c r="P175" s="2">
        <f>(Table4[[#This Row],[dZ ft]]&lt;=50)*Table4[[#This Row],[dT days]]</f>
        <v>0</v>
      </c>
      <c r="Q175">
        <f>YEAR(Table4[[#This Row],[Report Start Date]])</f>
        <v>2010</v>
      </c>
      <c r="R175">
        <f>Table4[[#This Row],[Year Start Date]]</f>
        <v>2010</v>
      </c>
    </row>
    <row r="176" spans="2:18" x14ac:dyDescent="0.3">
      <c r="B176">
        <v>174</v>
      </c>
      <c r="C176" t="s">
        <v>408</v>
      </c>
      <c r="D176" t="s">
        <v>271</v>
      </c>
      <c r="E176">
        <v>14</v>
      </c>
      <c r="F176" s="2">
        <v>4650.0002242761811</v>
      </c>
      <c r="G176" s="2">
        <v>14.000000284984706</v>
      </c>
      <c r="H176">
        <v>39.000023068405511</v>
      </c>
      <c r="I176">
        <v>39.000023068405511</v>
      </c>
      <c r="J176" s="7">
        <v>40459</v>
      </c>
      <c r="K176" s="7">
        <v>40460</v>
      </c>
      <c r="L176" t="s">
        <v>524</v>
      </c>
      <c r="M176" t="str">
        <f>IFERROR(INDEX(Table2[Campaign], MATCH(Table4[[#This Row],[Well Name (WellView Version)]], Table2[Well Name
Actual], 0)), "A_Others")</f>
        <v>A_Others</v>
      </c>
      <c r="N176" s="19">
        <f>IF(Table4[[#This Row],[Report Number]]=_xlfn.MINIFS(Table4[Report Number], Table4[Well Name (WellView Version)], Table4[[#This Row],[Well Name (WellView Version)]]), Table4[[#This Row],[Depth End (MD)]], Table4[[#This Row],[Depth End (MD)]]-F175)</f>
        <v>39.000023068405426</v>
      </c>
      <c r="O176" s="2">
        <f>IF(Table4[[#This Row],[Report Number]]=_xlfn.MINIFS(Table4[Report Number], Table4[Well Name (WellView Version)], Table4[[#This Row],[Well Name (WellView Version)]]), Table4[[#This Row],[Cum Time Log Days_WV]], Table4[[#This Row],[Cum Time Log Days_WV]]-G175)</f>
        <v>1.0000000260770321</v>
      </c>
      <c r="P176" s="2">
        <f>(Table4[[#This Row],[dZ ft]]&lt;=50)*Table4[[#This Row],[dT days]]</f>
        <v>1.0000000260770321</v>
      </c>
      <c r="Q176">
        <f>YEAR(Table4[[#This Row],[Report Start Date]])</f>
        <v>2010</v>
      </c>
      <c r="R176">
        <f>Table4[[#This Row],[Year Start Date]]</f>
        <v>2010</v>
      </c>
    </row>
    <row r="177" spans="2:18" x14ac:dyDescent="0.3">
      <c r="B177">
        <v>175</v>
      </c>
      <c r="C177" t="s">
        <v>408</v>
      </c>
      <c r="D177" t="s">
        <v>271</v>
      </c>
      <c r="E177">
        <v>15</v>
      </c>
      <c r="F177" s="2">
        <v>4650.0002242761811</v>
      </c>
      <c r="G177" s="2">
        <v>15.000000314787028</v>
      </c>
      <c r="H177">
        <v>0</v>
      </c>
      <c r="I177">
        <v>0</v>
      </c>
      <c r="J177" s="7">
        <v>40460</v>
      </c>
      <c r="K177" s="7">
        <v>40461</v>
      </c>
      <c r="L177" t="s">
        <v>524</v>
      </c>
      <c r="M177" t="str">
        <f>IFERROR(INDEX(Table2[Campaign], MATCH(Table4[[#This Row],[Well Name (WellView Version)]], Table2[Well Name
Actual], 0)), "A_Others")</f>
        <v>A_Others</v>
      </c>
      <c r="N177" s="19">
        <f>IF(Table4[[#This Row],[Report Number]]=_xlfn.MINIFS(Table4[Report Number], Table4[Well Name (WellView Version)], Table4[[#This Row],[Well Name (WellView Version)]]), Table4[[#This Row],[Depth End (MD)]], Table4[[#This Row],[Depth End (MD)]]-F176)</f>
        <v>0</v>
      </c>
      <c r="O177" s="2">
        <f>IF(Table4[[#This Row],[Report Number]]=_xlfn.MINIFS(Table4[Report Number], Table4[Well Name (WellView Version)], Table4[[#This Row],[Well Name (WellView Version)]]), Table4[[#This Row],[Cum Time Log Days_WV]], Table4[[#This Row],[Cum Time Log Days_WV]]-G176)</f>
        <v>1.0000000298023224</v>
      </c>
      <c r="P177" s="2">
        <f>(Table4[[#This Row],[dZ ft]]&lt;=50)*Table4[[#This Row],[dT days]]</f>
        <v>1.0000000298023224</v>
      </c>
      <c r="Q177">
        <f>YEAR(Table4[[#This Row],[Report Start Date]])</f>
        <v>2010</v>
      </c>
      <c r="R177">
        <f>Table4[[#This Row],[Year Start Date]]</f>
        <v>2010</v>
      </c>
    </row>
    <row r="178" spans="2:18" x14ac:dyDescent="0.3">
      <c r="B178">
        <v>176</v>
      </c>
      <c r="C178" t="s">
        <v>408</v>
      </c>
      <c r="D178" t="s">
        <v>271</v>
      </c>
      <c r="E178">
        <v>16</v>
      </c>
      <c r="F178" s="2">
        <v>4650.0002242761811</v>
      </c>
      <c r="G178" s="2">
        <v>16.000000337138768</v>
      </c>
      <c r="H178">
        <v>0</v>
      </c>
      <c r="I178">
        <v>0</v>
      </c>
      <c r="J178" s="7">
        <v>40461</v>
      </c>
      <c r="K178" s="7">
        <v>40462</v>
      </c>
      <c r="L178" t="s">
        <v>524</v>
      </c>
      <c r="M178" t="str">
        <f>IFERROR(INDEX(Table2[Campaign], MATCH(Table4[[#This Row],[Well Name (WellView Version)]], Table2[Well Name
Actual], 0)), "A_Others")</f>
        <v>A_Others</v>
      </c>
      <c r="N178" s="19">
        <f>IF(Table4[[#This Row],[Report Number]]=_xlfn.MINIFS(Table4[Report Number], Table4[Well Name (WellView Version)], Table4[[#This Row],[Well Name (WellView Version)]]), Table4[[#This Row],[Depth End (MD)]], Table4[[#This Row],[Depth End (MD)]]-F177)</f>
        <v>0</v>
      </c>
      <c r="O178" s="2">
        <f>IF(Table4[[#This Row],[Report Number]]=_xlfn.MINIFS(Table4[Report Number], Table4[Well Name (WellView Version)], Table4[[#This Row],[Well Name (WellView Version)]]), Table4[[#This Row],[Cum Time Log Days_WV]], Table4[[#This Row],[Cum Time Log Days_WV]]-G177)</f>
        <v>1.00000002235174</v>
      </c>
      <c r="P178" s="2">
        <f>(Table4[[#This Row],[dZ ft]]&lt;=50)*Table4[[#This Row],[dT days]]</f>
        <v>1.00000002235174</v>
      </c>
      <c r="Q178">
        <f>YEAR(Table4[[#This Row],[Report Start Date]])</f>
        <v>2010</v>
      </c>
      <c r="R178">
        <f>Table4[[#This Row],[Year Start Date]]</f>
        <v>2010</v>
      </c>
    </row>
    <row r="179" spans="2:18" x14ac:dyDescent="0.3">
      <c r="B179">
        <v>177</v>
      </c>
      <c r="C179" t="s">
        <v>408</v>
      </c>
      <c r="D179" t="s">
        <v>271</v>
      </c>
      <c r="E179">
        <v>17</v>
      </c>
      <c r="F179" s="2">
        <v>4650.0002242761811</v>
      </c>
      <c r="G179" s="2">
        <v>17.000000366941091</v>
      </c>
      <c r="H179">
        <v>0</v>
      </c>
      <c r="I179">
        <v>0</v>
      </c>
      <c r="J179" s="7">
        <v>40462</v>
      </c>
      <c r="K179" s="7">
        <v>40463</v>
      </c>
      <c r="L179" t="s">
        <v>521</v>
      </c>
      <c r="M179" t="str">
        <f>IFERROR(INDEX(Table2[Campaign], MATCH(Table4[[#This Row],[Well Name (WellView Version)]], Table2[Well Name
Actual], 0)), "A_Others")</f>
        <v>A_Others</v>
      </c>
      <c r="N179" s="19">
        <f>IF(Table4[[#This Row],[Report Number]]=_xlfn.MINIFS(Table4[Report Number], Table4[Well Name (WellView Version)], Table4[[#This Row],[Well Name (WellView Version)]]), Table4[[#This Row],[Depth End (MD)]], Table4[[#This Row],[Depth End (MD)]]-F178)</f>
        <v>0</v>
      </c>
      <c r="O179" s="2">
        <f>IF(Table4[[#This Row],[Report Number]]=_xlfn.MINIFS(Table4[Report Number], Table4[Well Name (WellView Version)], Table4[[#This Row],[Well Name (WellView Version)]]), Table4[[#This Row],[Cum Time Log Days_WV]], Table4[[#This Row],[Cum Time Log Days_WV]]-G178)</f>
        <v>1.0000000298023224</v>
      </c>
      <c r="P179" s="2">
        <f>(Table4[[#This Row],[dZ ft]]&lt;=50)*Table4[[#This Row],[dT days]]</f>
        <v>1.0000000298023224</v>
      </c>
      <c r="Q179">
        <f>YEAR(Table4[[#This Row],[Report Start Date]])</f>
        <v>2010</v>
      </c>
      <c r="R179">
        <f>Table4[[#This Row],[Year Start Date]]</f>
        <v>2010</v>
      </c>
    </row>
    <row r="180" spans="2:18" x14ac:dyDescent="0.3">
      <c r="B180">
        <v>178</v>
      </c>
      <c r="C180" t="s">
        <v>408</v>
      </c>
      <c r="D180" t="s">
        <v>271</v>
      </c>
      <c r="E180">
        <v>18</v>
      </c>
      <c r="F180" s="2">
        <v>4931.9998673566597</v>
      </c>
      <c r="G180" s="2">
        <v>18.000000383704897</v>
      </c>
      <c r="H180">
        <v>281.99964308047896</v>
      </c>
      <c r="I180">
        <v>281.99964308047896</v>
      </c>
      <c r="J180" s="7">
        <v>40463</v>
      </c>
      <c r="K180" s="7">
        <v>40464</v>
      </c>
      <c r="L180" t="s">
        <v>521</v>
      </c>
      <c r="M180" t="str">
        <f>IFERROR(INDEX(Table2[Campaign], MATCH(Table4[[#This Row],[Well Name (WellView Version)]], Table2[Well Name
Actual], 0)), "A_Others")</f>
        <v>A_Others</v>
      </c>
      <c r="N180" s="19">
        <f>IF(Table4[[#This Row],[Report Number]]=_xlfn.MINIFS(Table4[Report Number], Table4[Well Name (WellView Version)], Table4[[#This Row],[Well Name (WellView Version)]]), Table4[[#This Row],[Depth End (MD)]], Table4[[#This Row],[Depth End (MD)]]-F179)</f>
        <v>281.99964308047856</v>
      </c>
      <c r="O180" s="2">
        <f>IF(Table4[[#This Row],[Report Number]]=_xlfn.MINIFS(Table4[Report Number], Table4[Well Name (WellView Version)], Table4[[#This Row],[Well Name (WellView Version)]]), Table4[[#This Row],[Cum Time Log Days_WV]], Table4[[#This Row],[Cum Time Log Days_WV]]-G179)</f>
        <v>1.0000000167638063</v>
      </c>
      <c r="P180" s="2">
        <f>(Table4[[#This Row],[dZ ft]]&lt;=50)*Table4[[#This Row],[dT days]]</f>
        <v>0</v>
      </c>
      <c r="Q180">
        <f>YEAR(Table4[[#This Row],[Report Start Date]])</f>
        <v>2010</v>
      </c>
      <c r="R180">
        <f>Table4[[#This Row],[Year Start Date]]</f>
        <v>2010</v>
      </c>
    </row>
    <row r="181" spans="2:18" x14ac:dyDescent="0.3">
      <c r="B181">
        <v>179</v>
      </c>
      <c r="C181" t="s">
        <v>408</v>
      </c>
      <c r="D181" t="s">
        <v>271</v>
      </c>
      <c r="E181">
        <v>19</v>
      </c>
      <c r="F181" s="2">
        <v>4650.0002242761811</v>
      </c>
      <c r="G181" s="2">
        <v>19.000000402331349</v>
      </c>
      <c r="H181">
        <v>0</v>
      </c>
      <c r="I181">
        <v>0</v>
      </c>
      <c r="J181" s="7">
        <v>40464</v>
      </c>
      <c r="K181" s="7">
        <v>40465</v>
      </c>
      <c r="L181" t="s">
        <v>521</v>
      </c>
      <c r="M181" t="str">
        <f>IFERROR(INDEX(Table2[Campaign], MATCH(Table4[[#This Row],[Well Name (WellView Version)]], Table2[Well Name
Actual], 0)), "A_Others")</f>
        <v>A_Others</v>
      </c>
      <c r="N181" s="19">
        <f>IF(Table4[[#This Row],[Report Number]]=_xlfn.MINIFS(Table4[Report Number], Table4[Well Name (WellView Version)], Table4[[#This Row],[Well Name (WellView Version)]]), Table4[[#This Row],[Depth End (MD)]], Table4[[#This Row],[Depth End (MD)]]-F180)</f>
        <v>-281.99964308047856</v>
      </c>
      <c r="O181" s="2">
        <f>IF(Table4[[#This Row],[Report Number]]=_xlfn.MINIFS(Table4[Report Number], Table4[Well Name (WellView Version)], Table4[[#This Row],[Well Name (WellView Version)]]), Table4[[#This Row],[Cum Time Log Days_WV]], Table4[[#This Row],[Cum Time Log Days_WV]]-G180)</f>
        <v>1.0000000186264515</v>
      </c>
      <c r="P181" s="2">
        <f>(Table4[[#This Row],[dZ ft]]&lt;=50)*Table4[[#This Row],[dT days]]</f>
        <v>1.0000000186264515</v>
      </c>
      <c r="Q181">
        <f>YEAR(Table4[[#This Row],[Report Start Date]])</f>
        <v>2010</v>
      </c>
      <c r="R181">
        <f>Table4[[#This Row],[Year Start Date]]</f>
        <v>2010</v>
      </c>
    </row>
    <row r="182" spans="2:18" x14ac:dyDescent="0.3">
      <c r="B182">
        <v>180</v>
      </c>
      <c r="C182" t="s">
        <v>408</v>
      </c>
      <c r="D182" t="s">
        <v>271</v>
      </c>
      <c r="E182">
        <v>20</v>
      </c>
      <c r="F182" s="2">
        <v>4650.0002242761811</v>
      </c>
      <c r="G182" s="2">
        <v>20.0000004209578</v>
      </c>
      <c r="H182">
        <v>0</v>
      </c>
      <c r="I182">
        <v>0</v>
      </c>
      <c r="J182" s="7">
        <v>40465</v>
      </c>
      <c r="K182" s="7">
        <v>40466</v>
      </c>
      <c r="L182" t="s">
        <v>521</v>
      </c>
      <c r="M182" t="str">
        <f>IFERROR(INDEX(Table2[Campaign], MATCH(Table4[[#This Row],[Well Name (WellView Version)]], Table2[Well Name
Actual], 0)), "A_Others")</f>
        <v>A_Others</v>
      </c>
      <c r="N182" s="19">
        <f>IF(Table4[[#This Row],[Report Number]]=_xlfn.MINIFS(Table4[Report Number], Table4[Well Name (WellView Version)], Table4[[#This Row],[Well Name (WellView Version)]]), Table4[[#This Row],[Depth End (MD)]], Table4[[#This Row],[Depth End (MD)]]-F181)</f>
        <v>0</v>
      </c>
      <c r="O182" s="2">
        <f>IF(Table4[[#This Row],[Report Number]]=_xlfn.MINIFS(Table4[Report Number], Table4[Well Name (WellView Version)], Table4[[#This Row],[Well Name (WellView Version)]]), Table4[[#This Row],[Cum Time Log Days_WV]], Table4[[#This Row],[Cum Time Log Days_WV]]-G181)</f>
        <v>1.0000000186264515</v>
      </c>
      <c r="P182" s="2">
        <f>(Table4[[#This Row],[dZ ft]]&lt;=50)*Table4[[#This Row],[dT days]]</f>
        <v>1.0000000186264515</v>
      </c>
      <c r="Q182">
        <f>YEAR(Table4[[#This Row],[Report Start Date]])</f>
        <v>2010</v>
      </c>
      <c r="R182">
        <f>Table4[[#This Row],[Year Start Date]]</f>
        <v>2010</v>
      </c>
    </row>
    <row r="183" spans="2:18" x14ac:dyDescent="0.3">
      <c r="B183">
        <v>181</v>
      </c>
      <c r="C183" t="s">
        <v>408</v>
      </c>
      <c r="D183" t="s">
        <v>271</v>
      </c>
      <c r="E183">
        <v>21</v>
      </c>
      <c r="F183" s="2">
        <v>4650.0002242761811</v>
      </c>
      <c r="G183" s="2">
        <v>21.000000460073348</v>
      </c>
      <c r="H183">
        <v>0</v>
      </c>
      <c r="I183">
        <v>0</v>
      </c>
      <c r="J183" s="7">
        <v>40466</v>
      </c>
      <c r="K183" s="7">
        <v>40467</v>
      </c>
      <c r="L183" t="s">
        <v>521</v>
      </c>
      <c r="M183" t="str">
        <f>IFERROR(INDEX(Table2[Campaign], MATCH(Table4[[#This Row],[Well Name (WellView Version)]], Table2[Well Name
Actual], 0)), "A_Others")</f>
        <v>A_Others</v>
      </c>
      <c r="N183" s="19">
        <f>IF(Table4[[#This Row],[Report Number]]=_xlfn.MINIFS(Table4[Report Number], Table4[Well Name (WellView Version)], Table4[[#This Row],[Well Name (WellView Version)]]), Table4[[#This Row],[Depth End (MD)]], Table4[[#This Row],[Depth End (MD)]]-F182)</f>
        <v>0</v>
      </c>
      <c r="O183" s="2">
        <f>IF(Table4[[#This Row],[Report Number]]=_xlfn.MINIFS(Table4[Report Number], Table4[Well Name (WellView Version)], Table4[[#This Row],[Well Name (WellView Version)]]), Table4[[#This Row],[Cum Time Log Days_WV]], Table4[[#This Row],[Cum Time Log Days_WV]]-G182)</f>
        <v>1.0000000391155481</v>
      </c>
      <c r="P183" s="2">
        <f>(Table4[[#This Row],[dZ ft]]&lt;=50)*Table4[[#This Row],[dT days]]</f>
        <v>1.0000000391155481</v>
      </c>
      <c r="Q183">
        <f>YEAR(Table4[[#This Row],[Report Start Date]])</f>
        <v>2010</v>
      </c>
      <c r="R183">
        <f>Table4[[#This Row],[Year Start Date]]</f>
        <v>2010</v>
      </c>
    </row>
    <row r="184" spans="2:18" x14ac:dyDescent="0.3">
      <c r="B184">
        <v>182</v>
      </c>
      <c r="C184" t="s">
        <v>408</v>
      </c>
      <c r="D184" t="s">
        <v>271</v>
      </c>
      <c r="E184">
        <v>22</v>
      </c>
      <c r="F184" s="2">
        <v>5105.0000929144026</v>
      </c>
      <c r="G184" s="2">
        <v>22.000000501051542</v>
      </c>
      <c r="H184">
        <v>173.00022555774277</v>
      </c>
      <c r="I184">
        <v>173.00022555774277</v>
      </c>
      <c r="J184" s="7">
        <v>40467</v>
      </c>
      <c r="K184" s="7">
        <v>40468</v>
      </c>
      <c r="L184" t="s">
        <v>521</v>
      </c>
      <c r="M184" t="str">
        <f>IFERROR(INDEX(Table2[Campaign], MATCH(Table4[[#This Row],[Well Name (WellView Version)]], Table2[Well Name
Actual], 0)), "A_Others")</f>
        <v>A_Others</v>
      </c>
      <c r="N184" s="19">
        <f>IF(Table4[[#This Row],[Report Number]]=_xlfn.MINIFS(Table4[Report Number], Table4[Well Name (WellView Version)], Table4[[#This Row],[Well Name (WellView Version)]]), Table4[[#This Row],[Depth End (MD)]], Table4[[#This Row],[Depth End (MD)]]-F183)</f>
        <v>454.99986863822141</v>
      </c>
      <c r="O184" s="2">
        <f>IF(Table4[[#This Row],[Report Number]]=_xlfn.MINIFS(Table4[Report Number], Table4[Well Name (WellView Version)], Table4[[#This Row],[Well Name (WellView Version)]]), Table4[[#This Row],[Cum Time Log Days_WV]], Table4[[#This Row],[Cum Time Log Days_WV]]-G183)</f>
        <v>1.0000000409781933</v>
      </c>
      <c r="P184" s="2">
        <f>(Table4[[#This Row],[dZ ft]]&lt;=50)*Table4[[#This Row],[dT days]]</f>
        <v>0</v>
      </c>
      <c r="Q184">
        <f>YEAR(Table4[[#This Row],[Report Start Date]])</f>
        <v>2010</v>
      </c>
      <c r="R184">
        <f>Table4[[#This Row],[Year Start Date]]</f>
        <v>2010</v>
      </c>
    </row>
    <row r="185" spans="2:18" x14ac:dyDescent="0.3">
      <c r="B185">
        <v>183</v>
      </c>
      <c r="C185" t="s">
        <v>408</v>
      </c>
      <c r="D185" t="s">
        <v>271</v>
      </c>
      <c r="E185">
        <v>23</v>
      </c>
      <c r="F185" s="2">
        <v>5700.9999833395013</v>
      </c>
      <c r="G185" s="2">
        <v>23.00000054761767</v>
      </c>
      <c r="H185">
        <v>595.99989042509844</v>
      </c>
      <c r="I185">
        <v>595.99989042509844</v>
      </c>
      <c r="J185" s="7">
        <v>40468</v>
      </c>
      <c r="K185" s="7">
        <v>40469</v>
      </c>
      <c r="L185" t="s">
        <v>521</v>
      </c>
      <c r="M185" t="str">
        <f>IFERROR(INDEX(Table2[Campaign], MATCH(Table4[[#This Row],[Well Name (WellView Version)]], Table2[Well Name
Actual], 0)), "A_Others")</f>
        <v>A_Others</v>
      </c>
      <c r="N185" s="19">
        <f>IF(Table4[[#This Row],[Report Number]]=_xlfn.MINIFS(Table4[Report Number], Table4[Well Name (WellView Version)], Table4[[#This Row],[Well Name (WellView Version)]]), Table4[[#This Row],[Depth End (MD)]], Table4[[#This Row],[Depth End (MD)]]-F184)</f>
        <v>595.99989042509878</v>
      </c>
      <c r="O185" s="2">
        <f>IF(Table4[[#This Row],[Report Number]]=_xlfn.MINIFS(Table4[Report Number], Table4[Well Name (WellView Version)], Table4[[#This Row],[Well Name (WellView Version)]]), Table4[[#This Row],[Cum Time Log Days_WV]], Table4[[#This Row],[Cum Time Log Days_WV]]-G184)</f>
        <v>1.0000000465661287</v>
      </c>
      <c r="P185" s="2">
        <f>(Table4[[#This Row],[dZ ft]]&lt;=50)*Table4[[#This Row],[dT days]]</f>
        <v>0</v>
      </c>
      <c r="Q185">
        <f>YEAR(Table4[[#This Row],[Report Start Date]])</f>
        <v>2010</v>
      </c>
      <c r="R185">
        <f>Table4[[#This Row],[Year Start Date]]</f>
        <v>2010</v>
      </c>
    </row>
    <row r="186" spans="2:18" x14ac:dyDescent="0.3">
      <c r="B186">
        <v>184</v>
      </c>
      <c r="C186" t="s">
        <v>408</v>
      </c>
      <c r="D186" t="s">
        <v>271</v>
      </c>
      <c r="E186">
        <v>24</v>
      </c>
      <c r="F186" s="2">
        <v>5774.9999038816595</v>
      </c>
      <c r="G186" s="2">
        <v>24.000000584870573</v>
      </c>
      <c r="H186">
        <v>73.99992054215879</v>
      </c>
      <c r="I186">
        <v>73.99992054215879</v>
      </c>
      <c r="J186" s="7">
        <v>40469</v>
      </c>
      <c r="K186" s="7">
        <v>40470</v>
      </c>
      <c r="L186" t="s">
        <v>520</v>
      </c>
      <c r="M186" t="str">
        <f>IFERROR(INDEX(Table2[Campaign], MATCH(Table4[[#This Row],[Well Name (WellView Version)]], Table2[Well Name
Actual], 0)), "A_Others")</f>
        <v>A_Others</v>
      </c>
      <c r="N186" s="19">
        <f>IF(Table4[[#This Row],[Report Number]]=_xlfn.MINIFS(Table4[Report Number], Table4[Well Name (WellView Version)], Table4[[#This Row],[Well Name (WellView Version)]]), Table4[[#This Row],[Depth End (MD)]], Table4[[#This Row],[Depth End (MD)]]-F185)</f>
        <v>73.999920542158179</v>
      </c>
      <c r="O186" s="2">
        <f>IF(Table4[[#This Row],[Report Number]]=_xlfn.MINIFS(Table4[Report Number], Table4[Well Name (WellView Version)], Table4[[#This Row],[Well Name (WellView Version)]]), Table4[[#This Row],[Cum Time Log Days_WV]], Table4[[#This Row],[Cum Time Log Days_WV]]-G185)</f>
        <v>1.000000037252903</v>
      </c>
      <c r="P186" s="2">
        <f>(Table4[[#This Row],[dZ ft]]&lt;=50)*Table4[[#This Row],[dT days]]</f>
        <v>0</v>
      </c>
      <c r="Q186">
        <f>YEAR(Table4[[#This Row],[Report Start Date]])</f>
        <v>2010</v>
      </c>
      <c r="R186">
        <f>Table4[[#This Row],[Year Start Date]]</f>
        <v>2010</v>
      </c>
    </row>
    <row r="187" spans="2:18" x14ac:dyDescent="0.3">
      <c r="B187">
        <v>185</v>
      </c>
      <c r="C187" t="s">
        <v>408</v>
      </c>
      <c r="D187" t="s">
        <v>271</v>
      </c>
      <c r="E187">
        <v>25</v>
      </c>
      <c r="F187" s="2">
        <v>6250</v>
      </c>
      <c r="G187" s="2">
        <v>25.000000607222315</v>
      </c>
      <c r="H187">
        <v>475.00009611833985</v>
      </c>
      <c r="I187">
        <v>475.00009611833985</v>
      </c>
      <c r="J187" s="7">
        <v>40470</v>
      </c>
      <c r="K187" s="7">
        <v>40471</v>
      </c>
      <c r="L187" t="s">
        <v>520</v>
      </c>
      <c r="M187" t="str">
        <f>IFERROR(INDEX(Table2[Campaign], MATCH(Table4[[#This Row],[Well Name (WellView Version)]], Table2[Well Name
Actual], 0)), "A_Others")</f>
        <v>A_Others</v>
      </c>
      <c r="N187" s="19">
        <f>IF(Table4[[#This Row],[Report Number]]=_xlfn.MINIFS(Table4[Report Number], Table4[Well Name (WellView Version)], Table4[[#This Row],[Well Name (WellView Version)]]), Table4[[#This Row],[Depth End (MD)]], Table4[[#This Row],[Depth End (MD)]]-F186)</f>
        <v>475.00009611834048</v>
      </c>
      <c r="O187" s="2">
        <f>IF(Table4[[#This Row],[Report Number]]=_xlfn.MINIFS(Table4[Report Number], Table4[Well Name (WellView Version)], Table4[[#This Row],[Well Name (WellView Version)]]), Table4[[#This Row],[Cum Time Log Days_WV]], Table4[[#This Row],[Cum Time Log Days_WV]]-G186)</f>
        <v>1.0000000223517418</v>
      </c>
      <c r="P187" s="2">
        <f>(Table4[[#This Row],[dZ ft]]&lt;=50)*Table4[[#This Row],[dT days]]</f>
        <v>0</v>
      </c>
      <c r="Q187">
        <f>YEAR(Table4[[#This Row],[Report Start Date]])</f>
        <v>2010</v>
      </c>
      <c r="R187">
        <f>Table4[[#This Row],[Year Start Date]]</f>
        <v>2010</v>
      </c>
    </row>
    <row r="188" spans="2:18" x14ac:dyDescent="0.3">
      <c r="B188">
        <v>186</v>
      </c>
      <c r="C188" t="s">
        <v>408</v>
      </c>
      <c r="D188" t="s">
        <v>271</v>
      </c>
      <c r="E188">
        <v>26</v>
      </c>
      <c r="F188" s="2">
        <v>6448.000209538025</v>
      </c>
      <c r="G188" s="2">
        <v>26.000000653788444</v>
      </c>
      <c r="H188">
        <v>198.00020953802493</v>
      </c>
      <c r="I188">
        <v>198.00020953802493</v>
      </c>
      <c r="J188" s="7">
        <v>40471</v>
      </c>
      <c r="K188" s="7">
        <v>40472</v>
      </c>
      <c r="L188" t="s">
        <v>520</v>
      </c>
      <c r="M188" t="str">
        <f>IFERROR(INDEX(Table2[Campaign], MATCH(Table4[[#This Row],[Well Name (WellView Version)]], Table2[Well Name
Actual], 0)), "A_Others")</f>
        <v>A_Others</v>
      </c>
      <c r="N188" s="19">
        <f>IF(Table4[[#This Row],[Report Number]]=_xlfn.MINIFS(Table4[Report Number], Table4[Well Name (WellView Version)], Table4[[#This Row],[Well Name (WellView Version)]]), Table4[[#This Row],[Depth End (MD)]], Table4[[#This Row],[Depth End (MD)]]-F187)</f>
        <v>198.00020953802505</v>
      </c>
      <c r="O188" s="2">
        <f>IF(Table4[[#This Row],[Report Number]]=_xlfn.MINIFS(Table4[Report Number], Table4[Well Name (WellView Version)], Table4[[#This Row],[Well Name (WellView Version)]]), Table4[[#This Row],[Cum Time Log Days_WV]], Table4[[#This Row],[Cum Time Log Days_WV]]-G187)</f>
        <v>1.0000000465661287</v>
      </c>
      <c r="P188" s="2">
        <f>(Table4[[#This Row],[dZ ft]]&lt;=50)*Table4[[#This Row],[dT days]]</f>
        <v>0</v>
      </c>
      <c r="Q188">
        <f>YEAR(Table4[[#This Row],[Report Start Date]])</f>
        <v>2010</v>
      </c>
      <c r="R188">
        <f>Table4[[#This Row],[Year Start Date]]</f>
        <v>2010</v>
      </c>
    </row>
    <row r="189" spans="2:18" x14ac:dyDescent="0.3">
      <c r="B189">
        <v>187</v>
      </c>
      <c r="C189" t="s">
        <v>408</v>
      </c>
      <c r="D189" t="s">
        <v>271</v>
      </c>
      <c r="E189">
        <v>27</v>
      </c>
      <c r="F189" s="2">
        <v>6868.0001807025255</v>
      </c>
      <c r="G189" s="2">
        <v>27.000000653788444</v>
      </c>
      <c r="H189">
        <v>419.99997116450129</v>
      </c>
      <c r="I189">
        <v>419.99997116450129</v>
      </c>
      <c r="J189" s="7">
        <v>40472</v>
      </c>
      <c r="K189" s="7">
        <v>40473</v>
      </c>
      <c r="L189" t="s">
        <v>520</v>
      </c>
      <c r="M189" t="str">
        <f>IFERROR(INDEX(Table2[Campaign], MATCH(Table4[[#This Row],[Well Name (WellView Version)]], Table2[Well Name
Actual], 0)), "A_Others")</f>
        <v>A_Others</v>
      </c>
      <c r="N189" s="19">
        <f>IF(Table4[[#This Row],[Report Number]]=_xlfn.MINIFS(Table4[Report Number], Table4[Well Name (WellView Version)], Table4[[#This Row],[Well Name (WellView Version)]]), Table4[[#This Row],[Depth End (MD)]], Table4[[#This Row],[Depth End (MD)]]-F188)</f>
        <v>419.99997116450049</v>
      </c>
      <c r="O189" s="2">
        <f>IF(Table4[[#This Row],[Report Number]]=_xlfn.MINIFS(Table4[Report Number], Table4[Well Name (WellView Version)], Table4[[#This Row],[Well Name (WellView Version)]]), Table4[[#This Row],[Cum Time Log Days_WV]], Table4[[#This Row],[Cum Time Log Days_WV]]-G188)</f>
        <v>1</v>
      </c>
      <c r="P189" s="2">
        <f>(Table4[[#This Row],[dZ ft]]&lt;=50)*Table4[[#This Row],[dT days]]</f>
        <v>0</v>
      </c>
      <c r="Q189">
        <f>YEAR(Table4[[#This Row],[Report Start Date]])</f>
        <v>2010</v>
      </c>
      <c r="R189">
        <f>Table4[[#This Row],[Year Start Date]]</f>
        <v>2010</v>
      </c>
    </row>
    <row r="190" spans="2:18" x14ac:dyDescent="0.3">
      <c r="B190">
        <v>188</v>
      </c>
      <c r="C190" t="s">
        <v>408</v>
      </c>
      <c r="D190" t="s">
        <v>271</v>
      </c>
      <c r="E190">
        <v>28</v>
      </c>
      <c r="F190" s="2">
        <v>7105.0000128157808</v>
      </c>
      <c r="G190" s="2">
        <v>28.00000067055225</v>
      </c>
      <c r="H190">
        <v>236.99983211325457</v>
      </c>
      <c r="I190">
        <v>236.99983211325457</v>
      </c>
      <c r="J190" s="7">
        <v>40473</v>
      </c>
      <c r="K190" s="7">
        <v>40474</v>
      </c>
      <c r="L190" t="s">
        <v>520</v>
      </c>
      <c r="M190" t="str">
        <f>IFERROR(INDEX(Table2[Campaign], MATCH(Table4[[#This Row],[Well Name (WellView Version)]], Table2[Well Name
Actual], 0)), "A_Others")</f>
        <v>A_Others</v>
      </c>
      <c r="N190" s="19">
        <f>IF(Table4[[#This Row],[Report Number]]=_xlfn.MINIFS(Table4[Report Number], Table4[Well Name (WellView Version)], Table4[[#This Row],[Well Name (WellView Version)]]), Table4[[#This Row],[Depth End (MD)]], Table4[[#This Row],[Depth End (MD)]]-F189)</f>
        <v>236.99983211325525</v>
      </c>
      <c r="O190" s="2">
        <f>IF(Table4[[#This Row],[Report Number]]=_xlfn.MINIFS(Table4[Report Number], Table4[Well Name (WellView Version)], Table4[[#This Row],[Well Name (WellView Version)]]), Table4[[#This Row],[Cum Time Log Days_WV]], Table4[[#This Row],[Cum Time Log Days_WV]]-G189)</f>
        <v>1.0000000167638063</v>
      </c>
      <c r="P190" s="2">
        <f>(Table4[[#This Row],[dZ ft]]&lt;=50)*Table4[[#This Row],[dT days]]</f>
        <v>0</v>
      </c>
      <c r="Q190">
        <f>YEAR(Table4[[#This Row],[Report Start Date]])</f>
        <v>2010</v>
      </c>
      <c r="R190">
        <f>Table4[[#This Row],[Year Start Date]]</f>
        <v>2010</v>
      </c>
    </row>
    <row r="191" spans="2:18" x14ac:dyDescent="0.3">
      <c r="B191">
        <v>189</v>
      </c>
      <c r="C191" t="s">
        <v>408</v>
      </c>
      <c r="D191" t="s">
        <v>271</v>
      </c>
      <c r="E191">
        <v>29</v>
      </c>
      <c r="F191" s="2">
        <v>7673.9998564632542</v>
      </c>
      <c r="G191" s="2">
        <v>29.00000067055225</v>
      </c>
      <c r="H191">
        <v>568.99984364747377</v>
      </c>
      <c r="I191">
        <v>568.99984364747377</v>
      </c>
      <c r="J191" s="7">
        <v>40474</v>
      </c>
      <c r="K191" s="7">
        <v>40475</v>
      </c>
      <c r="L191" t="s">
        <v>520</v>
      </c>
      <c r="M191" t="str">
        <f>IFERROR(INDEX(Table2[Campaign], MATCH(Table4[[#This Row],[Well Name (WellView Version)]], Table2[Well Name
Actual], 0)), "A_Others")</f>
        <v>A_Others</v>
      </c>
      <c r="N191" s="19">
        <f>IF(Table4[[#This Row],[Report Number]]=_xlfn.MINIFS(Table4[Report Number], Table4[Well Name (WellView Version)], Table4[[#This Row],[Well Name (WellView Version)]]), Table4[[#This Row],[Depth End (MD)]], Table4[[#This Row],[Depth End (MD)]]-F190)</f>
        <v>568.99984364747343</v>
      </c>
      <c r="O191" s="2">
        <f>IF(Table4[[#This Row],[Report Number]]=_xlfn.MINIFS(Table4[Report Number], Table4[Well Name (WellView Version)], Table4[[#This Row],[Well Name (WellView Version)]]), Table4[[#This Row],[Cum Time Log Days_WV]], Table4[[#This Row],[Cum Time Log Days_WV]]-G190)</f>
        <v>1</v>
      </c>
      <c r="P191" s="2">
        <f>(Table4[[#This Row],[dZ ft]]&lt;=50)*Table4[[#This Row],[dT days]]</f>
        <v>0</v>
      </c>
      <c r="Q191">
        <f>YEAR(Table4[[#This Row],[Report Start Date]])</f>
        <v>2010</v>
      </c>
      <c r="R191">
        <f>Table4[[#This Row],[Year Start Date]]</f>
        <v>2010</v>
      </c>
    </row>
    <row r="192" spans="2:18" x14ac:dyDescent="0.3">
      <c r="B192">
        <v>190</v>
      </c>
      <c r="C192" t="s">
        <v>408</v>
      </c>
      <c r="D192" t="s">
        <v>271</v>
      </c>
      <c r="E192">
        <v>30</v>
      </c>
      <c r="F192" s="2">
        <v>7898.0004818733596</v>
      </c>
      <c r="G192" s="2">
        <v>30.000000692903992</v>
      </c>
      <c r="H192">
        <v>224.00062541010499</v>
      </c>
      <c r="I192">
        <v>224.00062541010499</v>
      </c>
      <c r="J192" s="7">
        <v>40475</v>
      </c>
      <c r="K192" s="7">
        <v>40476</v>
      </c>
      <c r="L192" t="s">
        <v>522</v>
      </c>
      <c r="M192" t="str">
        <f>IFERROR(INDEX(Table2[Campaign], MATCH(Table4[[#This Row],[Well Name (WellView Version)]], Table2[Well Name
Actual], 0)), "A_Others")</f>
        <v>A_Others</v>
      </c>
      <c r="N192" s="19">
        <f>IF(Table4[[#This Row],[Report Number]]=_xlfn.MINIFS(Table4[Report Number], Table4[Well Name (WellView Version)], Table4[[#This Row],[Well Name (WellView Version)]]), Table4[[#This Row],[Depth End (MD)]], Table4[[#This Row],[Depth End (MD)]]-F191)</f>
        <v>224.00062541010539</v>
      </c>
      <c r="O192" s="2">
        <f>IF(Table4[[#This Row],[Report Number]]=_xlfn.MINIFS(Table4[Report Number], Table4[Well Name (WellView Version)], Table4[[#This Row],[Well Name (WellView Version)]]), Table4[[#This Row],[Cum Time Log Days_WV]], Table4[[#This Row],[Cum Time Log Days_WV]]-G191)</f>
        <v>1.0000000223517418</v>
      </c>
      <c r="P192" s="2">
        <f>(Table4[[#This Row],[dZ ft]]&lt;=50)*Table4[[#This Row],[dT days]]</f>
        <v>0</v>
      </c>
      <c r="Q192">
        <f>YEAR(Table4[[#This Row],[Report Start Date]])</f>
        <v>2010</v>
      </c>
      <c r="R192">
        <f>Table4[[#This Row],[Year Start Date]]</f>
        <v>2010</v>
      </c>
    </row>
    <row r="193" spans="2:18" x14ac:dyDescent="0.3">
      <c r="B193">
        <v>191</v>
      </c>
      <c r="C193" t="s">
        <v>408</v>
      </c>
      <c r="D193" t="s">
        <v>271</v>
      </c>
      <c r="E193">
        <v>31</v>
      </c>
      <c r="F193" s="2">
        <v>8224.0003050155829</v>
      </c>
      <c r="G193" s="2">
        <v>31.000000713393089</v>
      </c>
      <c r="H193">
        <v>325.99982314222439</v>
      </c>
      <c r="I193">
        <v>325.99982314222439</v>
      </c>
      <c r="J193" s="7">
        <v>40476</v>
      </c>
      <c r="K193" s="7">
        <v>40477</v>
      </c>
      <c r="L193" t="s">
        <v>522</v>
      </c>
      <c r="M193" t="str">
        <f>IFERROR(INDEX(Table2[Campaign], MATCH(Table4[[#This Row],[Well Name (WellView Version)]], Table2[Well Name
Actual], 0)), "A_Others")</f>
        <v>A_Others</v>
      </c>
      <c r="N193" s="19">
        <f>IF(Table4[[#This Row],[Report Number]]=_xlfn.MINIFS(Table4[Report Number], Table4[Well Name (WellView Version)], Table4[[#This Row],[Well Name (WellView Version)]]), Table4[[#This Row],[Depth End (MD)]], Table4[[#This Row],[Depth End (MD)]]-F192)</f>
        <v>325.99982314222325</v>
      </c>
      <c r="O193" s="2">
        <f>IF(Table4[[#This Row],[Report Number]]=_xlfn.MINIFS(Table4[Report Number], Table4[Well Name (WellView Version)], Table4[[#This Row],[Well Name (WellView Version)]]), Table4[[#This Row],[Cum Time Log Days_WV]], Table4[[#This Row],[Cum Time Log Days_WV]]-G192)</f>
        <v>1.0000000204890966</v>
      </c>
      <c r="P193" s="2">
        <f>(Table4[[#This Row],[dZ ft]]&lt;=50)*Table4[[#This Row],[dT days]]</f>
        <v>0</v>
      </c>
      <c r="Q193">
        <f>YEAR(Table4[[#This Row],[Report Start Date]])</f>
        <v>2010</v>
      </c>
      <c r="R193">
        <f>Table4[[#This Row],[Year Start Date]]</f>
        <v>2010</v>
      </c>
    </row>
    <row r="194" spans="2:18" x14ac:dyDescent="0.3">
      <c r="B194">
        <v>192</v>
      </c>
      <c r="C194" t="s">
        <v>408</v>
      </c>
      <c r="D194" t="s">
        <v>271</v>
      </c>
      <c r="E194">
        <v>32</v>
      </c>
      <c r="F194" s="2">
        <v>8250.0003203945198</v>
      </c>
      <c r="G194" s="2">
        <v>32.000000739470124</v>
      </c>
      <c r="H194">
        <v>26.000015378937007</v>
      </c>
      <c r="I194">
        <v>26.000015378937007</v>
      </c>
      <c r="J194" s="7">
        <v>40477</v>
      </c>
      <c r="K194" s="7">
        <v>40478</v>
      </c>
      <c r="L194" t="s">
        <v>525</v>
      </c>
      <c r="M194" t="str">
        <f>IFERROR(INDEX(Table2[Campaign], MATCH(Table4[[#This Row],[Well Name (WellView Version)]], Table2[Well Name
Actual], 0)), "A_Others")</f>
        <v>A_Others</v>
      </c>
      <c r="N194" s="19">
        <f>IF(Table4[[#This Row],[Report Number]]=_xlfn.MINIFS(Table4[Report Number], Table4[Well Name (WellView Version)], Table4[[#This Row],[Well Name (WellView Version)]]), Table4[[#This Row],[Depth End (MD)]], Table4[[#This Row],[Depth End (MD)]]-F193)</f>
        <v>26.000015378936951</v>
      </c>
      <c r="O194" s="2">
        <f>IF(Table4[[#This Row],[Report Number]]=_xlfn.MINIFS(Table4[Report Number], Table4[Well Name (WellView Version)], Table4[[#This Row],[Well Name (WellView Version)]]), Table4[[#This Row],[Cum Time Log Days_WV]], Table4[[#This Row],[Cum Time Log Days_WV]]-G193)</f>
        <v>1.0000000260770356</v>
      </c>
      <c r="P194" s="2">
        <f>(Table4[[#This Row],[dZ ft]]&lt;=50)*Table4[[#This Row],[dT days]]</f>
        <v>1.0000000260770356</v>
      </c>
      <c r="Q194">
        <f>YEAR(Table4[[#This Row],[Report Start Date]])</f>
        <v>2010</v>
      </c>
      <c r="R194">
        <f>Table4[[#This Row],[Year Start Date]]</f>
        <v>2010</v>
      </c>
    </row>
    <row r="195" spans="2:18" x14ac:dyDescent="0.3">
      <c r="B195">
        <v>193</v>
      </c>
      <c r="C195" t="s">
        <v>264</v>
      </c>
      <c r="D195" t="s">
        <v>271</v>
      </c>
      <c r="E195">
        <v>1</v>
      </c>
      <c r="F195" s="2">
        <v>0</v>
      </c>
      <c r="G195" s="2">
        <v>0.35416666666666702</v>
      </c>
      <c r="J195" s="7">
        <v>41098.645833333328</v>
      </c>
      <c r="K195" s="7">
        <v>41099</v>
      </c>
      <c r="M195" t="str">
        <f>IFERROR(INDEX(Table2[Campaign], MATCH(Table4[[#This Row],[Well Name (WellView Version)]], Table2[Well Name
Actual], 0)), "A_Others")</f>
        <v>A_Others</v>
      </c>
      <c r="N195" s="2">
        <f>IF(Table4[[#This Row],[Report Number]]=_xlfn.MINIFS(Table4[Report Number], Table4[Well Name (WellView Version)], Table4[[#This Row],[Well Name (WellView Version)]]), Table4[[#This Row],[Depth End (MD)]], Table4[[#This Row],[Depth End (MD)]]-F194)</f>
        <v>0</v>
      </c>
      <c r="O195" s="2">
        <f>IF(Table4[[#This Row],[Report Number]]=_xlfn.MINIFS(Table4[Report Number], Table4[Well Name (WellView Version)], Table4[[#This Row],[Well Name (WellView Version)]]), Table4[[#This Row],[Cum Time Log Days_WV]], Table4[[#This Row],[Cum Time Log Days_WV]]-G194)</f>
        <v>0.35416666666666702</v>
      </c>
      <c r="P195" s="2">
        <f>(Table4[[#This Row],[dZ ft]]&lt;=50)*Table4[[#This Row],[dT days]]</f>
        <v>0.35416666666666702</v>
      </c>
      <c r="Q195">
        <f>YEAR(Table4[[#This Row],[Report Start Date]])</f>
        <v>2012</v>
      </c>
      <c r="R195">
        <f>Table4[[#This Row],[Year Start Date]]</f>
        <v>2012</v>
      </c>
    </row>
    <row r="196" spans="2:18" x14ac:dyDescent="0.3">
      <c r="B196">
        <v>194</v>
      </c>
      <c r="C196" t="s">
        <v>264</v>
      </c>
      <c r="D196" t="s">
        <v>271</v>
      </c>
      <c r="E196">
        <v>2</v>
      </c>
      <c r="F196" s="2">
        <v>0</v>
      </c>
      <c r="G196" s="2">
        <v>1.354166666666667</v>
      </c>
      <c r="J196" s="7">
        <v>41099</v>
      </c>
      <c r="K196" s="7">
        <v>41100</v>
      </c>
      <c r="M196" t="str">
        <f>IFERROR(INDEX(Table2[Campaign], MATCH(Table4[[#This Row],[Well Name (WellView Version)]], Table2[Well Name
Actual], 0)), "A_Others")</f>
        <v>A_Others</v>
      </c>
      <c r="N196" s="19">
        <f>IF(Table4[[#This Row],[Report Number]]=_xlfn.MINIFS(Table4[Report Number], Table4[Well Name (WellView Version)], Table4[[#This Row],[Well Name (WellView Version)]]), Table4[[#This Row],[Depth End (MD)]], Table4[[#This Row],[Depth End (MD)]]-F195)</f>
        <v>0</v>
      </c>
      <c r="O196" s="2">
        <f>IF(Table4[[#This Row],[Report Number]]=_xlfn.MINIFS(Table4[Report Number], Table4[Well Name (WellView Version)], Table4[[#This Row],[Well Name (WellView Version)]]), Table4[[#This Row],[Cum Time Log Days_WV]], Table4[[#This Row],[Cum Time Log Days_WV]]-G195)</f>
        <v>1</v>
      </c>
      <c r="P196" s="2">
        <f>(Table4[[#This Row],[dZ ft]]&lt;=50)*Table4[[#This Row],[dT days]]</f>
        <v>1</v>
      </c>
      <c r="Q196">
        <f>YEAR(Table4[[#This Row],[Report Start Date]])</f>
        <v>2012</v>
      </c>
      <c r="R196">
        <f>Table4[[#This Row],[Year Start Date]]</f>
        <v>2012</v>
      </c>
    </row>
    <row r="197" spans="2:18" x14ac:dyDescent="0.3">
      <c r="B197">
        <v>195</v>
      </c>
      <c r="C197" t="s">
        <v>264</v>
      </c>
      <c r="D197" t="s">
        <v>271</v>
      </c>
      <c r="E197">
        <v>3</v>
      </c>
      <c r="F197" s="2">
        <v>0</v>
      </c>
      <c r="G197" s="2">
        <v>2.3541666666666679</v>
      </c>
      <c r="J197" s="7">
        <v>41100</v>
      </c>
      <c r="K197" s="7">
        <v>41101</v>
      </c>
      <c r="M197" t="str">
        <f>IFERROR(INDEX(Table2[Campaign], MATCH(Table4[[#This Row],[Well Name (WellView Version)]], Table2[Well Name
Actual], 0)), "A_Others")</f>
        <v>A_Others</v>
      </c>
      <c r="N197" s="19">
        <f>IF(Table4[[#This Row],[Report Number]]=_xlfn.MINIFS(Table4[Report Number], Table4[Well Name (WellView Version)], Table4[[#This Row],[Well Name (WellView Version)]]), Table4[[#This Row],[Depth End (MD)]], Table4[[#This Row],[Depth End (MD)]]-F196)</f>
        <v>0</v>
      </c>
      <c r="O197" s="2">
        <f>IF(Table4[[#This Row],[Report Number]]=_xlfn.MINIFS(Table4[Report Number], Table4[Well Name (WellView Version)], Table4[[#This Row],[Well Name (WellView Version)]]), Table4[[#This Row],[Cum Time Log Days_WV]], Table4[[#This Row],[Cum Time Log Days_WV]]-G196)</f>
        <v>1.0000000000000009</v>
      </c>
      <c r="P197" s="2">
        <f>(Table4[[#This Row],[dZ ft]]&lt;=50)*Table4[[#This Row],[dT days]]</f>
        <v>1.0000000000000009</v>
      </c>
      <c r="Q197">
        <f>YEAR(Table4[[#This Row],[Report Start Date]])</f>
        <v>2012</v>
      </c>
      <c r="R197">
        <f>Table4[[#This Row],[Year Start Date]]</f>
        <v>2012</v>
      </c>
    </row>
    <row r="198" spans="2:18" x14ac:dyDescent="0.3">
      <c r="B198">
        <v>196</v>
      </c>
      <c r="C198" t="s">
        <v>264</v>
      </c>
      <c r="D198" t="s">
        <v>271</v>
      </c>
      <c r="E198">
        <v>4</v>
      </c>
      <c r="F198" s="2">
        <v>0</v>
      </c>
      <c r="G198" s="2">
        <v>3.3541666666666679</v>
      </c>
      <c r="J198" s="7">
        <v>41101</v>
      </c>
      <c r="K198" s="7">
        <v>41102</v>
      </c>
      <c r="M198" t="str">
        <f>IFERROR(INDEX(Table2[Campaign], MATCH(Table4[[#This Row],[Well Name (WellView Version)]], Table2[Well Name
Actual], 0)), "A_Others")</f>
        <v>A_Others</v>
      </c>
      <c r="N198" s="19">
        <f>IF(Table4[[#This Row],[Report Number]]=_xlfn.MINIFS(Table4[Report Number], Table4[Well Name (WellView Version)], Table4[[#This Row],[Well Name (WellView Version)]]), Table4[[#This Row],[Depth End (MD)]], Table4[[#This Row],[Depth End (MD)]]-F197)</f>
        <v>0</v>
      </c>
      <c r="O198" s="2">
        <f>IF(Table4[[#This Row],[Report Number]]=_xlfn.MINIFS(Table4[Report Number], Table4[Well Name (WellView Version)], Table4[[#This Row],[Well Name (WellView Version)]]), Table4[[#This Row],[Cum Time Log Days_WV]], Table4[[#This Row],[Cum Time Log Days_WV]]-G197)</f>
        <v>1</v>
      </c>
      <c r="P198" s="2">
        <f>(Table4[[#This Row],[dZ ft]]&lt;=50)*Table4[[#This Row],[dT days]]</f>
        <v>1</v>
      </c>
      <c r="Q198">
        <f>YEAR(Table4[[#This Row],[Report Start Date]])</f>
        <v>2012</v>
      </c>
      <c r="R198">
        <f>Table4[[#This Row],[Year Start Date]]</f>
        <v>2012</v>
      </c>
    </row>
    <row r="199" spans="2:18" x14ac:dyDescent="0.3">
      <c r="B199">
        <v>197</v>
      </c>
      <c r="C199" t="s">
        <v>264</v>
      </c>
      <c r="D199" t="s">
        <v>271</v>
      </c>
      <c r="E199">
        <v>5</v>
      </c>
      <c r="F199" s="2">
        <v>0</v>
      </c>
      <c r="G199" s="2">
        <v>4.3541666666666679</v>
      </c>
      <c r="J199" s="7">
        <v>41102</v>
      </c>
      <c r="K199" s="7">
        <v>41103</v>
      </c>
      <c r="M199" t="str">
        <f>IFERROR(INDEX(Table2[Campaign], MATCH(Table4[[#This Row],[Well Name (WellView Version)]], Table2[Well Name
Actual], 0)), "A_Others")</f>
        <v>A_Others</v>
      </c>
      <c r="N199" s="19">
        <f>IF(Table4[[#This Row],[Report Number]]=_xlfn.MINIFS(Table4[Report Number], Table4[Well Name (WellView Version)], Table4[[#This Row],[Well Name (WellView Version)]]), Table4[[#This Row],[Depth End (MD)]], Table4[[#This Row],[Depth End (MD)]]-F198)</f>
        <v>0</v>
      </c>
      <c r="O199" s="2">
        <f>IF(Table4[[#This Row],[Report Number]]=_xlfn.MINIFS(Table4[Report Number], Table4[Well Name (WellView Version)], Table4[[#This Row],[Well Name (WellView Version)]]), Table4[[#This Row],[Cum Time Log Days_WV]], Table4[[#This Row],[Cum Time Log Days_WV]]-G198)</f>
        <v>1</v>
      </c>
      <c r="P199" s="2">
        <f>(Table4[[#This Row],[dZ ft]]&lt;=50)*Table4[[#This Row],[dT days]]</f>
        <v>1</v>
      </c>
      <c r="Q199">
        <f>YEAR(Table4[[#This Row],[Report Start Date]])</f>
        <v>2012</v>
      </c>
      <c r="R199">
        <f>Table4[[#This Row],[Year Start Date]]</f>
        <v>2012</v>
      </c>
    </row>
    <row r="200" spans="2:18" x14ac:dyDescent="0.3">
      <c r="B200">
        <v>198</v>
      </c>
      <c r="C200" t="s">
        <v>264</v>
      </c>
      <c r="D200" t="s">
        <v>271</v>
      </c>
      <c r="E200">
        <v>6</v>
      </c>
      <c r="F200" s="2">
        <v>0</v>
      </c>
      <c r="G200" s="2">
        <v>5.3541666666666679</v>
      </c>
      <c r="J200" s="7">
        <v>41103</v>
      </c>
      <c r="K200" s="7">
        <v>41104</v>
      </c>
      <c r="M200" t="str">
        <f>IFERROR(INDEX(Table2[Campaign], MATCH(Table4[[#This Row],[Well Name (WellView Version)]], Table2[Well Name
Actual], 0)), "A_Others")</f>
        <v>A_Others</v>
      </c>
      <c r="N200" s="19">
        <f>IF(Table4[[#This Row],[Report Number]]=_xlfn.MINIFS(Table4[Report Number], Table4[Well Name (WellView Version)], Table4[[#This Row],[Well Name (WellView Version)]]), Table4[[#This Row],[Depth End (MD)]], Table4[[#This Row],[Depth End (MD)]]-F199)</f>
        <v>0</v>
      </c>
      <c r="O200" s="2">
        <f>IF(Table4[[#This Row],[Report Number]]=_xlfn.MINIFS(Table4[Report Number], Table4[Well Name (WellView Version)], Table4[[#This Row],[Well Name (WellView Version)]]), Table4[[#This Row],[Cum Time Log Days_WV]], Table4[[#This Row],[Cum Time Log Days_WV]]-G199)</f>
        <v>1</v>
      </c>
      <c r="P200" s="2">
        <f>(Table4[[#This Row],[dZ ft]]&lt;=50)*Table4[[#This Row],[dT days]]</f>
        <v>1</v>
      </c>
      <c r="Q200">
        <f>YEAR(Table4[[#This Row],[Report Start Date]])</f>
        <v>2012</v>
      </c>
      <c r="R200">
        <f>Table4[[#This Row],[Year Start Date]]</f>
        <v>2012</v>
      </c>
    </row>
    <row r="201" spans="2:18" x14ac:dyDescent="0.3">
      <c r="B201">
        <v>199</v>
      </c>
      <c r="C201" t="s">
        <v>264</v>
      </c>
      <c r="D201" t="s">
        <v>271</v>
      </c>
      <c r="E201">
        <v>7</v>
      </c>
      <c r="F201" s="2">
        <v>0</v>
      </c>
      <c r="G201" s="2">
        <v>6.3541666666666679</v>
      </c>
      <c r="J201" s="7">
        <v>41104</v>
      </c>
      <c r="K201" s="7">
        <v>41105</v>
      </c>
      <c r="M201" t="str">
        <f>IFERROR(INDEX(Table2[Campaign], MATCH(Table4[[#This Row],[Well Name (WellView Version)]], Table2[Well Name
Actual], 0)), "A_Others")</f>
        <v>A_Others</v>
      </c>
      <c r="N201" s="19">
        <f>IF(Table4[[#This Row],[Report Number]]=_xlfn.MINIFS(Table4[Report Number], Table4[Well Name (WellView Version)], Table4[[#This Row],[Well Name (WellView Version)]]), Table4[[#This Row],[Depth End (MD)]], Table4[[#This Row],[Depth End (MD)]]-F200)</f>
        <v>0</v>
      </c>
      <c r="O201" s="2">
        <f>IF(Table4[[#This Row],[Report Number]]=_xlfn.MINIFS(Table4[Report Number], Table4[Well Name (WellView Version)], Table4[[#This Row],[Well Name (WellView Version)]]), Table4[[#This Row],[Cum Time Log Days_WV]], Table4[[#This Row],[Cum Time Log Days_WV]]-G200)</f>
        <v>1</v>
      </c>
      <c r="P201" s="2">
        <f>(Table4[[#This Row],[dZ ft]]&lt;=50)*Table4[[#This Row],[dT days]]</f>
        <v>1</v>
      </c>
      <c r="Q201">
        <f>YEAR(Table4[[#This Row],[Report Start Date]])</f>
        <v>2012</v>
      </c>
      <c r="R201">
        <f>Table4[[#This Row],[Year Start Date]]</f>
        <v>2012</v>
      </c>
    </row>
    <row r="202" spans="2:18" x14ac:dyDescent="0.3">
      <c r="B202">
        <v>200</v>
      </c>
      <c r="C202" t="s">
        <v>264</v>
      </c>
      <c r="D202" t="s">
        <v>271</v>
      </c>
      <c r="E202">
        <v>8</v>
      </c>
      <c r="F202" s="2">
        <v>0</v>
      </c>
      <c r="G202" s="2">
        <v>7.3541666666666679</v>
      </c>
      <c r="J202" s="7">
        <v>41105</v>
      </c>
      <c r="K202" s="7">
        <v>41106</v>
      </c>
      <c r="M202" t="str">
        <f>IFERROR(INDEX(Table2[Campaign], MATCH(Table4[[#This Row],[Well Name (WellView Version)]], Table2[Well Name
Actual], 0)), "A_Others")</f>
        <v>A_Others</v>
      </c>
      <c r="N202" s="19">
        <f>IF(Table4[[#This Row],[Report Number]]=_xlfn.MINIFS(Table4[Report Number], Table4[Well Name (WellView Version)], Table4[[#This Row],[Well Name (WellView Version)]]), Table4[[#This Row],[Depth End (MD)]], Table4[[#This Row],[Depth End (MD)]]-F201)</f>
        <v>0</v>
      </c>
      <c r="O202" s="2">
        <f>IF(Table4[[#This Row],[Report Number]]=_xlfn.MINIFS(Table4[Report Number], Table4[Well Name (WellView Version)], Table4[[#This Row],[Well Name (WellView Version)]]), Table4[[#This Row],[Cum Time Log Days_WV]], Table4[[#This Row],[Cum Time Log Days_WV]]-G201)</f>
        <v>1</v>
      </c>
      <c r="P202" s="2">
        <f>(Table4[[#This Row],[dZ ft]]&lt;=50)*Table4[[#This Row],[dT days]]</f>
        <v>1</v>
      </c>
      <c r="Q202">
        <f>YEAR(Table4[[#This Row],[Report Start Date]])</f>
        <v>2012</v>
      </c>
      <c r="R202">
        <f>Table4[[#This Row],[Year Start Date]]</f>
        <v>2012</v>
      </c>
    </row>
    <row r="203" spans="2:18" x14ac:dyDescent="0.3">
      <c r="B203">
        <v>201</v>
      </c>
      <c r="C203" t="s">
        <v>264</v>
      </c>
      <c r="D203" t="s">
        <v>271</v>
      </c>
      <c r="E203">
        <v>9</v>
      </c>
      <c r="F203" s="2">
        <v>0</v>
      </c>
      <c r="G203" s="2">
        <v>8.3541666666666679</v>
      </c>
      <c r="J203" s="7">
        <v>41106</v>
      </c>
      <c r="K203" s="7">
        <v>41107</v>
      </c>
      <c r="M203" t="str">
        <f>IFERROR(INDEX(Table2[Campaign], MATCH(Table4[[#This Row],[Well Name (WellView Version)]], Table2[Well Name
Actual], 0)), "A_Others")</f>
        <v>A_Others</v>
      </c>
      <c r="N203" s="19">
        <f>IF(Table4[[#This Row],[Report Number]]=_xlfn.MINIFS(Table4[Report Number], Table4[Well Name (WellView Version)], Table4[[#This Row],[Well Name (WellView Version)]]), Table4[[#This Row],[Depth End (MD)]], Table4[[#This Row],[Depth End (MD)]]-F202)</f>
        <v>0</v>
      </c>
      <c r="O203" s="2">
        <f>IF(Table4[[#This Row],[Report Number]]=_xlfn.MINIFS(Table4[Report Number], Table4[Well Name (WellView Version)], Table4[[#This Row],[Well Name (WellView Version)]]), Table4[[#This Row],[Cum Time Log Days_WV]], Table4[[#This Row],[Cum Time Log Days_WV]]-G202)</f>
        <v>1</v>
      </c>
      <c r="P203" s="2">
        <f>(Table4[[#This Row],[dZ ft]]&lt;=50)*Table4[[#This Row],[dT days]]</f>
        <v>1</v>
      </c>
      <c r="Q203">
        <f>YEAR(Table4[[#This Row],[Report Start Date]])</f>
        <v>2012</v>
      </c>
      <c r="R203">
        <f>Table4[[#This Row],[Year Start Date]]</f>
        <v>2012</v>
      </c>
    </row>
    <row r="204" spans="2:18" x14ac:dyDescent="0.3">
      <c r="B204">
        <v>202</v>
      </c>
      <c r="C204" t="s">
        <v>264</v>
      </c>
      <c r="D204" t="s">
        <v>271</v>
      </c>
      <c r="E204">
        <v>10</v>
      </c>
      <c r="F204" s="2">
        <v>0</v>
      </c>
      <c r="G204" s="2">
        <v>9.3541666666666696</v>
      </c>
      <c r="J204" s="7">
        <v>41107</v>
      </c>
      <c r="K204" s="7">
        <v>41108</v>
      </c>
      <c r="M204" t="str">
        <f>IFERROR(INDEX(Table2[Campaign], MATCH(Table4[[#This Row],[Well Name (WellView Version)]], Table2[Well Name
Actual], 0)), "A_Others")</f>
        <v>A_Others</v>
      </c>
      <c r="N204" s="19">
        <f>IF(Table4[[#This Row],[Report Number]]=_xlfn.MINIFS(Table4[Report Number], Table4[Well Name (WellView Version)], Table4[[#This Row],[Well Name (WellView Version)]]), Table4[[#This Row],[Depth End (MD)]], Table4[[#This Row],[Depth End (MD)]]-F203)</f>
        <v>0</v>
      </c>
      <c r="O204" s="2">
        <f>IF(Table4[[#This Row],[Report Number]]=_xlfn.MINIFS(Table4[Report Number], Table4[Well Name (WellView Version)], Table4[[#This Row],[Well Name (WellView Version)]]), Table4[[#This Row],[Cum Time Log Days_WV]], Table4[[#This Row],[Cum Time Log Days_WV]]-G203)</f>
        <v>1.0000000000000018</v>
      </c>
      <c r="P204" s="2">
        <f>(Table4[[#This Row],[dZ ft]]&lt;=50)*Table4[[#This Row],[dT days]]</f>
        <v>1.0000000000000018</v>
      </c>
      <c r="Q204">
        <f>YEAR(Table4[[#This Row],[Report Start Date]])</f>
        <v>2012</v>
      </c>
      <c r="R204">
        <f>Table4[[#This Row],[Year Start Date]]</f>
        <v>2012</v>
      </c>
    </row>
    <row r="205" spans="2:18" x14ac:dyDescent="0.3">
      <c r="B205">
        <v>203</v>
      </c>
      <c r="C205" t="s">
        <v>264</v>
      </c>
      <c r="D205" t="s">
        <v>271</v>
      </c>
      <c r="E205">
        <v>11</v>
      </c>
      <c r="F205" s="2">
        <v>0</v>
      </c>
      <c r="G205" s="2">
        <v>10.35416666666667</v>
      </c>
      <c r="J205" s="7">
        <v>41108</v>
      </c>
      <c r="K205" s="7">
        <v>41109</v>
      </c>
      <c r="M205" t="str">
        <f>IFERROR(INDEX(Table2[Campaign], MATCH(Table4[[#This Row],[Well Name (WellView Version)]], Table2[Well Name
Actual], 0)), "A_Others")</f>
        <v>A_Others</v>
      </c>
      <c r="N205" s="19">
        <f>IF(Table4[[#This Row],[Report Number]]=_xlfn.MINIFS(Table4[Report Number], Table4[Well Name (WellView Version)], Table4[[#This Row],[Well Name (WellView Version)]]), Table4[[#This Row],[Depth End (MD)]], Table4[[#This Row],[Depth End (MD)]]-F204)</f>
        <v>0</v>
      </c>
      <c r="O205" s="2">
        <f>IF(Table4[[#This Row],[Report Number]]=_xlfn.MINIFS(Table4[Report Number], Table4[Well Name (WellView Version)], Table4[[#This Row],[Well Name (WellView Version)]]), Table4[[#This Row],[Cum Time Log Days_WV]], Table4[[#This Row],[Cum Time Log Days_WV]]-G204)</f>
        <v>1</v>
      </c>
      <c r="P205" s="2">
        <f>(Table4[[#This Row],[dZ ft]]&lt;=50)*Table4[[#This Row],[dT days]]</f>
        <v>1</v>
      </c>
      <c r="Q205">
        <f>YEAR(Table4[[#This Row],[Report Start Date]])</f>
        <v>2012</v>
      </c>
      <c r="R205">
        <f>Table4[[#This Row],[Year Start Date]]</f>
        <v>2012</v>
      </c>
    </row>
    <row r="206" spans="2:18" x14ac:dyDescent="0.3">
      <c r="B206">
        <v>204</v>
      </c>
      <c r="C206" t="s">
        <v>264</v>
      </c>
      <c r="D206" t="s">
        <v>271</v>
      </c>
      <c r="E206">
        <v>12</v>
      </c>
      <c r="F206" s="2">
        <v>0</v>
      </c>
      <c r="G206" s="2">
        <v>11.354166666666671</v>
      </c>
      <c r="J206" s="7">
        <v>41109</v>
      </c>
      <c r="K206" s="7">
        <v>41110</v>
      </c>
      <c r="M206" t="str">
        <f>IFERROR(INDEX(Table2[Campaign], MATCH(Table4[[#This Row],[Well Name (WellView Version)]], Table2[Well Name
Actual], 0)), "A_Others")</f>
        <v>A_Others</v>
      </c>
      <c r="N206" s="19">
        <f>IF(Table4[[#This Row],[Report Number]]=_xlfn.MINIFS(Table4[Report Number], Table4[Well Name (WellView Version)], Table4[[#This Row],[Well Name (WellView Version)]]), Table4[[#This Row],[Depth End (MD)]], Table4[[#This Row],[Depth End (MD)]]-F205)</f>
        <v>0</v>
      </c>
      <c r="O206" s="2">
        <f>IF(Table4[[#This Row],[Report Number]]=_xlfn.MINIFS(Table4[Report Number], Table4[Well Name (WellView Version)], Table4[[#This Row],[Well Name (WellView Version)]]), Table4[[#This Row],[Cum Time Log Days_WV]], Table4[[#This Row],[Cum Time Log Days_WV]]-G205)</f>
        <v>1.0000000000000018</v>
      </c>
      <c r="P206" s="2">
        <f>(Table4[[#This Row],[dZ ft]]&lt;=50)*Table4[[#This Row],[dT days]]</f>
        <v>1.0000000000000018</v>
      </c>
      <c r="Q206">
        <f>YEAR(Table4[[#This Row],[Report Start Date]])</f>
        <v>2012</v>
      </c>
      <c r="R206">
        <f>Table4[[#This Row],[Year Start Date]]</f>
        <v>2012</v>
      </c>
    </row>
    <row r="207" spans="2:18" x14ac:dyDescent="0.3">
      <c r="B207">
        <v>205</v>
      </c>
      <c r="C207" t="s">
        <v>264</v>
      </c>
      <c r="D207" t="s">
        <v>271</v>
      </c>
      <c r="E207">
        <v>13</v>
      </c>
      <c r="F207" s="2">
        <v>0</v>
      </c>
      <c r="G207" s="2">
        <v>12.354166666666671</v>
      </c>
      <c r="J207" s="7">
        <v>41110</v>
      </c>
      <c r="K207" s="7">
        <v>41111</v>
      </c>
      <c r="M207" t="str">
        <f>IFERROR(INDEX(Table2[Campaign], MATCH(Table4[[#This Row],[Well Name (WellView Version)]], Table2[Well Name
Actual], 0)), "A_Others")</f>
        <v>A_Others</v>
      </c>
      <c r="N207" s="19">
        <f>IF(Table4[[#This Row],[Report Number]]=_xlfn.MINIFS(Table4[Report Number], Table4[Well Name (WellView Version)], Table4[[#This Row],[Well Name (WellView Version)]]), Table4[[#This Row],[Depth End (MD)]], Table4[[#This Row],[Depth End (MD)]]-F206)</f>
        <v>0</v>
      </c>
      <c r="O207" s="2">
        <f>IF(Table4[[#This Row],[Report Number]]=_xlfn.MINIFS(Table4[Report Number], Table4[Well Name (WellView Version)], Table4[[#This Row],[Well Name (WellView Version)]]), Table4[[#This Row],[Cum Time Log Days_WV]], Table4[[#This Row],[Cum Time Log Days_WV]]-G206)</f>
        <v>1</v>
      </c>
      <c r="P207" s="2">
        <f>(Table4[[#This Row],[dZ ft]]&lt;=50)*Table4[[#This Row],[dT days]]</f>
        <v>1</v>
      </c>
      <c r="Q207">
        <f>YEAR(Table4[[#This Row],[Report Start Date]])</f>
        <v>2012</v>
      </c>
      <c r="R207">
        <f>Table4[[#This Row],[Year Start Date]]</f>
        <v>2012</v>
      </c>
    </row>
    <row r="208" spans="2:18" x14ac:dyDescent="0.3">
      <c r="B208">
        <v>206</v>
      </c>
      <c r="C208" t="s">
        <v>264</v>
      </c>
      <c r="D208" t="s">
        <v>271</v>
      </c>
      <c r="E208">
        <v>14</v>
      </c>
      <c r="F208" s="2">
        <v>0</v>
      </c>
      <c r="G208" s="2">
        <v>13.354166666666673</v>
      </c>
      <c r="J208" s="7">
        <v>41111</v>
      </c>
      <c r="K208" s="7">
        <v>41112</v>
      </c>
      <c r="M208" t="str">
        <f>IFERROR(INDEX(Table2[Campaign], MATCH(Table4[[#This Row],[Well Name (WellView Version)]], Table2[Well Name
Actual], 0)), "A_Others")</f>
        <v>A_Others</v>
      </c>
      <c r="N208" s="19">
        <f>IF(Table4[[#This Row],[Report Number]]=_xlfn.MINIFS(Table4[Report Number], Table4[Well Name (WellView Version)], Table4[[#This Row],[Well Name (WellView Version)]]), Table4[[#This Row],[Depth End (MD)]], Table4[[#This Row],[Depth End (MD)]]-F207)</f>
        <v>0</v>
      </c>
      <c r="O208" s="2">
        <f>IF(Table4[[#This Row],[Report Number]]=_xlfn.MINIFS(Table4[Report Number], Table4[Well Name (WellView Version)], Table4[[#This Row],[Well Name (WellView Version)]]), Table4[[#This Row],[Cum Time Log Days_WV]], Table4[[#This Row],[Cum Time Log Days_WV]]-G207)</f>
        <v>1.0000000000000018</v>
      </c>
      <c r="P208" s="2">
        <f>(Table4[[#This Row],[dZ ft]]&lt;=50)*Table4[[#This Row],[dT days]]</f>
        <v>1.0000000000000018</v>
      </c>
      <c r="Q208">
        <f>YEAR(Table4[[#This Row],[Report Start Date]])</f>
        <v>2012</v>
      </c>
      <c r="R208">
        <f>Table4[[#This Row],[Year Start Date]]</f>
        <v>2012</v>
      </c>
    </row>
    <row r="209" spans="2:18" x14ac:dyDescent="0.3">
      <c r="B209">
        <v>207</v>
      </c>
      <c r="C209" t="s">
        <v>264</v>
      </c>
      <c r="D209" t="s">
        <v>271</v>
      </c>
      <c r="E209">
        <v>15</v>
      </c>
      <c r="F209" s="2">
        <v>0</v>
      </c>
      <c r="G209" s="2">
        <v>14.354166666666675</v>
      </c>
      <c r="J209" s="7">
        <v>41112</v>
      </c>
      <c r="K209" s="7">
        <v>41113</v>
      </c>
      <c r="M209" t="str">
        <f>IFERROR(INDEX(Table2[Campaign], MATCH(Table4[[#This Row],[Well Name (WellView Version)]], Table2[Well Name
Actual], 0)), "A_Others")</f>
        <v>A_Others</v>
      </c>
      <c r="N209" s="19">
        <f>IF(Table4[[#This Row],[Report Number]]=_xlfn.MINIFS(Table4[Report Number], Table4[Well Name (WellView Version)], Table4[[#This Row],[Well Name (WellView Version)]]), Table4[[#This Row],[Depth End (MD)]], Table4[[#This Row],[Depth End (MD)]]-F208)</f>
        <v>0</v>
      </c>
      <c r="O209" s="2">
        <f>IF(Table4[[#This Row],[Report Number]]=_xlfn.MINIFS(Table4[Report Number], Table4[Well Name (WellView Version)], Table4[[#This Row],[Well Name (WellView Version)]]), Table4[[#This Row],[Cum Time Log Days_WV]], Table4[[#This Row],[Cum Time Log Days_WV]]-G208)</f>
        <v>1.0000000000000018</v>
      </c>
      <c r="P209" s="2">
        <f>(Table4[[#This Row],[dZ ft]]&lt;=50)*Table4[[#This Row],[dT days]]</f>
        <v>1.0000000000000018</v>
      </c>
      <c r="Q209">
        <f>YEAR(Table4[[#This Row],[Report Start Date]])</f>
        <v>2012</v>
      </c>
      <c r="R209">
        <f>Table4[[#This Row],[Year Start Date]]</f>
        <v>2012</v>
      </c>
    </row>
    <row r="210" spans="2:18" x14ac:dyDescent="0.3">
      <c r="B210">
        <v>208</v>
      </c>
      <c r="C210" t="s">
        <v>264</v>
      </c>
      <c r="D210" t="s">
        <v>271</v>
      </c>
      <c r="E210">
        <v>16</v>
      </c>
      <c r="F210" s="2">
        <v>0</v>
      </c>
      <c r="G210" s="2">
        <v>15.354166666666677</v>
      </c>
      <c r="J210" s="7">
        <v>41113</v>
      </c>
      <c r="K210" s="7">
        <v>41114</v>
      </c>
      <c r="L210" t="s">
        <v>514</v>
      </c>
      <c r="M210" t="str">
        <f>IFERROR(INDEX(Table2[Campaign], MATCH(Table4[[#This Row],[Well Name (WellView Version)]], Table2[Well Name
Actual], 0)), "A_Others")</f>
        <v>A_Others</v>
      </c>
      <c r="N210" s="19">
        <f>IF(Table4[[#This Row],[Report Number]]=_xlfn.MINIFS(Table4[Report Number], Table4[Well Name (WellView Version)], Table4[[#This Row],[Well Name (WellView Version)]]), Table4[[#This Row],[Depth End (MD)]], Table4[[#This Row],[Depth End (MD)]]-F209)</f>
        <v>0</v>
      </c>
      <c r="O210" s="2">
        <f>IF(Table4[[#This Row],[Report Number]]=_xlfn.MINIFS(Table4[Report Number], Table4[Well Name (WellView Version)], Table4[[#This Row],[Well Name (WellView Version)]]), Table4[[#This Row],[Cum Time Log Days_WV]], Table4[[#This Row],[Cum Time Log Days_WV]]-G209)</f>
        <v>1.0000000000000018</v>
      </c>
      <c r="P210" s="2">
        <f>(Table4[[#This Row],[dZ ft]]&lt;=50)*Table4[[#This Row],[dT days]]</f>
        <v>1.0000000000000018</v>
      </c>
      <c r="Q210">
        <f>YEAR(Table4[[#This Row],[Report Start Date]])</f>
        <v>2012</v>
      </c>
      <c r="R210">
        <f>Table4[[#This Row],[Year Start Date]]</f>
        <v>2012</v>
      </c>
    </row>
    <row r="211" spans="2:18" x14ac:dyDescent="0.3">
      <c r="B211">
        <v>209</v>
      </c>
      <c r="C211" t="s">
        <v>264</v>
      </c>
      <c r="D211" t="s">
        <v>271</v>
      </c>
      <c r="E211">
        <v>17</v>
      </c>
      <c r="F211" s="2">
        <v>0</v>
      </c>
      <c r="G211" s="2">
        <v>16.354166666666679</v>
      </c>
      <c r="J211" s="7">
        <v>41114</v>
      </c>
      <c r="K211" s="7">
        <v>41115</v>
      </c>
      <c r="L211" t="s">
        <v>514</v>
      </c>
      <c r="M211" t="str">
        <f>IFERROR(INDEX(Table2[Campaign], MATCH(Table4[[#This Row],[Well Name (WellView Version)]], Table2[Well Name
Actual], 0)), "A_Others")</f>
        <v>A_Others</v>
      </c>
      <c r="N211" s="19">
        <f>IF(Table4[[#This Row],[Report Number]]=_xlfn.MINIFS(Table4[Report Number], Table4[Well Name (WellView Version)], Table4[[#This Row],[Well Name (WellView Version)]]), Table4[[#This Row],[Depth End (MD)]], Table4[[#This Row],[Depth End (MD)]]-F210)</f>
        <v>0</v>
      </c>
      <c r="O211" s="2">
        <f>IF(Table4[[#This Row],[Report Number]]=_xlfn.MINIFS(Table4[Report Number], Table4[Well Name (WellView Version)], Table4[[#This Row],[Well Name (WellView Version)]]), Table4[[#This Row],[Cum Time Log Days_WV]], Table4[[#This Row],[Cum Time Log Days_WV]]-G210)</f>
        <v>1.0000000000000018</v>
      </c>
      <c r="P211" s="2">
        <f>(Table4[[#This Row],[dZ ft]]&lt;=50)*Table4[[#This Row],[dT days]]</f>
        <v>1.0000000000000018</v>
      </c>
      <c r="Q211">
        <f>YEAR(Table4[[#This Row],[Report Start Date]])</f>
        <v>2012</v>
      </c>
      <c r="R211">
        <f>Table4[[#This Row],[Year Start Date]]</f>
        <v>2012</v>
      </c>
    </row>
    <row r="212" spans="2:18" x14ac:dyDescent="0.3">
      <c r="B212">
        <v>210</v>
      </c>
      <c r="C212" t="s">
        <v>264</v>
      </c>
      <c r="D212" t="s">
        <v>271</v>
      </c>
      <c r="E212">
        <v>18</v>
      </c>
      <c r="F212" s="2">
        <v>0</v>
      </c>
      <c r="G212" s="2">
        <v>17.354166666666679</v>
      </c>
      <c r="J212" s="7">
        <v>41115</v>
      </c>
      <c r="K212" s="7">
        <v>41116</v>
      </c>
      <c r="L212" t="s">
        <v>514</v>
      </c>
      <c r="M212" t="str">
        <f>IFERROR(INDEX(Table2[Campaign], MATCH(Table4[[#This Row],[Well Name (WellView Version)]], Table2[Well Name
Actual], 0)), "A_Others")</f>
        <v>A_Others</v>
      </c>
      <c r="N212" s="19">
        <f>IF(Table4[[#This Row],[Report Number]]=_xlfn.MINIFS(Table4[Report Number], Table4[Well Name (WellView Version)], Table4[[#This Row],[Well Name (WellView Version)]]), Table4[[#This Row],[Depth End (MD)]], Table4[[#This Row],[Depth End (MD)]]-F211)</f>
        <v>0</v>
      </c>
      <c r="O212" s="2">
        <f>IF(Table4[[#This Row],[Report Number]]=_xlfn.MINIFS(Table4[Report Number], Table4[Well Name (WellView Version)], Table4[[#This Row],[Well Name (WellView Version)]]), Table4[[#This Row],[Cum Time Log Days_WV]], Table4[[#This Row],[Cum Time Log Days_WV]]-G211)</f>
        <v>1</v>
      </c>
      <c r="P212" s="2">
        <f>(Table4[[#This Row],[dZ ft]]&lt;=50)*Table4[[#This Row],[dT days]]</f>
        <v>1</v>
      </c>
      <c r="Q212">
        <f>YEAR(Table4[[#This Row],[Report Start Date]])</f>
        <v>2012</v>
      </c>
      <c r="R212">
        <f>Table4[[#This Row],[Year Start Date]]</f>
        <v>2012</v>
      </c>
    </row>
    <row r="213" spans="2:18" x14ac:dyDescent="0.3">
      <c r="B213">
        <v>211</v>
      </c>
      <c r="C213" t="s">
        <v>264</v>
      </c>
      <c r="D213" t="s">
        <v>271</v>
      </c>
      <c r="E213">
        <v>19</v>
      </c>
      <c r="F213" s="2">
        <v>0</v>
      </c>
      <c r="G213" s="2">
        <v>18.354166666666679</v>
      </c>
      <c r="J213" s="7">
        <v>41116</v>
      </c>
      <c r="K213" s="7">
        <v>41117</v>
      </c>
      <c r="L213" t="s">
        <v>514</v>
      </c>
      <c r="M213" t="str">
        <f>IFERROR(INDEX(Table2[Campaign], MATCH(Table4[[#This Row],[Well Name (WellView Version)]], Table2[Well Name
Actual], 0)), "A_Others")</f>
        <v>A_Others</v>
      </c>
      <c r="N213" s="19">
        <f>IF(Table4[[#This Row],[Report Number]]=_xlfn.MINIFS(Table4[Report Number], Table4[Well Name (WellView Version)], Table4[[#This Row],[Well Name (WellView Version)]]), Table4[[#This Row],[Depth End (MD)]], Table4[[#This Row],[Depth End (MD)]]-F212)</f>
        <v>0</v>
      </c>
      <c r="O213" s="2">
        <f>IF(Table4[[#This Row],[Report Number]]=_xlfn.MINIFS(Table4[Report Number], Table4[Well Name (WellView Version)], Table4[[#This Row],[Well Name (WellView Version)]]), Table4[[#This Row],[Cum Time Log Days_WV]], Table4[[#This Row],[Cum Time Log Days_WV]]-G212)</f>
        <v>1</v>
      </c>
      <c r="P213" s="2">
        <f>(Table4[[#This Row],[dZ ft]]&lt;=50)*Table4[[#This Row],[dT days]]</f>
        <v>1</v>
      </c>
      <c r="Q213">
        <f>YEAR(Table4[[#This Row],[Report Start Date]])</f>
        <v>2012</v>
      </c>
      <c r="R213">
        <f>Table4[[#This Row],[Year Start Date]]</f>
        <v>2012</v>
      </c>
    </row>
    <row r="214" spans="2:18" x14ac:dyDescent="0.3">
      <c r="B214">
        <v>212</v>
      </c>
      <c r="C214" t="s">
        <v>264</v>
      </c>
      <c r="D214" t="s">
        <v>271</v>
      </c>
      <c r="E214">
        <v>20</v>
      </c>
      <c r="F214" s="2">
        <v>0</v>
      </c>
      <c r="G214" s="2">
        <v>19.354166666666679</v>
      </c>
      <c r="J214" s="7">
        <v>41117</v>
      </c>
      <c r="K214" s="7">
        <v>41118</v>
      </c>
      <c r="L214" t="s">
        <v>514</v>
      </c>
      <c r="M214" t="str">
        <f>IFERROR(INDEX(Table2[Campaign], MATCH(Table4[[#This Row],[Well Name (WellView Version)]], Table2[Well Name
Actual], 0)), "A_Others")</f>
        <v>A_Others</v>
      </c>
      <c r="N214" s="19">
        <f>IF(Table4[[#This Row],[Report Number]]=_xlfn.MINIFS(Table4[Report Number], Table4[Well Name (WellView Version)], Table4[[#This Row],[Well Name (WellView Version)]]), Table4[[#This Row],[Depth End (MD)]], Table4[[#This Row],[Depth End (MD)]]-F213)</f>
        <v>0</v>
      </c>
      <c r="O214" s="2">
        <f>IF(Table4[[#This Row],[Report Number]]=_xlfn.MINIFS(Table4[Report Number], Table4[Well Name (WellView Version)], Table4[[#This Row],[Well Name (WellView Version)]]), Table4[[#This Row],[Cum Time Log Days_WV]], Table4[[#This Row],[Cum Time Log Days_WV]]-G213)</f>
        <v>1</v>
      </c>
      <c r="P214" s="2">
        <f>(Table4[[#This Row],[dZ ft]]&lt;=50)*Table4[[#This Row],[dT days]]</f>
        <v>1</v>
      </c>
      <c r="Q214">
        <f>YEAR(Table4[[#This Row],[Report Start Date]])</f>
        <v>2012</v>
      </c>
      <c r="R214">
        <f>Table4[[#This Row],[Year Start Date]]</f>
        <v>2012</v>
      </c>
    </row>
    <row r="215" spans="2:18" x14ac:dyDescent="0.3">
      <c r="B215">
        <v>213</v>
      </c>
      <c r="C215" t="s">
        <v>264</v>
      </c>
      <c r="D215" t="s">
        <v>271</v>
      </c>
      <c r="E215">
        <v>21</v>
      </c>
      <c r="F215" s="2">
        <v>0</v>
      </c>
      <c r="G215" s="2">
        <v>20.354166666666679</v>
      </c>
      <c r="J215" s="7">
        <v>41118</v>
      </c>
      <c r="K215" s="7">
        <v>41119</v>
      </c>
      <c r="L215" t="s">
        <v>514</v>
      </c>
      <c r="M215" t="str">
        <f>IFERROR(INDEX(Table2[Campaign], MATCH(Table4[[#This Row],[Well Name (WellView Version)]], Table2[Well Name
Actual], 0)), "A_Others")</f>
        <v>A_Others</v>
      </c>
      <c r="N215" s="19">
        <f>IF(Table4[[#This Row],[Report Number]]=_xlfn.MINIFS(Table4[Report Number], Table4[Well Name (WellView Version)], Table4[[#This Row],[Well Name (WellView Version)]]), Table4[[#This Row],[Depth End (MD)]], Table4[[#This Row],[Depth End (MD)]]-F214)</f>
        <v>0</v>
      </c>
      <c r="O215" s="2">
        <f>IF(Table4[[#This Row],[Report Number]]=_xlfn.MINIFS(Table4[Report Number], Table4[Well Name (WellView Version)], Table4[[#This Row],[Well Name (WellView Version)]]), Table4[[#This Row],[Cum Time Log Days_WV]], Table4[[#This Row],[Cum Time Log Days_WV]]-G214)</f>
        <v>1</v>
      </c>
      <c r="P215" s="2">
        <f>(Table4[[#This Row],[dZ ft]]&lt;=50)*Table4[[#This Row],[dT days]]</f>
        <v>1</v>
      </c>
      <c r="Q215">
        <f>YEAR(Table4[[#This Row],[Report Start Date]])</f>
        <v>2012</v>
      </c>
      <c r="R215">
        <f>Table4[[#This Row],[Year Start Date]]</f>
        <v>2012</v>
      </c>
    </row>
    <row r="216" spans="2:18" x14ac:dyDescent="0.3">
      <c r="B216">
        <v>214</v>
      </c>
      <c r="C216" t="s">
        <v>264</v>
      </c>
      <c r="D216" t="s">
        <v>271</v>
      </c>
      <c r="E216">
        <v>22</v>
      </c>
      <c r="F216" s="2">
        <v>0</v>
      </c>
      <c r="G216" s="2">
        <v>21.354166666666679</v>
      </c>
      <c r="J216" s="7">
        <v>41119</v>
      </c>
      <c r="K216" s="7">
        <v>41120</v>
      </c>
      <c r="L216" t="s">
        <v>514</v>
      </c>
      <c r="M216" t="str">
        <f>IFERROR(INDEX(Table2[Campaign], MATCH(Table4[[#This Row],[Well Name (WellView Version)]], Table2[Well Name
Actual], 0)), "A_Others")</f>
        <v>A_Others</v>
      </c>
      <c r="N216" s="19">
        <f>IF(Table4[[#This Row],[Report Number]]=_xlfn.MINIFS(Table4[Report Number], Table4[Well Name (WellView Version)], Table4[[#This Row],[Well Name (WellView Version)]]), Table4[[#This Row],[Depth End (MD)]], Table4[[#This Row],[Depth End (MD)]]-F215)</f>
        <v>0</v>
      </c>
      <c r="O216" s="2">
        <f>IF(Table4[[#This Row],[Report Number]]=_xlfn.MINIFS(Table4[Report Number], Table4[Well Name (WellView Version)], Table4[[#This Row],[Well Name (WellView Version)]]), Table4[[#This Row],[Cum Time Log Days_WV]], Table4[[#This Row],[Cum Time Log Days_WV]]-G215)</f>
        <v>1</v>
      </c>
      <c r="P216" s="2">
        <f>(Table4[[#This Row],[dZ ft]]&lt;=50)*Table4[[#This Row],[dT days]]</f>
        <v>1</v>
      </c>
      <c r="Q216">
        <f>YEAR(Table4[[#This Row],[Report Start Date]])</f>
        <v>2012</v>
      </c>
      <c r="R216">
        <f>Table4[[#This Row],[Year Start Date]]</f>
        <v>2012</v>
      </c>
    </row>
    <row r="217" spans="2:18" x14ac:dyDescent="0.3">
      <c r="B217">
        <v>215</v>
      </c>
      <c r="C217" t="s">
        <v>264</v>
      </c>
      <c r="D217" t="s">
        <v>271</v>
      </c>
      <c r="E217">
        <v>23</v>
      </c>
      <c r="F217" s="2">
        <v>0</v>
      </c>
      <c r="G217" s="2">
        <v>22.354166666666679</v>
      </c>
      <c r="J217" s="7">
        <v>41120</v>
      </c>
      <c r="K217" s="7">
        <v>41121</v>
      </c>
      <c r="L217" t="s">
        <v>514</v>
      </c>
      <c r="M217" t="str">
        <f>IFERROR(INDEX(Table2[Campaign], MATCH(Table4[[#This Row],[Well Name (WellView Version)]], Table2[Well Name
Actual], 0)), "A_Others")</f>
        <v>A_Others</v>
      </c>
      <c r="N217" s="19">
        <f>IF(Table4[[#This Row],[Report Number]]=_xlfn.MINIFS(Table4[Report Number], Table4[Well Name (WellView Version)], Table4[[#This Row],[Well Name (WellView Version)]]), Table4[[#This Row],[Depth End (MD)]], Table4[[#This Row],[Depth End (MD)]]-F216)</f>
        <v>0</v>
      </c>
      <c r="O217" s="2">
        <f>IF(Table4[[#This Row],[Report Number]]=_xlfn.MINIFS(Table4[Report Number], Table4[Well Name (WellView Version)], Table4[[#This Row],[Well Name (WellView Version)]]), Table4[[#This Row],[Cum Time Log Days_WV]], Table4[[#This Row],[Cum Time Log Days_WV]]-G216)</f>
        <v>1</v>
      </c>
      <c r="P217" s="2">
        <f>(Table4[[#This Row],[dZ ft]]&lt;=50)*Table4[[#This Row],[dT days]]</f>
        <v>1</v>
      </c>
      <c r="Q217">
        <f>YEAR(Table4[[#This Row],[Report Start Date]])</f>
        <v>2012</v>
      </c>
      <c r="R217">
        <f>Table4[[#This Row],[Year Start Date]]</f>
        <v>2012</v>
      </c>
    </row>
    <row r="218" spans="2:18" x14ac:dyDescent="0.3">
      <c r="B218">
        <v>216</v>
      </c>
      <c r="C218" t="s">
        <v>264</v>
      </c>
      <c r="D218" t="s">
        <v>271</v>
      </c>
      <c r="E218">
        <v>24</v>
      </c>
      <c r="F218" s="2">
        <v>0</v>
      </c>
      <c r="G218" s="2">
        <v>23.354166666666679</v>
      </c>
      <c r="J218" s="7">
        <v>41121</v>
      </c>
      <c r="K218" s="7">
        <v>41122</v>
      </c>
      <c r="L218" t="s">
        <v>514</v>
      </c>
      <c r="M218" t="str">
        <f>IFERROR(INDEX(Table2[Campaign], MATCH(Table4[[#This Row],[Well Name (WellView Version)]], Table2[Well Name
Actual], 0)), "A_Others")</f>
        <v>A_Others</v>
      </c>
      <c r="N218" s="19">
        <f>IF(Table4[[#This Row],[Report Number]]=_xlfn.MINIFS(Table4[Report Number], Table4[Well Name (WellView Version)], Table4[[#This Row],[Well Name (WellView Version)]]), Table4[[#This Row],[Depth End (MD)]], Table4[[#This Row],[Depth End (MD)]]-F217)</f>
        <v>0</v>
      </c>
      <c r="O218" s="2">
        <f>IF(Table4[[#This Row],[Report Number]]=_xlfn.MINIFS(Table4[Report Number], Table4[Well Name (WellView Version)], Table4[[#This Row],[Well Name (WellView Version)]]), Table4[[#This Row],[Cum Time Log Days_WV]], Table4[[#This Row],[Cum Time Log Days_WV]]-G217)</f>
        <v>1</v>
      </c>
      <c r="P218" s="2">
        <f>(Table4[[#This Row],[dZ ft]]&lt;=50)*Table4[[#This Row],[dT days]]</f>
        <v>1</v>
      </c>
      <c r="Q218">
        <f>YEAR(Table4[[#This Row],[Report Start Date]])</f>
        <v>2012</v>
      </c>
      <c r="R218">
        <f>Table4[[#This Row],[Year Start Date]]</f>
        <v>2012</v>
      </c>
    </row>
    <row r="219" spans="2:18" x14ac:dyDescent="0.3">
      <c r="B219">
        <v>217</v>
      </c>
      <c r="C219" t="s">
        <v>264</v>
      </c>
      <c r="D219" t="s">
        <v>271</v>
      </c>
      <c r="E219">
        <v>25</v>
      </c>
      <c r="F219" s="2">
        <v>0</v>
      </c>
      <c r="G219" s="2">
        <v>24.354166666666679</v>
      </c>
      <c r="J219" s="7">
        <v>41122</v>
      </c>
      <c r="K219" s="7">
        <v>41123</v>
      </c>
      <c r="L219" t="s">
        <v>514</v>
      </c>
      <c r="M219" t="str">
        <f>IFERROR(INDEX(Table2[Campaign], MATCH(Table4[[#This Row],[Well Name (WellView Version)]], Table2[Well Name
Actual], 0)), "A_Others")</f>
        <v>A_Others</v>
      </c>
      <c r="N219" s="19">
        <f>IF(Table4[[#This Row],[Report Number]]=_xlfn.MINIFS(Table4[Report Number], Table4[Well Name (WellView Version)], Table4[[#This Row],[Well Name (WellView Version)]]), Table4[[#This Row],[Depth End (MD)]], Table4[[#This Row],[Depth End (MD)]]-F218)</f>
        <v>0</v>
      </c>
      <c r="O219" s="2">
        <f>IF(Table4[[#This Row],[Report Number]]=_xlfn.MINIFS(Table4[Report Number], Table4[Well Name (WellView Version)], Table4[[#This Row],[Well Name (WellView Version)]]), Table4[[#This Row],[Cum Time Log Days_WV]], Table4[[#This Row],[Cum Time Log Days_WV]]-G218)</f>
        <v>1</v>
      </c>
      <c r="P219" s="2">
        <f>(Table4[[#This Row],[dZ ft]]&lt;=50)*Table4[[#This Row],[dT days]]</f>
        <v>1</v>
      </c>
      <c r="Q219">
        <f>YEAR(Table4[[#This Row],[Report Start Date]])</f>
        <v>2012</v>
      </c>
      <c r="R219">
        <f>Table4[[#This Row],[Year Start Date]]</f>
        <v>2012</v>
      </c>
    </row>
    <row r="220" spans="2:18" x14ac:dyDescent="0.3">
      <c r="B220">
        <v>218</v>
      </c>
      <c r="C220" t="s">
        <v>264</v>
      </c>
      <c r="D220" t="s">
        <v>271</v>
      </c>
      <c r="E220">
        <v>26</v>
      </c>
      <c r="F220" s="2">
        <v>0</v>
      </c>
      <c r="G220" s="2">
        <v>25.354166666666679</v>
      </c>
      <c r="J220" s="7">
        <v>41123</v>
      </c>
      <c r="K220" s="7">
        <v>41124</v>
      </c>
      <c r="L220" t="s">
        <v>514</v>
      </c>
      <c r="M220" t="str">
        <f>IFERROR(INDEX(Table2[Campaign], MATCH(Table4[[#This Row],[Well Name (WellView Version)]], Table2[Well Name
Actual], 0)), "A_Others")</f>
        <v>A_Others</v>
      </c>
      <c r="N220" s="19">
        <f>IF(Table4[[#This Row],[Report Number]]=_xlfn.MINIFS(Table4[Report Number], Table4[Well Name (WellView Version)], Table4[[#This Row],[Well Name (WellView Version)]]), Table4[[#This Row],[Depth End (MD)]], Table4[[#This Row],[Depth End (MD)]]-F219)</f>
        <v>0</v>
      </c>
      <c r="O220" s="2">
        <f>IF(Table4[[#This Row],[Report Number]]=_xlfn.MINIFS(Table4[Report Number], Table4[Well Name (WellView Version)], Table4[[#This Row],[Well Name (WellView Version)]]), Table4[[#This Row],[Cum Time Log Days_WV]], Table4[[#This Row],[Cum Time Log Days_WV]]-G219)</f>
        <v>1</v>
      </c>
      <c r="P220" s="2">
        <f>(Table4[[#This Row],[dZ ft]]&lt;=50)*Table4[[#This Row],[dT days]]</f>
        <v>1</v>
      </c>
      <c r="Q220">
        <f>YEAR(Table4[[#This Row],[Report Start Date]])</f>
        <v>2012</v>
      </c>
      <c r="R220">
        <f>Table4[[#This Row],[Year Start Date]]</f>
        <v>2012</v>
      </c>
    </row>
    <row r="221" spans="2:18" x14ac:dyDescent="0.3">
      <c r="B221">
        <v>219</v>
      </c>
      <c r="C221" t="s">
        <v>264</v>
      </c>
      <c r="D221" t="s">
        <v>271</v>
      </c>
      <c r="E221">
        <v>27</v>
      </c>
      <c r="F221" s="2">
        <v>0</v>
      </c>
      <c r="G221" s="2">
        <v>26.354166666666679</v>
      </c>
      <c r="J221" s="7">
        <v>41124</v>
      </c>
      <c r="K221" s="7">
        <v>41125</v>
      </c>
      <c r="L221" t="s">
        <v>514</v>
      </c>
      <c r="M221" t="str">
        <f>IFERROR(INDEX(Table2[Campaign], MATCH(Table4[[#This Row],[Well Name (WellView Version)]], Table2[Well Name
Actual], 0)), "A_Others")</f>
        <v>A_Others</v>
      </c>
      <c r="N221" s="19">
        <f>IF(Table4[[#This Row],[Report Number]]=_xlfn.MINIFS(Table4[Report Number], Table4[Well Name (WellView Version)], Table4[[#This Row],[Well Name (WellView Version)]]), Table4[[#This Row],[Depth End (MD)]], Table4[[#This Row],[Depth End (MD)]]-F220)</f>
        <v>0</v>
      </c>
      <c r="O221" s="2">
        <f>IF(Table4[[#This Row],[Report Number]]=_xlfn.MINIFS(Table4[Report Number], Table4[Well Name (WellView Version)], Table4[[#This Row],[Well Name (WellView Version)]]), Table4[[#This Row],[Cum Time Log Days_WV]], Table4[[#This Row],[Cum Time Log Days_WV]]-G220)</f>
        <v>1</v>
      </c>
      <c r="P221" s="2">
        <f>(Table4[[#This Row],[dZ ft]]&lt;=50)*Table4[[#This Row],[dT days]]</f>
        <v>1</v>
      </c>
      <c r="Q221">
        <f>YEAR(Table4[[#This Row],[Report Start Date]])</f>
        <v>2012</v>
      </c>
      <c r="R221">
        <f>Table4[[#This Row],[Year Start Date]]</f>
        <v>2012</v>
      </c>
    </row>
    <row r="222" spans="2:18" x14ac:dyDescent="0.3">
      <c r="B222">
        <v>220</v>
      </c>
      <c r="C222" t="s">
        <v>264</v>
      </c>
      <c r="D222" t="s">
        <v>271</v>
      </c>
      <c r="E222">
        <v>28</v>
      </c>
      <c r="F222" s="2">
        <v>970</v>
      </c>
      <c r="G222" s="2">
        <v>27.354166666666679</v>
      </c>
      <c r="H222">
        <v>645</v>
      </c>
      <c r="I222">
        <v>645</v>
      </c>
      <c r="J222" s="7">
        <v>41125</v>
      </c>
      <c r="K222" s="7">
        <v>41126</v>
      </c>
      <c r="L222" t="s">
        <v>514</v>
      </c>
      <c r="M222" t="str">
        <f>IFERROR(INDEX(Table2[Campaign], MATCH(Table4[[#This Row],[Well Name (WellView Version)]], Table2[Well Name
Actual], 0)), "A_Others")</f>
        <v>A_Others</v>
      </c>
      <c r="N222" s="19">
        <f>IF(Table4[[#This Row],[Report Number]]=_xlfn.MINIFS(Table4[Report Number], Table4[Well Name (WellView Version)], Table4[[#This Row],[Well Name (WellView Version)]]), Table4[[#This Row],[Depth End (MD)]], Table4[[#This Row],[Depth End (MD)]]-F221)</f>
        <v>970</v>
      </c>
      <c r="O222" s="2">
        <f>IF(Table4[[#This Row],[Report Number]]=_xlfn.MINIFS(Table4[Report Number], Table4[Well Name (WellView Version)], Table4[[#This Row],[Well Name (WellView Version)]]), Table4[[#This Row],[Cum Time Log Days_WV]], Table4[[#This Row],[Cum Time Log Days_WV]]-G221)</f>
        <v>1</v>
      </c>
      <c r="P222" s="2">
        <f>(Table4[[#This Row],[dZ ft]]&lt;=50)*Table4[[#This Row],[dT days]]</f>
        <v>0</v>
      </c>
      <c r="Q222">
        <f>YEAR(Table4[[#This Row],[Report Start Date]])</f>
        <v>2012</v>
      </c>
      <c r="R222">
        <f>Table4[[#This Row],[Year Start Date]]</f>
        <v>2012</v>
      </c>
    </row>
    <row r="223" spans="2:18" x14ac:dyDescent="0.3">
      <c r="B223">
        <v>221</v>
      </c>
      <c r="C223" t="s">
        <v>264</v>
      </c>
      <c r="D223" t="s">
        <v>271</v>
      </c>
      <c r="E223">
        <v>29</v>
      </c>
      <c r="F223" s="2">
        <v>1205</v>
      </c>
      <c r="G223" s="2">
        <v>28.354166666666679</v>
      </c>
      <c r="H223">
        <v>234.99999999999994</v>
      </c>
      <c r="I223">
        <v>234.99999999999994</v>
      </c>
      <c r="J223" s="7">
        <v>41126</v>
      </c>
      <c r="K223" s="7">
        <v>41127</v>
      </c>
      <c r="L223" t="s">
        <v>514</v>
      </c>
      <c r="M223" t="str">
        <f>IFERROR(INDEX(Table2[Campaign], MATCH(Table4[[#This Row],[Well Name (WellView Version)]], Table2[Well Name
Actual], 0)), "A_Others")</f>
        <v>A_Others</v>
      </c>
      <c r="N223" s="19">
        <f>IF(Table4[[#This Row],[Report Number]]=_xlfn.MINIFS(Table4[Report Number], Table4[Well Name (WellView Version)], Table4[[#This Row],[Well Name (WellView Version)]]), Table4[[#This Row],[Depth End (MD)]], Table4[[#This Row],[Depth End (MD)]]-F222)</f>
        <v>235</v>
      </c>
      <c r="O223" s="2">
        <f>IF(Table4[[#This Row],[Report Number]]=_xlfn.MINIFS(Table4[Report Number], Table4[Well Name (WellView Version)], Table4[[#This Row],[Well Name (WellView Version)]]), Table4[[#This Row],[Cum Time Log Days_WV]], Table4[[#This Row],[Cum Time Log Days_WV]]-G222)</f>
        <v>1</v>
      </c>
      <c r="P223" s="2">
        <f>(Table4[[#This Row],[dZ ft]]&lt;=50)*Table4[[#This Row],[dT days]]</f>
        <v>0</v>
      </c>
      <c r="Q223">
        <f>YEAR(Table4[[#This Row],[Report Start Date]])</f>
        <v>2012</v>
      </c>
      <c r="R223">
        <f>Table4[[#This Row],[Year Start Date]]</f>
        <v>2012</v>
      </c>
    </row>
    <row r="224" spans="2:18" x14ac:dyDescent="0.3">
      <c r="B224">
        <v>222</v>
      </c>
      <c r="C224" t="s">
        <v>264</v>
      </c>
      <c r="D224" t="s">
        <v>271</v>
      </c>
      <c r="E224">
        <v>30</v>
      </c>
      <c r="F224" s="2">
        <v>1205</v>
      </c>
      <c r="G224" s="2">
        <v>29.354166666666679</v>
      </c>
      <c r="H224">
        <v>0</v>
      </c>
      <c r="I224">
        <v>0</v>
      </c>
      <c r="J224" s="7">
        <v>41127</v>
      </c>
      <c r="K224" s="7">
        <v>41128</v>
      </c>
      <c r="L224" t="s">
        <v>514</v>
      </c>
      <c r="M224" t="str">
        <f>IFERROR(INDEX(Table2[Campaign], MATCH(Table4[[#This Row],[Well Name (WellView Version)]], Table2[Well Name
Actual], 0)), "A_Others")</f>
        <v>A_Others</v>
      </c>
      <c r="N224" s="19">
        <f>IF(Table4[[#This Row],[Report Number]]=_xlfn.MINIFS(Table4[Report Number], Table4[Well Name (WellView Version)], Table4[[#This Row],[Well Name (WellView Version)]]), Table4[[#This Row],[Depth End (MD)]], Table4[[#This Row],[Depth End (MD)]]-F223)</f>
        <v>0</v>
      </c>
      <c r="O224" s="2">
        <f>IF(Table4[[#This Row],[Report Number]]=_xlfn.MINIFS(Table4[Report Number], Table4[Well Name (WellView Version)], Table4[[#This Row],[Well Name (WellView Version)]]), Table4[[#This Row],[Cum Time Log Days_WV]], Table4[[#This Row],[Cum Time Log Days_WV]]-G223)</f>
        <v>1</v>
      </c>
      <c r="P224" s="2">
        <f>(Table4[[#This Row],[dZ ft]]&lt;=50)*Table4[[#This Row],[dT days]]</f>
        <v>1</v>
      </c>
      <c r="Q224">
        <f>YEAR(Table4[[#This Row],[Report Start Date]])</f>
        <v>2012</v>
      </c>
      <c r="R224">
        <f>Table4[[#This Row],[Year Start Date]]</f>
        <v>2012</v>
      </c>
    </row>
    <row r="225" spans="2:18" x14ac:dyDescent="0.3">
      <c r="B225">
        <v>223</v>
      </c>
      <c r="C225" t="s">
        <v>264</v>
      </c>
      <c r="D225" t="s">
        <v>271</v>
      </c>
      <c r="E225">
        <v>31</v>
      </c>
      <c r="F225" s="2">
        <v>793</v>
      </c>
      <c r="G225" s="2">
        <v>30.354166666666679</v>
      </c>
      <c r="H225">
        <v>21.000000000000011</v>
      </c>
      <c r="I225">
        <v>0</v>
      </c>
      <c r="J225" s="7">
        <v>41128</v>
      </c>
      <c r="K225" s="7">
        <v>41129</v>
      </c>
      <c r="L225" t="s">
        <v>514</v>
      </c>
      <c r="M225" t="str">
        <f>IFERROR(INDEX(Table2[Campaign], MATCH(Table4[[#This Row],[Well Name (WellView Version)]], Table2[Well Name
Actual], 0)), "A_Others")</f>
        <v>A_Others</v>
      </c>
      <c r="N225" s="19">
        <f>IF(Table4[[#This Row],[Report Number]]=_xlfn.MINIFS(Table4[Report Number], Table4[Well Name (WellView Version)], Table4[[#This Row],[Well Name (WellView Version)]]), Table4[[#This Row],[Depth End (MD)]], Table4[[#This Row],[Depth End (MD)]]-F224)</f>
        <v>-412</v>
      </c>
      <c r="O225" s="2">
        <f>IF(Table4[[#This Row],[Report Number]]=_xlfn.MINIFS(Table4[Report Number], Table4[Well Name (WellView Version)], Table4[[#This Row],[Well Name (WellView Version)]]), Table4[[#This Row],[Cum Time Log Days_WV]], Table4[[#This Row],[Cum Time Log Days_WV]]-G224)</f>
        <v>1</v>
      </c>
      <c r="P225" s="2">
        <f>(Table4[[#This Row],[dZ ft]]&lt;=50)*Table4[[#This Row],[dT days]]</f>
        <v>1</v>
      </c>
      <c r="Q225">
        <f>YEAR(Table4[[#This Row],[Report Start Date]])</f>
        <v>2012</v>
      </c>
      <c r="R225">
        <f>Table4[[#This Row],[Year Start Date]]</f>
        <v>2012</v>
      </c>
    </row>
    <row r="226" spans="2:18" x14ac:dyDescent="0.3">
      <c r="B226">
        <v>224</v>
      </c>
      <c r="C226" t="s">
        <v>264</v>
      </c>
      <c r="D226" t="s">
        <v>271</v>
      </c>
      <c r="E226">
        <v>32</v>
      </c>
      <c r="F226" s="2">
        <v>843.99999999999989</v>
      </c>
      <c r="G226" s="2">
        <v>31.354166666666679</v>
      </c>
      <c r="H226">
        <v>37.999999999999929</v>
      </c>
      <c r="I226">
        <v>37.999999999999929</v>
      </c>
      <c r="J226" s="7">
        <v>41129</v>
      </c>
      <c r="K226" s="7">
        <v>41130</v>
      </c>
      <c r="L226" t="s">
        <v>514</v>
      </c>
      <c r="M226" t="str">
        <f>IFERROR(INDEX(Table2[Campaign], MATCH(Table4[[#This Row],[Well Name (WellView Version)]], Table2[Well Name
Actual], 0)), "A_Others")</f>
        <v>A_Others</v>
      </c>
      <c r="N226" s="19">
        <f>IF(Table4[[#This Row],[Report Number]]=_xlfn.MINIFS(Table4[Report Number], Table4[Well Name (WellView Version)], Table4[[#This Row],[Well Name (WellView Version)]]), Table4[[#This Row],[Depth End (MD)]], Table4[[#This Row],[Depth End (MD)]]-F225)</f>
        <v>50.999999999999886</v>
      </c>
      <c r="O226" s="2">
        <f>IF(Table4[[#This Row],[Report Number]]=_xlfn.MINIFS(Table4[Report Number], Table4[Well Name (WellView Version)], Table4[[#This Row],[Well Name (WellView Version)]]), Table4[[#This Row],[Cum Time Log Days_WV]], Table4[[#This Row],[Cum Time Log Days_WV]]-G225)</f>
        <v>1</v>
      </c>
      <c r="P226" s="2">
        <f>(Table4[[#This Row],[dZ ft]]&lt;=50)*Table4[[#This Row],[dT days]]</f>
        <v>0</v>
      </c>
      <c r="Q226">
        <f>YEAR(Table4[[#This Row],[Report Start Date]])</f>
        <v>2012</v>
      </c>
      <c r="R226">
        <f>Table4[[#This Row],[Year Start Date]]</f>
        <v>2012</v>
      </c>
    </row>
    <row r="227" spans="2:18" x14ac:dyDescent="0.3">
      <c r="B227">
        <v>225</v>
      </c>
      <c r="C227" t="s">
        <v>264</v>
      </c>
      <c r="D227" t="s">
        <v>271</v>
      </c>
      <c r="E227">
        <v>33</v>
      </c>
      <c r="F227" s="2">
        <v>856.99999999999989</v>
      </c>
      <c r="G227" s="2">
        <v>32.354166666666679</v>
      </c>
      <c r="H227">
        <v>169</v>
      </c>
      <c r="I227">
        <v>13.000000000000007</v>
      </c>
      <c r="J227" s="7">
        <v>41130</v>
      </c>
      <c r="K227" s="7">
        <v>41131</v>
      </c>
      <c r="L227" t="s">
        <v>514</v>
      </c>
      <c r="M227" t="str">
        <f>IFERROR(INDEX(Table2[Campaign], MATCH(Table4[[#This Row],[Well Name (WellView Version)]], Table2[Well Name
Actual], 0)), "A_Others")</f>
        <v>A_Others</v>
      </c>
      <c r="N227" s="19">
        <f>IF(Table4[[#This Row],[Report Number]]=_xlfn.MINIFS(Table4[Report Number], Table4[Well Name (WellView Version)], Table4[[#This Row],[Well Name (WellView Version)]]), Table4[[#This Row],[Depth End (MD)]], Table4[[#This Row],[Depth End (MD)]]-F226)</f>
        <v>13</v>
      </c>
      <c r="O227" s="2">
        <f>IF(Table4[[#This Row],[Report Number]]=_xlfn.MINIFS(Table4[Report Number], Table4[Well Name (WellView Version)], Table4[[#This Row],[Well Name (WellView Version)]]), Table4[[#This Row],[Cum Time Log Days_WV]], Table4[[#This Row],[Cum Time Log Days_WV]]-G226)</f>
        <v>1</v>
      </c>
      <c r="P227" s="2">
        <f>(Table4[[#This Row],[dZ ft]]&lt;=50)*Table4[[#This Row],[dT days]]</f>
        <v>1</v>
      </c>
      <c r="Q227">
        <f>YEAR(Table4[[#This Row],[Report Start Date]])</f>
        <v>2012</v>
      </c>
      <c r="R227">
        <f>Table4[[#This Row],[Year Start Date]]</f>
        <v>2012</v>
      </c>
    </row>
    <row r="228" spans="2:18" x14ac:dyDescent="0.3">
      <c r="B228">
        <v>226</v>
      </c>
      <c r="C228" t="s">
        <v>264</v>
      </c>
      <c r="D228" t="s">
        <v>271</v>
      </c>
      <c r="E228">
        <v>34</v>
      </c>
      <c r="F228" s="2">
        <v>1391</v>
      </c>
      <c r="G228" s="2">
        <v>33.354166666666679</v>
      </c>
      <c r="H228">
        <v>448.00000000000006</v>
      </c>
      <c r="I228">
        <v>448.00000000000006</v>
      </c>
      <c r="J228" s="7">
        <v>41131</v>
      </c>
      <c r="K228" s="7">
        <v>41132</v>
      </c>
      <c r="L228" t="s">
        <v>514</v>
      </c>
      <c r="M228" t="str">
        <f>IFERROR(INDEX(Table2[Campaign], MATCH(Table4[[#This Row],[Well Name (WellView Version)]], Table2[Well Name
Actual], 0)), "A_Others")</f>
        <v>A_Others</v>
      </c>
      <c r="N228" s="19">
        <f>IF(Table4[[#This Row],[Report Number]]=_xlfn.MINIFS(Table4[Report Number], Table4[Well Name (WellView Version)], Table4[[#This Row],[Well Name (WellView Version)]]), Table4[[#This Row],[Depth End (MD)]], Table4[[#This Row],[Depth End (MD)]]-F227)</f>
        <v>534.00000000000011</v>
      </c>
      <c r="O228" s="2">
        <f>IF(Table4[[#This Row],[Report Number]]=_xlfn.MINIFS(Table4[Report Number], Table4[Well Name (WellView Version)], Table4[[#This Row],[Well Name (WellView Version)]]), Table4[[#This Row],[Cum Time Log Days_WV]], Table4[[#This Row],[Cum Time Log Days_WV]]-G227)</f>
        <v>1</v>
      </c>
      <c r="P228" s="2">
        <f>(Table4[[#This Row],[dZ ft]]&lt;=50)*Table4[[#This Row],[dT days]]</f>
        <v>0</v>
      </c>
      <c r="Q228">
        <f>YEAR(Table4[[#This Row],[Report Start Date]])</f>
        <v>2012</v>
      </c>
      <c r="R228">
        <f>Table4[[#This Row],[Year Start Date]]</f>
        <v>2012</v>
      </c>
    </row>
    <row r="229" spans="2:18" x14ac:dyDescent="0.3">
      <c r="B229">
        <v>227</v>
      </c>
      <c r="C229" t="s">
        <v>264</v>
      </c>
      <c r="D229" t="s">
        <v>271</v>
      </c>
      <c r="E229">
        <v>35</v>
      </c>
      <c r="F229" s="2">
        <v>1806.9999999999998</v>
      </c>
      <c r="G229" s="2">
        <v>34.354166666666679</v>
      </c>
      <c r="H229">
        <v>415.99999999999983</v>
      </c>
      <c r="I229">
        <v>415.99999999999983</v>
      </c>
      <c r="J229" s="7">
        <v>41132</v>
      </c>
      <c r="K229" s="7">
        <v>41133</v>
      </c>
      <c r="L229" t="s">
        <v>518</v>
      </c>
      <c r="M229" t="str">
        <f>IFERROR(INDEX(Table2[Campaign], MATCH(Table4[[#This Row],[Well Name (WellView Version)]], Table2[Well Name
Actual], 0)), "A_Others")</f>
        <v>A_Others</v>
      </c>
      <c r="N229" s="19">
        <f>IF(Table4[[#This Row],[Report Number]]=_xlfn.MINIFS(Table4[Report Number], Table4[Well Name (WellView Version)], Table4[[#This Row],[Well Name (WellView Version)]]), Table4[[#This Row],[Depth End (MD)]], Table4[[#This Row],[Depth End (MD)]]-F228)</f>
        <v>415.99999999999977</v>
      </c>
      <c r="O229" s="2">
        <f>IF(Table4[[#This Row],[Report Number]]=_xlfn.MINIFS(Table4[Report Number], Table4[Well Name (WellView Version)], Table4[[#This Row],[Well Name (WellView Version)]]), Table4[[#This Row],[Cum Time Log Days_WV]], Table4[[#This Row],[Cum Time Log Days_WV]]-G228)</f>
        <v>1</v>
      </c>
      <c r="P229" s="2">
        <f>(Table4[[#This Row],[dZ ft]]&lt;=50)*Table4[[#This Row],[dT days]]</f>
        <v>0</v>
      </c>
      <c r="Q229">
        <f>YEAR(Table4[[#This Row],[Report Start Date]])</f>
        <v>2012</v>
      </c>
      <c r="R229">
        <f>Table4[[#This Row],[Year Start Date]]</f>
        <v>2012</v>
      </c>
    </row>
    <row r="230" spans="2:18" x14ac:dyDescent="0.3">
      <c r="B230">
        <v>228</v>
      </c>
      <c r="C230" t="s">
        <v>264</v>
      </c>
      <c r="D230" t="s">
        <v>271</v>
      </c>
      <c r="E230">
        <v>36</v>
      </c>
      <c r="F230" s="2">
        <v>1806.9999999999998</v>
      </c>
      <c r="G230" s="2">
        <v>35.354166666666679</v>
      </c>
      <c r="H230">
        <v>0</v>
      </c>
      <c r="I230">
        <v>0</v>
      </c>
      <c r="J230" s="7">
        <v>41133</v>
      </c>
      <c r="K230" s="7">
        <v>41134</v>
      </c>
      <c r="L230" t="s">
        <v>518</v>
      </c>
      <c r="M230" t="str">
        <f>IFERROR(INDEX(Table2[Campaign], MATCH(Table4[[#This Row],[Well Name (WellView Version)]], Table2[Well Name
Actual], 0)), "A_Others")</f>
        <v>A_Others</v>
      </c>
      <c r="N230" s="19">
        <f>IF(Table4[[#This Row],[Report Number]]=_xlfn.MINIFS(Table4[Report Number], Table4[Well Name (WellView Version)], Table4[[#This Row],[Well Name (WellView Version)]]), Table4[[#This Row],[Depth End (MD)]], Table4[[#This Row],[Depth End (MD)]]-F229)</f>
        <v>0</v>
      </c>
      <c r="O230" s="2">
        <f>IF(Table4[[#This Row],[Report Number]]=_xlfn.MINIFS(Table4[Report Number], Table4[Well Name (WellView Version)], Table4[[#This Row],[Well Name (WellView Version)]]), Table4[[#This Row],[Cum Time Log Days_WV]], Table4[[#This Row],[Cum Time Log Days_WV]]-G229)</f>
        <v>1</v>
      </c>
      <c r="P230" s="2">
        <f>(Table4[[#This Row],[dZ ft]]&lt;=50)*Table4[[#This Row],[dT days]]</f>
        <v>1</v>
      </c>
      <c r="Q230">
        <f>YEAR(Table4[[#This Row],[Report Start Date]])</f>
        <v>2012</v>
      </c>
      <c r="R230">
        <f>Table4[[#This Row],[Year Start Date]]</f>
        <v>2012</v>
      </c>
    </row>
    <row r="231" spans="2:18" x14ac:dyDescent="0.3">
      <c r="B231">
        <v>229</v>
      </c>
      <c r="C231" t="s">
        <v>264</v>
      </c>
      <c r="D231" t="s">
        <v>271</v>
      </c>
      <c r="E231">
        <v>37</v>
      </c>
      <c r="F231" s="2">
        <v>2330</v>
      </c>
      <c r="G231" s="2">
        <v>36.354166666666679</v>
      </c>
      <c r="H231">
        <v>522.99999999999989</v>
      </c>
      <c r="I231">
        <v>522.99999999999989</v>
      </c>
      <c r="J231" s="7">
        <v>41134</v>
      </c>
      <c r="K231" s="7">
        <v>41135</v>
      </c>
      <c r="L231" t="s">
        <v>518</v>
      </c>
      <c r="M231" t="str">
        <f>IFERROR(INDEX(Table2[Campaign], MATCH(Table4[[#This Row],[Well Name (WellView Version)]], Table2[Well Name
Actual], 0)), "A_Others")</f>
        <v>A_Others</v>
      </c>
      <c r="N231" s="19">
        <f>IF(Table4[[#This Row],[Report Number]]=_xlfn.MINIFS(Table4[Report Number], Table4[Well Name (WellView Version)], Table4[[#This Row],[Well Name (WellView Version)]]), Table4[[#This Row],[Depth End (MD)]], Table4[[#This Row],[Depth End (MD)]]-F230)</f>
        <v>523.00000000000023</v>
      </c>
      <c r="O231" s="2">
        <f>IF(Table4[[#This Row],[Report Number]]=_xlfn.MINIFS(Table4[Report Number], Table4[Well Name (WellView Version)], Table4[[#This Row],[Well Name (WellView Version)]]), Table4[[#This Row],[Cum Time Log Days_WV]], Table4[[#This Row],[Cum Time Log Days_WV]]-G230)</f>
        <v>1</v>
      </c>
      <c r="P231" s="2">
        <f>(Table4[[#This Row],[dZ ft]]&lt;=50)*Table4[[#This Row],[dT days]]</f>
        <v>0</v>
      </c>
      <c r="Q231">
        <f>YEAR(Table4[[#This Row],[Report Start Date]])</f>
        <v>2012</v>
      </c>
      <c r="R231">
        <f>Table4[[#This Row],[Year Start Date]]</f>
        <v>2012</v>
      </c>
    </row>
    <row r="232" spans="2:18" x14ac:dyDescent="0.3">
      <c r="B232">
        <v>230</v>
      </c>
      <c r="C232" t="s">
        <v>264</v>
      </c>
      <c r="D232" t="s">
        <v>271</v>
      </c>
      <c r="E232">
        <v>38</v>
      </c>
      <c r="F232" s="2">
        <v>3050</v>
      </c>
      <c r="G232" s="2">
        <v>37.354166666666679</v>
      </c>
      <c r="H232">
        <v>720</v>
      </c>
      <c r="I232">
        <v>720</v>
      </c>
      <c r="J232" s="7">
        <v>41135</v>
      </c>
      <c r="K232" s="7">
        <v>41136</v>
      </c>
      <c r="L232" t="s">
        <v>518</v>
      </c>
      <c r="M232" t="str">
        <f>IFERROR(INDEX(Table2[Campaign], MATCH(Table4[[#This Row],[Well Name (WellView Version)]], Table2[Well Name
Actual], 0)), "A_Others")</f>
        <v>A_Others</v>
      </c>
      <c r="N232" s="19">
        <f>IF(Table4[[#This Row],[Report Number]]=_xlfn.MINIFS(Table4[Report Number], Table4[Well Name (WellView Version)], Table4[[#This Row],[Well Name (WellView Version)]]), Table4[[#This Row],[Depth End (MD)]], Table4[[#This Row],[Depth End (MD)]]-F231)</f>
        <v>720</v>
      </c>
      <c r="O232" s="2">
        <f>IF(Table4[[#This Row],[Report Number]]=_xlfn.MINIFS(Table4[Report Number], Table4[Well Name (WellView Version)], Table4[[#This Row],[Well Name (WellView Version)]]), Table4[[#This Row],[Cum Time Log Days_WV]], Table4[[#This Row],[Cum Time Log Days_WV]]-G231)</f>
        <v>1</v>
      </c>
      <c r="P232" s="2">
        <f>(Table4[[#This Row],[dZ ft]]&lt;=50)*Table4[[#This Row],[dT days]]</f>
        <v>0</v>
      </c>
      <c r="Q232">
        <f>YEAR(Table4[[#This Row],[Report Start Date]])</f>
        <v>2012</v>
      </c>
      <c r="R232">
        <f>Table4[[#This Row],[Year Start Date]]</f>
        <v>2012</v>
      </c>
    </row>
    <row r="233" spans="2:18" x14ac:dyDescent="0.3">
      <c r="B233">
        <v>231</v>
      </c>
      <c r="C233" t="s">
        <v>264</v>
      </c>
      <c r="D233" t="s">
        <v>271</v>
      </c>
      <c r="E233">
        <v>39</v>
      </c>
      <c r="F233" s="2">
        <v>3724</v>
      </c>
      <c r="G233" s="2">
        <v>38.354166666666679</v>
      </c>
      <c r="H233">
        <v>674</v>
      </c>
      <c r="I233">
        <v>674</v>
      </c>
      <c r="J233" s="7">
        <v>41136</v>
      </c>
      <c r="K233" s="7">
        <v>41137</v>
      </c>
      <c r="L233" t="s">
        <v>518</v>
      </c>
      <c r="M233" t="str">
        <f>IFERROR(INDEX(Table2[Campaign], MATCH(Table4[[#This Row],[Well Name (WellView Version)]], Table2[Well Name
Actual], 0)), "A_Others")</f>
        <v>A_Others</v>
      </c>
      <c r="N233" s="19">
        <f>IF(Table4[[#This Row],[Report Number]]=_xlfn.MINIFS(Table4[Report Number], Table4[Well Name (WellView Version)], Table4[[#This Row],[Well Name (WellView Version)]]), Table4[[#This Row],[Depth End (MD)]], Table4[[#This Row],[Depth End (MD)]]-F232)</f>
        <v>674</v>
      </c>
      <c r="O233" s="2">
        <f>IF(Table4[[#This Row],[Report Number]]=_xlfn.MINIFS(Table4[Report Number], Table4[Well Name (WellView Version)], Table4[[#This Row],[Well Name (WellView Version)]]), Table4[[#This Row],[Cum Time Log Days_WV]], Table4[[#This Row],[Cum Time Log Days_WV]]-G232)</f>
        <v>1</v>
      </c>
      <c r="P233" s="2">
        <f>(Table4[[#This Row],[dZ ft]]&lt;=50)*Table4[[#This Row],[dT days]]</f>
        <v>0</v>
      </c>
      <c r="Q233">
        <f>YEAR(Table4[[#This Row],[Report Start Date]])</f>
        <v>2012</v>
      </c>
      <c r="R233">
        <f>Table4[[#This Row],[Year Start Date]]</f>
        <v>2012</v>
      </c>
    </row>
    <row r="234" spans="2:18" x14ac:dyDescent="0.3">
      <c r="B234">
        <v>232</v>
      </c>
      <c r="C234" t="s">
        <v>264</v>
      </c>
      <c r="D234" t="s">
        <v>271</v>
      </c>
      <c r="E234">
        <v>40</v>
      </c>
      <c r="F234" s="2">
        <v>4200</v>
      </c>
      <c r="G234" s="2">
        <v>39.354166666666679</v>
      </c>
      <c r="H234">
        <v>476.00000000000028</v>
      </c>
      <c r="I234">
        <v>476.00000000000028</v>
      </c>
      <c r="J234" s="7">
        <v>41137</v>
      </c>
      <c r="K234" s="7">
        <v>41138</v>
      </c>
      <c r="L234" t="s">
        <v>519</v>
      </c>
      <c r="M234" t="str">
        <f>IFERROR(INDEX(Table2[Campaign], MATCH(Table4[[#This Row],[Well Name (WellView Version)]], Table2[Well Name
Actual], 0)), "A_Others")</f>
        <v>A_Others</v>
      </c>
      <c r="N234" s="19">
        <f>IF(Table4[[#This Row],[Report Number]]=_xlfn.MINIFS(Table4[Report Number], Table4[Well Name (WellView Version)], Table4[[#This Row],[Well Name (WellView Version)]]), Table4[[#This Row],[Depth End (MD)]], Table4[[#This Row],[Depth End (MD)]]-F233)</f>
        <v>476</v>
      </c>
      <c r="O234" s="2">
        <f>IF(Table4[[#This Row],[Report Number]]=_xlfn.MINIFS(Table4[Report Number], Table4[Well Name (WellView Version)], Table4[[#This Row],[Well Name (WellView Version)]]), Table4[[#This Row],[Cum Time Log Days_WV]], Table4[[#This Row],[Cum Time Log Days_WV]]-G233)</f>
        <v>1</v>
      </c>
      <c r="P234" s="2">
        <f>(Table4[[#This Row],[dZ ft]]&lt;=50)*Table4[[#This Row],[dT days]]</f>
        <v>0</v>
      </c>
      <c r="Q234">
        <f>YEAR(Table4[[#This Row],[Report Start Date]])</f>
        <v>2012</v>
      </c>
      <c r="R234">
        <f>Table4[[#This Row],[Year Start Date]]</f>
        <v>2012</v>
      </c>
    </row>
    <row r="235" spans="2:18" x14ac:dyDescent="0.3">
      <c r="B235">
        <v>233</v>
      </c>
      <c r="C235" t="s">
        <v>264</v>
      </c>
      <c r="D235" t="s">
        <v>271</v>
      </c>
      <c r="E235">
        <v>41</v>
      </c>
      <c r="F235" s="2">
        <v>4200</v>
      </c>
      <c r="G235" s="2">
        <v>40.354166666666679</v>
      </c>
      <c r="H235">
        <v>0</v>
      </c>
      <c r="I235">
        <v>0</v>
      </c>
      <c r="J235" s="7">
        <v>41138</v>
      </c>
      <c r="K235" s="7">
        <v>41139</v>
      </c>
      <c r="L235" t="s">
        <v>519</v>
      </c>
      <c r="M235" t="str">
        <f>IFERROR(INDEX(Table2[Campaign], MATCH(Table4[[#This Row],[Well Name (WellView Version)]], Table2[Well Name
Actual], 0)), "A_Others")</f>
        <v>A_Others</v>
      </c>
      <c r="N235" s="19">
        <f>IF(Table4[[#This Row],[Report Number]]=_xlfn.MINIFS(Table4[Report Number], Table4[Well Name (WellView Version)], Table4[[#This Row],[Well Name (WellView Version)]]), Table4[[#This Row],[Depth End (MD)]], Table4[[#This Row],[Depth End (MD)]]-F234)</f>
        <v>0</v>
      </c>
      <c r="O235" s="2">
        <f>IF(Table4[[#This Row],[Report Number]]=_xlfn.MINIFS(Table4[Report Number], Table4[Well Name (WellView Version)], Table4[[#This Row],[Well Name (WellView Version)]]), Table4[[#This Row],[Cum Time Log Days_WV]], Table4[[#This Row],[Cum Time Log Days_WV]]-G234)</f>
        <v>1</v>
      </c>
      <c r="P235" s="2">
        <f>(Table4[[#This Row],[dZ ft]]&lt;=50)*Table4[[#This Row],[dT days]]</f>
        <v>1</v>
      </c>
      <c r="Q235">
        <f>YEAR(Table4[[#This Row],[Report Start Date]])</f>
        <v>2012</v>
      </c>
      <c r="R235">
        <f>Table4[[#This Row],[Year Start Date]]</f>
        <v>2012</v>
      </c>
    </row>
    <row r="236" spans="2:18" x14ac:dyDescent="0.3">
      <c r="B236">
        <v>234</v>
      </c>
      <c r="C236" t="s">
        <v>264</v>
      </c>
      <c r="D236" t="s">
        <v>271</v>
      </c>
      <c r="E236">
        <v>42</v>
      </c>
      <c r="F236" s="2">
        <v>4200</v>
      </c>
      <c r="G236" s="2">
        <v>41.354166666666679</v>
      </c>
      <c r="H236">
        <v>0</v>
      </c>
      <c r="I236">
        <v>0</v>
      </c>
      <c r="J236" s="7">
        <v>41139</v>
      </c>
      <c r="K236" s="7">
        <v>41140</v>
      </c>
      <c r="L236" t="s">
        <v>519</v>
      </c>
      <c r="M236" t="str">
        <f>IFERROR(INDEX(Table2[Campaign], MATCH(Table4[[#This Row],[Well Name (WellView Version)]], Table2[Well Name
Actual], 0)), "A_Others")</f>
        <v>A_Others</v>
      </c>
      <c r="N236" s="19">
        <f>IF(Table4[[#This Row],[Report Number]]=_xlfn.MINIFS(Table4[Report Number], Table4[Well Name (WellView Version)], Table4[[#This Row],[Well Name (WellView Version)]]), Table4[[#This Row],[Depth End (MD)]], Table4[[#This Row],[Depth End (MD)]]-F235)</f>
        <v>0</v>
      </c>
      <c r="O236" s="2">
        <f>IF(Table4[[#This Row],[Report Number]]=_xlfn.MINIFS(Table4[Report Number], Table4[Well Name (WellView Version)], Table4[[#This Row],[Well Name (WellView Version)]]), Table4[[#This Row],[Cum Time Log Days_WV]], Table4[[#This Row],[Cum Time Log Days_WV]]-G235)</f>
        <v>1</v>
      </c>
      <c r="P236" s="2">
        <f>(Table4[[#This Row],[dZ ft]]&lt;=50)*Table4[[#This Row],[dT days]]</f>
        <v>1</v>
      </c>
      <c r="Q236">
        <f>YEAR(Table4[[#This Row],[Report Start Date]])</f>
        <v>2012</v>
      </c>
      <c r="R236">
        <f>Table4[[#This Row],[Year Start Date]]</f>
        <v>2012</v>
      </c>
    </row>
    <row r="237" spans="2:18" x14ac:dyDescent="0.3">
      <c r="B237">
        <v>235</v>
      </c>
      <c r="C237" t="s">
        <v>264</v>
      </c>
      <c r="D237" t="s">
        <v>271</v>
      </c>
      <c r="E237">
        <v>43</v>
      </c>
      <c r="F237" s="2">
        <v>4200</v>
      </c>
      <c r="G237" s="2">
        <v>42.354166666666679</v>
      </c>
      <c r="H237">
        <v>0</v>
      </c>
      <c r="I237">
        <v>0</v>
      </c>
      <c r="J237" s="7">
        <v>41140</v>
      </c>
      <c r="K237" s="7">
        <v>41141</v>
      </c>
      <c r="L237" t="s">
        <v>519</v>
      </c>
      <c r="M237" t="str">
        <f>IFERROR(INDEX(Table2[Campaign], MATCH(Table4[[#This Row],[Well Name (WellView Version)]], Table2[Well Name
Actual], 0)), "A_Others")</f>
        <v>A_Others</v>
      </c>
      <c r="N237" s="19">
        <f>IF(Table4[[#This Row],[Report Number]]=_xlfn.MINIFS(Table4[Report Number], Table4[Well Name (WellView Version)], Table4[[#This Row],[Well Name (WellView Version)]]), Table4[[#This Row],[Depth End (MD)]], Table4[[#This Row],[Depth End (MD)]]-F236)</f>
        <v>0</v>
      </c>
      <c r="O237" s="2">
        <f>IF(Table4[[#This Row],[Report Number]]=_xlfn.MINIFS(Table4[Report Number], Table4[Well Name (WellView Version)], Table4[[#This Row],[Well Name (WellView Version)]]), Table4[[#This Row],[Cum Time Log Days_WV]], Table4[[#This Row],[Cum Time Log Days_WV]]-G236)</f>
        <v>1</v>
      </c>
      <c r="P237" s="2">
        <f>(Table4[[#This Row],[dZ ft]]&lt;=50)*Table4[[#This Row],[dT days]]</f>
        <v>1</v>
      </c>
      <c r="Q237">
        <f>YEAR(Table4[[#This Row],[Report Start Date]])</f>
        <v>2012</v>
      </c>
      <c r="R237">
        <f>Table4[[#This Row],[Year Start Date]]</f>
        <v>2012</v>
      </c>
    </row>
    <row r="238" spans="2:18" x14ac:dyDescent="0.3">
      <c r="B238">
        <v>236</v>
      </c>
      <c r="C238" t="s">
        <v>264</v>
      </c>
      <c r="D238" t="s">
        <v>271</v>
      </c>
      <c r="E238">
        <v>44</v>
      </c>
      <c r="F238" s="2">
        <v>4969</v>
      </c>
      <c r="G238" s="2">
        <v>43.354166666666679</v>
      </c>
      <c r="H238">
        <v>769</v>
      </c>
      <c r="I238">
        <v>769</v>
      </c>
      <c r="J238" s="7">
        <v>41141</v>
      </c>
      <c r="K238" s="7">
        <v>41142</v>
      </c>
      <c r="L238" t="s">
        <v>519</v>
      </c>
      <c r="M238" t="str">
        <f>IFERROR(INDEX(Table2[Campaign], MATCH(Table4[[#This Row],[Well Name (WellView Version)]], Table2[Well Name
Actual], 0)), "A_Others")</f>
        <v>A_Others</v>
      </c>
      <c r="N238" s="19">
        <f>IF(Table4[[#This Row],[Report Number]]=_xlfn.MINIFS(Table4[Report Number], Table4[Well Name (WellView Version)], Table4[[#This Row],[Well Name (WellView Version)]]), Table4[[#This Row],[Depth End (MD)]], Table4[[#This Row],[Depth End (MD)]]-F237)</f>
        <v>769</v>
      </c>
      <c r="O238" s="2">
        <f>IF(Table4[[#This Row],[Report Number]]=_xlfn.MINIFS(Table4[Report Number], Table4[Well Name (WellView Version)], Table4[[#This Row],[Well Name (WellView Version)]]), Table4[[#This Row],[Cum Time Log Days_WV]], Table4[[#This Row],[Cum Time Log Days_WV]]-G237)</f>
        <v>1</v>
      </c>
      <c r="P238" s="2">
        <f>(Table4[[#This Row],[dZ ft]]&lt;=50)*Table4[[#This Row],[dT days]]</f>
        <v>0</v>
      </c>
      <c r="Q238">
        <f>YEAR(Table4[[#This Row],[Report Start Date]])</f>
        <v>2012</v>
      </c>
      <c r="R238">
        <f>Table4[[#This Row],[Year Start Date]]</f>
        <v>2012</v>
      </c>
    </row>
    <row r="239" spans="2:18" x14ac:dyDescent="0.3">
      <c r="B239">
        <v>237</v>
      </c>
      <c r="C239" t="s">
        <v>264</v>
      </c>
      <c r="D239" t="s">
        <v>271</v>
      </c>
      <c r="E239">
        <v>45</v>
      </c>
      <c r="F239" s="2">
        <v>5817.9999999999991</v>
      </c>
      <c r="G239" s="2">
        <v>44.354166666666679</v>
      </c>
      <c r="H239">
        <v>848.99999999999932</v>
      </c>
      <c r="I239">
        <v>848.99999999999932</v>
      </c>
      <c r="J239" s="7">
        <v>41142</v>
      </c>
      <c r="K239" s="7">
        <v>41143</v>
      </c>
      <c r="L239" t="s">
        <v>519</v>
      </c>
      <c r="M239" t="str">
        <f>IFERROR(INDEX(Table2[Campaign], MATCH(Table4[[#This Row],[Well Name (WellView Version)]], Table2[Well Name
Actual], 0)), "A_Others")</f>
        <v>A_Others</v>
      </c>
      <c r="N239" s="19">
        <f>IF(Table4[[#This Row],[Report Number]]=_xlfn.MINIFS(Table4[Report Number], Table4[Well Name (WellView Version)], Table4[[#This Row],[Well Name (WellView Version)]]), Table4[[#This Row],[Depth End (MD)]], Table4[[#This Row],[Depth End (MD)]]-F238)</f>
        <v>848.99999999999909</v>
      </c>
      <c r="O239" s="2">
        <f>IF(Table4[[#This Row],[Report Number]]=_xlfn.MINIFS(Table4[Report Number], Table4[Well Name (WellView Version)], Table4[[#This Row],[Well Name (WellView Version)]]), Table4[[#This Row],[Cum Time Log Days_WV]], Table4[[#This Row],[Cum Time Log Days_WV]]-G238)</f>
        <v>1</v>
      </c>
      <c r="P239" s="2">
        <f>(Table4[[#This Row],[dZ ft]]&lt;=50)*Table4[[#This Row],[dT days]]</f>
        <v>0</v>
      </c>
      <c r="Q239">
        <f>YEAR(Table4[[#This Row],[Report Start Date]])</f>
        <v>2012</v>
      </c>
      <c r="R239">
        <f>Table4[[#This Row],[Year Start Date]]</f>
        <v>2012</v>
      </c>
    </row>
    <row r="240" spans="2:18" x14ac:dyDescent="0.3">
      <c r="B240">
        <v>238</v>
      </c>
      <c r="C240" t="s">
        <v>264</v>
      </c>
      <c r="D240" t="s">
        <v>271</v>
      </c>
      <c r="E240">
        <v>46</v>
      </c>
      <c r="F240" s="2">
        <v>6622.9999999999991</v>
      </c>
      <c r="G240" s="2">
        <v>45.354166666666679</v>
      </c>
      <c r="H240">
        <v>805.00000000000011</v>
      </c>
      <c r="I240">
        <v>805.00000000000011</v>
      </c>
      <c r="J240" s="7">
        <v>41143</v>
      </c>
      <c r="K240" s="7">
        <v>41144</v>
      </c>
      <c r="L240" t="s">
        <v>519</v>
      </c>
      <c r="M240" t="str">
        <f>IFERROR(INDEX(Table2[Campaign], MATCH(Table4[[#This Row],[Well Name (WellView Version)]], Table2[Well Name
Actual], 0)), "A_Others")</f>
        <v>A_Others</v>
      </c>
      <c r="N240" s="19">
        <f>IF(Table4[[#This Row],[Report Number]]=_xlfn.MINIFS(Table4[Report Number], Table4[Well Name (WellView Version)], Table4[[#This Row],[Well Name (WellView Version)]]), Table4[[#This Row],[Depth End (MD)]], Table4[[#This Row],[Depth End (MD)]]-F239)</f>
        <v>805</v>
      </c>
      <c r="O240" s="2">
        <f>IF(Table4[[#This Row],[Report Number]]=_xlfn.MINIFS(Table4[Report Number], Table4[Well Name (WellView Version)], Table4[[#This Row],[Well Name (WellView Version)]]), Table4[[#This Row],[Cum Time Log Days_WV]], Table4[[#This Row],[Cum Time Log Days_WV]]-G239)</f>
        <v>1</v>
      </c>
      <c r="P240" s="2">
        <f>(Table4[[#This Row],[dZ ft]]&lt;=50)*Table4[[#This Row],[dT days]]</f>
        <v>0</v>
      </c>
      <c r="Q240">
        <f>YEAR(Table4[[#This Row],[Report Start Date]])</f>
        <v>2012</v>
      </c>
      <c r="R240">
        <f>Table4[[#This Row],[Year Start Date]]</f>
        <v>2012</v>
      </c>
    </row>
    <row r="241" spans="2:18" x14ac:dyDescent="0.3">
      <c r="B241">
        <v>239</v>
      </c>
      <c r="C241" t="s">
        <v>264</v>
      </c>
      <c r="D241" t="s">
        <v>271</v>
      </c>
      <c r="E241">
        <v>47</v>
      </c>
      <c r="F241" s="2">
        <v>6622.9999999999991</v>
      </c>
      <c r="G241" s="2">
        <v>46.354166666666679</v>
      </c>
      <c r="H241">
        <v>0</v>
      </c>
      <c r="I241">
        <v>0</v>
      </c>
      <c r="J241" s="7">
        <v>41144</v>
      </c>
      <c r="K241" s="7">
        <v>41145</v>
      </c>
      <c r="L241" t="s">
        <v>520</v>
      </c>
      <c r="M241" t="str">
        <f>IFERROR(INDEX(Table2[Campaign], MATCH(Table4[[#This Row],[Well Name (WellView Version)]], Table2[Well Name
Actual], 0)), "A_Others")</f>
        <v>A_Others</v>
      </c>
      <c r="N241" s="19">
        <f>IF(Table4[[#This Row],[Report Number]]=_xlfn.MINIFS(Table4[Report Number], Table4[Well Name (WellView Version)], Table4[[#This Row],[Well Name (WellView Version)]]), Table4[[#This Row],[Depth End (MD)]], Table4[[#This Row],[Depth End (MD)]]-F240)</f>
        <v>0</v>
      </c>
      <c r="O241" s="2">
        <f>IF(Table4[[#This Row],[Report Number]]=_xlfn.MINIFS(Table4[Report Number], Table4[Well Name (WellView Version)], Table4[[#This Row],[Well Name (WellView Version)]]), Table4[[#This Row],[Cum Time Log Days_WV]], Table4[[#This Row],[Cum Time Log Days_WV]]-G240)</f>
        <v>1</v>
      </c>
      <c r="P241" s="2">
        <f>(Table4[[#This Row],[dZ ft]]&lt;=50)*Table4[[#This Row],[dT days]]</f>
        <v>1</v>
      </c>
      <c r="Q241">
        <f>YEAR(Table4[[#This Row],[Report Start Date]])</f>
        <v>2012</v>
      </c>
      <c r="R241">
        <f>Table4[[#This Row],[Year Start Date]]</f>
        <v>2012</v>
      </c>
    </row>
    <row r="242" spans="2:18" x14ac:dyDescent="0.3">
      <c r="B242">
        <v>240</v>
      </c>
      <c r="C242" t="s">
        <v>264</v>
      </c>
      <c r="D242" t="s">
        <v>271</v>
      </c>
      <c r="E242">
        <v>48</v>
      </c>
      <c r="F242" s="2">
        <v>6622.9999999999991</v>
      </c>
      <c r="G242" s="2">
        <v>47.354166666666679</v>
      </c>
      <c r="H242">
        <v>0</v>
      </c>
      <c r="I242">
        <v>0</v>
      </c>
      <c r="J242" s="7">
        <v>41145</v>
      </c>
      <c r="K242" s="7">
        <v>41146</v>
      </c>
      <c r="L242" t="s">
        <v>520</v>
      </c>
      <c r="M242" t="str">
        <f>IFERROR(INDEX(Table2[Campaign], MATCH(Table4[[#This Row],[Well Name (WellView Version)]], Table2[Well Name
Actual], 0)), "A_Others")</f>
        <v>A_Others</v>
      </c>
      <c r="N242" s="19">
        <f>IF(Table4[[#This Row],[Report Number]]=_xlfn.MINIFS(Table4[Report Number], Table4[Well Name (WellView Version)], Table4[[#This Row],[Well Name (WellView Version)]]), Table4[[#This Row],[Depth End (MD)]], Table4[[#This Row],[Depth End (MD)]]-F241)</f>
        <v>0</v>
      </c>
      <c r="O242" s="2">
        <f>IF(Table4[[#This Row],[Report Number]]=_xlfn.MINIFS(Table4[Report Number], Table4[Well Name (WellView Version)], Table4[[#This Row],[Well Name (WellView Version)]]), Table4[[#This Row],[Cum Time Log Days_WV]], Table4[[#This Row],[Cum Time Log Days_WV]]-G241)</f>
        <v>1</v>
      </c>
      <c r="P242" s="2">
        <f>(Table4[[#This Row],[dZ ft]]&lt;=50)*Table4[[#This Row],[dT days]]</f>
        <v>1</v>
      </c>
      <c r="Q242">
        <f>YEAR(Table4[[#This Row],[Report Start Date]])</f>
        <v>2012</v>
      </c>
      <c r="R242">
        <f>Table4[[#This Row],[Year Start Date]]</f>
        <v>2012</v>
      </c>
    </row>
    <row r="243" spans="2:18" x14ac:dyDescent="0.3">
      <c r="B243">
        <v>241</v>
      </c>
      <c r="C243" t="s">
        <v>264</v>
      </c>
      <c r="D243" t="s">
        <v>271</v>
      </c>
      <c r="E243">
        <v>49</v>
      </c>
      <c r="F243" s="2">
        <v>7591</v>
      </c>
      <c r="G243" s="2">
        <v>48.354166666666679</v>
      </c>
      <c r="H243">
        <v>691.0000000000008</v>
      </c>
      <c r="I243">
        <v>691.0000000000008</v>
      </c>
      <c r="J243" s="7">
        <v>41146</v>
      </c>
      <c r="K243" s="7">
        <v>41147</v>
      </c>
      <c r="L243" t="s">
        <v>520</v>
      </c>
      <c r="M243" t="str">
        <f>IFERROR(INDEX(Table2[Campaign], MATCH(Table4[[#This Row],[Well Name (WellView Version)]], Table2[Well Name
Actual], 0)), "A_Others")</f>
        <v>A_Others</v>
      </c>
      <c r="N243" s="19">
        <f>IF(Table4[[#This Row],[Report Number]]=_xlfn.MINIFS(Table4[Report Number], Table4[Well Name (WellView Version)], Table4[[#This Row],[Well Name (WellView Version)]]), Table4[[#This Row],[Depth End (MD)]], Table4[[#This Row],[Depth End (MD)]]-F242)</f>
        <v>968.00000000000091</v>
      </c>
      <c r="O243" s="2">
        <f>IF(Table4[[#This Row],[Report Number]]=_xlfn.MINIFS(Table4[Report Number], Table4[Well Name (WellView Version)], Table4[[#This Row],[Well Name (WellView Version)]]), Table4[[#This Row],[Cum Time Log Days_WV]], Table4[[#This Row],[Cum Time Log Days_WV]]-G242)</f>
        <v>1</v>
      </c>
      <c r="P243" s="2">
        <f>(Table4[[#This Row],[dZ ft]]&lt;=50)*Table4[[#This Row],[dT days]]</f>
        <v>0</v>
      </c>
      <c r="Q243">
        <f>YEAR(Table4[[#This Row],[Report Start Date]])</f>
        <v>2012</v>
      </c>
      <c r="R243">
        <f>Table4[[#This Row],[Year Start Date]]</f>
        <v>2012</v>
      </c>
    </row>
    <row r="244" spans="2:18" x14ac:dyDescent="0.3">
      <c r="B244">
        <v>242</v>
      </c>
      <c r="C244" t="s">
        <v>264</v>
      </c>
      <c r="D244" t="s">
        <v>271</v>
      </c>
      <c r="E244">
        <v>50</v>
      </c>
      <c r="F244" s="2">
        <v>8342.9999999999982</v>
      </c>
      <c r="G244" s="2">
        <v>49.354166666666679</v>
      </c>
      <c r="H244">
        <v>751.99999999999886</v>
      </c>
      <c r="I244">
        <v>751.99999999999886</v>
      </c>
      <c r="J244" s="7">
        <v>41147</v>
      </c>
      <c r="K244" s="7">
        <v>41148</v>
      </c>
      <c r="L244" t="s">
        <v>520</v>
      </c>
      <c r="M244" t="str">
        <f>IFERROR(INDEX(Table2[Campaign], MATCH(Table4[[#This Row],[Well Name (WellView Version)]], Table2[Well Name
Actual], 0)), "A_Others")</f>
        <v>A_Others</v>
      </c>
      <c r="N244" s="19">
        <f>IF(Table4[[#This Row],[Report Number]]=_xlfn.MINIFS(Table4[Report Number], Table4[Well Name (WellView Version)], Table4[[#This Row],[Well Name (WellView Version)]]), Table4[[#This Row],[Depth End (MD)]], Table4[[#This Row],[Depth End (MD)]]-F243)</f>
        <v>751.99999999999818</v>
      </c>
      <c r="O244" s="2">
        <f>IF(Table4[[#This Row],[Report Number]]=_xlfn.MINIFS(Table4[Report Number], Table4[Well Name (WellView Version)], Table4[[#This Row],[Well Name (WellView Version)]]), Table4[[#This Row],[Cum Time Log Days_WV]], Table4[[#This Row],[Cum Time Log Days_WV]]-G243)</f>
        <v>1</v>
      </c>
      <c r="P244" s="2">
        <f>(Table4[[#This Row],[dZ ft]]&lt;=50)*Table4[[#This Row],[dT days]]</f>
        <v>0</v>
      </c>
      <c r="Q244">
        <f>YEAR(Table4[[#This Row],[Report Start Date]])</f>
        <v>2012</v>
      </c>
      <c r="R244">
        <f>Table4[[#This Row],[Year Start Date]]</f>
        <v>2012</v>
      </c>
    </row>
    <row r="245" spans="2:18" x14ac:dyDescent="0.3">
      <c r="B245">
        <v>243</v>
      </c>
      <c r="C245" t="s">
        <v>264</v>
      </c>
      <c r="D245" t="s">
        <v>271</v>
      </c>
      <c r="E245">
        <v>51</v>
      </c>
      <c r="F245" s="2">
        <v>8342.9999999999982</v>
      </c>
      <c r="G245" s="2">
        <v>50.354166666666679</v>
      </c>
      <c r="H245">
        <v>0</v>
      </c>
      <c r="I245">
        <v>0</v>
      </c>
      <c r="J245" s="7">
        <v>41148</v>
      </c>
      <c r="K245" s="7">
        <v>41149</v>
      </c>
      <c r="L245" t="s">
        <v>522</v>
      </c>
      <c r="M245" t="str">
        <f>IFERROR(INDEX(Table2[Campaign], MATCH(Table4[[#This Row],[Well Name (WellView Version)]], Table2[Well Name
Actual], 0)), "A_Others")</f>
        <v>A_Others</v>
      </c>
      <c r="N245" s="19">
        <f>IF(Table4[[#This Row],[Report Number]]=_xlfn.MINIFS(Table4[Report Number], Table4[Well Name (WellView Version)], Table4[[#This Row],[Well Name (WellView Version)]]), Table4[[#This Row],[Depth End (MD)]], Table4[[#This Row],[Depth End (MD)]]-F244)</f>
        <v>0</v>
      </c>
      <c r="O245" s="2">
        <f>IF(Table4[[#This Row],[Report Number]]=_xlfn.MINIFS(Table4[Report Number], Table4[Well Name (WellView Version)], Table4[[#This Row],[Well Name (WellView Version)]]), Table4[[#This Row],[Cum Time Log Days_WV]], Table4[[#This Row],[Cum Time Log Days_WV]]-G244)</f>
        <v>1</v>
      </c>
      <c r="P245" s="2">
        <f>(Table4[[#This Row],[dZ ft]]&lt;=50)*Table4[[#This Row],[dT days]]</f>
        <v>1</v>
      </c>
      <c r="Q245">
        <f>YEAR(Table4[[#This Row],[Report Start Date]])</f>
        <v>2012</v>
      </c>
      <c r="R245">
        <f>Table4[[#This Row],[Year Start Date]]</f>
        <v>2012</v>
      </c>
    </row>
    <row r="246" spans="2:18" x14ac:dyDescent="0.3">
      <c r="B246">
        <v>244</v>
      </c>
      <c r="C246" t="s">
        <v>264</v>
      </c>
      <c r="D246" t="s">
        <v>271</v>
      </c>
      <c r="E246">
        <v>52</v>
      </c>
      <c r="F246" s="2">
        <v>8862</v>
      </c>
      <c r="G246" s="2">
        <v>51.354166666666679</v>
      </c>
      <c r="H246">
        <v>429.99999999999949</v>
      </c>
      <c r="I246">
        <v>429.99999999999949</v>
      </c>
      <c r="J246" s="7">
        <v>41149</v>
      </c>
      <c r="K246" s="7">
        <v>41150</v>
      </c>
      <c r="L246" t="s">
        <v>525</v>
      </c>
      <c r="M246" t="str">
        <f>IFERROR(INDEX(Table2[Campaign], MATCH(Table4[[#This Row],[Well Name (WellView Version)]], Table2[Well Name
Actual], 0)), "A_Others")</f>
        <v>A_Others</v>
      </c>
      <c r="N246" s="19">
        <f>IF(Table4[[#This Row],[Report Number]]=_xlfn.MINIFS(Table4[Report Number], Table4[Well Name (WellView Version)], Table4[[#This Row],[Well Name (WellView Version)]]), Table4[[#This Row],[Depth End (MD)]], Table4[[#This Row],[Depth End (MD)]]-F245)</f>
        <v>519.00000000000182</v>
      </c>
      <c r="O246" s="2">
        <f>IF(Table4[[#This Row],[Report Number]]=_xlfn.MINIFS(Table4[Report Number], Table4[Well Name (WellView Version)], Table4[[#This Row],[Well Name (WellView Version)]]), Table4[[#This Row],[Cum Time Log Days_WV]], Table4[[#This Row],[Cum Time Log Days_WV]]-G245)</f>
        <v>1</v>
      </c>
      <c r="P246" s="2">
        <f>(Table4[[#This Row],[dZ ft]]&lt;=50)*Table4[[#This Row],[dT days]]</f>
        <v>0</v>
      </c>
      <c r="Q246">
        <f>YEAR(Table4[[#This Row],[Report Start Date]])</f>
        <v>2012</v>
      </c>
      <c r="R246">
        <f>Table4[[#This Row],[Year Start Date]]</f>
        <v>2012</v>
      </c>
    </row>
    <row r="247" spans="2:18" x14ac:dyDescent="0.3">
      <c r="B247">
        <v>245</v>
      </c>
      <c r="C247" t="s">
        <v>264</v>
      </c>
      <c r="D247" t="s">
        <v>271</v>
      </c>
      <c r="E247">
        <v>53</v>
      </c>
      <c r="F247" s="2">
        <v>8862</v>
      </c>
      <c r="G247" s="2">
        <v>52.354166666666679</v>
      </c>
      <c r="H247">
        <v>0</v>
      </c>
      <c r="I247">
        <v>0</v>
      </c>
      <c r="J247" s="7">
        <v>41150</v>
      </c>
      <c r="K247" s="7">
        <v>41151</v>
      </c>
      <c r="L247" t="s">
        <v>525</v>
      </c>
      <c r="M247" t="str">
        <f>IFERROR(INDEX(Table2[Campaign], MATCH(Table4[[#This Row],[Well Name (WellView Version)]], Table2[Well Name
Actual], 0)), "A_Others")</f>
        <v>A_Others</v>
      </c>
      <c r="N247" s="19">
        <f>IF(Table4[[#This Row],[Report Number]]=_xlfn.MINIFS(Table4[Report Number], Table4[Well Name (WellView Version)], Table4[[#This Row],[Well Name (WellView Version)]]), Table4[[#This Row],[Depth End (MD)]], Table4[[#This Row],[Depth End (MD)]]-F246)</f>
        <v>0</v>
      </c>
      <c r="O247" s="2">
        <f>IF(Table4[[#This Row],[Report Number]]=_xlfn.MINIFS(Table4[Report Number], Table4[Well Name (WellView Version)], Table4[[#This Row],[Well Name (WellView Version)]]), Table4[[#This Row],[Cum Time Log Days_WV]], Table4[[#This Row],[Cum Time Log Days_WV]]-G246)</f>
        <v>1</v>
      </c>
      <c r="P247" s="2">
        <f>(Table4[[#This Row],[dZ ft]]&lt;=50)*Table4[[#This Row],[dT days]]</f>
        <v>1</v>
      </c>
      <c r="Q247">
        <f>YEAR(Table4[[#This Row],[Report Start Date]])</f>
        <v>2012</v>
      </c>
      <c r="R247">
        <f>Table4[[#This Row],[Year Start Date]]</f>
        <v>2012</v>
      </c>
    </row>
    <row r="248" spans="2:18" x14ac:dyDescent="0.3">
      <c r="B248">
        <v>246</v>
      </c>
      <c r="C248" t="s">
        <v>264</v>
      </c>
      <c r="D248" t="s">
        <v>271</v>
      </c>
      <c r="E248">
        <v>54</v>
      </c>
      <c r="F248" s="2">
        <v>8862</v>
      </c>
      <c r="G248" s="2">
        <v>53.062500000000014</v>
      </c>
      <c r="H248">
        <v>0</v>
      </c>
      <c r="I248">
        <v>0</v>
      </c>
      <c r="J248" s="7">
        <v>41151</v>
      </c>
      <c r="K248" s="7">
        <v>41151.708333333328</v>
      </c>
      <c r="L248" t="s">
        <v>525</v>
      </c>
      <c r="M248" t="str">
        <f>IFERROR(INDEX(Table2[Campaign], MATCH(Table4[[#This Row],[Well Name (WellView Version)]], Table2[Well Name
Actual], 0)), "A_Others")</f>
        <v>A_Others</v>
      </c>
      <c r="N248" s="19">
        <f>IF(Table4[[#This Row],[Report Number]]=_xlfn.MINIFS(Table4[Report Number], Table4[Well Name (WellView Version)], Table4[[#This Row],[Well Name (WellView Version)]]), Table4[[#This Row],[Depth End (MD)]], Table4[[#This Row],[Depth End (MD)]]-F247)</f>
        <v>0</v>
      </c>
      <c r="O248" s="2">
        <f>IF(Table4[[#This Row],[Report Number]]=_xlfn.MINIFS(Table4[Report Number], Table4[Well Name (WellView Version)], Table4[[#This Row],[Well Name (WellView Version)]]), Table4[[#This Row],[Cum Time Log Days_WV]], Table4[[#This Row],[Cum Time Log Days_WV]]-G247)</f>
        <v>0.7083333333333357</v>
      </c>
      <c r="P248" s="2">
        <f>(Table4[[#This Row],[dZ ft]]&lt;=50)*Table4[[#This Row],[dT days]]</f>
        <v>0.7083333333333357</v>
      </c>
      <c r="Q248">
        <f>YEAR(Table4[[#This Row],[Report Start Date]])</f>
        <v>2012</v>
      </c>
      <c r="R248">
        <f>Table4[[#This Row],[Year Start Date]]</f>
        <v>2012</v>
      </c>
    </row>
    <row r="249" spans="2:18" x14ac:dyDescent="0.3">
      <c r="B249">
        <v>247</v>
      </c>
      <c r="C249" t="s">
        <v>365</v>
      </c>
      <c r="D249" t="s">
        <v>265</v>
      </c>
      <c r="E249">
        <v>1</v>
      </c>
      <c r="F249" s="2">
        <v>0</v>
      </c>
      <c r="G249" s="2">
        <v>0.125</v>
      </c>
      <c r="J249" s="7">
        <v>41621.875</v>
      </c>
      <c r="K249" s="7">
        <v>41622</v>
      </c>
      <c r="L249" t="s">
        <v>522</v>
      </c>
      <c r="M249" t="str">
        <f>IFERROR(INDEX(Table2[Campaign], MATCH(Table4[[#This Row],[Well Name (WellView Version)]], Table2[Well Name
Actual], 0)), "A_Others")</f>
        <v>A_Others</v>
      </c>
      <c r="N249" s="19">
        <f>IF(Table4[[#This Row],[Report Number]]=_xlfn.MINIFS(Table4[Report Number], Table4[Well Name (WellView Version)], Table4[[#This Row],[Well Name (WellView Version)]]), Table4[[#This Row],[Depth End (MD)]], Table4[[#This Row],[Depth End (MD)]]-F248)</f>
        <v>0</v>
      </c>
      <c r="O249" s="2">
        <f>IF(Table4[[#This Row],[Report Number]]=_xlfn.MINIFS(Table4[Report Number], Table4[Well Name (WellView Version)], Table4[[#This Row],[Well Name (WellView Version)]]), Table4[[#This Row],[Cum Time Log Days_WV]], Table4[[#This Row],[Cum Time Log Days_WV]]-G248)</f>
        <v>0.125</v>
      </c>
      <c r="P249" s="2">
        <f>(Table4[[#This Row],[dZ ft]]&lt;=50)*Table4[[#This Row],[dT days]]</f>
        <v>0.125</v>
      </c>
      <c r="Q249">
        <f>YEAR(Table4[[#This Row],[Report Start Date]])</f>
        <v>2013</v>
      </c>
      <c r="R249">
        <f>Table4[[#This Row],[Year Start Date]]</f>
        <v>2013</v>
      </c>
    </row>
    <row r="250" spans="2:18" x14ac:dyDescent="0.3">
      <c r="B250">
        <v>248</v>
      </c>
      <c r="C250" t="s">
        <v>365</v>
      </c>
      <c r="D250" t="s">
        <v>265</v>
      </c>
      <c r="E250">
        <v>2</v>
      </c>
      <c r="F250" s="2">
        <v>0</v>
      </c>
      <c r="G250" s="2">
        <v>1.1250000000000009</v>
      </c>
      <c r="J250" s="7">
        <v>41622</v>
      </c>
      <c r="K250" s="7">
        <v>41623</v>
      </c>
      <c r="L250" t="s">
        <v>522</v>
      </c>
      <c r="M250" t="str">
        <f>IFERROR(INDEX(Table2[Campaign], MATCH(Table4[[#This Row],[Well Name (WellView Version)]], Table2[Well Name
Actual], 0)), "A_Others")</f>
        <v>A_Others</v>
      </c>
      <c r="N250" s="19">
        <f>IF(Table4[[#This Row],[Report Number]]=_xlfn.MINIFS(Table4[Report Number], Table4[Well Name (WellView Version)], Table4[[#This Row],[Well Name (WellView Version)]]), Table4[[#This Row],[Depth End (MD)]], Table4[[#This Row],[Depth End (MD)]]-F249)</f>
        <v>0</v>
      </c>
      <c r="O250" s="2">
        <f>IF(Table4[[#This Row],[Report Number]]=_xlfn.MINIFS(Table4[Report Number], Table4[Well Name (WellView Version)], Table4[[#This Row],[Well Name (WellView Version)]]), Table4[[#This Row],[Cum Time Log Days_WV]], Table4[[#This Row],[Cum Time Log Days_WV]]-G249)</f>
        <v>1.0000000000000009</v>
      </c>
      <c r="P250" s="2">
        <f>(Table4[[#This Row],[dZ ft]]&lt;=50)*Table4[[#This Row],[dT days]]</f>
        <v>1.0000000000000009</v>
      </c>
      <c r="Q250">
        <f>YEAR(Table4[[#This Row],[Report Start Date]])</f>
        <v>2013</v>
      </c>
      <c r="R250">
        <f>Table4[[#This Row],[Year Start Date]]</f>
        <v>2013</v>
      </c>
    </row>
    <row r="251" spans="2:18" x14ac:dyDescent="0.3">
      <c r="B251">
        <v>249</v>
      </c>
      <c r="C251" t="s">
        <v>365</v>
      </c>
      <c r="D251" t="s">
        <v>265</v>
      </c>
      <c r="E251">
        <v>3</v>
      </c>
      <c r="F251" s="2">
        <v>0</v>
      </c>
      <c r="G251" s="2">
        <v>2.1250000000000013</v>
      </c>
      <c r="J251" s="7">
        <v>41623</v>
      </c>
      <c r="K251" s="7">
        <v>41624</v>
      </c>
      <c r="L251" t="s">
        <v>522</v>
      </c>
      <c r="M251" t="str">
        <f>IFERROR(INDEX(Table2[Campaign], MATCH(Table4[[#This Row],[Well Name (WellView Version)]], Table2[Well Name
Actual], 0)), "A_Others")</f>
        <v>A_Others</v>
      </c>
      <c r="N251" s="19">
        <f>IF(Table4[[#This Row],[Report Number]]=_xlfn.MINIFS(Table4[Report Number], Table4[Well Name (WellView Version)], Table4[[#This Row],[Well Name (WellView Version)]]), Table4[[#This Row],[Depth End (MD)]], Table4[[#This Row],[Depth End (MD)]]-F250)</f>
        <v>0</v>
      </c>
      <c r="O251" s="2">
        <f>IF(Table4[[#This Row],[Report Number]]=_xlfn.MINIFS(Table4[Report Number], Table4[Well Name (WellView Version)], Table4[[#This Row],[Well Name (WellView Version)]]), Table4[[#This Row],[Cum Time Log Days_WV]], Table4[[#This Row],[Cum Time Log Days_WV]]-G250)</f>
        <v>1.0000000000000004</v>
      </c>
      <c r="P251" s="2">
        <f>(Table4[[#This Row],[dZ ft]]&lt;=50)*Table4[[#This Row],[dT days]]</f>
        <v>1.0000000000000004</v>
      </c>
      <c r="Q251">
        <f>YEAR(Table4[[#This Row],[Report Start Date]])</f>
        <v>2013</v>
      </c>
      <c r="R251">
        <f>Table4[[#This Row],[Year Start Date]]</f>
        <v>2013</v>
      </c>
    </row>
    <row r="252" spans="2:18" x14ac:dyDescent="0.3">
      <c r="B252">
        <v>250</v>
      </c>
      <c r="C252" t="s">
        <v>365</v>
      </c>
      <c r="D252" t="s">
        <v>265</v>
      </c>
      <c r="E252">
        <v>4</v>
      </c>
      <c r="F252" s="2">
        <v>0</v>
      </c>
      <c r="G252" s="2">
        <v>3.1250000000000027</v>
      </c>
      <c r="J252" s="7">
        <v>41624</v>
      </c>
      <c r="K252" s="7">
        <v>41625</v>
      </c>
      <c r="L252" t="s">
        <v>522</v>
      </c>
      <c r="M252" t="str">
        <f>IFERROR(INDEX(Table2[Campaign], MATCH(Table4[[#This Row],[Well Name (WellView Version)]], Table2[Well Name
Actual], 0)), "A_Others")</f>
        <v>A_Others</v>
      </c>
      <c r="N252" s="19">
        <f>IF(Table4[[#This Row],[Report Number]]=_xlfn.MINIFS(Table4[Report Number], Table4[Well Name (WellView Version)], Table4[[#This Row],[Well Name (WellView Version)]]), Table4[[#This Row],[Depth End (MD)]], Table4[[#This Row],[Depth End (MD)]]-F251)</f>
        <v>0</v>
      </c>
      <c r="O252" s="2">
        <f>IF(Table4[[#This Row],[Report Number]]=_xlfn.MINIFS(Table4[Report Number], Table4[Well Name (WellView Version)], Table4[[#This Row],[Well Name (WellView Version)]]), Table4[[#This Row],[Cum Time Log Days_WV]], Table4[[#This Row],[Cum Time Log Days_WV]]-G251)</f>
        <v>1.0000000000000013</v>
      </c>
      <c r="P252" s="2">
        <f>(Table4[[#This Row],[dZ ft]]&lt;=50)*Table4[[#This Row],[dT days]]</f>
        <v>1.0000000000000013</v>
      </c>
      <c r="Q252">
        <f>YEAR(Table4[[#This Row],[Report Start Date]])</f>
        <v>2013</v>
      </c>
      <c r="R252">
        <f>Table4[[#This Row],[Year Start Date]]</f>
        <v>2013</v>
      </c>
    </row>
    <row r="253" spans="2:18" x14ac:dyDescent="0.3">
      <c r="B253">
        <v>251</v>
      </c>
      <c r="C253" t="s">
        <v>365</v>
      </c>
      <c r="D253" t="s">
        <v>265</v>
      </c>
      <c r="E253">
        <v>5</v>
      </c>
      <c r="F253" s="2">
        <v>0</v>
      </c>
      <c r="G253" s="2">
        <v>4.1250000000000036</v>
      </c>
      <c r="J253" s="7">
        <v>41625</v>
      </c>
      <c r="K253" s="7">
        <v>41626</v>
      </c>
      <c r="L253" t="s">
        <v>522</v>
      </c>
      <c r="M253" t="str">
        <f>IFERROR(INDEX(Table2[Campaign], MATCH(Table4[[#This Row],[Well Name (WellView Version)]], Table2[Well Name
Actual], 0)), "A_Others")</f>
        <v>A_Others</v>
      </c>
      <c r="N253" s="19">
        <f>IF(Table4[[#This Row],[Report Number]]=_xlfn.MINIFS(Table4[Report Number], Table4[Well Name (WellView Version)], Table4[[#This Row],[Well Name (WellView Version)]]), Table4[[#This Row],[Depth End (MD)]], Table4[[#This Row],[Depth End (MD)]]-F252)</f>
        <v>0</v>
      </c>
      <c r="O253" s="2">
        <f>IF(Table4[[#This Row],[Report Number]]=_xlfn.MINIFS(Table4[Report Number], Table4[Well Name (WellView Version)], Table4[[#This Row],[Well Name (WellView Version)]]), Table4[[#This Row],[Cum Time Log Days_WV]], Table4[[#This Row],[Cum Time Log Days_WV]]-G252)</f>
        <v>1.0000000000000009</v>
      </c>
      <c r="P253" s="2">
        <f>(Table4[[#This Row],[dZ ft]]&lt;=50)*Table4[[#This Row],[dT days]]</f>
        <v>1.0000000000000009</v>
      </c>
      <c r="Q253">
        <f>YEAR(Table4[[#This Row],[Report Start Date]])</f>
        <v>2013</v>
      </c>
      <c r="R253">
        <f>Table4[[#This Row],[Year Start Date]]</f>
        <v>2013</v>
      </c>
    </row>
    <row r="254" spans="2:18" x14ac:dyDescent="0.3">
      <c r="B254">
        <v>252</v>
      </c>
      <c r="C254" t="s">
        <v>365</v>
      </c>
      <c r="D254" t="s">
        <v>265</v>
      </c>
      <c r="E254">
        <v>6</v>
      </c>
      <c r="F254" s="2">
        <v>0</v>
      </c>
      <c r="G254" s="2">
        <v>4.6458333333333375</v>
      </c>
      <c r="J254" s="7">
        <v>41626</v>
      </c>
      <c r="K254" s="7">
        <v>41626.520833333328</v>
      </c>
      <c r="L254" t="s">
        <v>522</v>
      </c>
      <c r="M254" t="str">
        <f>IFERROR(INDEX(Table2[Campaign], MATCH(Table4[[#This Row],[Well Name (WellView Version)]], Table2[Well Name
Actual], 0)), "A_Others")</f>
        <v>A_Others</v>
      </c>
      <c r="N254" s="19">
        <f>IF(Table4[[#This Row],[Report Number]]=_xlfn.MINIFS(Table4[Report Number], Table4[Well Name (WellView Version)], Table4[[#This Row],[Well Name (WellView Version)]]), Table4[[#This Row],[Depth End (MD)]], Table4[[#This Row],[Depth End (MD)]]-F253)</f>
        <v>0</v>
      </c>
      <c r="O254" s="2">
        <f>IF(Table4[[#This Row],[Report Number]]=_xlfn.MINIFS(Table4[Report Number], Table4[Well Name (WellView Version)], Table4[[#This Row],[Well Name (WellView Version)]]), Table4[[#This Row],[Cum Time Log Days_WV]], Table4[[#This Row],[Cum Time Log Days_WV]]-G253)</f>
        <v>0.52083333333333393</v>
      </c>
      <c r="P254" s="2">
        <f>(Table4[[#This Row],[dZ ft]]&lt;=50)*Table4[[#This Row],[dT days]]</f>
        <v>0.52083333333333393</v>
      </c>
      <c r="Q254">
        <f>YEAR(Table4[[#This Row],[Report Start Date]])</f>
        <v>2013</v>
      </c>
      <c r="R254">
        <f>Table4[[#This Row],[Year Start Date]]</f>
        <v>2013</v>
      </c>
    </row>
    <row r="255" spans="2:18" x14ac:dyDescent="0.3">
      <c r="B255">
        <v>253</v>
      </c>
      <c r="C255" t="s">
        <v>365</v>
      </c>
      <c r="D255" t="s">
        <v>265</v>
      </c>
      <c r="E255">
        <v>1</v>
      </c>
      <c r="F255" s="2">
        <v>0</v>
      </c>
      <c r="G255" s="2">
        <v>0.93750000000000111</v>
      </c>
      <c r="J255" s="7">
        <v>42293.0625</v>
      </c>
      <c r="K255" s="7">
        <v>42294</v>
      </c>
      <c r="L255" t="s">
        <v>522</v>
      </c>
      <c r="M255" t="str">
        <f>IFERROR(INDEX(Table2[Campaign], MATCH(Table4[[#This Row],[Well Name (WellView Version)]], Table2[Well Name
Actual], 0)), "A_Others")</f>
        <v>A_Others</v>
      </c>
      <c r="N255" s="19">
        <f>IF(Table4[[#This Row],[Report Number]]=_xlfn.MINIFS(Table4[Report Number], Table4[Well Name (WellView Version)], Table4[[#This Row],[Well Name (WellView Version)]]), Table4[[#This Row],[Depth End (MD)]], Table4[[#This Row],[Depth End (MD)]]-F254)</f>
        <v>0</v>
      </c>
      <c r="O255" s="2">
        <f>IF(Table4[[#This Row],[Report Number]]=_xlfn.MINIFS(Table4[Report Number], Table4[Well Name (WellView Version)], Table4[[#This Row],[Well Name (WellView Version)]]), Table4[[#This Row],[Cum Time Log Days_WV]], Table4[[#This Row],[Cum Time Log Days_WV]]-G254)</f>
        <v>0.93750000000000111</v>
      </c>
      <c r="P255" s="2">
        <f>(Table4[[#This Row],[dZ ft]]&lt;=50)*Table4[[#This Row],[dT days]]</f>
        <v>0.93750000000000111</v>
      </c>
      <c r="Q255">
        <f>YEAR(Table4[[#This Row],[Report Start Date]])</f>
        <v>2015</v>
      </c>
      <c r="R255">
        <f>Table4[[#This Row],[Year Start Date]]</f>
        <v>2015</v>
      </c>
    </row>
    <row r="256" spans="2:18" x14ac:dyDescent="0.3">
      <c r="B256">
        <v>254</v>
      </c>
      <c r="C256" t="s">
        <v>365</v>
      </c>
      <c r="D256" t="s">
        <v>265</v>
      </c>
      <c r="E256">
        <v>2</v>
      </c>
      <c r="F256" s="2">
        <v>0</v>
      </c>
      <c r="G256" s="2">
        <v>1.9375000000000013</v>
      </c>
      <c r="J256" s="7">
        <v>42294</v>
      </c>
      <c r="K256" s="7">
        <v>42295</v>
      </c>
      <c r="L256" t="s">
        <v>522</v>
      </c>
      <c r="M256" t="str">
        <f>IFERROR(INDEX(Table2[Campaign], MATCH(Table4[[#This Row],[Well Name (WellView Version)]], Table2[Well Name
Actual], 0)), "A_Others")</f>
        <v>A_Others</v>
      </c>
      <c r="N256" s="19">
        <f>IF(Table4[[#This Row],[Report Number]]=_xlfn.MINIFS(Table4[Report Number], Table4[Well Name (WellView Version)], Table4[[#This Row],[Well Name (WellView Version)]]), Table4[[#This Row],[Depth End (MD)]], Table4[[#This Row],[Depth End (MD)]]-F255)</f>
        <v>0</v>
      </c>
      <c r="O256" s="2">
        <f>IF(Table4[[#This Row],[Report Number]]=_xlfn.MINIFS(Table4[Report Number], Table4[Well Name (WellView Version)], Table4[[#This Row],[Well Name (WellView Version)]]), Table4[[#This Row],[Cum Time Log Days_WV]], Table4[[#This Row],[Cum Time Log Days_WV]]-G255)</f>
        <v>1.0000000000000002</v>
      </c>
      <c r="P256" s="2">
        <f>(Table4[[#This Row],[dZ ft]]&lt;=50)*Table4[[#This Row],[dT days]]</f>
        <v>1.0000000000000002</v>
      </c>
      <c r="Q256">
        <f>YEAR(Table4[[#This Row],[Report Start Date]])</f>
        <v>2015</v>
      </c>
      <c r="R256">
        <f>Table4[[#This Row],[Year Start Date]]</f>
        <v>2015</v>
      </c>
    </row>
    <row r="257" spans="2:18" x14ac:dyDescent="0.3">
      <c r="B257">
        <v>255</v>
      </c>
      <c r="C257" t="s">
        <v>365</v>
      </c>
      <c r="D257" t="s">
        <v>265</v>
      </c>
      <c r="E257">
        <v>3</v>
      </c>
      <c r="F257" s="2">
        <v>0</v>
      </c>
      <c r="G257" s="2">
        <v>2.9375000000000027</v>
      </c>
      <c r="J257" s="7">
        <v>42295</v>
      </c>
      <c r="K257" s="7">
        <v>42296</v>
      </c>
      <c r="L257" t="s">
        <v>522</v>
      </c>
      <c r="M257" t="str">
        <f>IFERROR(INDEX(Table2[Campaign], MATCH(Table4[[#This Row],[Well Name (WellView Version)]], Table2[Well Name
Actual], 0)), "A_Others")</f>
        <v>A_Others</v>
      </c>
      <c r="N257" s="19">
        <f>IF(Table4[[#This Row],[Report Number]]=_xlfn.MINIFS(Table4[Report Number], Table4[Well Name (WellView Version)], Table4[[#This Row],[Well Name (WellView Version)]]), Table4[[#This Row],[Depth End (MD)]], Table4[[#This Row],[Depth End (MD)]]-F256)</f>
        <v>0</v>
      </c>
      <c r="O257" s="2">
        <f>IF(Table4[[#This Row],[Report Number]]=_xlfn.MINIFS(Table4[Report Number], Table4[Well Name (WellView Version)], Table4[[#This Row],[Well Name (WellView Version)]]), Table4[[#This Row],[Cum Time Log Days_WV]], Table4[[#This Row],[Cum Time Log Days_WV]]-G256)</f>
        <v>1.0000000000000013</v>
      </c>
      <c r="P257" s="2">
        <f>(Table4[[#This Row],[dZ ft]]&lt;=50)*Table4[[#This Row],[dT days]]</f>
        <v>1.0000000000000013</v>
      </c>
      <c r="Q257">
        <f>YEAR(Table4[[#This Row],[Report Start Date]])</f>
        <v>2015</v>
      </c>
      <c r="R257">
        <f>Table4[[#This Row],[Year Start Date]]</f>
        <v>2015</v>
      </c>
    </row>
    <row r="258" spans="2:18" x14ac:dyDescent="0.3">
      <c r="B258">
        <v>256</v>
      </c>
      <c r="C258" t="s">
        <v>365</v>
      </c>
      <c r="D258" t="s">
        <v>265</v>
      </c>
      <c r="E258">
        <v>4</v>
      </c>
      <c r="F258" s="2">
        <v>0</v>
      </c>
      <c r="G258" s="2">
        <v>3.9375000000000044</v>
      </c>
      <c r="J258" s="7">
        <v>42296</v>
      </c>
      <c r="K258" s="7">
        <v>42297</v>
      </c>
      <c r="L258" t="s">
        <v>522</v>
      </c>
      <c r="M258" t="str">
        <f>IFERROR(INDEX(Table2[Campaign], MATCH(Table4[[#This Row],[Well Name (WellView Version)]], Table2[Well Name
Actual], 0)), "A_Others")</f>
        <v>A_Others</v>
      </c>
      <c r="N258" s="19">
        <f>IF(Table4[[#This Row],[Report Number]]=_xlfn.MINIFS(Table4[Report Number], Table4[Well Name (WellView Version)], Table4[[#This Row],[Well Name (WellView Version)]]), Table4[[#This Row],[Depth End (MD)]], Table4[[#This Row],[Depth End (MD)]]-F257)</f>
        <v>0</v>
      </c>
      <c r="O258" s="2">
        <f>IF(Table4[[#This Row],[Report Number]]=_xlfn.MINIFS(Table4[Report Number], Table4[Well Name (WellView Version)], Table4[[#This Row],[Well Name (WellView Version)]]), Table4[[#This Row],[Cum Time Log Days_WV]], Table4[[#This Row],[Cum Time Log Days_WV]]-G257)</f>
        <v>1.0000000000000018</v>
      </c>
      <c r="P258" s="2">
        <f>(Table4[[#This Row],[dZ ft]]&lt;=50)*Table4[[#This Row],[dT days]]</f>
        <v>1.0000000000000018</v>
      </c>
      <c r="Q258">
        <f>YEAR(Table4[[#This Row],[Report Start Date]])</f>
        <v>2015</v>
      </c>
      <c r="R258">
        <f>Table4[[#This Row],[Year Start Date]]</f>
        <v>2015</v>
      </c>
    </row>
    <row r="259" spans="2:18" x14ac:dyDescent="0.3">
      <c r="B259">
        <v>257</v>
      </c>
      <c r="C259" t="s">
        <v>365</v>
      </c>
      <c r="D259" t="s">
        <v>265</v>
      </c>
      <c r="E259">
        <v>5</v>
      </c>
      <c r="F259" s="2">
        <v>0</v>
      </c>
      <c r="G259" s="2">
        <v>4.9375000000000053</v>
      </c>
      <c r="J259" s="7">
        <v>42297</v>
      </c>
      <c r="K259" s="7">
        <v>42298</v>
      </c>
      <c r="L259" t="s">
        <v>522</v>
      </c>
      <c r="M259" t="str">
        <f>IFERROR(INDEX(Table2[Campaign], MATCH(Table4[[#This Row],[Well Name (WellView Version)]], Table2[Well Name
Actual], 0)), "A_Others")</f>
        <v>A_Others</v>
      </c>
      <c r="N259" s="19">
        <f>IF(Table4[[#This Row],[Report Number]]=_xlfn.MINIFS(Table4[Report Number], Table4[Well Name (WellView Version)], Table4[[#This Row],[Well Name (WellView Version)]]), Table4[[#This Row],[Depth End (MD)]], Table4[[#This Row],[Depth End (MD)]]-F258)</f>
        <v>0</v>
      </c>
      <c r="O259" s="2">
        <f>IF(Table4[[#This Row],[Report Number]]=_xlfn.MINIFS(Table4[Report Number], Table4[Well Name (WellView Version)], Table4[[#This Row],[Well Name (WellView Version)]]), Table4[[#This Row],[Cum Time Log Days_WV]], Table4[[#This Row],[Cum Time Log Days_WV]]-G258)</f>
        <v>1.0000000000000009</v>
      </c>
      <c r="P259" s="2">
        <f>(Table4[[#This Row],[dZ ft]]&lt;=50)*Table4[[#This Row],[dT days]]</f>
        <v>1.0000000000000009</v>
      </c>
      <c r="Q259">
        <f>YEAR(Table4[[#This Row],[Report Start Date]])</f>
        <v>2015</v>
      </c>
      <c r="R259">
        <f>Table4[[#This Row],[Year Start Date]]</f>
        <v>2015</v>
      </c>
    </row>
    <row r="260" spans="2:18" x14ac:dyDescent="0.3">
      <c r="B260">
        <v>258</v>
      </c>
      <c r="C260" t="s">
        <v>365</v>
      </c>
      <c r="D260" t="s">
        <v>265</v>
      </c>
      <c r="E260">
        <v>6</v>
      </c>
      <c r="F260" s="2">
        <v>0</v>
      </c>
      <c r="G260" s="2">
        <v>5.1041666666666723</v>
      </c>
      <c r="J260" s="7">
        <v>42298</v>
      </c>
      <c r="K260" s="7">
        <v>42298.166666666664</v>
      </c>
      <c r="L260" t="s">
        <v>522</v>
      </c>
      <c r="M260" t="str">
        <f>IFERROR(INDEX(Table2[Campaign], MATCH(Table4[[#This Row],[Well Name (WellView Version)]], Table2[Well Name
Actual], 0)), "A_Others")</f>
        <v>A_Others</v>
      </c>
      <c r="N260" s="19">
        <f>IF(Table4[[#This Row],[Report Number]]=_xlfn.MINIFS(Table4[Report Number], Table4[Well Name (WellView Version)], Table4[[#This Row],[Well Name (WellView Version)]]), Table4[[#This Row],[Depth End (MD)]], Table4[[#This Row],[Depth End (MD)]]-F259)</f>
        <v>0</v>
      </c>
      <c r="O260" s="2">
        <f>IF(Table4[[#This Row],[Report Number]]=_xlfn.MINIFS(Table4[Report Number], Table4[Well Name (WellView Version)], Table4[[#This Row],[Well Name (WellView Version)]]), Table4[[#This Row],[Cum Time Log Days_WV]], Table4[[#This Row],[Cum Time Log Days_WV]]-G259)</f>
        <v>0.16666666666666696</v>
      </c>
      <c r="P260" s="2">
        <f>(Table4[[#This Row],[dZ ft]]&lt;=50)*Table4[[#This Row],[dT days]]</f>
        <v>0.16666666666666696</v>
      </c>
      <c r="Q260">
        <f>YEAR(Table4[[#This Row],[Report Start Date]])</f>
        <v>2015</v>
      </c>
      <c r="R260">
        <f>Table4[[#This Row],[Year Start Date]]</f>
        <v>2015</v>
      </c>
    </row>
    <row r="261" spans="2:18" x14ac:dyDescent="0.3">
      <c r="B261">
        <v>259</v>
      </c>
      <c r="C261" t="s">
        <v>53</v>
      </c>
      <c r="D261" t="s">
        <v>271</v>
      </c>
      <c r="E261">
        <v>1</v>
      </c>
      <c r="F261" s="2">
        <v>343</v>
      </c>
      <c r="G261" s="2">
        <v>0.39583333333333359</v>
      </c>
      <c r="H261">
        <v>156</v>
      </c>
      <c r="I261">
        <v>156</v>
      </c>
      <c r="J261" s="7">
        <v>43431.604166666664</v>
      </c>
      <c r="K261" s="7">
        <v>43432</v>
      </c>
      <c r="M261" t="str">
        <f>IFERROR(INDEX(Table2[Campaign], MATCH(Table4[[#This Row],[Well Name (WellView Version)]], Table2[Well Name
Actual], 0)), "A_Others")</f>
        <v>WW - 2018</v>
      </c>
      <c r="N261" s="19">
        <f>IF(Table4[[#This Row],[Report Number]]=_xlfn.MINIFS(Table4[Report Number], Table4[Well Name (WellView Version)], Table4[[#This Row],[Well Name (WellView Version)]]), Table4[[#This Row],[Depth End (MD)]], Table4[[#This Row],[Depth End (MD)]]-F260)</f>
        <v>343</v>
      </c>
      <c r="O261" s="2">
        <f>IF(Table4[[#This Row],[Report Number]]=_xlfn.MINIFS(Table4[Report Number], Table4[Well Name (WellView Version)], Table4[[#This Row],[Well Name (WellView Version)]]), Table4[[#This Row],[Cum Time Log Days_WV]], Table4[[#This Row],[Cum Time Log Days_WV]]-G260)</f>
        <v>0.39583333333333359</v>
      </c>
      <c r="P261" s="2">
        <f>(Table4[[#This Row],[dZ ft]]&lt;=50)*Table4[[#This Row],[dT days]]</f>
        <v>0</v>
      </c>
      <c r="Q261">
        <f>YEAR(Table4[[#This Row],[Report Start Date]])</f>
        <v>2018</v>
      </c>
      <c r="R261">
        <f>Table4[[#This Row],[Year Start Date]]</f>
        <v>2018</v>
      </c>
    </row>
    <row r="262" spans="2:18" x14ac:dyDescent="0.3">
      <c r="B262">
        <v>260</v>
      </c>
      <c r="C262" t="s">
        <v>53</v>
      </c>
      <c r="D262" t="s">
        <v>271</v>
      </c>
      <c r="E262">
        <v>2</v>
      </c>
      <c r="F262" s="2">
        <v>571</v>
      </c>
      <c r="G262" s="2">
        <v>1.3958333333333344</v>
      </c>
      <c r="H262">
        <v>228.00000000000003</v>
      </c>
      <c r="I262">
        <v>228.00000000000003</v>
      </c>
      <c r="J262" s="7">
        <v>43432</v>
      </c>
      <c r="K262" s="7">
        <v>43433</v>
      </c>
      <c r="M262" t="str">
        <f>IFERROR(INDEX(Table2[Campaign], MATCH(Table4[[#This Row],[Well Name (WellView Version)]], Table2[Well Name
Actual], 0)), "A_Others")</f>
        <v>WW - 2018</v>
      </c>
      <c r="N262" s="19">
        <f>IF(Table4[[#This Row],[Report Number]]=_xlfn.MINIFS(Table4[Report Number], Table4[Well Name (WellView Version)], Table4[[#This Row],[Well Name (WellView Version)]]), Table4[[#This Row],[Depth End (MD)]], Table4[[#This Row],[Depth End (MD)]]-F261)</f>
        <v>228</v>
      </c>
      <c r="O262" s="2">
        <f>IF(Table4[[#This Row],[Report Number]]=_xlfn.MINIFS(Table4[Report Number], Table4[Well Name (WellView Version)], Table4[[#This Row],[Well Name (WellView Version)]]), Table4[[#This Row],[Cum Time Log Days_WV]], Table4[[#This Row],[Cum Time Log Days_WV]]-G261)</f>
        <v>1.0000000000000009</v>
      </c>
      <c r="P262" s="2">
        <f>(Table4[[#This Row],[dZ ft]]&lt;=50)*Table4[[#This Row],[dT days]]</f>
        <v>0</v>
      </c>
      <c r="Q262">
        <f>YEAR(Table4[[#This Row],[Report Start Date]])</f>
        <v>2018</v>
      </c>
      <c r="R262">
        <f>Table4[[#This Row],[Year Start Date]]</f>
        <v>2018</v>
      </c>
    </row>
    <row r="263" spans="2:18" x14ac:dyDescent="0.3">
      <c r="B263">
        <v>261</v>
      </c>
      <c r="C263" t="s">
        <v>53</v>
      </c>
      <c r="D263" t="s">
        <v>271</v>
      </c>
      <c r="E263">
        <v>3</v>
      </c>
      <c r="F263" s="2">
        <v>752</v>
      </c>
      <c r="G263" s="2">
        <v>2.3958333333333353</v>
      </c>
      <c r="H263">
        <v>181</v>
      </c>
      <c r="I263">
        <v>181</v>
      </c>
      <c r="J263" s="7">
        <v>43433</v>
      </c>
      <c r="K263" s="7">
        <v>43434</v>
      </c>
      <c r="M263" t="str">
        <f>IFERROR(INDEX(Table2[Campaign], MATCH(Table4[[#This Row],[Well Name (WellView Version)]], Table2[Well Name
Actual], 0)), "A_Others")</f>
        <v>WW - 2018</v>
      </c>
      <c r="N263" s="19">
        <f>IF(Table4[[#This Row],[Report Number]]=_xlfn.MINIFS(Table4[Report Number], Table4[Well Name (WellView Version)], Table4[[#This Row],[Well Name (WellView Version)]]), Table4[[#This Row],[Depth End (MD)]], Table4[[#This Row],[Depth End (MD)]]-F262)</f>
        <v>181</v>
      </c>
      <c r="O263" s="2">
        <f>IF(Table4[[#This Row],[Report Number]]=_xlfn.MINIFS(Table4[Report Number], Table4[Well Name (WellView Version)], Table4[[#This Row],[Well Name (WellView Version)]]), Table4[[#This Row],[Cum Time Log Days_WV]], Table4[[#This Row],[Cum Time Log Days_WV]]-G262)</f>
        <v>1.0000000000000009</v>
      </c>
      <c r="P263" s="2">
        <f>(Table4[[#This Row],[dZ ft]]&lt;=50)*Table4[[#This Row],[dT days]]</f>
        <v>0</v>
      </c>
      <c r="Q263">
        <f>YEAR(Table4[[#This Row],[Report Start Date]])</f>
        <v>2018</v>
      </c>
      <c r="R263">
        <f>Table4[[#This Row],[Year Start Date]]</f>
        <v>2018</v>
      </c>
    </row>
    <row r="264" spans="2:18" x14ac:dyDescent="0.3">
      <c r="B264">
        <v>262</v>
      </c>
      <c r="C264" t="s">
        <v>53</v>
      </c>
      <c r="D264" t="s">
        <v>271</v>
      </c>
      <c r="E264">
        <v>4</v>
      </c>
      <c r="F264" s="2">
        <v>1070</v>
      </c>
      <c r="G264" s="2">
        <v>3.3958333333333357</v>
      </c>
      <c r="H264">
        <v>318</v>
      </c>
      <c r="I264">
        <v>318</v>
      </c>
      <c r="J264" s="7">
        <v>43434</v>
      </c>
      <c r="K264" s="7">
        <v>43435</v>
      </c>
      <c r="M264" t="str">
        <f>IFERROR(INDEX(Table2[Campaign], MATCH(Table4[[#This Row],[Well Name (WellView Version)]], Table2[Well Name
Actual], 0)), "A_Others")</f>
        <v>WW - 2018</v>
      </c>
      <c r="N264" s="19">
        <f>IF(Table4[[#This Row],[Report Number]]=_xlfn.MINIFS(Table4[Report Number], Table4[Well Name (WellView Version)], Table4[[#This Row],[Well Name (WellView Version)]]), Table4[[#This Row],[Depth End (MD)]], Table4[[#This Row],[Depth End (MD)]]-F263)</f>
        <v>318</v>
      </c>
      <c r="O264" s="2">
        <f>IF(Table4[[#This Row],[Report Number]]=_xlfn.MINIFS(Table4[Report Number], Table4[Well Name (WellView Version)], Table4[[#This Row],[Well Name (WellView Version)]]), Table4[[#This Row],[Cum Time Log Days_WV]], Table4[[#This Row],[Cum Time Log Days_WV]]-G263)</f>
        <v>1.0000000000000004</v>
      </c>
      <c r="P264" s="2">
        <f>(Table4[[#This Row],[dZ ft]]&lt;=50)*Table4[[#This Row],[dT days]]</f>
        <v>0</v>
      </c>
      <c r="Q264">
        <f>YEAR(Table4[[#This Row],[Report Start Date]])</f>
        <v>2018</v>
      </c>
      <c r="R264">
        <f>Table4[[#This Row],[Year Start Date]]</f>
        <v>2018</v>
      </c>
    </row>
    <row r="265" spans="2:18" x14ac:dyDescent="0.3">
      <c r="B265">
        <v>263</v>
      </c>
      <c r="C265" t="s">
        <v>53</v>
      </c>
      <c r="D265" t="s">
        <v>271</v>
      </c>
      <c r="E265">
        <v>5</v>
      </c>
      <c r="F265" s="2">
        <v>1070</v>
      </c>
      <c r="G265" s="2">
        <v>4.3958333333333366</v>
      </c>
      <c r="H265">
        <v>0</v>
      </c>
      <c r="I265">
        <v>0</v>
      </c>
      <c r="J265" s="7">
        <v>43435</v>
      </c>
      <c r="K265" s="7">
        <v>43436</v>
      </c>
      <c r="L265" t="s">
        <v>518</v>
      </c>
      <c r="M265" t="str">
        <f>IFERROR(INDEX(Table2[Campaign], MATCH(Table4[[#This Row],[Well Name (WellView Version)]], Table2[Well Name
Actual], 0)), "A_Others")</f>
        <v>WW - 2018</v>
      </c>
      <c r="N265" s="19">
        <f>IF(Table4[[#This Row],[Report Number]]=_xlfn.MINIFS(Table4[Report Number], Table4[Well Name (WellView Version)], Table4[[#This Row],[Well Name (WellView Version)]]), Table4[[#This Row],[Depth End (MD)]], Table4[[#This Row],[Depth End (MD)]]-F264)</f>
        <v>0</v>
      </c>
      <c r="O265" s="2">
        <f>IF(Table4[[#This Row],[Report Number]]=_xlfn.MINIFS(Table4[Report Number], Table4[Well Name (WellView Version)], Table4[[#This Row],[Well Name (WellView Version)]]), Table4[[#This Row],[Cum Time Log Days_WV]], Table4[[#This Row],[Cum Time Log Days_WV]]-G264)</f>
        <v>1.0000000000000009</v>
      </c>
      <c r="P265" s="2">
        <f>(Table4[[#This Row],[dZ ft]]&lt;=50)*Table4[[#This Row],[dT days]]</f>
        <v>1.0000000000000009</v>
      </c>
      <c r="Q265">
        <f>YEAR(Table4[[#This Row],[Report Start Date]])</f>
        <v>2018</v>
      </c>
      <c r="R265">
        <f>Table4[[#This Row],[Year Start Date]]</f>
        <v>2018</v>
      </c>
    </row>
    <row r="266" spans="2:18" x14ac:dyDescent="0.3">
      <c r="B266">
        <v>264</v>
      </c>
      <c r="C266" t="s">
        <v>53</v>
      </c>
      <c r="D266" t="s">
        <v>271</v>
      </c>
      <c r="E266">
        <v>6</v>
      </c>
      <c r="F266" s="2">
        <v>1070</v>
      </c>
      <c r="G266" s="2">
        <v>5.3958333333333375</v>
      </c>
      <c r="H266">
        <v>0</v>
      </c>
      <c r="I266">
        <v>0</v>
      </c>
      <c r="J266" s="7">
        <v>43436</v>
      </c>
      <c r="K266" s="7">
        <v>43437</v>
      </c>
      <c r="L266" t="s">
        <v>518</v>
      </c>
      <c r="M266" t="str">
        <f>IFERROR(INDEX(Table2[Campaign], MATCH(Table4[[#This Row],[Well Name (WellView Version)]], Table2[Well Name
Actual], 0)), "A_Others")</f>
        <v>WW - 2018</v>
      </c>
      <c r="N266" s="19">
        <f>IF(Table4[[#This Row],[Report Number]]=_xlfn.MINIFS(Table4[Report Number], Table4[Well Name (WellView Version)], Table4[[#This Row],[Well Name (WellView Version)]]), Table4[[#This Row],[Depth End (MD)]], Table4[[#This Row],[Depth End (MD)]]-F265)</f>
        <v>0</v>
      </c>
      <c r="O266" s="2">
        <f>IF(Table4[[#This Row],[Report Number]]=_xlfn.MINIFS(Table4[Report Number], Table4[Well Name (WellView Version)], Table4[[#This Row],[Well Name (WellView Version)]]), Table4[[#This Row],[Cum Time Log Days_WV]], Table4[[#This Row],[Cum Time Log Days_WV]]-G265)</f>
        <v>1.0000000000000009</v>
      </c>
      <c r="P266" s="2">
        <f>(Table4[[#This Row],[dZ ft]]&lt;=50)*Table4[[#This Row],[dT days]]</f>
        <v>1.0000000000000009</v>
      </c>
      <c r="Q266">
        <f>YEAR(Table4[[#This Row],[Report Start Date]])</f>
        <v>2018</v>
      </c>
      <c r="R266">
        <f>Table4[[#This Row],[Year Start Date]]</f>
        <v>2018</v>
      </c>
    </row>
    <row r="267" spans="2:18" x14ac:dyDescent="0.3">
      <c r="B267">
        <v>265</v>
      </c>
      <c r="C267" t="s">
        <v>53</v>
      </c>
      <c r="D267" t="s">
        <v>271</v>
      </c>
      <c r="E267">
        <v>7</v>
      </c>
      <c r="F267" s="2">
        <v>1080</v>
      </c>
      <c r="G267" s="2">
        <v>6.3958333333333384</v>
      </c>
      <c r="H267">
        <v>10.000000000000005</v>
      </c>
      <c r="I267">
        <v>10.000000000000005</v>
      </c>
      <c r="J267" s="7">
        <v>43437</v>
      </c>
      <c r="K267" s="7">
        <v>43438</v>
      </c>
      <c r="L267" t="s">
        <v>518</v>
      </c>
      <c r="M267" t="str">
        <f>IFERROR(INDEX(Table2[Campaign], MATCH(Table4[[#This Row],[Well Name (WellView Version)]], Table2[Well Name
Actual], 0)), "A_Others")</f>
        <v>WW - 2018</v>
      </c>
      <c r="N267" s="19">
        <f>IF(Table4[[#This Row],[Report Number]]=_xlfn.MINIFS(Table4[Report Number], Table4[Well Name (WellView Version)], Table4[[#This Row],[Well Name (WellView Version)]]), Table4[[#This Row],[Depth End (MD)]], Table4[[#This Row],[Depth End (MD)]]-F266)</f>
        <v>10</v>
      </c>
      <c r="O267" s="2">
        <f>IF(Table4[[#This Row],[Report Number]]=_xlfn.MINIFS(Table4[Report Number], Table4[Well Name (WellView Version)], Table4[[#This Row],[Well Name (WellView Version)]]), Table4[[#This Row],[Cum Time Log Days_WV]], Table4[[#This Row],[Cum Time Log Days_WV]]-G266)</f>
        <v>1.0000000000000009</v>
      </c>
      <c r="P267" s="2">
        <f>(Table4[[#This Row],[dZ ft]]&lt;=50)*Table4[[#This Row],[dT days]]</f>
        <v>1.0000000000000009</v>
      </c>
      <c r="Q267">
        <f>YEAR(Table4[[#This Row],[Report Start Date]])</f>
        <v>2018</v>
      </c>
      <c r="R267">
        <f>Table4[[#This Row],[Year Start Date]]</f>
        <v>2018</v>
      </c>
    </row>
    <row r="268" spans="2:18" x14ac:dyDescent="0.3">
      <c r="B268">
        <v>266</v>
      </c>
      <c r="C268" t="s">
        <v>53</v>
      </c>
      <c r="D268" t="s">
        <v>271</v>
      </c>
      <c r="E268">
        <v>8</v>
      </c>
      <c r="F268" s="2">
        <v>1306</v>
      </c>
      <c r="G268" s="2">
        <v>7.3958333333333393</v>
      </c>
      <c r="H268">
        <v>225.99999999999994</v>
      </c>
      <c r="I268">
        <v>225.99999999999994</v>
      </c>
      <c r="J268" s="7">
        <v>43438</v>
      </c>
      <c r="K268" s="7">
        <v>43439</v>
      </c>
      <c r="L268" t="s">
        <v>518</v>
      </c>
      <c r="M268" t="str">
        <f>IFERROR(INDEX(Table2[Campaign], MATCH(Table4[[#This Row],[Well Name (WellView Version)]], Table2[Well Name
Actual], 0)), "A_Others")</f>
        <v>WW - 2018</v>
      </c>
      <c r="N268" s="19">
        <f>IF(Table4[[#This Row],[Report Number]]=_xlfn.MINIFS(Table4[Report Number], Table4[Well Name (WellView Version)], Table4[[#This Row],[Well Name (WellView Version)]]), Table4[[#This Row],[Depth End (MD)]], Table4[[#This Row],[Depth End (MD)]]-F267)</f>
        <v>226</v>
      </c>
      <c r="O268" s="2">
        <f>IF(Table4[[#This Row],[Report Number]]=_xlfn.MINIFS(Table4[Report Number], Table4[Well Name (WellView Version)], Table4[[#This Row],[Well Name (WellView Version)]]), Table4[[#This Row],[Cum Time Log Days_WV]], Table4[[#This Row],[Cum Time Log Days_WV]]-G267)</f>
        <v>1.0000000000000009</v>
      </c>
      <c r="P268" s="2">
        <f>(Table4[[#This Row],[dZ ft]]&lt;=50)*Table4[[#This Row],[dT days]]</f>
        <v>0</v>
      </c>
      <c r="Q268">
        <f>YEAR(Table4[[#This Row],[Report Start Date]])</f>
        <v>2018</v>
      </c>
      <c r="R268">
        <f>Table4[[#This Row],[Year Start Date]]</f>
        <v>2018</v>
      </c>
    </row>
    <row r="269" spans="2:18" x14ac:dyDescent="0.3">
      <c r="B269">
        <v>267</v>
      </c>
      <c r="C269" t="s">
        <v>53</v>
      </c>
      <c r="D269" t="s">
        <v>271</v>
      </c>
      <c r="E269">
        <v>9</v>
      </c>
      <c r="F269" s="2">
        <v>1670</v>
      </c>
      <c r="G269" s="2">
        <v>8.3958333333333393</v>
      </c>
      <c r="H269">
        <v>364</v>
      </c>
      <c r="I269">
        <v>364</v>
      </c>
      <c r="J269" s="7">
        <v>43439</v>
      </c>
      <c r="K269" s="7">
        <v>43440</v>
      </c>
      <c r="L269" t="s">
        <v>518</v>
      </c>
      <c r="M269" t="str">
        <f>IFERROR(INDEX(Table2[Campaign], MATCH(Table4[[#This Row],[Well Name (WellView Version)]], Table2[Well Name
Actual], 0)), "A_Others")</f>
        <v>WW - 2018</v>
      </c>
      <c r="N269" s="19">
        <f>IF(Table4[[#This Row],[Report Number]]=_xlfn.MINIFS(Table4[Report Number], Table4[Well Name (WellView Version)], Table4[[#This Row],[Well Name (WellView Version)]]), Table4[[#This Row],[Depth End (MD)]], Table4[[#This Row],[Depth End (MD)]]-F268)</f>
        <v>364</v>
      </c>
      <c r="O269" s="2">
        <f>IF(Table4[[#This Row],[Report Number]]=_xlfn.MINIFS(Table4[Report Number], Table4[Well Name (WellView Version)], Table4[[#This Row],[Well Name (WellView Version)]]), Table4[[#This Row],[Cum Time Log Days_WV]], Table4[[#This Row],[Cum Time Log Days_WV]]-G268)</f>
        <v>1</v>
      </c>
      <c r="P269" s="2">
        <f>(Table4[[#This Row],[dZ ft]]&lt;=50)*Table4[[#This Row],[dT days]]</f>
        <v>0</v>
      </c>
      <c r="Q269">
        <f>YEAR(Table4[[#This Row],[Report Start Date]])</f>
        <v>2018</v>
      </c>
      <c r="R269">
        <f>Table4[[#This Row],[Year Start Date]]</f>
        <v>2018</v>
      </c>
    </row>
    <row r="270" spans="2:18" x14ac:dyDescent="0.3">
      <c r="B270">
        <v>268</v>
      </c>
      <c r="C270" t="s">
        <v>53</v>
      </c>
      <c r="D270" t="s">
        <v>271</v>
      </c>
      <c r="E270">
        <v>10</v>
      </c>
      <c r="F270" s="2">
        <v>2080</v>
      </c>
      <c r="G270" s="2">
        <v>9.3958333333333393</v>
      </c>
      <c r="H270">
        <v>410.00000000000006</v>
      </c>
      <c r="I270">
        <v>410.00000000000006</v>
      </c>
      <c r="J270" s="7">
        <v>43440</v>
      </c>
      <c r="K270" s="7">
        <v>43441</v>
      </c>
      <c r="L270" t="s">
        <v>518</v>
      </c>
      <c r="M270" t="str">
        <f>IFERROR(INDEX(Table2[Campaign], MATCH(Table4[[#This Row],[Well Name (WellView Version)]], Table2[Well Name
Actual], 0)), "A_Others")</f>
        <v>WW - 2018</v>
      </c>
      <c r="N270" s="19">
        <f>IF(Table4[[#This Row],[Report Number]]=_xlfn.MINIFS(Table4[Report Number], Table4[Well Name (WellView Version)], Table4[[#This Row],[Well Name (WellView Version)]]), Table4[[#This Row],[Depth End (MD)]], Table4[[#This Row],[Depth End (MD)]]-F269)</f>
        <v>410</v>
      </c>
      <c r="O270" s="2">
        <f>IF(Table4[[#This Row],[Report Number]]=_xlfn.MINIFS(Table4[Report Number], Table4[Well Name (WellView Version)], Table4[[#This Row],[Well Name (WellView Version)]]), Table4[[#This Row],[Cum Time Log Days_WV]], Table4[[#This Row],[Cum Time Log Days_WV]]-G269)</f>
        <v>1</v>
      </c>
      <c r="P270" s="2">
        <f>(Table4[[#This Row],[dZ ft]]&lt;=50)*Table4[[#This Row],[dT days]]</f>
        <v>0</v>
      </c>
      <c r="Q270">
        <f>YEAR(Table4[[#This Row],[Report Start Date]])</f>
        <v>2018</v>
      </c>
      <c r="R270">
        <f>Table4[[#This Row],[Year Start Date]]</f>
        <v>2018</v>
      </c>
    </row>
    <row r="271" spans="2:18" x14ac:dyDescent="0.3">
      <c r="B271">
        <v>269</v>
      </c>
      <c r="C271" t="s">
        <v>53</v>
      </c>
      <c r="D271" t="s">
        <v>271</v>
      </c>
      <c r="E271">
        <v>11</v>
      </c>
      <c r="F271" s="2">
        <v>2384</v>
      </c>
      <c r="G271" s="2">
        <v>10.395833333333339</v>
      </c>
      <c r="H271">
        <v>304.00000000000017</v>
      </c>
      <c r="I271">
        <v>304.00000000000017</v>
      </c>
      <c r="J271" s="7">
        <v>43441</v>
      </c>
      <c r="K271" s="7">
        <v>43442</v>
      </c>
      <c r="L271" t="s">
        <v>518</v>
      </c>
      <c r="M271" t="str">
        <f>IFERROR(INDEX(Table2[Campaign], MATCH(Table4[[#This Row],[Well Name (WellView Version)]], Table2[Well Name
Actual], 0)), "A_Others")</f>
        <v>WW - 2018</v>
      </c>
      <c r="N271" s="19">
        <f>IF(Table4[[#This Row],[Report Number]]=_xlfn.MINIFS(Table4[Report Number], Table4[Well Name (WellView Version)], Table4[[#This Row],[Well Name (WellView Version)]]), Table4[[#This Row],[Depth End (MD)]], Table4[[#This Row],[Depth End (MD)]]-F270)</f>
        <v>304</v>
      </c>
      <c r="O271" s="2">
        <f>IF(Table4[[#This Row],[Report Number]]=_xlfn.MINIFS(Table4[Report Number], Table4[Well Name (WellView Version)], Table4[[#This Row],[Well Name (WellView Version)]]), Table4[[#This Row],[Cum Time Log Days_WV]], Table4[[#This Row],[Cum Time Log Days_WV]]-G270)</f>
        <v>1</v>
      </c>
      <c r="P271" s="2">
        <f>(Table4[[#This Row],[dZ ft]]&lt;=50)*Table4[[#This Row],[dT days]]</f>
        <v>0</v>
      </c>
      <c r="Q271">
        <f>YEAR(Table4[[#This Row],[Report Start Date]])</f>
        <v>2018</v>
      </c>
      <c r="R271">
        <f>Table4[[#This Row],[Year Start Date]]</f>
        <v>2018</v>
      </c>
    </row>
    <row r="272" spans="2:18" x14ac:dyDescent="0.3">
      <c r="B272">
        <v>270</v>
      </c>
      <c r="C272" t="s">
        <v>53</v>
      </c>
      <c r="D272" t="s">
        <v>271</v>
      </c>
      <c r="E272">
        <v>12</v>
      </c>
      <c r="F272" s="2">
        <v>2581</v>
      </c>
      <c r="G272" s="2">
        <v>11.395833333333339</v>
      </c>
      <c r="H272">
        <v>196.99999999999974</v>
      </c>
      <c r="I272">
        <v>196.99999999999974</v>
      </c>
      <c r="J272" s="7">
        <v>43442</v>
      </c>
      <c r="K272" s="7">
        <v>43443</v>
      </c>
      <c r="L272" t="s">
        <v>518</v>
      </c>
      <c r="M272" t="str">
        <f>IFERROR(INDEX(Table2[Campaign], MATCH(Table4[[#This Row],[Well Name (WellView Version)]], Table2[Well Name
Actual], 0)), "A_Others")</f>
        <v>WW - 2018</v>
      </c>
      <c r="N272" s="19">
        <f>IF(Table4[[#This Row],[Report Number]]=_xlfn.MINIFS(Table4[Report Number], Table4[Well Name (WellView Version)], Table4[[#This Row],[Well Name (WellView Version)]]), Table4[[#This Row],[Depth End (MD)]], Table4[[#This Row],[Depth End (MD)]]-F271)</f>
        <v>197</v>
      </c>
      <c r="O272" s="2">
        <f>IF(Table4[[#This Row],[Report Number]]=_xlfn.MINIFS(Table4[Report Number], Table4[Well Name (WellView Version)], Table4[[#This Row],[Well Name (WellView Version)]]), Table4[[#This Row],[Cum Time Log Days_WV]], Table4[[#This Row],[Cum Time Log Days_WV]]-G271)</f>
        <v>1</v>
      </c>
      <c r="P272" s="2">
        <f>(Table4[[#This Row],[dZ ft]]&lt;=50)*Table4[[#This Row],[dT days]]</f>
        <v>0</v>
      </c>
      <c r="Q272">
        <f>YEAR(Table4[[#This Row],[Report Start Date]])</f>
        <v>2018</v>
      </c>
      <c r="R272">
        <f>Table4[[#This Row],[Year Start Date]]</f>
        <v>2018</v>
      </c>
    </row>
    <row r="273" spans="2:18" x14ac:dyDescent="0.3">
      <c r="B273">
        <v>271</v>
      </c>
      <c r="C273" t="s">
        <v>53</v>
      </c>
      <c r="D273" t="s">
        <v>271</v>
      </c>
      <c r="E273">
        <v>13</v>
      </c>
      <c r="F273" s="2">
        <v>2581</v>
      </c>
      <c r="G273" s="2">
        <v>12.395833333333339</v>
      </c>
      <c r="H273">
        <v>0</v>
      </c>
      <c r="I273">
        <v>0</v>
      </c>
      <c r="J273" s="7">
        <v>43443</v>
      </c>
      <c r="K273" s="7">
        <v>43444</v>
      </c>
      <c r="L273" t="s">
        <v>518</v>
      </c>
      <c r="M273" t="str">
        <f>IFERROR(INDEX(Table2[Campaign], MATCH(Table4[[#This Row],[Well Name (WellView Version)]], Table2[Well Name
Actual], 0)), "A_Others")</f>
        <v>WW - 2018</v>
      </c>
      <c r="N273" s="19">
        <f>IF(Table4[[#This Row],[Report Number]]=_xlfn.MINIFS(Table4[Report Number], Table4[Well Name (WellView Version)], Table4[[#This Row],[Well Name (WellView Version)]]), Table4[[#This Row],[Depth End (MD)]], Table4[[#This Row],[Depth End (MD)]]-F272)</f>
        <v>0</v>
      </c>
      <c r="O273" s="2">
        <f>IF(Table4[[#This Row],[Report Number]]=_xlfn.MINIFS(Table4[Report Number], Table4[Well Name (WellView Version)], Table4[[#This Row],[Well Name (WellView Version)]]), Table4[[#This Row],[Cum Time Log Days_WV]], Table4[[#This Row],[Cum Time Log Days_WV]]-G272)</f>
        <v>1</v>
      </c>
      <c r="P273" s="2">
        <f>(Table4[[#This Row],[dZ ft]]&lt;=50)*Table4[[#This Row],[dT days]]</f>
        <v>1</v>
      </c>
      <c r="Q273">
        <f>YEAR(Table4[[#This Row],[Report Start Date]])</f>
        <v>2018</v>
      </c>
      <c r="R273">
        <f>Table4[[#This Row],[Year Start Date]]</f>
        <v>2018</v>
      </c>
    </row>
    <row r="274" spans="2:18" x14ac:dyDescent="0.3">
      <c r="B274">
        <v>272</v>
      </c>
      <c r="C274" t="s">
        <v>53</v>
      </c>
      <c r="D274" t="s">
        <v>271</v>
      </c>
      <c r="E274">
        <v>14</v>
      </c>
      <c r="F274" s="2">
        <v>2581</v>
      </c>
      <c r="G274" s="2">
        <v>13.395833333333339</v>
      </c>
      <c r="H274">
        <v>0</v>
      </c>
      <c r="I274">
        <v>0</v>
      </c>
      <c r="J274" s="7">
        <v>43444</v>
      </c>
      <c r="K274" s="7">
        <v>43445</v>
      </c>
      <c r="L274" t="s">
        <v>518</v>
      </c>
      <c r="M274" t="str">
        <f>IFERROR(INDEX(Table2[Campaign], MATCH(Table4[[#This Row],[Well Name (WellView Version)]], Table2[Well Name
Actual], 0)), "A_Others")</f>
        <v>WW - 2018</v>
      </c>
      <c r="N274" s="19">
        <f>IF(Table4[[#This Row],[Report Number]]=_xlfn.MINIFS(Table4[Report Number], Table4[Well Name (WellView Version)], Table4[[#This Row],[Well Name (WellView Version)]]), Table4[[#This Row],[Depth End (MD)]], Table4[[#This Row],[Depth End (MD)]]-F273)</f>
        <v>0</v>
      </c>
      <c r="O274" s="2">
        <f>IF(Table4[[#This Row],[Report Number]]=_xlfn.MINIFS(Table4[Report Number], Table4[Well Name (WellView Version)], Table4[[#This Row],[Well Name (WellView Version)]]), Table4[[#This Row],[Cum Time Log Days_WV]], Table4[[#This Row],[Cum Time Log Days_WV]]-G273)</f>
        <v>1</v>
      </c>
      <c r="P274" s="2">
        <f>(Table4[[#This Row],[dZ ft]]&lt;=50)*Table4[[#This Row],[dT days]]</f>
        <v>1</v>
      </c>
      <c r="Q274">
        <f>YEAR(Table4[[#This Row],[Report Start Date]])</f>
        <v>2018</v>
      </c>
      <c r="R274">
        <f>Table4[[#This Row],[Year Start Date]]</f>
        <v>2018</v>
      </c>
    </row>
    <row r="275" spans="2:18" x14ac:dyDescent="0.3">
      <c r="B275">
        <v>273</v>
      </c>
      <c r="C275" t="s">
        <v>53</v>
      </c>
      <c r="D275" t="s">
        <v>271</v>
      </c>
      <c r="E275">
        <v>15</v>
      </c>
      <c r="F275" s="2">
        <v>2581</v>
      </c>
      <c r="G275" s="2">
        <v>14.395833333333339</v>
      </c>
      <c r="H275">
        <v>0</v>
      </c>
      <c r="I275">
        <v>0</v>
      </c>
      <c r="J275" s="7">
        <v>43445</v>
      </c>
      <c r="K275" s="7">
        <v>43446</v>
      </c>
      <c r="L275" t="s">
        <v>519</v>
      </c>
      <c r="M275" t="str">
        <f>IFERROR(INDEX(Table2[Campaign], MATCH(Table4[[#This Row],[Well Name (WellView Version)]], Table2[Well Name
Actual], 0)), "A_Others")</f>
        <v>WW - 2018</v>
      </c>
      <c r="N275" s="19">
        <f>IF(Table4[[#This Row],[Report Number]]=_xlfn.MINIFS(Table4[Report Number], Table4[Well Name (WellView Version)], Table4[[#This Row],[Well Name (WellView Version)]]), Table4[[#This Row],[Depth End (MD)]], Table4[[#This Row],[Depth End (MD)]]-F274)</f>
        <v>0</v>
      </c>
      <c r="O275" s="2">
        <f>IF(Table4[[#This Row],[Report Number]]=_xlfn.MINIFS(Table4[Report Number], Table4[Well Name (WellView Version)], Table4[[#This Row],[Well Name (WellView Version)]]), Table4[[#This Row],[Cum Time Log Days_WV]], Table4[[#This Row],[Cum Time Log Days_WV]]-G274)</f>
        <v>1</v>
      </c>
      <c r="P275" s="2">
        <f>(Table4[[#This Row],[dZ ft]]&lt;=50)*Table4[[#This Row],[dT days]]</f>
        <v>1</v>
      </c>
      <c r="Q275">
        <f>YEAR(Table4[[#This Row],[Report Start Date]])</f>
        <v>2018</v>
      </c>
      <c r="R275">
        <f>Table4[[#This Row],[Year Start Date]]</f>
        <v>2018</v>
      </c>
    </row>
    <row r="276" spans="2:18" x14ac:dyDescent="0.3">
      <c r="B276">
        <v>274</v>
      </c>
      <c r="C276" t="s">
        <v>408</v>
      </c>
      <c r="D276" t="s">
        <v>265</v>
      </c>
      <c r="E276">
        <v>1</v>
      </c>
      <c r="F276" s="2">
        <v>0</v>
      </c>
      <c r="G276" s="2">
        <v>1.0000000000000009</v>
      </c>
      <c r="J276" s="7">
        <v>43446</v>
      </c>
      <c r="K276" s="7">
        <v>43447</v>
      </c>
      <c r="L276" t="s">
        <v>525</v>
      </c>
      <c r="M276" t="str">
        <f>IFERROR(INDEX(Table2[Campaign], MATCH(Table4[[#This Row],[Well Name (WellView Version)]], Table2[Well Name
Actual], 0)), "A_Others")</f>
        <v>A_Others</v>
      </c>
      <c r="N276" s="19">
        <f>IF(Table4[[#This Row],[Report Number]]=_xlfn.MINIFS(Table4[Report Number], Table4[Well Name (WellView Version)], Table4[[#This Row],[Well Name (WellView Version)]]), Table4[[#This Row],[Depth End (MD)]], Table4[[#This Row],[Depth End (MD)]]-F275)</f>
        <v>0</v>
      </c>
      <c r="O276" s="2">
        <f>IF(Table4[[#This Row],[Report Number]]=_xlfn.MINIFS(Table4[Report Number], Table4[Well Name (WellView Version)], Table4[[#This Row],[Well Name (WellView Version)]]), Table4[[#This Row],[Cum Time Log Days_WV]], Table4[[#This Row],[Cum Time Log Days_WV]]-G275)</f>
        <v>1.0000000000000009</v>
      </c>
      <c r="P276" s="2">
        <f>(Table4[[#This Row],[dZ ft]]&lt;=50)*Table4[[#This Row],[dT days]]</f>
        <v>1.0000000000000009</v>
      </c>
      <c r="Q276">
        <f>YEAR(Table4[[#This Row],[Report Start Date]])</f>
        <v>2018</v>
      </c>
      <c r="R276">
        <f>Table4[[#This Row],[Year Start Date]]</f>
        <v>2018</v>
      </c>
    </row>
    <row r="277" spans="2:18" x14ac:dyDescent="0.3">
      <c r="B277">
        <v>275</v>
      </c>
      <c r="C277" t="s">
        <v>53</v>
      </c>
      <c r="D277" t="s">
        <v>271</v>
      </c>
      <c r="E277">
        <v>16</v>
      </c>
      <c r="F277" s="2">
        <v>2581</v>
      </c>
      <c r="G277" s="2">
        <v>15.395833333333339</v>
      </c>
      <c r="H277">
        <v>0</v>
      </c>
      <c r="I277">
        <v>0</v>
      </c>
      <c r="J277" s="7">
        <v>43446</v>
      </c>
      <c r="K277" s="7">
        <v>43447</v>
      </c>
      <c r="L277" t="s">
        <v>519</v>
      </c>
      <c r="M277" t="str">
        <f>IFERROR(INDEX(Table2[Campaign], MATCH(Table4[[#This Row],[Well Name (WellView Version)]], Table2[Well Name
Actual], 0)), "A_Others")</f>
        <v>WW - 2018</v>
      </c>
      <c r="N277" s="19">
        <f>IF(Table4[[#This Row],[Report Number]]=_xlfn.MINIFS(Table4[Report Number], Table4[Well Name (WellView Version)], Table4[[#This Row],[Well Name (WellView Version)]]), Table4[[#This Row],[Depth End (MD)]], Table4[[#This Row],[Depth End (MD)]]-F276)</f>
        <v>2581</v>
      </c>
      <c r="O277" s="2">
        <f>IF(Table4[[#This Row],[Report Number]]=_xlfn.MINIFS(Table4[Report Number], Table4[Well Name (WellView Version)], Table4[[#This Row],[Well Name (WellView Version)]]), Table4[[#This Row],[Cum Time Log Days_WV]], Table4[[#This Row],[Cum Time Log Days_WV]]-G276)</f>
        <v>14.395833333333339</v>
      </c>
      <c r="P277" s="2">
        <f>(Table4[[#This Row],[dZ ft]]&lt;=50)*Table4[[#This Row],[dT days]]</f>
        <v>0</v>
      </c>
      <c r="Q277">
        <f>YEAR(Table4[[#This Row],[Report Start Date]])</f>
        <v>2018</v>
      </c>
      <c r="R277">
        <f>Table4[[#This Row],[Year Start Date]]</f>
        <v>2018</v>
      </c>
    </row>
    <row r="278" spans="2:18" x14ac:dyDescent="0.3">
      <c r="B278">
        <v>276</v>
      </c>
      <c r="C278" t="s">
        <v>53</v>
      </c>
      <c r="D278" t="s">
        <v>271</v>
      </c>
      <c r="E278">
        <v>17</v>
      </c>
      <c r="F278" s="2">
        <v>2581</v>
      </c>
      <c r="G278" s="2">
        <v>16.395833333333339</v>
      </c>
      <c r="H278">
        <v>0</v>
      </c>
      <c r="I278">
        <v>0</v>
      </c>
      <c r="J278" s="7">
        <v>43447</v>
      </c>
      <c r="K278" s="7">
        <v>43448</v>
      </c>
      <c r="L278" t="s">
        <v>519</v>
      </c>
      <c r="M278" t="str">
        <f>IFERROR(INDEX(Table2[Campaign], MATCH(Table4[[#This Row],[Well Name (WellView Version)]], Table2[Well Name
Actual], 0)), "A_Others")</f>
        <v>WW - 2018</v>
      </c>
      <c r="N278" s="19">
        <f>IF(Table4[[#This Row],[Report Number]]=_xlfn.MINIFS(Table4[Report Number], Table4[Well Name (WellView Version)], Table4[[#This Row],[Well Name (WellView Version)]]), Table4[[#This Row],[Depth End (MD)]], Table4[[#This Row],[Depth End (MD)]]-F277)</f>
        <v>0</v>
      </c>
      <c r="O278" s="2">
        <f>IF(Table4[[#This Row],[Report Number]]=_xlfn.MINIFS(Table4[Report Number], Table4[Well Name (WellView Version)], Table4[[#This Row],[Well Name (WellView Version)]]), Table4[[#This Row],[Cum Time Log Days_WV]], Table4[[#This Row],[Cum Time Log Days_WV]]-G277)</f>
        <v>1</v>
      </c>
      <c r="P278" s="2">
        <f>(Table4[[#This Row],[dZ ft]]&lt;=50)*Table4[[#This Row],[dT days]]</f>
        <v>1</v>
      </c>
      <c r="Q278">
        <f>YEAR(Table4[[#This Row],[Report Start Date]])</f>
        <v>2018</v>
      </c>
      <c r="R278">
        <f>Table4[[#This Row],[Year Start Date]]</f>
        <v>2018</v>
      </c>
    </row>
    <row r="279" spans="2:18" x14ac:dyDescent="0.3">
      <c r="B279">
        <v>277</v>
      </c>
      <c r="C279" t="s">
        <v>408</v>
      </c>
      <c r="D279" t="s">
        <v>265</v>
      </c>
      <c r="E279">
        <v>2</v>
      </c>
      <c r="F279" s="2">
        <v>0</v>
      </c>
      <c r="G279" s="2">
        <v>2.0000000000000018</v>
      </c>
      <c r="J279" s="7">
        <v>43447</v>
      </c>
      <c r="K279" s="7">
        <v>43448</v>
      </c>
      <c r="L279" t="s">
        <v>525</v>
      </c>
      <c r="M279" t="str">
        <f>IFERROR(INDEX(Table2[Campaign], MATCH(Table4[[#This Row],[Well Name (WellView Version)]], Table2[Well Name
Actual], 0)), "A_Others")</f>
        <v>A_Others</v>
      </c>
      <c r="N279" s="19">
        <f>IF(Table4[[#This Row],[Report Number]]=_xlfn.MINIFS(Table4[Report Number], Table4[Well Name (WellView Version)], Table4[[#This Row],[Well Name (WellView Version)]]), Table4[[#This Row],[Depth End (MD)]], Table4[[#This Row],[Depth End (MD)]]-F278)</f>
        <v>-2581</v>
      </c>
      <c r="O279" s="2">
        <f>IF(Table4[[#This Row],[Report Number]]=_xlfn.MINIFS(Table4[Report Number], Table4[Well Name (WellView Version)], Table4[[#This Row],[Well Name (WellView Version)]]), Table4[[#This Row],[Cum Time Log Days_WV]], Table4[[#This Row],[Cum Time Log Days_WV]]-G278)</f>
        <v>-14.395833333333337</v>
      </c>
      <c r="P279" s="2">
        <f>(Table4[[#This Row],[dZ ft]]&lt;=50)*Table4[[#This Row],[dT days]]</f>
        <v>-14.395833333333337</v>
      </c>
      <c r="Q279">
        <f>YEAR(Table4[[#This Row],[Report Start Date]])</f>
        <v>2018</v>
      </c>
      <c r="R279">
        <f>Table4[[#This Row],[Year Start Date]]</f>
        <v>2018</v>
      </c>
    </row>
    <row r="280" spans="2:18" x14ac:dyDescent="0.3">
      <c r="B280">
        <v>278</v>
      </c>
      <c r="C280" t="s">
        <v>408</v>
      </c>
      <c r="D280" t="s">
        <v>265</v>
      </c>
      <c r="E280">
        <v>3</v>
      </c>
      <c r="F280" s="2">
        <v>0</v>
      </c>
      <c r="G280" s="2">
        <v>3.0000000000000027</v>
      </c>
      <c r="J280" s="7">
        <v>43448</v>
      </c>
      <c r="K280" s="7">
        <v>43449</v>
      </c>
      <c r="L280" t="s">
        <v>525</v>
      </c>
      <c r="M280" t="str">
        <f>IFERROR(INDEX(Table2[Campaign], MATCH(Table4[[#This Row],[Well Name (WellView Version)]], Table2[Well Name
Actual], 0)), "A_Others")</f>
        <v>A_Others</v>
      </c>
      <c r="N280" s="19">
        <f>IF(Table4[[#This Row],[Report Number]]=_xlfn.MINIFS(Table4[Report Number], Table4[Well Name (WellView Version)], Table4[[#This Row],[Well Name (WellView Version)]]), Table4[[#This Row],[Depth End (MD)]], Table4[[#This Row],[Depth End (MD)]]-F279)</f>
        <v>0</v>
      </c>
      <c r="O280" s="2">
        <f>IF(Table4[[#This Row],[Report Number]]=_xlfn.MINIFS(Table4[Report Number], Table4[Well Name (WellView Version)], Table4[[#This Row],[Well Name (WellView Version)]]), Table4[[#This Row],[Cum Time Log Days_WV]], Table4[[#This Row],[Cum Time Log Days_WV]]-G279)</f>
        <v>1.0000000000000009</v>
      </c>
      <c r="P280" s="2">
        <f>(Table4[[#This Row],[dZ ft]]&lt;=50)*Table4[[#This Row],[dT days]]</f>
        <v>1.0000000000000009</v>
      </c>
      <c r="Q280">
        <f>YEAR(Table4[[#This Row],[Report Start Date]])</f>
        <v>2018</v>
      </c>
      <c r="R280">
        <f>Table4[[#This Row],[Year Start Date]]</f>
        <v>2018</v>
      </c>
    </row>
    <row r="281" spans="2:18" x14ac:dyDescent="0.3">
      <c r="B281">
        <v>279</v>
      </c>
      <c r="C281" t="s">
        <v>53</v>
      </c>
      <c r="D281" t="s">
        <v>271</v>
      </c>
      <c r="E281">
        <v>18</v>
      </c>
      <c r="F281" s="2">
        <v>2581</v>
      </c>
      <c r="G281" s="2">
        <v>17.395833333333339</v>
      </c>
      <c r="H281">
        <v>0</v>
      </c>
      <c r="I281">
        <v>0</v>
      </c>
      <c r="J281" s="7">
        <v>43448</v>
      </c>
      <c r="K281" s="7">
        <v>43449</v>
      </c>
      <c r="L281" t="s">
        <v>521</v>
      </c>
      <c r="M281" t="str">
        <f>IFERROR(INDEX(Table2[Campaign], MATCH(Table4[[#This Row],[Well Name (WellView Version)]], Table2[Well Name
Actual], 0)), "A_Others")</f>
        <v>WW - 2018</v>
      </c>
      <c r="N281" s="19">
        <f>IF(Table4[[#This Row],[Report Number]]=_xlfn.MINIFS(Table4[Report Number], Table4[Well Name (WellView Version)], Table4[[#This Row],[Well Name (WellView Version)]]), Table4[[#This Row],[Depth End (MD)]], Table4[[#This Row],[Depth End (MD)]]-F280)</f>
        <v>2581</v>
      </c>
      <c r="O281" s="2">
        <f>IF(Table4[[#This Row],[Report Number]]=_xlfn.MINIFS(Table4[Report Number], Table4[Well Name (WellView Version)], Table4[[#This Row],[Well Name (WellView Version)]]), Table4[[#This Row],[Cum Time Log Days_WV]], Table4[[#This Row],[Cum Time Log Days_WV]]-G280)</f>
        <v>14.395833333333336</v>
      </c>
      <c r="P281" s="2">
        <f>(Table4[[#This Row],[dZ ft]]&lt;=50)*Table4[[#This Row],[dT days]]</f>
        <v>0</v>
      </c>
      <c r="Q281">
        <f>YEAR(Table4[[#This Row],[Report Start Date]])</f>
        <v>2018</v>
      </c>
      <c r="R281">
        <f>Table4[[#This Row],[Year Start Date]]</f>
        <v>2018</v>
      </c>
    </row>
    <row r="282" spans="2:18" x14ac:dyDescent="0.3">
      <c r="B282">
        <v>280</v>
      </c>
      <c r="C282" t="s">
        <v>53</v>
      </c>
      <c r="D282" t="s">
        <v>271</v>
      </c>
      <c r="E282">
        <v>19</v>
      </c>
      <c r="F282" s="2">
        <v>2581</v>
      </c>
      <c r="G282" s="2">
        <v>18.395833333333339</v>
      </c>
      <c r="H282">
        <v>0</v>
      </c>
      <c r="I282">
        <v>0</v>
      </c>
      <c r="J282" s="7">
        <v>43449</v>
      </c>
      <c r="K282" s="7">
        <v>43450</v>
      </c>
      <c r="L282" t="s">
        <v>521</v>
      </c>
      <c r="M282" t="str">
        <f>IFERROR(INDEX(Table2[Campaign], MATCH(Table4[[#This Row],[Well Name (WellView Version)]], Table2[Well Name
Actual], 0)), "A_Others")</f>
        <v>WW - 2018</v>
      </c>
      <c r="N282" s="19">
        <f>IF(Table4[[#This Row],[Report Number]]=_xlfn.MINIFS(Table4[Report Number], Table4[Well Name (WellView Version)], Table4[[#This Row],[Well Name (WellView Version)]]), Table4[[#This Row],[Depth End (MD)]], Table4[[#This Row],[Depth End (MD)]]-F281)</f>
        <v>0</v>
      </c>
      <c r="O282" s="2">
        <f>IF(Table4[[#This Row],[Report Number]]=_xlfn.MINIFS(Table4[Report Number], Table4[Well Name (WellView Version)], Table4[[#This Row],[Well Name (WellView Version)]]), Table4[[#This Row],[Cum Time Log Days_WV]], Table4[[#This Row],[Cum Time Log Days_WV]]-G281)</f>
        <v>1</v>
      </c>
      <c r="P282" s="2">
        <f>(Table4[[#This Row],[dZ ft]]&lt;=50)*Table4[[#This Row],[dT days]]</f>
        <v>1</v>
      </c>
      <c r="Q282">
        <f>YEAR(Table4[[#This Row],[Report Start Date]])</f>
        <v>2018</v>
      </c>
      <c r="R282">
        <f>Table4[[#This Row],[Year Start Date]]</f>
        <v>2018</v>
      </c>
    </row>
    <row r="283" spans="2:18" x14ac:dyDescent="0.3">
      <c r="B283">
        <v>281</v>
      </c>
      <c r="C283" t="s">
        <v>408</v>
      </c>
      <c r="D283" t="s">
        <v>265</v>
      </c>
      <c r="E283">
        <v>4</v>
      </c>
      <c r="F283" s="2">
        <v>0</v>
      </c>
      <c r="G283" s="2">
        <v>4.0000000000000036</v>
      </c>
      <c r="J283" s="7">
        <v>43449</v>
      </c>
      <c r="K283" s="7">
        <v>43450</v>
      </c>
      <c r="L283" t="s">
        <v>525</v>
      </c>
      <c r="M283" t="str">
        <f>IFERROR(INDEX(Table2[Campaign], MATCH(Table4[[#This Row],[Well Name (WellView Version)]], Table2[Well Name
Actual], 0)), "A_Others")</f>
        <v>A_Others</v>
      </c>
      <c r="N283" s="19">
        <f>IF(Table4[[#This Row],[Report Number]]=_xlfn.MINIFS(Table4[Report Number], Table4[Well Name (WellView Version)], Table4[[#This Row],[Well Name (WellView Version)]]), Table4[[#This Row],[Depth End (MD)]], Table4[[#This Row],[Depth End (MD)]]-F282)</f>
        <v>-2581</v>
      </c>
      <c r="O283" s="2">
        <f>IF(Table4[[#This Row],[Report Number]]=_xlfn.MINIFS(Table4[Report Number], Table4[Well Name (WellView Version)], Table4[[#This Row],[Well Name (WellView Version)]]), Table4[[#This Row],[Cum Time Log Days_WV]], Table4[[#This Row],[Cum Time Log Days_WV]]-G282)</f>
        <v>-14.395833333333336</v>
      </c>
      <c r="P283" s="2">
        <f>(Table4[[#This Row],[dZ ft]]&lt;=50)*Table4[[#This Row],[dT days]]</f>
        <v>-14.395833333333336</v>
      </c>
      <c r="Q283">
        <f>YEAR(Table4[[#This Row],[Report Start Date]])</f>
        <v>2018</v>
      </c>
      <c r="R283">
        <f>Table4[[#This Row],[Year Start Date]]</f>
        <v>2018</v>
      </c>
    </row>
    <row r="284" spans="2:18" x14ac:dyDescent="0.3">
      <c r="B284">
        <v>282</v>
      </c>
      <c r="C284" t="s">
        <v>53</v>
      </c>
      <c r="D284" t="s">
        <v>271</v>
      </c>
      <c r="E284">
        <v>20</v>
      </c>
      <c r="F284" s="2">
        <v>2681</v>
      </c>
      <c r="G284" s="2">
        <v>19.395833333333339</v>
      </c>
      <c r="H284">
        <v>100.00000000000006</v>
      </c>
      <c r="I284">
        <v>100.00000000000006</v>
      </c>
      <c r="J284" s="7">
        <v>43450</v>
      </c>
      <c r="K284" s="7">
        <v>43451</v>
      </c>
      <c r="L284" t="s">
        <v>521</v>
      </c>
      <c r="M284" t="str">
        <f>IFERROR(INDEX(Table2[Campaign], MATCH(Table4[[#This Row],[Well Name (WellView Version)]], Table2[Well Name
Actual], 0)), "A_Others")</f>
        <v>WW - 2018</v>
      </c>
      <c r="N284" s="19">
        <f>IF(Table4[[#This Row],[Report Number]]=_xlfn.MINIFS(Table4[Report Number], Table4[Well Name (WellView Version)], Table4[[#This Row],[Well Name (WellView Version)]]), Table4[[#This Row],[Depth End (MD)]], Table4[[#This Row],[Depth End (MD)]]-F283)</f>
        <v>2681</v>
      </c>
      <c r="O284" s="2">
        <f>IF(Table4[[#This Row],[Report Number]]=_xlfn.MINIFS(Table4[Report Number], Table4[Well Name (WellView Version)], Table4[[#This Row],[Well Name (WellView Version)]]), Table4[[#This Row],[Cum Time Log Days_WV]], Table4[[#This Row],[Cum Time Log Days_WV]]-G283)</f>
        <v>15.395833333333336</v>
      </c>
      <c r="P284" s="2">
        <f>(Table4[[#This Row],[dZ ft]]&lt;=50)*Table4[[#This Row],[dT days]]</f>
        <v>0</v>
      </c>
      <c r="Q284">
        <f>YEAR(Table4[[#This Row],[Report Start Date]])</f>
        <v>2018</v>
      </c>
      <c r="R284">
        <f>Table4[[#This Row],[Year Start Date]]</f>
        <v>2018</v>
      </c>
    </row>
    <row r="285" spans="2:18" x14ac:dyDescent="0.3">
      <c r="B285">
        <v>283</v>
      </c>
      <c r="C285" t="s">
        <v>408</v>
      </c>
      <c r="D285" t="s">
        <v>265</v>
      </c>
      <c r="E285">
        <v>5</v>
      </c>
      <c r="F285" s="2">
        <v>0</v>
      </c>
      <c r="G285" s="2">
        <v>5.0000000000000044</v>
      </c>
      <c r="J285" s="7">
        <v>43450</v>
      </c>
      <c r="K285" s="7">
        <v>43451</v>
      </c>
      <c r="L285" t="s">
        <v>525</v>
      </c>
      <c r="M285" t="str">
        <f>IFERROR(INDEX(Table2[Campaign], MATCH(Table4[[#This Row],[Well Name (WellView Version)]], Table2[Well Name
Actual], 0)), "A_Others")</f>
        <v>A_Others</v>
      </c>
      <c r="N285" s="19">
        <f>IF(Table4[[#This Row],[Report Number]]=_xlfn.MINIFS(Table4[Report Number], Table4[Well Name (WellView Version)], Table4[[#This Row],[Well Name (WellView Version)]]), Table4[[#This Row],[Depth End (MD)]], Table4[[#This Row],[Depth End (MD)]]-F284)</f>
        <v>-2681</v>
      </c>
      <c r="O285" s="2">
        <f>IF(Table4[[#This Row],[Report Number]]=_xlfn.MINIFS(Table4[Report Number], Table4[Well Name (WellView Version)], Table4[[#This Row],[Well Name (WellView Version)]]), Table4[[#This Row],[Cum Time Log Days_WV]], Table4[[#This Row],[Cum Time Log Days_WV]]-G284)</f>
        <v>-14.395833333333336</v>
      </c>
      <c r="P285" s="2">
        <f>(Table4[[#This Row],[dZ ft]]&lt;=50)*Table4[[#This Row],[dT days]]</f>
        <v>-14.395833333333336</v>
      </c>
      <c r="Q285">
        <f>YEAR(Table4[[#This Row],[Report Start Date]])</f>
        <v>2018</v>
      </c>
      <c r="R285">
        <f>Table4[[#This Row],[Year Start Date]]</f>
        <v>2018</v>
      </c>
    </row>
    <row r="286" spans="2:18" x14ac:dyDescent="0.3">
      <c r="B286">
        <v>284</v>
      </c>
      <c r="C286" t="s">
        <v>53</v>
      </c>
      <c r="D286" t="s">
        <v>271</v>
      </c>
      <c r="E286">
        <v>21</v>
      </c>
      <c r="F286" s="2">
        <v>3225</v>
      </c>
      <c r="G286" s="2">
        <v>20.395833333333339</v>
      </c>
      <c r="H286">
        <v>543.99999999999989</v>
      </c>
      <c r="I286">
        <v>543.99999999999989</v>
      </c>
      <c r="J286" s="7">
        <v>43451</v>
      </c>
      <c r="K286" s="7">
        <v>43452</v>
      </c>
      <c r="L286" t="s">
        <v>521</v>
      </c>
      <c r="M286" t="str">
        <f>IFERROR(INDEX(Table2[Campaign], MATCH(Table4[[#This Row],[Well Name (WellView Version)]], Table2[Well Name
Actual], 0)), "A_Others")</f>
        <v>WW - 2018</v>
      </c>
      <c r="N286" s="19">
        <f>IF(Table4[[#This Row],[Report Number]]=_xlfn.MINIFS(Table4[Report Number], Table4[Well Name (WellView Version)], Table4[[#This Row],[Well Name (WellView Version)]]), Table4[[#This Row],[Depth End (MD)]], Table4[[#This Row],[Depth End (MD)]]-F285)</f>
        <v>3225</v>
      </c>
      <c r="O286" s="2">
        <f>IF(Table4[[#This Row],[Report Number]]=_xlfn.MINIFS(Table4[Report Number], Table4[Well Name (WellView Version)], Table4[[#This Row],[Well Name (WellView Version)]]), Table4[[#This Row],[Cum Time Log Days_WV]], Table4[[#This Row],[Cum Time Log Days_WV]]-G285)</f>
        <v>15.395833333333336</v>
      </c>
      <c r="P286" s="2">
        <f>(Table4[[#This Row],[dZ ft]]&lt;=50)*Table4[[#This Row],[dT days]]</f>
        <v>0</v>
      </c>
      <c r="Q286">
        <f>YEAR(Table4[[#This Row],[Report Start Date]])</f>
        <v>2018</v>
      </c>
      <c r="R286">
        <f>Table4[[#This Row],[Year Start Date]]</f>
        <v>2018</v>
      </c>
    </row>
    <row r="287" spans="2:18" x14ac:dyDescent="0.3">
      <c r="B287">
        <v>285</v>
      </c>
      <c r="C287" t="s">
        <v>408</v>
      </c>
      <c r="D287" t="s">
        <v>265</v>
      </c>
      <c r="E287">
        <v>6</v>
      </c>
      <c r="F287" s="2">
        <v>0</v>
      </c>
      <c r="G287" s="2">
        <v>6.0000000000000053</v>
      </c>
      <c r="J287" s="7">
        <v>43451</v>
      </c>
      <c r="K287" s="7">
        <v>43452</v>
      </c>
      <c r="L287" t="s">
        <v>525</v>
      </c>
      <c r="M287" t="str">
        <f>IFERROR(INDEX(Table2[Campaign], MATCH(Table4[[#This Row],[Well Name (WellView Version)]], Table2[Well Name
Actual], 0)), "A_Others")</f>
        <v>A_Others</v>
      </c>
      <c r="N287" s="19">
        <f>IF(Table4[[#This Row],[Report Number]]=_xlfn.MINIFS(Table4[Report Number], Table4[Well Name (WellView Version)], Table4[[#This Row],[Well Name (WellView Version)]]), Table4[[#This Row],[Depth End (MD)]], Table4[[#This Row],[Depth End (MD)]]-F286)</f>
        <v>-3225</v>
      </c>
      <c r="O287" s="2">
        <f>IF(Table4[[#This Row],[Report Number]]=_xlfn.MINIFS(Table4[Report Number], Table4[Well Name (WellView Version)], Table4[[#This Row],[Well Name (WellView Version)]]), Table4[[#This Row],[Cum Time Log Days_WV]], Table4[[#This Row],[Cum Time Log Days_WV]]-G286)</f>
        <v>-14.395833333333334</v>
      </c>
      <c r="P287" s="2">
        <f>(Table4[[#This Row],[dZ ft]]&lt;=50)*Table4[[#This Row],[dT days]]</f>
        <v>-14.395833333333334</v>
      </c>
      <c r="Q287">
        <f>YEAR(Table4[[#This Row],[Report Start Date]])</f>
        <v>2018</v>
      </c>
      <c r="R287">
        <f>Table4[[#This Row],[Year Start Date]]</f>
        <v>2018</v>
      </c>
    </row>
    <row r="288" spans="2:18" x14ac:dyDescent="0.3">
      <c r="B288">
        <v>286</v>
      </c>
      <c r="C288" t="s">
        <v>53</v>
      </c>
      <c r="D288" t="s">
        <v>271</v>
      </c>
      <c r="E288">
        <v>22</v>
      </c>
      <c r="F288" s="2">
        <v>3824</v>
      </c>
      <c r="G288" s="2">
        <v>21.395833333333339</v>
      </c>
      <c r="H288">
        <v>599</v>
      </c>
      <c r="I288">
        <v>599</v>
      </c>
      <c r="J288" s="7">
        <v>43452</v>
      </c>
      <c r="K288" s="7">
        <v>43453</v>
      </c>
      <c r="L288" t="s">
        <v>521</v>
      </c>
      <c r="M288" t="str">
        <f>IFERROR(INDEX(Table2[Campaign], MATCH(Table4[[#This Row],[Well Name (WellView Version)]], Table2[Well Name
Actual], 0)), "A_Others")</f>
        <v>WW - 2018</v>
      </c>
      <c r="N288" s="19">
        <f>IF(Table4[[#This Row],[Report Number]]=_xlfn.MINIFS(Table4[Report Number], Table4[Well Name (WellView Version)], Table4[[#This Row],[Well Name (WellView Version)]]), Table4[[#This Row],[Depth End (MD)]], Table4[[#This Row],[Depth End (MD)]]-F287)</f>
        <v>3824</v>
      </c>
      <c r="O288" s="2">
        <f>IF(Table4[[#This Row],[Report Number]]=_xlfn.MINIFS(Table4[Report Number], Table4[Well Name (WellView Version)], Table4[[#This Row],[Well Name (WellView Version)]]), Table4[[#This Row],[Cum Time Log Days_WV]], Table4[[#This Row],[Cum Time Log Days_WV]]-G287)</f>
        <v>15.395833333333334</v>
      </c>
      <c r="P288" s="2">
        <f>(Table4[[#This Row],[dZ ft]]&lt;=50)*Table4[[#This Row],[dT days]]</f>
        <v>0</v>
      </c>
      <c r="Q288">
        <f>YEAR(Table4[[#This Row],[Report Start Date]])</f>
        <v>2018</v>
      </c>
      <c r="R288">
        <f>Table4[[#This Row],[Year Start Date]]</f>
        <v>2018</v>
      </c>
    </row>
    <row r="289" spans="2:18" x14ac:dyDescent="0.3">
      <c r="B289">
        <v>287</v>
      </c>
      <c r="C289" t="s">
        <v>408</v>
      </c>
      <c r="D289" t="s">
        <v>265</v>
      </c>
      <c r="E289">
        <v>7</v>
      </c>
      <c r="F289" s="2">
        <v>0</v>
      </c>
      <c r="G289" s="2">
        <v>7.0000000000000062</v>
      </c>
      <c r="J289" s="7">
        <v>43452</v>
      </c>
      <c r="K289" s="7">
        <v>43453</v>
      </c>
      <c r="L289" t="s">
        <v>525</v>
      </c>
      <c r="M289" t="str">
        <f>IFERROR(INDEX(Table2[Campaign], MATCH(Table4[[#This Row],[Well Name (WellView Version)]], Table2[Well Name
Actual], 0)), "A_Others")</f>
        <v>A_Others</v>
      </c>
      <c r="N289" s="19">
        <f>IF(Table4[[#This Row],[Report Number]]=_xlfn.MINIFS(Table4[Report Number], Table4[Well Name (WellView Version)], Table4[[#This Row],[Well Name (WellView Version)]]), Table4[[#This Row],[Depth End (MD)]], Table4[[#This Row],[Depth End (MD)]]-F288)</f>
        <v>-3824</v>
      </c>
      <c r="O289" s="2">
        <f>IF(Table4[[#This Row],[Report Number]]=_xlfn.MINIFS(Table4[Report Number], Table4[Well Name (WellView Version)], Table4[[#This Row],[Well Name (WellView Version)]]), Table4[[#This Row],[Cum Time Log Days_WV]], Table4[[#This Row],[Cum Time Log Days_WV]]-G288)</f>
        <v>-14.395833333333332</v>
      </c>
      <c r="P289" s="2">
        <f>(Table4[[#This Row],[dZ ft]]&lt;=50)*Table4[[#This Row],[dT days]]</f>
        <v>-14.395833333333332</v>
      </c>
      <c r="Q289">
        <f>YEAR(Table4[[#This Row],[Report Start Date]])</f>
        <v>2018</v>
      </c>
      <c r="R289">
        <f>Table4[[#This Row],[Year Start Date]]</f>
        <v>2018</v>
      </c>
    </row>
    <row r="290" spans="2:18" x14ac:dyDescent="0.3">
      <c r="B290">
        <v>288</v>
      </c>
      <c r="C290" t="s">
        <v>408</v>
      </c>
      <c r="D290" t="s">
        <v>265</v>
      </c>
      <c r="E290">
        <v>8</v>
      </c>
      <c r="F290" s="2">
        <v>0</v>
      </c>
      <c r="G290" s="2">
        <v>8.0000000000000071</v>
      </c>
      <c r="J290" s="7">
        <v>43453</v>
      </c>
      <c r="K290" s="7">
        <v>43454</v>
      </c>
      <c r="L290" t="s">
        <v>525</v>
      </c>
      <c r="M290" t="str">
        <f>IFERROR(INDEX(Table2[Campaign], MATCH(Table4[[#This Row],[Well Name (WellView Version)]], Table2[Well Name
Actual], 0)), "A_Others")</f>
        <v>A_Others</v>
      </c>
      <c r="N290" s="19">
        <f>IF(Table4[[#This Row],[Report Number]]=_xlfn.MINIFS(Table4[Report Number], Table4[Well Name (WellView Version)], Table4[[#This Row],[Well Name (WellView Version)]]), Table4[[#This Row],[Depth End (MD)]], Table4[[#This Row],[Depth End (MD)]]-F289)</f>
        <v>0</v>
      </c>
      <c r="O290" s="2">
        <f>IF(Table4[[#This Row],[Report Number]]=_xlfn.MINIFS(Table4[Report Number], Table4[Well Name (WellView Version)], Table4[[#This Row],[Well Name (WellView Version)]]), Table4[[#This Row],[Cum Time Log Days_WV]], Table4[[#This Row],[Cum Time Log Days_WV]]-G289)</f>
        <v>1.0000000000000009</v>
      </c>
      <c r="P290" s="2">
        <f>(Table4[[#This Row],[dZ ft]]&lt;=50)*Table4[[#This Row],[dT days]]</f>
        <v>1.0000000000000009</v>
      </c>
      <c r="Q290">
        <f>YEAR(Table4[[#This Row],[Report Start Date]])</f>
        <v>2018</v>
      </c>
      <c r="R290">
        <f>Table4[[#This Row],[Year Start Date]]</f>
        <v>2018</v>
      </c>
    </row>
    <row r="291" spans="2:18" x14ac:dyDescent="0.3">
      <c r="B291">
        <v>289</v>
      </c>
      <c r="C291" t="s">
        <v>53</v>
      </c>
      <c r="D291" t="s">
        <v>271</v>
      </c>
      <c r="E291">
        <v>23</v>
      </c>
      <c r="F291" s="2">
        <v>4270</v>
      </c>
      <c r="G291" s="2">
        <v>22.395833333333339</v>
      </c>
      <c r="H291">
        <v>476.99999999999989</v>
      </c>
      <c r="I291">
        <v>476.99999999999989</v>
      </c>
      <c r="J291" s="7">
        <v>43453</v>
      </c>
      <c r="K291" s="7">
        <v>43454</v>
      </c>
      <c r="L291" t="s">
        <v>521</v>
      </c>
      <c r="M291" t="str">
        <f>IFERROR(INDEX(Table2[Campaign], MATCH(Table4[[#This Row],[Well Name (WellView Version)]], Table2[Well Name
Actual], 0)), "A_Others")</f>
        <v>WW - 2018</v>
      </c>
      <c r="N291" s="19">
        <f>IF(Table4[[#This Row],[Report Number]]=_xlfn.MINIFS(Table4[Report Number], Table4[Well Name (WellView Version)], Table4[[#This Row],[Well Name (WellView Version)]]), Table4[[#This Row],[Depth End (MD)]], Table4[[#This Row],[Depth End (MD)]]-F290)</f>
        <v>4270</v>
      </c>
      <c r="O291" s="2">
        <f>IF(Table4[[#This Row],[Report Number]]=_xlfn.MINIFS(Table4[Report Number], Table4[Well Name (WellView Version)], Table4[[#This Row],[Well Name (WellView Version)]]), Table4[[#This Row],[Cum Time Log Days_WV]], Table4[[#This Row],[Cum Time Log Days_WV]]-G290)</f>
        <v>14.395833333333332</v>
      </c>
      <c r="P291" s="2">
        <f>(Table4[[#This Row],[dZ ft]]&lt;=50)*Table4[[#This Row],[dT days]]</f>
        <v>0</v>
      </c>
      <c r="Q291">
        <f>YEAR(Table4[[#This Row],[Report Start Date]])</f>
        <v>2018</v>
      </c>
      <c r="R291">
        <f>Table4[[#This Row],[Year Start Date]]</f>
        <v>2018</v>
      </c>
    </row>
    <row r="292" spans="2:18" x14ac:dyDescent="0.3">
      <c r="B292">
        <v>290</v>
      </c>
      <c r="C292" t="s">
        <v>408</v>
      </c>
      <c r="D292" t="s">
        <v>265</v>
      </c>
      <c r="E292">
        <v>9</v>
      </c>
      <c r="F292" s="2">
        <v>0</v>
      </c>
      <c r="G292" s="2">
        <v>9.0000000000000071</v>
      </c>
      <c r="J292" s="7">
        <v>43454</v>
      </c>
      <c r="K292" s="7">
        <v>43455</v>
      </c>
      <c r="L292" t="s">
        <v>525</v>
      </c>
      <c r="M292" t="str">
        <f>IFERROR(INDEX(Table2[Campaign], MATCH(Table4[[#This Row],[Well Name (WellView Version)]], Table2[Well Name
Actual], 0)), "A_Others")</f>
        <v>A_Others</v>
      </c>
      <c r="N292" s="19">
        <f>IF(Table4[[#This Row],[Report Number]]=_xlfn.MINIFS(Table4[Report Number], Table4[Well Name (WellView Version)], Table4[[#This Row],[Well Name (WellView Version)]]), Table4[[#This Row],[Depth End (MD)]], Table4[[#This Row],[Depth End (MD)]]-F291)</f>
        <v>-4270</v>
      </c>
      <c r="O292" s="2">
        <f>IF(Table4[[#This Row],[Report Number]]=_xlfn.MINIFS(Table4[Report Number], Table4[Well Name (WellView Version)], Table4[[#This Row],[Well Name (WellView Version)]]), Table4[[#This Row],[Cum Time Log Days_WV]], Table4[[#This Row],[Cum Time Log Days_WV]]-G291)</f>
        <v>-13.395833333333332</v>
      </c>
      <c r="P292" s="2">
        <f>(Table4[[#This Row],[dZ ft]]&lt;=50)*Table4[[#This Row],[dT days]]</f>
        <v>-13.395833333333332</v>
      </c>
      <c r="Q292">
        <f>YEAR(Table4[[#This Row],[Report Start Date]])</f>
        <v>2018</v>
      </c>
      <c r="R292">
        <f>Table4[[#This Row],[Year Start Date]]</f>
        <v>2018</v>
      </c>
    </row>
    <row r="293" spans="2:18" x14ac:dyDescent="0.3">
      <c r="B293">
        <v>291</v>
      </c>
      <c r="C293" t="s">
        <v>53</v>
      </c>
      <c r="D293" t="s">
        <v>271</v>
      </c>
      <c r="E293">
        <v>24</v>
      </c>
      <c r="F293" s="2">
        <v>4716</v>
      </c>
      <c r="G293" s="2">
        <v>23.395833333333339</v>
      </c>
      <c r="H293">
        <v>446.00000000000023</v>
      </c>
      <c r="I293">
        <v>446.00000000000023</v>
      </c>
      <c r="J293" s="7">
        <v>43454</v>
      </c>
      <c r="K293" s="7">
        <v>43455</v>
      </c>
      <c r="L293" t="s">
        <v>521</v>
      </c>
      <c r="M293" t="str">
        <f>IFERROR(INDEX(Table2[Campaign], MATCH(Table4[[#This Row],[Well Name (WellView Version)]], Table2[Well Name
Actual], 0)), "A_Others")</f>
        <v>WW - 2018</v>
      </c>
      <c r="N293" s="19">
        <f>IF(Table4[[#This Row],[Report Number]]=_xlfn.MINIFS(Table4[Report Number], Table4[Well Name (WellView Version)], Table4[[#This Row],[Well Name (WellView Version)]]), Table4[[#This Row],[Depth End (MD)]], Table4[[#This Row],[Depth End (MD)]]-F292)</f>
        <v>4716</v>
      </c>
      <c r="O293" s="2">
        <f>IF(Table4[[#This Row],[Report Number]]=_xlfn.MINIFS(Table4[Report Number], Table4[Well Name (WellView Version)], Table4[[#This Row],[Well Name (WellView Version)]]), Table4[[#This Row],[Cum Time Log Days_WV]], Table4[[#This Row],[Cum Time Log Days_WV]]-G292)</f>
        <v>14.395833333333332</v>
      </c>
      <c r="P293" s="2">
        <f>(Table4[[#This Row],[dZ ft]]&lt;=50)*Table4[[#This Row],[dT days]]</f>
        <v>0</v>
      </c>
      <c r="Q293">
        <f>YEAR(Table4[[#This Row],[Report Start Date]])</f>
        <v>2018</v>
      </c>
      <c r="R293">
        <f>Table4[[#This Row],[Year Start Date]]</f>
        <v>2018</v>
      </c>
    </row>
    <row r="294" spans="2:18" x14ac:dyDescent="0.3">
      <c r="B294">
        <v>292</v>
      </c>
      <c r="C294" t="s">
        <v>365</v>
      </c>
      <c r="D294" t="s">
        <v>265</v>
      </c>
      <c r="E294">
        <v>1</v>
      </c>
      <c r="F294" s="2">
        <v>0</v>
      </c>
      <c r="G294" s="2">
        <v>1.0000000000000009</v>
      </c>
      <c r="J294" s="7">
        <v>43455</v>
      </c>
      <c r="K294" s="7">
        <v>43456</v>
      </c>
      <c r="L294" t="s">
        <v>522</v>
      </c>
      <c r="M294" t="str">
        <f>IFERROR(INDEX(Table2[Campaign], MATCH(Table4[[#This Row],[Well Name (WellView Version)]], Table2[Well Name
Actual], 0)), "A_Others")</f>
        <v>A_Others</v>
      </c>
      <c r="N294" s="19">
        <f>IF(Table4[[#This Row],[Report Number]]=_xlfn.MINIFS(Table4[Report Number], Table4[Well Name (WellView Version)], Table4[[#This Row],[Well Name (WellView Version)]]), Table4[[#This Row],[Depth End (MD)]], Table4[[#This Row],[Depth End (MD)]]-F293)</f>
        <v>0</v>
      </c>
      <c r="O294" s="2">
        <f>IF(Table4[[#This Row],[Report Number]]=_xlfn.MINIFS(Table4[Report Number], Table4[Well Name (WellView Version)], Table4[[#This Row],[Well Name (WellView Version)]]), Table4[[#This Row],[Cum Time Log Days_WV]], Table4[[#This Row],[Cum Time Log Days_WV]]-G293)</f>
        <v>1.0000000000000009</v>
      </c>
      <c r="P294" s="2">
        <f>(Table4[[#This Row],[dZ ft]]&lt;=50)*Table4[[#This Row],[dT days]]</f>
        <v>1.0000000000000009</v>
      </c>
      <c r="Q294">
        <f>YEAR(Table4[[#This Row],[Report Start Date]])</f>
        <v>2018</v>
      </c>
      <c r="R294">
        <f>Table4[[#This Row],[Year Start Date]]</f>
        <v>2018</v>
      </c>
    </row>
    <row r="295" spans="2:18" x14ac:dyDescent="0.3">
      <c r="B295">
        <v>293</v>
      </c>
      <c r="C295" t="s">
        <v>53</v>
      </c>
      <c r="D295" t="s">
        <v>271</v>
      </c>
      <c r="E295">
        <v>25</v>
      </c>
      <c r="F295" s="2">
        <v>4716</v>
      </c>
      <c r="G295" s="2">
        <v>24.395833333333339</v>
      </c>
      <c r="H295">
        <v>0</v>
      </c>
      <c r="I295">
        <v>0</v>
      </c>
      <c r="J295" s="7">
        <v>43455</v>
      </c>
      <c r="K295" s="7">
        <v>43456</v>
      </c>
      <c r="L295" t="s">
        <v>520</v>
      </c>
      <c r="M295" t="str">
        <f>IFERROR(INDEX(Table2[Campaign], MATCH(Table4[[#This Row],[Well Name (WellView Version)]], Table2[Well Name
Actual], 0)), "A_Others")</f>
        <v>WW - 2018</v>
      </c>
      <c r="N295" s="19">
        <f>IF(Table4[[#This Row],[Report Number]]=_xlfn.MINIFS(Table4[Report Number], Table4[Well Name (WellView Version)], Table4[[#This Row],[Well Name (WellView Version)]]), Table4[[#This Row],[Depth End (MD)]], Table4[[#This Row],[Depth End (MD)]]-F294)</f>
        <v>4716</v>
      </c>
      <c r="O295" s="2">
        <f>IF(Table4[[#This Row],[Report Number]]=_xlfn.MINIFS(Table4[Report Number], Table4[Well Name (WellView Version)], Table4[[#This Row],[Well Name (WellView Version)]]), Table4[[#This Row],[Cum Time Log Days_WV]], Table4[[#This Row],[Cum Time Log Days_WV]]-G294)</f>
        <v>23.395833333333339</v>
      </c>
      <c r="P295" s="2">
        <f>(Table4[[#This Row],[dZ ft]]&lt;=50)*Table4[[#This Row],[dT days]]</f>
        <v>0</v>
      </c>
      <c r="Q295">
        <f>YEAR(Table4[[#This Row],[Report Start Date]])</f>
        <v>2018</v>
      </c>
      <c r="R295">
        <f>Table4[[#This Row],[Year Start Date]]</f>
        <v>2018</v>
      </c>
    </row>
    <row r="296" spans="2:18" x14ac:dyDescent="0.3">
      <c r="B296">
        <v>294</v>
      </c>
      <c r="C296" t="s">
        <v>365</v>
      </c>
      <c r="D296" t="s">
        <v>265</v>
      </c>
      <c r="E296">
        <v>2</v>
      </c>
      <c r="F296" s="2">
        <v>0</v>
      </c>
      <c r="G296" s="2">
        <v>2.0000000000000018</v>
      </c>
      <c r="J296" s="7">
        <v>43456</v>
      </c>
      <c r="K296" s="7">
        <v>43457</v>
      </c>
      <c r="L296" t="s">
        <v>522</v>
      </c>
      <c r="M296" t="str">
        <f>IFERROR(INDEX(Table2[Campaign], MATCH(Table4[[#This Row],[Well Name (WellView Version)]], Table2[Well Name
Actual], 0)), "A_Others")</f>
        <v>A_Others</v>
      </c>
      <c r="N296" s="19">
        <f>IF(Table4[[#This Row],[Report Number]]=_xlfn.MINIFS(Table4[Report Number], Table4[Well Name (WellView Version)], Table4[[#This Row],[Well Name (WellView Version)]]), Table4[[#This Row],[Depth End (MD)]], Table4[[#This Row],[Depth End (MD)]]-F295)</f>
        <v>-4716</v>
      </c>
      <c r="O296" s="2">
        <f>IF(Table4[[#This Row],[Report Number]]=_xlfn.MINIFS(Table4[Report Number], Table4[Well Name (WellView Version)], Table4[[#This Row],[Well Name (WellView Version)]]), Table4[[#This Row],[Cum Time Log Days_WV]], Table4[[#This Row],[Cum Time Log Days_WV]]-G295)</f>
        <v>-22.395833333333336</v>
      </c>
      <c r="P296" s="2">
        <f>(Table4[[#This Row],[dZ ft]]&lt;=50)*Table4[[#This Row],[dT days]]</f>
        <v>-22.395833333333336</v>
      </c>
      <c r="Q296">
        <f>YEAR(Table4[[#This Row],[Report Start Date]])</f>
        <v>2018</v>
      </c>
      <c r="R296">
        <f>Table4[[#This Row],[Year Start Date]]</f>
        <v>2018</v>
      </c>
    </row>
    <row r="297" spans="2:18" x14ac:dyDescent="0.3">
      <c r="B297">
        <v>295</v>
      </c>
      <c r="C297" t="s">
        <v>53</v>
      </c>
      <c r="D297" t="s">
        <v>271</v>
      </c>
      <c r="E297">
        <v>26</v>
      </c>
      <c r="F297" s="2">
        <v>4747</v>
      </c>
      <c r="G297" s="2">
        <v>25.395833333333339</v>
      </c>
      <c r="H297">
        <v>30.999999999999645</v>
      </c>
      <c r="I297">
        <v>30.999999999999645</v>
      </c>
      <c r="J297" s="7">
        <v>43456</v>
      </c>
      <c r="K297" s="7">
        <v>43457</v>
      </c>
      <c r="L297" t="s">
        <v>520</v>
      </c>
      <c r="M297" t="str">
        <f>IFERROR(INDEX(Table2[Campaign], MATCH(Table4[[#This Row],[Well Name (WellView Version)]], Table2[Well Name
Actual], 0)), "A_Others")</f>
        <v>WW - 2018</v>
      </c>
      <c r="N297" s="19">
        <f>IF(Table4[[#This Row],[Report Number]]=_xlfn.MINIFS(Table4[Report Number], Table4[Well Name (WellView Version)], Table4[[#This Row],[Well Name (WellView Version)]]), Table4[[#This Row],[Depth End (MD)]], Table4[[#This Row],[Depth End (MD)]]-F296)</f>
        <v>4747</v>
      </c>
      <c r="O297" s="2">
        <f>IF(Table4[[#This Row],[Report Number]]=_xlfn.MINIFS(Table4[Report Number], Table4[Well Name (WellView Version)], Table4[[#This Row],[Well Name (WellView Version)]]), Table4[[#This Row],[Cum Time Log Days_WV]], Table4[[#This Row],[Cum Time Log Days_WV]]-G296)</f>
        <v>23.395833333333336</v>
      </c>
      <c r="P297" s="2">
        <f>(Table4[[#This Row],[dZ ft]]&lt;=50)*Table4[[#This Row],[dT days]]</f>
        <v>0</v>
      </c>
      <c r="Q297">
        <f>YEAR(Table4[[#This Row],[Report Start Date]])</f>
        <v>2018</v>
      </c>
      <c r="R297">
        <f>Table4[[#This Row],[Year Start Date]]</f>
        <v>2018</v>
      </c>
    </row>
    <row r="298" spans="2:18" x14ac:dyDescent="0.3">
      <c r="B298">
        <v>296</v>
      </c>
      <c r="C298" t="s">
        <v>53</v>
      </c>
      <c r="D298" t="s">
        <v>271</v>
      </c>
      <c r="E298">
        <v>27</v>
      </c>
      <c r="F298" s="2">
        <v>5308</v>
      </c>
      <c r="G298" s="2">
        <v>26.395833333333339</v>
      </c>
      <c r="H298">
        <v>560.99999999999989</v>
      </c>
      <c r="I298">
        <v>560.99999999999989</v>
      </c>
      <c r="J298" s="7">
        <v>43457</v>
      </c>
      <c r="K298" s="7">
        <v>43458</v>
      </c>
      <c r="L298" t="s">
        <v>520</v>
      </c>
      <c r="M298" t="str">
        <f>IFERROR(INDEX(Table2[Campaign], MATCH(Table4[[#This Row],[Well Name (WellView Version)]], Table2[Well Name
Actual], 0)), "A_Others")</f>
        <v>WW - 2018</v>
      </c>
      <c r="N298" s="19">
        <f>IF(Table4[[#This Row],[Report Number]]=_xlfn.MINIFS(Table4[Report Number], Table4[Well Name (WellView Version)], Table4[[#This Row],[Well Name (WellView Version)]]), Table4[[#This Row],[Depth End (MD)]], Table4[[#This Row],[Depth End (MD)]]-F297)</f>
        <v>561</v>
      </c>
      <c r="O298" s="2">
        <f>IF(Table4[[#This Row],[Report Number]]=_xlfn.MINIFS(Table4[Report Number], Table4[Well Name (WellView Version)], Table4[[#This Row],[Well Name (WellView Version)]]), Table4[[#This Row],[Cum Time Log Days_WV]], Table4[[#This Row],[Cum Time Log Days_WV]]-G297)</f>
        <v>1</v>
      </c>
      <c r="P298" s="2">
        <f>(Table4[[#This Row],[dZ ft]]&lt;=50)*Table4[[#This Row],[dT days]]</f>
        <v>0</v>
      </c>
      <c r="Q298">
        <f>YEAR(Table4[[#This Row],[Report Start Date]])</f>
        <v>2018</v>
      </c>
      <c r="R298">
        <f>Table4[[#This Row],[Year Start Date]]</f>
        <v>2018</v>
      </c>
    </row>
    <row r="299" spans="2:18" x14ac:dyDescent="0.3">
      <c r="B299">
        <v>297</v>
      </c>
      <c r="C299" t="s">
        <v>365</v>
      </c>
      <c r="D299" t="s">
        <v>265</v>
      </c>
      <c r="E299">
        <v>3</v>
      </c>
      <c r="F299" s="2">
        <v>0</v>
      </c>
      <c r="G299" s="2">
        <v>3.0000000000000027</v>
      </c>
      <c r="J299" s="7">
        <v>43457</v>
      </c>
      <c r="K299" s="7">
        <v>43458</v>
      </c>
      <c r="L299" t="s">
        <v>522</v>
      </c>
      <c r="M299" t="str">
        <f>IFERROR(INDEX(Table2[Campaign], MATCH(Table4[[#This Row],[Well Name (WellView Version)]], Table2[Well Name
Actual], 0)), "A_Others")</f>
        <v>A_Others</v>
      </c>
      <c r="N299" s="19">
        <f>IF(Table4[[#This Row],[Report Number]]=_xlfn.MINIFS(Table4[Report Number], Table4[Well Name (WellView Version)], Table4[[#This Row],[Well Name (WellView Version)]]), Table4[[#This Row],[Depth End (MD)]], Table4[[#This Row],[Depth End (MD)]]-F298)</f>
        <v>-5308</v>
      </c>
      <c r="O299" s="2">
        <f>IF(Table4[[#This Row],[Report Number]]=_xlfn.MINIFS(Table4[Report Number], Table4[Well Name (WellView Version)], Table4[[#This Row],[Well Name (WellView Version)]]), Table4[[#This Row],[Cum Time Log Days_WV]], Table4[[#This Row],[Cum Time Log Days_WV]]-G298)</f>
        <v>-23.395833333333336</v>
      </c>
      <c r="P299" s="2">
        <f>(Table4[[#This Row],[dZ ft]]&lt;=50)*Table4[[#This Row],[dT days]]</f>
        <v>-23.395833333333336</v>
      </c>
      <c r="Q299">
        <f>YEAR(Table4[[#This Row],[Report Start Date]])</f>
        <v>2018</v>
      </c>
      <c r="R299">
        <f>Table4[[#This Row],[Year Start Date]]</f>
        <v>2018</v>
      </c>
    </row>
    <row r="300" spans="2:18" x14ac:dyDescent="0.3">
      <c r="B300">
        <v>298</v>
      </c>
      <c r="C300" t="s">
        <v>53</v>
      </c>
      <c r="D300" t="s">
        <v>271</v>
      </c>
      <c r="E300">
        <v>28</v>
      </c>
      <c r="F300" s="2">
        <v>5732</v>
      </c>
      <c r="G300" s="2">
        <v>27.395833333333339</v>
      </c>
      <c r="H300">
        <v>424.00000000000023</v>
      </c>
      <c r="I300">
        <v>424.00000000000023</v>
      </c>
      <c r="J300" s="7">
        <v>43458</v>
      </c>
      <c r="K300" s="7">
        <v>43459</v>
      </c>
      <c r="L300" t="s">
        <v>520</v>
      </c>
      <c r="M300" t="str">
        <f>IFERROR(INDEX(Table2[Campaign], MATCH(Table4[[#This Row],[Well Name (WellView Version)]], Table2[Well Name
Actual], 0)), "A_Others")</f>
        <v>WW - 2018</v>
      </c>
      <c r="N300" s="19">
        <f>IF(Table4[[#This Row],[Report Number]]=_xlfn.MINIFS(Table4[Report Number], Table4[Well Name (WellView Version)], Table4[[#This Row],[Well Name (WellView Version)]]), Table4[[#This Row],[Depth End (MD)]], Table4[[#This Row],[Depth End (MD)]]-F299)</f>
        <v>5732</v>
      </c>
      <c r="O300" s="2">
        <f>IF(Table4[[#This Row],[Report Number]]=_xlfn.MINIFS(Table4[Report Number], Table4[Well Name (WellView Version)], Table4[[#This Row],[Well Name (WellView Version)]]), Table4[[#This Row],[Cum Time Log Days_WV]], Table4[[#This Row],[Cum Time Log Days_WV]]-G299)</f>
        <v>24.395833333333336</v>
      </c>
      <c r="P300" s="2">
        <f>(Table4[[#This Row],[dZ ft]]&lt;=50)*Table4[[#This Row],[dT days]]</f>
        <v>0</v>
      </c>
      <c r="Q300">
        <f>YEAR(Table4[[#This Row],[Report Start Date]])</f>
        <v>2018</v>
      </c>
      <c r="R300">
        <f>Table4[[#This Row],[Year Start Date]]</f>
        <v>2018</v>
      </c>
    </row>
    <row r="301" spans="2:18" x14ac:dyDescent="0.3">
      <c r="B301">
        <v>299</v>
      </c>
      <c r="C301" t="s">
        <v>365</v>
      </c>
      <c r="D301" t="s">
        <v>265</v>
      </c>
      <c r="E301">
        <v>4</v>
      </c>
      <c r="F301" s="2">
        <v>0</v>
      </c>
      <c r="G301" s="2">
        <v>4.0000000000000036</v>
      </c>
      <c r="J301" s="7">
        <v>43458</v>
      </c>
      <c r="K301" s="7">
        <v>43459</v>
      </c>
      <c r="L301" t="s">
        <v>522</v>
      </c>
      <c r="M301" t="str">
        <f>IFERROR(INDEX(Table2[Campaign], MATCH(Table4[[#This Row],[Well Name (WellView Version)]], Table2[Well Name
Actual], 0)), "A_Others")</f>
        <v>A_Others</v>
      </c>
      <c r="N301" s="19">
        <f>IF(Table4[[#This Row],[Report Number]]=_xlfn.MINIFS(Table4[Report Number], Table4[Well Name (WellView Version)], Table4[[#This Row],[Well Name (WellView Version)]]), Table4[[#This Row],[Depth End (MD)]], Table4[[#This Row],[Depth End (MD)]]-F300)</f>
        <v>-5732</v>
      </c>
      <c r="O301" s="2">
        <f>IF(Table4[[#This Row],[Report Number]]=_xlfn.MINIFS(Table4[Report Number], Table4[Well Name (WellView Version)], Table4[[#This Row],[Well Name (WellView Version)]]), Table4[[#This Row],[Cum Time Log Days_WV]], Table4[[#This Row],[Cum Time Log Days_WV]]-G300)</f>
        <v>-23.395833333333336</v>
      </c>
      <c r="P301" s="2">
        <f>(Table4[[#This Row],[dZ ft]]&lt;=50)*Table4[[#This Row],[dT days]]</f>
        <v>-23.395833333333336</v>
      </c>
      <c r="Q301">
        <f>YEAR(Table4[[#This Row],[Report Start Date]])</f>
        <v>2018</v>
      </c>
      <c r="R301">
        <f>Table4[[#This Row],[Year Start Date]]</f>
        <v>2018</v>
      </c>
    </row>
    <row r="302" spans="2:18" x14ac:dyDescent="0.3">
      <c r="B302">
        <v>300</v>
      </c>
      <c r="C302" t="s">
        <v>53</v>
      </c>
      <c r="D302" t="s">
        <v>271</v>
      </c>
      <c r="E302">
        <v>29</v>
      </c>
      <c r="F302" s="2">
        <v>5732</v>
      </c>
      <c r="G302" s="2">
        <v>28.395833333333339</v>
      </c>
      <c r="H302">
        <v>0</v>
      </c>
      <c r="I302">
        <v>0</v>
      </c>
      <c r="J302" s="7">
        <v>43459</v>
      </c>
      <c r="K302" s="7">
        <v>43460</v>
      </c>
      <c r="L302" t="s">
        <v>522</v>
      </c>
      <c r="M302" t="str">
        <f>IFERROR(INDEX(Table2[Campaign], MATCH(Table4[[#This Row],[Well Name (WellView Version)]], Table2[Well Name
Actual], 0)), "A_Others")</f>
        <v>WW - 2018</v>
      </c>
      <c r="N302" s="19">
        <f>IF(Table4[[#This Row],[Report Number]]=_xlfn.MINIFS(Table4[Report Number], Table4[Well Name (WellView Version)], Table4[[#This Row],[Well Name (WellView Version)]]), Table4[[#This Row],[Depth End (MD)]], Table4[[#This Row],[Depth End (MD)]]-F301)</f>
        <v>5732</v>
      </c>
      <c r="O302" s="2">
        <f>IF(Table4[[#This Row],[Report Number]]=_xlfn.MINIFS(Table4[Report Number], Table4[Well Name (WellView Version)], Table4[[#This Row],[Well Name (WellView Version)]]), Table4[[#This Row],[Cum Time Log Days_WV]], Table4[[#This Row],[Cum Time Log Days_WV]]-G301)</f>
        <v>24.395833333333336</v>
      </c>
      <c r="P302" s="2">
        <f>(Table4[[#This Row],[dZ ft]]&lt;=50)*Table4[[#This Row],[dT days]]</f>
        <v>0</v>
      </c>
      <c r="Q302">
        <f>YEAR(Table4[[#This Row],[Report Start Date]])</f>
        <v>2018</v>
      </c>
      <c r="R302">
        <f>Table4[[#This Row],[Year Start Date]]</f>
        <v>2018</v>
      </c>
    </row>
    <row r="303" spans="2:18" x14ac:dyDescent="0.3">
      <c r="B303">
        <v>301</v>
      </c>
      <c r="C303" t="s">
        <v>365</v>
      </c>
      <c r="D303" t="s">
        <v>265</v>
      </c>
      <c r="E303">
        <v>5</v>
      </c>
      <c r="F303" s="2">
        <v>0</v>
      </c>
      <c r="G303" s="2">
        <v>5.0000000000000044</v>
      </c>
      <c r="J303" s="7">
        <v>43459</v>
      </c>
      <c r="K303" s="7">
        <v>43460</v>
      </c>
      <c r="L303" t="s">
        <v>522</v>
      </c>
      <c r="M303" t="str">
        <f>IFERROR(INDEX(Table2[Campaign], MATCH(Table4[[#This Row],[Well Name (WellView Version)]], Table2[Well Name
Actual], 0)), "A_Others")</f>
        <v>A_Others</v>
      </c>
      <c r="N303" s="19">
        <f>IF(Table4[[#This Row],[Report Number]]=_xlfn.MINIFS(Table4[Report Number], Table4[Well Name (WellView Version)], Table4[[#This Row],[Well Name (WellView Version)]]), Table4[[#This Row],[Depth End (MD)]], Table4[[#This Row],[Depth End (MD)]]-F302)</f>
        <v>-5732</v>
      </c>
      <c r="O303" s="2">
        <f>IF(Table4[[#This Row],[Report Number]]=_xlfn.MINIFS(Table4[Report Number], Table4[Well Name (WellView Version)], Table4[[#This Row],[Well Name (WellView Version)]]), Table4[[#This Row],[Cum Time Log Days_WV]], Table4[[#This Row],[Cum Time Log Days_WV]]-G302)</f>
        <v>-23.395833333333336</v>
      </c>
      <c r="P303" s="2">
        <f>(Table4[[#This Row],[dZ ft]]&lt;=50)*Table4[[#This Row],[dT days]]</f>
        <v>-23.395833333333336</v>
      </c>
      <c r="Q303">
        <f>YEAR(Table4[[#This Row],[Report Start Date]])</f>
        <v>2018</v>
      </c>
      <c r="R303">
        <f>Table4[[#This Row],[Year Start Date]]</f>
        <v>2018</v>
      </c>
    </row>
    <row r="304" spans="2:18" x14ac:dyDescent="0.3">
      <c r="B304">
        <v>302</v>
      </c>
      <c r="C304" t="s">
        <v>365</v>
      </c>
      <c r="D304" t="s">
        <v>265</v>
      </c>
      <c r="E304">
        <v>6</v>
      </c>
      <c r="F304" s="2">
        <v>0</v>
      </c>
      <c r="G304" s="2">
        <v>6.0000000000000053</v>
      </c>
      <c r="J304" s="7">
        <v>43460</v>
      </c>
      <c r="K304" s="7">
        <v>43461</v>
      </c>
      <c r="L304" t="s">
        <v>522</v>
      </c>
      <c r="M304" t="str">
        <f>IFERROR(INDEX(Table2[Campaign], MATCH(Table4[[#This Row],[Well Name (WellView Version)]], Table2[Well Name
Actual], 0)), "A_Others")</f>
        <v>A_Others</v>
      </c>
      <c r="N304" s="19">
        <f>IF(Table4[[#This Row],[Report Number]]=_xlfn.MINIFS(Table4[Report Number], Table4[Well Name (WellView Version)], Table4[[#This Row],[Well Name (WellView Version)]]), Table4[[#This Row],[Depth End (MD)]], Table4[[#This Row],[Depth End (MD)]]-F303)</f>
        <v>0</v>
      </c>
      <c r="O304" s="2">
        <f>IF(Table4[[#This Row],[Report Number]]=_xlfn.MINIFS(Table4[Report Number], Table4[Well Name (WellView Version)], Table4[[#This Row],[Well Name (WellView Version)]]), Table4[[#This Row],[Cum Time Log Days_WV]], Table4[[#This Row],[Cum Time Log Days_WV]]-G303)</f>
        <v>1.0000000000000009</v>
      </c>
      <c r="P304" s="2">
        <f>(Table4[[#This Row],[dZ ft]]&lt;=50)*Table4[[#This Row],[dT days]]</f>
        <v>1.0000000000000009</v>
      </c>
      <c r="Q304">
        <f>YEAR(Table4[[#This Row],[Report Start Date]])</f>
        <v>2018</v>
      </c>
      <c r="R304">
        <f>Table4[[#This Row],[Year Start Date]]</f>
        <v>2018</v>
      </c>
    </row>
    <row r="305" spans="2:18" x14ac:dyDescent="0.3">
      <c r="B305">
        <v>303</v>
      </c>
      <c r="C305" t="s">
        <v>53</v>
      </c>
      <c r="D305" t="s">
        <v>271</v>
      </c>
      <c r="E305">
        <v>30</v>
      </c>
      <c r="F305" s="2">
        <v>5732</v>
      </c>
      <c r="G305" s="2">
        <v>28.895833333333339</v>
      </c>
      <c r="H305">
        <v>0</v>
      </c>
      <c r="I305">
        <v>0</v>
      </c>
      <c r="J305" s="7">
        <v>43460</v>
      </c>
      <c r="K305" s="7">
        <v>43460.5</v>
      </c>
      <c r="L305" t="s">
        <v>522</v>
      </c>
      <c r="M305" t="str">
        <f>IFERROR(INDEX(Table2[Campaign], MATCH(Table4[[#This Row],[Well Name (WellView Version)]], Table2[Well Name
Actual], 0)), "A_Others")</f>
        <v>WW - 2018</v>
      </c>
      <c r="N305" s="19">
        <f>IF(Table4[[#This Row],[Report Number]]=_xlfn.MINIFS(Table4[Report Number], Table4[Well Name (WellView Version)], Table4[[#This Row],[Well Name (WellView Version)]]), Table4[[#This Row],[Depth End (MD)]], Table4[[#This Row],[Depth End (MD)]]-F304)</f>
        <v>5732</v>
      </c>
      <c r="O305" s="2">
        <f>IF(Table4[[#This Row],[Report Number]]=_xlfn.MINIFS(Table4[Report Number], Table4[Well Name (WellView Version)], Table4[[#This Row],[Well Name (WellView Version)]]), Table4[[#This Row],[Cum Time Log Days_WV]], Table4[[#This Row],[Cum Time Log Days_WV]]-G304)</f>
        <v>22.895833333333336</v>
      </c>
      <c r="P305" s="2">
        <f>(Table4[[#This Row],[dZ ft]]&lt;=50)*Table4[[#This Row],[dT days]]</f>
        <v>0</v>
      </c>
      <c r="Q305">
        <f>YEAR(Table4[[#This Row],[Report Start Date]])</f>
        <v>2018</v>
      </c>
      <c r="R305">
        <f>Table4[[#This Row],[Year Start Date]]</f>
        <v>2018</v>
      </c>
    </row>
    <row r="306" spans="2:18" x14ac:dyDescent="0.3">
      <c r="B306">
        <v>304</v>
      </c>
      <c r="C306" t="s">
        <v>365</v>
      </c>
      <c r="D306" t="s">
        <v>265</v>
      </c>
      <c r="E306">
        <v>7</v>
      </c>
      <c r="F306" s="2">
        <v>0</v>
      </c>
      <c r="G306" s="2">
        <v>7.0000000000000062</v>
      </c>
      <c r="J306" s="7">
        <v>43461</v>
      </c>
      <c r="K306" s="7">
        <v>43462</v>
      </c>
      <c r="L306" t="s">
        <v>522</v>
      </c>
      <c r="M306" t="str">
        <f>IFERROR(INDEX(Table2[Campaign], MATCH(Table4[[#This Row],[Well Name (WellView Version)]], Table2[Well Name
Actual], 0)), "A_Others")</f>
        <v>A_Others</v>
      </c>
      <c r="N306" s="19">
        <f>IF(Table4[[#This Row],[Report Number]]=_xlfn.MINIFS(Table4[Report Number], Table4[Well Name (WellView Version)], Table4[[#This Row],[Well Name (WellView Version)]]), Table4[[#This Row],[Depth End (MD)]], Table4[[#This Row],[Depth End (MD)]]-F305)</f>
        <v>-5732</v>
      </c>
      <c r="O306" s="2">
        <f>IF(Table4[[#This Row],[Report Number]]=_xlfn.MINIFS(Table4[Report Number], Table4[Well Name (WellView Version)], Table4[[#This Row],[Well Name (WellView Version)]]), Table4[[#This Row],[Cum Time Log Days_WV]], Table4[[#This Row],[Cum Time Log Days_WV]]-G305)</f>
        <v>-21.895833333333332</v>
      </c>
      <c r="P306" s="2">
        <f>(Table4[[#This Row],[dZ ft]]&lt;=50)*Table4[[#This Row],[dT days]]</f>
        <v>-21.895833333333332</v>
      </c>
      <c r="Q306">
        <f>YEAR(Table4[[#This Row],[Report Start Date]])</f>
        <v>2018</v>
      </c>
      <c r="R306">
        <f>Table4[[#This Row],[Year Start Date]]</f>
        <v>2018</v>
      </c>
    </row>
    <row r="307" spans="2:18" x14ac:dyDescent="0.3">
      <c r="B307">
        <v>305</v>
      </c>
      <c r="C307" t="s">
        <v>365</v>
      </c>
      <c r="D307" t="s">
        <v>265</v>
      </c>
      <c r="E307">
        <v>8</v>
      </c>
      <c r="F307" s="2">
        <v>0</v>
      </c>
      <c r="G307" s="2">
        <v>8.0000000000000071</v>
      </c>
      <c r="J307" s="7">
        <v>43462</v>
      </c>
      <c r="K307" s="7">
        <v>43463</v>
      </c>
      <c r="L307" t="s">
        <v>522</v>
      </c>
      <c r="M307" t="str">
        <f>IFERROR(INDEX(Table2[Campaign], MATCH(Table4[[#This Row],[Well Name (WellView Version)]], Table2[Well Name
Actual], 0)), "A_Others")</f>
        <v>A_Others</v>
      </c>
      <c r="N307" s="19">
        <f>IF(Table4[[#This Row],[Report Number]]=_xlfn.MINIFS(Table4[Report Number], Table4[Well Name (WellView Version)], Table4[[#This Row],[Well Name (WellView Version)]]), Table4[[#This Row],[Depth End (MD)]], Table4[[#This Row],[Depth End (MD)]]-F306)</f>
        <v>0</v>
      </c>
      <c r="O307" s="2">
        <f>IF(Table4[[#This Row],[Report Number]]=_xlfn.MINIFS(Table4[Report Number], Table4[Well Name (WellView Version)], Table4[[#This Row],[Well Name (WellView Version)]]), Table4[[#This Row],[Cum Time Log Days_WV]], Table4[[#This Row],[Cum Time Log Days_WV]]-G306)</f>
        <v>1.0000000000000009</v>
      </c>
      <c r="P307" s="2">
        <f>(Table4[[#This Row],[dZ ft]]&lt;=50)*Table4[[#This Row],[dT days]]</f>
        <v>1.0000000000000009</v>
      </c>
      <c r="Q307">
        <f>YEAR(Table4[[#This Row],[Report Start Date]])</f>
        <v>2018</v>
      </c>
      <c r="R307">
        <f>Table4[[#This Row],[Year Start Date]]</f>
        <v>2018</v>
      </c>
    </row>
    <row r="308" spans="2:18" x14ac:dyDescent="0.3">
      <c r="B308">
        <v>306</v>
      </c>
      <c r="C308" t="s">
        <v>365</v>
      </c>
      <c r="D308" t="s">
        <v>265</v>
      </c>
      <c r="E308">
        <v>9</v>
      </c>
      <c r="F308" s="2">
        <v>0</v>
      </c>
      <c r="G308" s="2">
        <v>8.416666666666675</v>
      </c>
      <c r="J308" s="7">
        <v>43463</v>
      </c>
      <c r="K308" s="7">
        <v>43463.416666666664</v>
      </c>
      <c r="L308" t="s">
        <v>522</v>
      </c>
      <c r="M308" t="str">
        <f>IFERROR(INDEX(Table2[Campaign], MATCH(Table4[[#This Row],[Well Name (WellView Version)]], Table2[Well Name
Actual], 0)), "A_Others")</f>
        <v>A_Others</v>
      </c>
      <c r="N308" s="19">
        <f>IF(Table4[[#This Row],[Report Number]]=_xlfn.MINIFS(Table4[Report Number], Table4[Well Name (WellView Version)], Table4[[#This Row],[Well Name (WellView Version)]]), Table4[[#This Row],[Depth End (MD)]], Table4[[#This Row],[Depth End (MD)]]-F307)</f>
        <v>0</v>
      </c>
      <c r="O308" s="2">
        <f>IF(Table4[[#This Row],[Report Number]]=_xlfn.MINIFS(Table4[Report Number], Table4[Well Name (WellView Version)], Table4[[#This Row],[Well Name (WellView Version)]]), Table4[[#This Row],[Cum Time Log Days_WV]], Table4[[#This Row],[Cum Time Log Days_WV]]-G307)</f>
        <v>0.41666666666666785</v>
      </c>
      <c r="P308" s="2">
        <f>(Table4[[#This Row],[dZ ft]]&lt;=50)*Table4[[#This Row],[dT days]]</f>
        <v>0.41666666666666785</v>
      </c>
      <c r="Q308">
        <f>YEAR(Table4[[#This Row],[Report Start Date]])</f>
        <v>2018</v>
      </c>
      <c r="R308">
        <f>Table4[[#This Row],[Year Start Date]]</f>
        <v>2018</v>
      </c>
    </row>
    <row r="309" spans="2:18" x14ac:dyDescent="0.3">
      <c r="B309">
        <v>307</v>
      </c>
      <c r="C309" t="s">
        <v>54</v>
      </c>
      <c r="D309" t="s">
        <v>271</v>
      </c>
      <c r="E309">
        <v>1</v>
      </c>
      <c r="F309" s="2">
        <v>338</v>
      </c>
      <c r="G309" s="2">
        <v>0.33333333333333359</v>
      </c>
      <c r="H309">
        <v>151</v>
      </c>
      <c r="I309">
        <v>151</v>
      </c>
      <c r="J309" s="7">
        <v>43463.666666666664</v>
      </c>
      <c r="K309" s="7">
        <v>43464</v>
      </c>
      <c r="M309" t="str">
        <f>IFERROR(INDEX(Table2[Campaign], MATCH(Table4[[#This Row],[Well Name (WellView Version)]], Table2[Well Name
Actual], 0)), "A_Others")</f>
        <v>WW - 2018</v>
      </c>
      <c r="N309" s="19">
        <f>IF(Table4[[#This Row],[Report Number]]=_xlfn.MINIFS(Table4[Report Number], Table4[Well Name (WellView Version)], Table4[[#This Row],[Well Name (WellView Version)]]), Table4[[#This Row],[Depth End (MD)]], Table4[[#This Row],[Depth End (MD)]]-F308)</f>
        <v>338</v>
      </c>
      <c r="O309" s="2">
        <f>IF(Table4[[#This Row],[Report Number]]=_xlfn.MINIFS(Table4[Report Number], Table4[Well Name (WellView Version)], Table4[[#This Row],[Well Name (WellView Version)]]), Table4[[#This Row],[Cum Time Log Days_WV]], Table4[[#This Row],[Cum Time Log Days_WV]]-G308)</f>
        <v>0.33333333333333359</v>
      </c>
      <c r="P309" s="2">
        <f>(Table4[[#This Row],[dZ ft]]&lt;=50)*Table4[[#This Row],[dT days]]</f>
        <v>0</v>
      </c>
      <c r="Q309">
        <f>YEAR(Table4[[#This Row],[Report Start Date]])</f>
        <v>2018</v>
      </c>
      <c r="R309">
        <f>Table4[[#This Row],[Year Start Date]]</f>
        <v>2018</v>
      </c>
    </row>
    <row r="310" spans="2:18" x14ac:dyDescent="0.3">
      <c r="B310">
        <v>308</v>
      </c>
      <c r="C310" t="s">
        <v>54</v>
      </c>
      <c r="D310" t="s">
        <v>271</v>
      </c>
      <c r="E310">
        <v>2</v>
      </c>
      <c r="F310" s="2">
        <v>353</v>
      </c>
      <c r="G310" s="2">
        <v>1.3333333333333344</v>
      </c>
      <c r="H310">
        <v>15.000000000000009</v>
      </c>
      <c r="I310">
        <v>15.000000000000009</v>
      </c>
      <c r="J310" s="7">
        <v>43464</v>
      </c>
      <c r="K310" s="7">
        <v>43465</v>
      </c>
      <c r="M310" t="str">
        <f>IFERROR(INDEX(Table2[Campaign], MATCH(Table4[[#This Row],[Well Name (WellView Version)]], Table2[Well Name
Actual], 0)), "A_Others")</f>
        <v>WW - 2018</v>
      </c>
      <c r="N310" s="19">
        <f>IF(Table4[[#This Row],[Report Number]]=_xlfn.MINIFS(Table4[Report Number], Table4[Well Name (WellView Version)], Table4[[#This Row],[Well Name (WellView Version)]]), Table4[[#This Row],[Depth End (MD)]], Table4[[#This Row],[Depth End (MD)]]-F309)</f>
        <v>15</v>
      </c>
      <c r="O310" s="2">
        <f>IF(Table4[[#This Row],[Report Number]]=_xlfn.MINIFS(Table4[Report Number], Table4[Well Name (WellView Version)], Table4[[#This Row],[Well Name (WellView Version)]]), Table4[[#This Row],[Cum Time Log Days_WV]], Table4[[#This Row],[Cum Time Log Days_WV]]-G309)</f>
        <v>1.0000000000000009</v>
      </c>
      <c r="P310" s="2">
        <f>(Table4[[#This Row],[dZ ft]]&lt;=50)*Table4[[#This Row],[dT days]]</f>
        <v>1.0000000000000009</v>
      </c>
      <c r="Q310">
        <f>YEAR(Table4[[#This Row],[Report Start Date]])</f>
        <v>2018</v>
      </c>
      <c r="R310">
        <f>Table4[[#This Row],[Year Start Date]]</f>
        <v>2018</v>
      </c>
    </row>
    <row r="311" spans="2:18" x14ac:dyDescent="0.3">
      <c r="B311">
        <v>309</v>
      </c>
      <c r="C311" t="s">
        <v>54</v>
      </c>
      <c r="D311" t="s">
        <v>271</v>
      </c>
      <c r="E311">
        <v>3</v>
      </c>
      <c r="F311" s="2">
        <v>431.99999999999994</v>
      </c>
      <c r="G311" s="2">
        <v>2.3333333333333353</v>
      </c>
      <c r="H311">
        <v>78.999999999999943</v>
      </c>
      <c r="I311">
        <v>78.999999999999943</v>
      </c>
      <c r="J311" s="7">
        <v>43465</v>
      </c>
      <c r="K311" s="7">
        <v>43466</v>
      </c>
      <c r="M311" t="str">
        <f>IFERROR(INDEX(Table2[Campaign], MATCH(Table4[[#This Row],[Well Name (WellView Version)]], Table2[Well Name
Actual], 0)), "A_Others")</f>
        <v>WW - 2018</v>
      </c>
      <c r="N311" s="19">
        <f>IF(Table4[[#This Row],[Report Number]]=_xlfn.MINIFS(Table4[Report Number], Table4[Well Name (WellView Version)], Table4[[#This Row],[Well Name (WellView Version)]]), Table4[[#This Row],[Depth End (MD)]], Table4[[#This Row],[Depth End (MD)]]-F310)</f>
        <v>78.999999999999943</v>
      </c>
      <c r="O311" s="2">
        <f>IF(Table4[[#This Row],[Report Number]]=_xlfn.MINIFS(Table4[Report Number], Table4[Well Name (WellView Version)], Table4[[#This Row],[Well Name (WellView Version)]]), Table4[[#This Row],[Cum Time Log Days_WV]], Table4[[#This Row],[Cum Time Log Days_WV]]-G310)</f>
        <v>1.0000000000000009</v>
      </c>
      <c r="P311" s="2">
        <f>(Table4[[#This Row],[dZ ft]]&lt;=50)*Table4[[#This Row],[dT days]]</f>
        <v>0</v>
      </c>
      <c r="Q311">
        <f>YEAR(Table4[[#This Row],[Report Start Date]])</f>
        <v>2018</v>
      </c>
      <c r="R311">
        <f>Table4[[#This Row],[Year Start Date]]</f>
        <v>2018</v>
      </c>
    </row>
    <row r="312" spans="2:18" x14ac:dyDescent="0.3">
      <c r="B312">
        <v>310</v>
      </c>
      <c r="C312" t="s">
        <v>54</v>
      </c>
      <c r="D312" t="s">
        <v>271</v>
      </c>
      <c r="E312">
        <v>4</v>
      </c>
      <c r="F312" s="2">
        <v>702</v>
      </c>
      <c r="G312" s="2">
        <v>3.3333333333333361</v>
      </c>
      <c r="H312">
        <v>270.00000000000006</v>
      </c>
      <c r="I312">
        <v>270.00000000000006</v>
      </c>
      <c r="J312" s="7">
        <v>43466</v>
      </c>
      <c r="K312" s="7">
        <v>43467</v>
      </c>
      <c r="M312" t="str">
        <f>IFERROR(INDEX(Table2[Campaign], MATCH(Table4[[#This Row],[Well Name (WellView Version)]], Table2[Well Name
Actual], 0)), "A_Others")</f>
        <v>WW - 2018</v>
      </c>
      <c r="N312" s="19">
        <f>IF(Table4[[#This Row],[Report Number]]=_xlfn.MINIFS(Table4[Report Number], Table4[Well Name (WellView Version)], Table4[[#This Row],[Well Name (WellView Version)]]), Table4[[#This Row],[Depth End (MD)]], Table4[[#This Row],[Depth End (MD)]]-F311)</f>
        <v>270.00000000000006</v>
      </c>
      <c r="O312" s="2">
        <f>IF(Table4[[#This Row],[Report Number]]=_xlfn.MINIFS(Table4[Report Number], Table4[Well Name (WellView Version)], Table4[[#This Row],[Well Name (WellView Version)]]), Table4[[#This Row],[Cum Time Log Days_WV]], Table4[[#This Row],[Cum Time Log Days_WV]]-G311)</f>
        <v>1.0000000000000009</v>
      </c>
      <c r="P312" s="2">
        <f>(Table4[[#This Row],[dZ ft]]&lt;=50)*Table4[[#This Row],[dT days]]</f>
        <v>0</v>
      </c>
      <c r="Q312">
        <f>YEAR(Table4[[#This Row],[Report Start Date]])</f>
        <v>2019</v>
      </c>
      <c r="R312">
        <f>Table4[[#This Row],[Year Start Date]]</f>
        <v>2019</v>
      </c>
    </row>
    <row r="313" spans="2:18" x14ac:dyDescent="0.3">
      <c r="B313">
        <v>311</v>
      </c>
      <c r="C313" t="s">
        <v>54</v>
      </c>
      <c r="D313" t="s">
        <v>271</v>
      </c>
      <c r="E313">
        <v>5</v>
      </c>
      <c r="F313" s="2">
        <v>980</v>
      </c>
      <c r="G313" s="2">
        <v>4.3333333333333375</v>
      </c>
      <c r="H313">
        <v>277.99999999999994</v>
      </c>
      <c r="I313">
        <v>277.99999999999994</v>
      </c>
      <c r="J313" s="7">
        <v>43467</v>
      </c>
      <c r="K313" s="7">
        <v>43468</v>
      </c>
      <c r="M313" t="str">
        <f>IFERROR(INDEX(Table2[Campaign], MATCH(Table4[[#This Row],[Well Name (WellView Version)]], Table2[Well Name
Actual], 0)), "A_Others")</f>
        <v>WW - 2018</v>
      </c>
      <c r="N313" s="19">
        <f>IF(Table4[[#This Row],[Report Number]]=_xlfn.MINIFS(Table4[Report Number], Table4[Well Name (WellView Version)], Table4[[#This Row],[Well Name (WellView Version)]]), Table4[[#This Row],[Depth End (MD)]], Table4[[#This Row],[Depth End (MD)]]-F312)</f>
        <v>278</v>
      </c>
      <c r="O313" s="2">
        <f>IF(Table4[[#This Row],[Report Number]]=_xlfn.MINIFS(Table4[Report Number], Table4[Well Name (WellView Version)], Table4[[#This Row],[Well Name (WellView Version)]]), Table4[[#This Row],[Cum Time Log Days_WV]], Table4[[#This Row],[Cum Time Log Days_WV]]-G312)</f>
        <v>1.0000000000000013</v>
      </c>
      <c r="P313" s="2">
        <f>(Table4[[#This Row],[dZ ft]]&lt;=50)*Table4[[#This Row],[dT days]]</f>
        <v>0</v>
      </c>
      <c r="Q313">
        <f>YEAR(Table4[[#This Row],[Report Start Date]])</f>
        <v>2019</v>
      </c>
      <c r="R313">
        <f>Table4[[#This Row],[Year Start Date]]</f>
        <v>2019</v>
      </c>
    </row>
    <row r="314" spans="2:18" x14ac:dyDescent="0.3">
      <c r="B314">
        <v>312</v>
      </c>
      <c r="C314" t="s">
        <v>54</v>
      </c>
      <c r="D314" t="s">
        <v>271</v>
      </c>
      <c r="E314">
        <v>6</v>
      </c>
      <c r="F314" s="2">
        <v>1115</v>
      </c>
      <c r="G314" s="2">
        <v>5.3333333333333384</v>
      </c>
      <c r="H314">
        <v>135.00000000000009</v>
      </c>
      <c r="I314">
        <v>135.00000000000009</v>
      </c>
      <c r="J314" s="7">
        <v>43468</v>
      </c>
      <c r="K314" s="7">
        <v>43469</v>
      </c>
      <c r="L314" t="s">
        <v>518</v>
      </c>
      <c r="M314" t="str">
        <f>IFERROR(INDEX(Table2[Campaign], MATCH(Table4[[#This Row],[Well Name (WellView Version)]], Table2[Well Name
Actual], 0)), "A_Others")</f>
        <v>WW - 2018</v>
      </c>
      <c r="N314" s="19">
        <f>IF(Table4[[#This Row],[Report Number]]=_xlfn.MINIFS(Table4[Report Number], Table4[Well Name (WellView Version)], Table4[[#This Row],[Well Name (WellView Version)]]), Table4[[#This Row],[Depth End (MD)]], Table4[[#This Row],[Depth End (MD)]]-F313)</f>
        <v>135</v>
      </c>
      <c r="O314" s="2">
        <f>IF(Table4[[#This Row],[Report Number]]=_xlfn.MINIFS(Table4[Report Number], Table4[Well Name (WellView Version)], Table4[[#This Row],[Well Name (WellView Version)]]), Table4[[#This Row],[Cum Time Log Days_WV]], Table4[[#This Row],[Cum Time Log Days_WV]]-G313)</f>
        <v>1.0000000000000009</v>
      </c>
      <c r="P314" s="2">
        <f>(Table4[[#This Row],[dZ ft]]&lt;=50)*Table4[[#This Row],[dT days]]</f>
        <v>0</v>
      </c>
      <c r="Q314">
        <f>YEAR(Table4[[#This Row],[Report Start Date]])</f>
        <v>2019</v>
      </c>
      <c r="R314">
        <f>Table4[[#This Row],[Year Start Date]]</f>
        <v>2019</v>
      </c>
    </row>
    <row r="315" spans="2:18" x14ac:dyDescent="0.3">
      <c r="B315">
        <v>313</v>
      </c>
      <c r="C315" t="s">
        <v>54</v>
      </c>
      <c r="D315" t="s">
        <v>271</v>
      </c>
      <c r="E315">
        <v>7</v>
      </c>
      <c r="F315" s="2">
        <v>1115</v>
      </c>
      <c r="G315" s="2">
        <v>6.3333333333333393</v>
      </c>
      <c r="H315">
        <v>0</v>
      </c>
      <c r="I315">
        <v>0</v>
      </c>
      <c r="J315" s="7">
        <v>43469</v>
      </c>
      <c r="K315" s="7">
        <v>43470</v>
      </c>
      <c r="L315" t="s">
        <v>518</v>
      </c>
      <c r="M315" t="str">
        <f>IFERROR(INDEX(Table2[Campaign], MATCH(Table4[[#This Row],[Well Name (WellView Version)]], Table2[Well Name
Actual], 0)), "A_Others")</f>
        <v>WW - 2018</v>
      </c>
      <c r="N315" s="19">
        <f>IF(Table4[[#This Row],[Report Number]]=_xlfn.MINIFS(Table4[Report Number], Table4[Well Name (WellView Version)], Table4[[#This Row],[Well Name (WellView Version)]]), Table4[[#This Row],[Depth End (MD)]], Table4[[#This Row],[Depth End (MD)]]-F314)</f>
        <v>0</v>
      </c>
      <c r="O315" s="2">
        <f>IF(Table4[[#This Row],[Report Number]]=_xlfn.MINIFS(Table4[Report Number], Table4[Well Name (WellView Version)], Table4[[#This Row],[Well Name (WellView Version)]]), Table4[[#This Row],[Cum Time Log Days_WV]], Table4[[#This Row],[Cum Time Log Days_WV]]-G314)</f>
        <v>1.0000000000000009</v>
      </c>
      <c r="P315" s="2">
        <f>(Table4[[#This Row],[dZ ft]]&lt;=50)*Table4[[#This Row],[dT days]]</f>
        <v>1.0000000000000009</v>
      </c>
      <c r="Q315">
        <f>YEAR(Table4[[#This Row],[Report Start Date]])</f>
        <v>2019</v>
      </c>
      <c r="R315">
        <f>Table4[[#This Row],[Year Start Date]]</f>
        <v>2019</v>
      </c>
    </row>
    <row r="316" spans="2:18" x14ac:dyDescent="0.3">
      <c r="B316">
        <v>314</v>
      </c>
      <c r="C316" t="s">
        <v>54</v>
      </c>
      <c r="D316" t="s">
        <v>271</v>
      </c>
      <c r="E316">
        <v>8</v>
      </c>
      <c r="F316" s="2">
        <v>1115</v>
      </c>
      <c r="G316" s="2">
        <v>7.3333333333333401</v>
      </c>
      <c r="H316">
        <v>0</v>
      </c>
      <c r="I316">
        <v>0</v>
      </c>
      <c r="J316" s="7">
        <v>43470</v>
      </c>
      <c r="K316" s="7">
        <v>43471</v>
      </c>
      <c r="L316" t="s">
        <v>518</v>
      </c>
      <c r="M316" t="str">
        <f>IFERROR(INDEX(Table2[Campaign], MATCH(Table4[[#This Row],[Well Name (WellView Version)]], Table2[Well Name
Actual], 0)), "A_Others")</f>
        <v>WW - 2018</v>
      </c>
      <c r="N316" s="19">
        <f>IF(Table4[[#This Row],[Report Number]]=_xlfn.MINIFS(Table4[Report Number], Table4[Well Name (WellView Version)], Table4[[#This Row],[Well Name (WellView Version)]]), Table4[[#This Row],[Depth End (MD)]], Table4[[#This Row],[Depth End (MD)]]-F315)</f>
        <v>0</v>
      </c>
      <c r="O316" s="2">
        <f>IF(Table4[[#This Row],[Report Number]]=_xlfn.MINIFS(Table4[Report Number], Table4[Well Name (WellView Version)], Table4[[#This Row],[Well Name (WellView Version)]]), Table4[[#This Row],[Cum Time Log Days_WV]], Table4[[#This Row],[Cum Time Log Days_WV]]-G315)</f>
        <v>1.0000000000000009</v>
      </c>
      <c r="P316" s="2">
        <f>(Table4[[#This Row],[dZ ft]]&lt;=50)*Table4[[#This Row],[dT days]]</f>
        <v>1.0000000000000009</v>
      </c>
      <c r="Q316">
        <f>YEAR(Table4[[#This Row],[Report Start Date]])</f>
        <v>2019</v>
      </c>
      <c r="R316">
        <f>Table4[[#This Row],[Year Start Date]]</f>
        <v>2019</v>
      </c>
    </row>
    <row r="317" spans="2:18" x14ac:dyDescent="0.3">
      <c r="B317">
        <v>315</v>
      </c>
      <c r="C317" t="s">
        <v>54</v>
      </c>
      <c r="D317" t="s">
        <v>271</v>
      </c>
      <c r="E317">
        <v>9</v>
      </c>
      <c r="F317" s="2">
        <v>1449</v>
      </c>
      <c r="G317" s="2">
        <v>8.333333333333341</v>
      </c>
      <c r="H317">
        <v>334</v>
      </c>
      <c r="I317">
        <v>334</v>
      </c>
      <c r="J317" s="7">
        <v>43471</v>
      </c>
      <c r="K317" s="7">
        <v>43472</v>
      </c>
      <c r="L317" t="s">
        <v>518</v>
      </c>
      <c r="M317" t="str">
        <f>IFERROR(INDEX(Table2[Campaign], MATCH(Table4[[#This Row],[Well Name (WellView Version)]], Table2[Well Name
Actual], 0)), "A_Others")</f>
        <v>WW - 2018</v>
      </c>
      <c r="N317" s="19">
        <f>IF(Table4[[#This Row],[Report Number]]=_xlfn.MINIFS(Table4[Report Number], Table4[Well Name (WellView Version)], Table4[[#This Row],[Well Name (WellView Version)]]), Table4[[#This Row],[Depth End (MD)]], Table4[[#This Row],[Depth End (MD)]]-F316)</f>
        <v>334</v>
      </c>
      <c r="O317" s="2">
        <f>IF(Table4[[#This Row],[Report Number]]=_xlfn.MINIFS(Table4[Report Number], Table4[Well Name (WellView Version)], Table4[[#This Row],[Well Name (WellView Version)]]), Table4[[#This Row],[Cum Time Log Days_WV]], Table4[[#This Row],[Cum Time Log Days_WV]]-G316)</f>
        <v>1.0000000000000009</v>
      </c>
      <c r="P317" s="2">
        <f>(Table4[[#This Row],[dZ ft]]&lt;=50)*Table4[[#This Row],[dT days]]</f>
        <v>0</v>
      </c>
      <c r="Q317">
        <f>YEAR(Table4[[#This Row],[Report Start Date]])</f>
        <v>2019</v>
      </c>
      <c r="R317">
        <f>Table4[[#This Row],[Year Start Date]]</f>
        <v>2019</v>
      </c>
    </row>
    <row r="318" spans="2:18" x14ac:dyDescent="0.3">
      <c r="B318">
        <v>316</v>
      </c>
      <c r="C318" t="s">
        <v>54</v>
      </c>
      <c r="D318" t="s">
        <v>271</v>
      </c>
      <c r="E318">
        <v>10</v>
      </c>
      <c r="F318" s="2">
        <v>1909</v>
      </c>
      <c r="G318" s="2">
        <v>9.333333333333341</v>
      </c>
      <c r="H318">
        <v>459.99999999999989</v>
      </c>
      <c r="I318">
        <v>459.99999999999989</v>
      </c>
      <c r="J318" s="7">
        <v>43472</v>
      </c>
      <c r="K318" s="7">
        <v>43473</v>
      </c>
      <c r="L318" t="s">
        <v>518</v>
      </c>
      <c r="M318" t="str">
        <f>IFERROR(INDEX(Table2[Campaign], MATCH(Table4[[#This Row],[Well Name (WellView Version)]], Table2[Well Name
Actual], 0)), "A_Others")</f>
        <v>WW - 2018</v>
      </c>
      <c r="N318" s="19">
        <f>IF(Table4[[#This Row],[Report Number]]=_xlfn.MINIFS(Table4[Report Number], Table4[Well Name (WellView Version)], Table4[[#This Row],[Well Name (WellView Version)]]), Table4[[#This Row],[Depth End (MD)]], Table4[[#This Row],[Depth End (MD)]]-F317)</f>
        <v>460</v>
      </c>
      <c r="O318" s="2">
        <f>IF(Table4[[#This Row],[Report Number]]=_xlfn.MINIFS(Table4[Report Number], Table4[Well Name (WellView Version)], Table4[[#This Row],[Well Name (WellView Version)]]), Table4[[#This Row],[Cum Time Log Days_WV]], Table4[[#This Row],[Cum Time Log Days_WV]]-G317)</f>
        <v>1</v>
      </c>
      <c r="P318" s="2">
        <f>(Table4[[#This Row],[dZ ft]]&lt;=50)*Table4[[#This Row],[dT days]]</f>
        <v>0</v>
      </c>
      <c r="Q318">
        <f>YEAR(Table4[[#This Row],[Report Start Date]])</f>
        <v>2019</v>
      </c>
      <c r="R318">
        <f>Table4[[#This Row],[Year Start Date]]</f>
        <v>2019</v>
      </c>
    </row>
    <row r="319" spans="2:18" x14ac:dyDescent="0.3">
      <c r="B319">
        <v>317</v>
      </c>
      <c r="C319" t="s">
        <v>54</v>
      </c>
      <c r="D319" t="s">
        <v>271</v>
      </c>
      <c r="E319">
        <v>11</v>
      </c>
      <c r="F319" s="2">
        <v>2250</v>
      </c>
      <c r="G319" s="2">
        <v>10.333333333333343</v>
      </c>
      <c r="H319">
        <v>341.00000000000017</v>
      </c>
      <c r="I319">
        <v>341.00000000000017</v>
      </c>
      <c r="J319" s="7">
        <v>43473</v>
      </c>
      <c r="K319" s="7">
        <v>43474</v>
      </c>
      <c r="L319" t="s">
        <v>518</v>
      </c>
      <c r="M319" t="str">
        <f>IFERROR(INDEX(Table2[Campaign], MATCH(Table4[[#This Row],[Well Name (WellView Version)]], Table2[Well Name
Actual], 0)), "A_Others")</f>
        <v>WW - 2018</v>
      </c>
      <c r="N319" s="19">
        <f>IF(Table4[[#This Row],[Report Number]]=_xlfn.MINIFS(Table4[Report Number], Table4[Well Name (WellView Version)], Table4[[#This Row],[Well Name (WellView Version)]]), Table4[[#This Row],[Depth End (MD)]], Table4[[#This Row],[Depth End (MD)]]-F318)</f>
        <v>341</v>
      </c>
      <c r="O319" s="2">
        <f>IF(Table4[[#This Row],[Report Number]]=_xlfn.MINIFS(Table4[Report Number], Table4[Well Name (WellView Version)], Table4[[#This Row],[Well Name (WellView Version)]]), Table4[[#This Row],[Cum Time Log Days_WV]], Table4[[#This Row],[Cum Time Log Days_WV]]-G318)</f>
        <v>1.0000000000000018</v>
      </c>
      <c r="P319" s="2">
        <f>(Table4[[#This Row],[dZ ft]]&lt;=50)*Table4[[#This Row],[dT days]]</f>
        <v>0</v>
      </c>
      <c r="Q319">
        <f>YEAR(Table4[[#This Row],[Report Start Date]])</f>
        <v>2019</v>
      </c>
      <c r="R319">
        <f>Table4[[#This Row],[Year Start Date]]</f>
        <v>2019</v>
      </c>
    </row>
    <row r="320" spans="2:18" x14ac:dyDescent="0.3">
      <c r="B320">
        <v>318</v>
      </c>
      <c r="C320" t="s">
        <v>54</v>
      </c>
      <c r="D320" t="s">
        <v>271</v>
      </c>
      <c r="E320">
        <v>12</v>
      </c>
      <c r="F320" s="2">
        <v>2540</v>
      </c>
      <c r="G320" s="2">
        <v>11.333333333333343</v>
      </c>
      <c r="H320">
        <v>289.99999999999977</v>
      </c>
      <c r="I320">
        <v>289.99999999999977</v>
      </c>
      <c r="J320" s="7">
        <v>43474</v>
      </c>
      <c r="K320" s="7">
        <v>43475</v>
      </c>
      <c r="L320" t="s">
        <v>518</v>
      </c>
      <c r="M320" t="str">
        <f>IFERROR(INDEX(Table2[Campaign], MATCH(Table4[[#This Row],[Well Name (WellView Version)]], Table2[Well Name
Actual], 0)), "A_Others")</f>
        <v>WW - 2018</v>
      </c>
      <c r="N320" s="19">
        <f>IF(Table4[[#This Row],[Report Number]]=_xlfn.MINIFS(Table4[Report Number], Table4[Well Name (WellView Version)], Table4[[#This Row],[Well Name (WellView Version)]]), Table4[[#This Row],[Depth End (MD)]], Table4[[#This Row],[Depth End (MD)]]-F319)</f>
        <v>290</v>
      </c>
      <c r="O320" s="2">
        <f>IF(Table4[[#This Row],[Report Number]]=_xlfn.MINIFS(Table4[Report Number], Table4[Well Name (WellView Version)], Table4[[#This Row],[Well Name (WellView Version)]]), Table4[[#This Row],[Cum Time Log Days_WV]], Table4[[#This Row],[Cum Time Log Days_WV]]-G319)</f>
        <v>1</v>
      </c>
      <c r="P320" s="2">
        <f>(Table4[[#This Row],[dZ ft]]&lt;=50)*Table4[[#This Row],[dT days]]</f>
        <v>0</v>
      </c>
      <c r="Q320">
        <f>YEAR(Table4[[#This Row],[Report Start Date]])</f>
        <v>2019</v>
      </c>
      <c r="R320">
        <f>Table4[[#This Row],[Year Start Date]]</f>
        <v>2019</v>
      </c>
    </row>
    <row r="321" spans="2:18" x14ac:dyDescent="0.3">
      <c r="B321">
        <v>319</v>
      </c>
      <c r="C321" t="s">
        <v>54</v>
      </c>
      <c r="D321" t="s">
        <v>271</v>
      </c>
      <c r="E321">
        <v>13</v>
      </c>
      <c r="F321" s="2">
        <v>2540</v>
      </c>
      <c r="G321" s="2">
        <v>12.333333333333343</v>
      </c>
      <c r="H321">
        <v>0</v>
      </c>
      <c r="I321">
        <v>0</v>
      </c>
      <c r="J321" s="7">
        <v>43475</v>
      </c>
      <c r="K321" s="7">
        <v>43476</v>
      </c>
      <c r="L321" t="s">
        <v>519</v>
      </c>
      <c r="M321" t="str">
        <f>IFERROR(INDEX(Table2[Campaign], MATCH(Table4[[#This Row],[Well Name (WellView Version)]], Table2[Well Name
Actual], 0)), "A_Others")</f>
        <v>WW - 2018</v>
      </c>
      <c r="N321" s="19">
        <f>IF(Table4[[#This Row],[Report Number]]=_xlfn.MINIFS(Table4[Report Number], Table4[Well Name (WellView Version)], Table4[[#This Row],[Well Name (WellView Version)]]), Table4[[#This Row],[Depth End (MD)]], Table4[[#This Row],[Depth End (MD)]]-F320)</f>
        <v>0</v>
      </c>
      <c r="O321" s="2">
        <f>IF(Table4[[#This Row],[Report Number]]=_xlfn.MINIFS(Table4[Report Number], Table4[Well Name (WellView Version)], Table4[[#This Row],[Well Name (WellView Version)]]), Table4[[#This Row],[Cum Time Log Days_WV]], Table4[[#This Row],[Cum Time Log Days_WV]]-G320)</f>
        <v>1</v>
      </c>
      <c r="P321" s="2">
        <f>(Table4[[#This Row],[dZ ft]]&lt;=50)*Table4[[#This Row],[dT days]]</f>
        <v>1</v>
      </c>
      <c r="Q321">
        <f>YEAR(Table4[[#This Row],[Report Start Date]])</f>
        <v>2019</v>
      </c>
      <c r="R321">
        <f>Table4[[#This Row],[Year Start Date]]</f>
        <v>2019</v>
      </c>
    </row>
    <row r="322" spans="2:18" x14ac:dyDescent="0.3">
      <c r="B322">
        <v>320</v>
      </c>
      <c r="C322" t="s">
        <v>54</v>
      </c>
      <c r="D322" t="s">
        <v>271</v>
      </c>
      <c r="E322">
        <v>14</v>
      </c>
      <c r="F322" s="2">
        <v>2540</v>
      </c>
      <c r="G322" s="2">
        <v>13.333333333333343</v>
      </c>
      <c r="H322">
        <v>0</v>
      </c>
      <c r="I322">
        <v>0</v>
      </c>
      <c r="J322" s="7">
        <v>43476</v>
      </c>
      <c r="K322" s="7">
        <v>43477</v>
      </c>
      <c r="L322" t="s">
        <v>519</v>
      </c>
      <c r="M322" t="str">
        <f>IFERROR(INDEX(Table2[Campaign], MATCH(Table4[[#This Row],[Well Name (WellView Version)]], Table2[Well Name
Actual], 0)), "A_Others")</f>
        <v>WW - 2018</v>
      </c>
      <c r="N322" s="19">
        <f>IF(Table4[[#This Row],[Report Number]]=_xlfn.MINIFS(Table4[Report Number], Table4[Well Name (WellView Version)], Table4[[#This Row],[Well Name (WellView Version)]]), Table4[[#This Row],[Depth End (MD)]], Table4[[#This Row],[Depth End (MD)]]-F321)</f>
        <v>0</v>
      </c>
      <c r="O322" s="2">
        <f>IF(Table4[[#This Row],[Report Number]]=_xlfn.MINIFS(Table4[Report Number], Table4[Well Name (WellView Version)], Table4[[#This Row],[Well Name (WellView Version)]]), Table4[[#This Row],[Cum Time Log Days_WV]], Table4[[#This Row],[Cum Time Log Days_WV]]-G321)</f>
        <v>1</v>
      </c>
      <c r="P322" s="2">
        <f>(Table4[[#This Row],[dZ ft]]&lt;=50)*Table4[[#This Row],[dT days]]</f>
        <v>1</v>
      </c>
      <c r="Q322">
        <f>YEAR(Table4[[#This Row],[Report Start Date]])</f>
        <v>2019</v>
      </c>
      <c r="R322">
        <f>Table4[[#This Row],[Year Start Date]]</f>
        <v>2019</v>
      </c>
    </row>
    <row r="323" spans="2:18" x14ac:dyDescent="0.3">
      <c r="B323">
        <v>321</v>
      </c>
      <c r="C323" t="s">
        <v>54</v>
      </c>
      <c r="D323" t="s">
        <v>271</v>
      </c>
      <c r="E323">
        <v>15</v>
      </c>
      <c r="F323" s="2">
        <v>2540</v>
      </c>
      <c r="G323" s="2">
        <v>14.333333333333343</v>
      </c>
      <c r="H323">
        <v>0</v>
      </c>
      <c r="I323">
        <v>0</v>
      </c>
      <c r="J323" s="7">
        <v>43477</v>
      </c>
      <c r="K323" s="7">
        <v>43478</v>
      </c>
      <c r="L323" t="s">
        <v>521</v>
      </c>
      <c r="M323" t="str">
        <f>IFERROR(INDEX(Table2[Campaign], MATCH(Table4[[#This Row],[Well Name (WellView Version)]], Table2[Well Name
Actual], 0)), "A_Others")</f>
        <v>WW - 2018</v>
      </c>
      <c r="N323" s="19">
        <f>IF(Table4[[#This Row],[Report Number]]=_xlfn.MINIFS(Table4[Report Number], Table4[Well Name (WellView Version)], Table4[[#This Row],[Well Name (WellView Version)]]), Table4[[#This Row],[Depth End (MD)]], Table4[[#This Row],[Depth End (MD)]]-F322)</f>
        <v>0</v>
      </c>
      <c r="O323" s="2">
        <f>IF(Table4[[#This Row],[Report Number]]=_xlfn.MINIFS(Table4[Report Number], Table4[Well Name (WellView Version)], Table4[[#This Row],[Well Name (WellView Version)]]), Table4[[#This Row],[Cum Time Log Days_WV]], Table4[[#This Row],[Cum Time Log Days_WV]]-G322)</f>
        <v>1</v>
      </c>
      <c r="P323" s="2">
        <f>(Table4[[#This Row],[dZ ft]]&lt;=50)*Table4[[#This Row],[dT days]]</f>
        <v>1</v>
      </c>
      <c r="Q323">
        <f>YEAR(Table4[[#This Row],[Report Start Date]])</f>
        <v>2019</v>
      </c>
      <c r="R323">
        <f>Table4[[#This Row],[Year Start Date]]</f>
        <v>2019</v>
      </c>
    </row>
    <row r="324" spans="2:18" x14ac:dyDescent="0.3">
      <c r="B324">
        <v>322</v>
      </c>
      <c r="C324" t="s">
        <v>54</v>
      </c>
      <c r="D324" t="s">
        <v>271</v>
      </c>
      <c r="E324">
        <v>16</v>
      </c>
      <c r="F324" s="2">
        <v>2540</v>
      </c>
      <c r="G324" s="2">
        <v>15.333333333333343</v>
      </c>
      <c r="H324">
        <v>0</v>
      </c>
      <c r="I324">
        <v>0</v>
      </c>
      <c r="J324" s="7">
        <v>43478</v>
      </c>
      <c r="K324" s="7">
        <v>43479</v>
      </c>
      <c r="L324" t="s">
        <v>521</v>
      </c>
      <c r="M324" t="str">
        <f>IFERROR(INDEX(Table2[Campaign], MATCH(Table4[[#This Row],[Well Name (WellView Version)]], Table2[Well Name
Actual], 0)), "A_Others")</f>
        <v>WW - 2018</v>
      </c>
      <c r="N324" s="19">
        <f>IF(Table4[[#This Row],[Report Number]]=_xlfn.MINIFS(Table4[Report Number], Table4[Well Name (WellView Version)], Table4[[#This Row],[Well Name (WellView Version)]]), Table4[[#This Row],[Depth End (MD)]], Table4[[#This Row],[Depth End (MD)]]-F323)</f>
        <v>0</v>
      </c>
      <c r="O324" s="2">
        <f>IF(Table4[[#This Row],[Report Number]]=_xlfn.MINIFS(Table4[Report Number], Table4[Well Name (WellView Version)], Table4[[#This Row],[Well Name (WellView Version)]]), Table4[[#This Row],[Cum Time Log Days_WV]], Table4[[#This Row],[Cum Time Log Days_WV]]-G323)</f>
        <v>1</v>
      </c>
      <c r="P324" s="2">
        <f>(Table4[[#This Row],[dZ ft]]&lt;=50)*Table4[[#This Row],[dT days]]</f>
        <v>1</v>
      </c>
      <c r="Q324">
        <f>YEAR(Table4[[#This Row],[Report Start Date]])</f>
        <v>2019</v>
      </c>
      <c r="R324">
        <f>Table4[[#This Row],[Year Start Date]]</f>
        <v>2019</v>
      </c>
    </row>
    <row r="325" spans="2:18" x14ac:dyDescent="0.3">
      <c r="B325">
        <v>323</v>
      </c>
      <c r="C325" t="s">
        <v>54</v>
      </c>
      <c r="D325" t="s">
        <v>271</v>
      </c>
      <c r="E325">
        <v>17</v>
      </c>
      <c r="F325" s="2">
        <v>2755</v>
      </c>
      <c r="G325" s="2">
        <v>16.333333333333343</v>
      </c>
      <c r="H325">
        <v>215.00000000000011</v>
      </c>
      <c r="I325">
        <v>215.00000000000011</v>
      </c>
      <c r="J325" s="7">
        <v>43479</v>
      </c>
      <c r="K325" s="7">
        <v>43480</v>
      </c>
      <c r="L325" t="s">
        <v>521</v>
      </c>
      <c r="M325" t="str">
        <f>IFERROR(INDEX(Table2[Campaign], MATCH(Table4[[#This Row],[Well Name (WellView Version)]], Table2[Well Name
Actual], 0)), "A_Others")</f>
        <v>WW - 2018</v>
      </c>
      <c r="N325" s="19">
        <f>IF(Table4[[#This Row],[Report Number]]=_xlfn.MINIFS(Table4[Report Number], Table4[Well Name (WellView Version)], Table4[[#This Row],[Well Name (WellView Version)]]), Table4[[#This Row],[Depth End (MD)]], Table4[[#This Row],[Depth End (MD)]]-F324)</f>
        <v>215</v>
      </c>
      <c r="O325" s="2">
        <f>IF(Table4[[#This Row],[Report Number]]=_xlfn.MINIFS(Table4[Report Number], Table4[Well Name (WellView Version)], Table4[[#This Row],[Well Name (WellView Version)]]), Table4[[#This Row],[Cum Time Log Days_WV]], Table4[[#This Row],[Cum Time Log Days_WV]]-G324)</f>
        <v>1</v>
      </c>
      <c r="P325" s="2">
        <f>(Table4[[#This Row],[dZ ft]]&lt;=50)*Table4[[#This Row],[dT days]]</f>
        <v>0</v>
      </c>
      <c r="Q325">
        <f>YEAR(Table4[[#This Row],[Report Start Date]])</f>
        <v>2019</v>
      </c>
      <c r="R325">
        <f>Table4[[#This Row],[Year Start Date]]</f>
        <v>2019</v>
      </c>
    </row>
    <row r="326" spans="2:18" x14ac:dyDescent="0.3">
      <c r="B326">
        <v>324</v>
      </c>
      <c r="C326" t="s">
        <v>54</v>
      </c>
      <c r="D326" t="s">
        <v>271</v>
      </c>
      <c r="E326">
        <v>18</v>
      </c>
      <c r="F326" s="2">
        <v>3375</v>
      </c>
      <c r="G326" s="2">
        <v>17.333333333333343</v>
      </c>
      <c r="H326">
        <v>620</v>
      </c>
      <c r="I326">
        <v>620</v>
      </c>
      <c r="J326" s="7">
        <v>43480</v>
      </c>
      <c r="K326" s="7">
        <v>43481</v>
      </c>
      <c r="L326" t="s">
        <v>521</v>
      </c>
      <c r="M326" t="str">
        <f>IFERROR(INDEX(Table2[Campaign], MATCH(Table4[[#This Row],[Well Name (WellView Version)]], Table2[Well Name
Actual], 0)), "A_Others")</f>
        <v>WW - 2018</v>
      </c>
      <c r="N326" s="19">
        <f>IF(Table4[[#This Row],[Report Number]]=_xlfn.MINIFS(Table4[Report Number], Table4[Well Name (WellView Version)], Table4[[#This Row],[Well Name (WellView Version)]]), Table4[[#This Row],[Depth End (MD)]], Table4[[#This Row],[Depth End (MD)]]-F325)</f>
        <v>620</v>
      </c>
      <c r="O326" s="2">
        <f>IF(Table4[[#This Row],[Report Number]]=_xlfn.MINIFS(Table4[Report Number], Table4[Well Name (WellView Version)], Table4[[#This Row],[Well Name (WellView Version)]]), Table4[[#This Row],[Cum Time Log Days_WV]], Table4[[#This Row],[Cum Time Log Days_WV]]-G325)</f>
        <v>1</v>
      </c>
      <c r="P326" s="2">
        <f>(Table4[[#This Row],[dZ ft]]&lt;=50)*Table4[[#This Row],[dT days]]</f>
        <v>0</v>
      </c>
      <c r="Q326">
        <f>YEAR(Table4[[#This Row],[Report Start Date]])</f>
        <v>2019</v>
      </c>
      <c r="R326">
        <f>Table4[[#This Row],[Year Start Date]]</f>
        <v>2019</v>
      </c>
    </row>
    <row r="327" spans="2:18" x14ac:dyDescent="0.3">
      <c r="B327">
        <v>325</v>
      </c>
      <c r="C327" t="s">
        <v>54</v>
      </c>
      <c r="D327" t="s">
        <v>271</v>
      </c>
      <c r="E327">
        <v>19</v>
      </c>
      <c r="F327" s="2">
        <v>3629</v>
      </c>
      <c r="G327" s="2">
        <v>18.333333333333343</v>
      </c>
      <c r="H327">
        <v>254.00000000000014</v>
      </c>
      <c r="I327">
        <v>254.00000000000014</v>
      </c>
      <c r="J327" s="7">
        <v>43481</v>
      </c>
      <c r="K327" s="7">
        <v>43482</v>
      </c>
      <c r="L327" t="s">
        <v>521</v>
      </c>
      <c r="M327" t="str">
        <f>IFERROR(INDEX(Table2[Campaign], MATCH(Table4[[#This Row],[Well Name (WellView Version)]], Table2[Well Name
Actual], 0)), "A_Others")</f>
        <v>WW - 2018</v>
      </c>
      <c r="N327" s="19">
        <f>IF(Table4[[#This Row],[Report Number]]=_xlfn.MINIFS(Table4[Report Number], Table4[Well Name (WellView Version)], Table4[[#This Row],[Well Name (WellView Version)]]), Table4[[#This Row],[Depth End (MD)]], Table4[[#This Row],[Depth End (MD)]]-F326)</f>
        <v>254</v>
      </c>
      <c r="O327" s="2">
        <f>IF(Table4[[#This Row],[Report Number]]=_xlfn.MINIFS(Table4[Report Number], Table4[Well Name (WellView Version)], Table4[[#This Row],[Well Name (WellView Version)]]), Table4[[#This Row],[Cum Time Log Days_WV]], Table4[[#This Row],[Cum Time Log Days_WV]]-G326)</f>
        <v>1</v>
      </c>
      <c r="P327" s="2">
        <f>(Table4[[#This Row],[dZ ft]]&lt;=50)*Table4[[#This Row],[dT days]]</f>
        <v>0</v>
      </c>
      <c r="Q327">
        <f>YEAR(Table4[[#This Row],[Report Start Date]])</f>
        <v>2019</v>
      </c>
      <c r="R327">
        <f>Table4[[#This Row],[Year Start Date]]</f>
        <v>2019</v>
      </c>
    </row>
    <row r="328" spans="2:18" x14ac:dyDescent="0.3">
      <c r="B328">
        <v>326</v>
      </c>
      <c r="C328" t="s">
        <v>54</v>
      </c>
      <c r="D328" t="s">
        <v>271</v>
      </c>
      <c r="E328">
        <v>20</v>
      </c>
      <c r="F328" s="2">
        <v>3629</v>
      </c>
      <c r="G328" s="2">
        <v>19.333333333333343</v>
      </c>
      <c r="H328">
        <v>0</v>
      </c>
      <c r="I328">
        <v>0</v>
      </c>
      <c r="J328" s="7">
        <v>43482</v>
      </c>
      <c r="K328" s="7">
        <v>43483</v>
      </c>
      <c r="L328" t="s">
        <v>520</v>
      </c>
      <c r="M328" t="str">
        <f>IFERROR(INDEX(Table2[Campaign], MATCH(Table4[[#This Row],[Well Name (WellView Version)]], Table2[Well Name
Actual], 0)), "A_Others")</f>
        <v>WW - 2018</v>
      </c>
      <c r="N328" s="19">
        <f>IF(Table4[[#This Row],[Report Number]]=_xlfn.MINIFS(Table4[Report Number], Table4[Well Name (WellView Version)], Table4[[#This Row],[Well Name (WellView Version)]]), Table4[[#This Row],[Depth End (MD)]], Table4[[#This Row],[Depth End (MD)]]-F327)</f>
        <v>0</v>
      </c>
      <c r="O328" s="2">
        <f>IF(Table4[[#This Row],[Report Number]]=_xlfn.MINIFS(Table4[Report Number], Table4[Well Name (WellView Version)], Table4[[#This Row],[Well Name (WellView Version)]]), Table4[[#This Row],[Cum Time Log Days_WV]], Table4[[#This Row],[Cum Time Log Days_WV]]-G327)</f>
        <v>1</v>
      </c>
      <c r="P328" s="2">
        <f>(Table4[[#This Row],[dZ ft]]&lt;=50)*Table4[[#This Row],[dT days]]</f>
        <v>1</v>
      </c>
      <c r="Q328">
        <f>YEAR(Table4[[#This Row],[Report Start Date]])</f>
        <v>2019</v>
      </c>
      <c r="R328">
        <f>Table4[[#This Row],[Year Start Date]]</f>
        <v>2019</v>
      </c>
    </row>
    <row r="329" spans="2:18" x14ac:dyDescent="0.3">
      <c r="B329">
        <v>327</v>
      </c>
      <c r="C329" t="s">
        <v>54</v>
      </c>
      <c r="D329" t="s">
        <v>271</v>
      </c>
      <c r="E329">
        <v>21</v>
      </c>
      <c r="F329" s="2">
        <v>3770</v>
      </c>
      <c r="G329" s="2">
        <v>20.333333333333343</v>
      </c>
      <c r="H329">
        <v>140.99999999999972</v>
      </c>
      <c r="I329">
        <v>140.99999999999972</v>
      </c>
      <c r="J329" s="7">
        <v>43483</v>
      </c>
      <c r="K329" s="7">
        <v>43484</v>
      </c>
      <c r="L329" t="s">
        <v>520</v>
      </c>
      <c r="M329" t="str">
        <f>IFERROR(INDEX(Table2[Campaign], MATCH(Table4[[#This Row],[Well Name (WellView Version)]], Table2[Well Name
Actual], 0)), "A_Others")</f>
        <v>WW - 2018</v>
      </c>
      <c r="N329" s="19">
        <f>IF(Table4[[#This Row],[Report Number]]=_xlfn.MINIFS(Table4[Report Number], Table4[Well Name (WellView Version)], Table4[[#This Row],[Well Name (WellView Version)]]), Table4[[#This Row],[Depth End (MD)]], Table4[[#This Row],[Depth End (MD)]]-F328)</f>
        <v>141</v>
      </c>
      <c r="O329" s="2">
        <f>IF(Table4[[#This Row],[Report Number]]=_xlfn.MINIFS(Table4[Report Number], Table4[Well Name (WellView Version)], Table4[[#This Row],[Well Name (WellView Version)]]), Table4[[#This Row],[Cum Time Log Days_WV]], Table4[[#This Row],[Cum Time Log Days_WV]]-G328)</f>
        <v>1</v>
      </c>
      <c r="P329" s="2">
        <f>(Table4[[#This Row],[dZ ft]]&lt;=50)*Table4[[#This Row],[dT days]]</f>
        <v>0</v>
      </c>
      <c r="Q329">
        <f>YEAR(Table4[[#This Row],[Report Start Date]])</f>
        <v>2019</v>
      </c>
      <c r="R329">
        <f>Table4[[#This Row],[Year Start Date]]</f>
        <v>2019</v>
      </c>
    </row>
    <row r="330" spans="2:18" x14ac:dyDescent="0.3">
      <c r="B330">
        <v>328</v>
      </c>
      <c r="C330" t="s">
        <v>54</v>
      </c>
      <c r="D330" t="s">
        <v>271</v>
      </c>
      <c r="E330">
        <v>22</v>
      </c>
      <c r="F330" s="2">
        <v>4013.0000000000005</v>
      </c>
      <c r="G330" s="2">
        <v>21.333333333333343</v>
      </c>
      <c r="H330">
        <v>243.00000000000051</v>
      </c>
      <c r="I330">
        <v>243.00000000000051</v>
      </c>
      <c r="J330" s="7">
        <v>43484</v>
      </c>
      <c r="K330" s="7">
        <v>43485</v>
      </c>
      <c r="L330" t="s">
        <v>520</v>
      </c>
      <c r="M330" t="str">
        <f>IFERROR(INDEX(Table2[Campaign], MATCH(Table4[[#This Row],[Well Name (WellView Version)]], Table2[Well Name
Actual], 0)), "A_Others")</f>
        <v>WW - 2018</v>
      </c>
      <c r="N330" s="19">
        <f>IF(Table4[[#This Row],[Report Number]]=_xlfn.MINIFS(Table4[Report Number], Table4[Well Name (WellView Version)], Table4[[#This Row],[Well Name (WellView Version)]]), Table4[[#This Row],[Depth End (MD)]], Table4[[#This Row],[Depth End (MD)]]-F329)</f>
        <v>243.00000000000045</v>
      </c>
      <c r="O330" s="2">
        <f>IF(Table4[[#This Row],[Report Number]]=_xlfn.MINIFS(Table4[Report Number], Table4[Well Name (WellView Version)], Table4[[#This Row],[Well Name (WellView Version)]]), Table4[[#This Row],[Cum Time Log Days_WV]], Table4[[#This Row],[Cum Time Log Days_WV]]-G329)</f>
        <v>1</v>
      </c>
      <c r="P330" s="2">
        <f>(Table4[[#This Row],[dZ ft]]&lt;=50)*Table4[[#This Row],[dT days]]</f>
        <v>0</v>
      </c>
      <c r="Q330">
        <f>YEAR(Table4[[#This Row],[Report Start Date]])</f>
        <v>2019</v>
      </c>
      <c r="R330">
        <f>Table4[[#This Row],[Year Start Date]]</f>
        <v>2019</v>
      </c>
    </row>
    <row r="331" spans="2:18" x14ac:dyDescent="0.3">
      <c r="B331">
        <v>329</v>
      </c>
      <c r="C331" t="s">
        <v>54</v>
      </c>
      <c r="D331" t="s">
        <v>271</v>
      </c>
      <c r="E331">
        <v>23</v>
      </c>
      <c r="F331" s="2">
        <v>4325</v>
      </c>
      <c r="G331" s="2">
        <v>22.333333333333343</v>
      </c>
      <c r="H331">
        <v>311.99999999999943</v>
      </c>
      <c r="I331">
        <v>311.99999999999943</v>
      </c>
      <c r="J331" s="7">
        <v>43485</v>
      </c>
      <c r="K331" s="7">
        <v>43486</v>
      </c>
      <c r="L331" t="s">
        <v>520</v>
      </c>
      <c r="M331" t="str">
        <f>IFERROR(INDEX(Table2[Campaign], MATCH(Table4[[#This Row],[Well Name (WellView Version)]], Table2[Well Name
Actual], 0)), "A_Others")</f>
        <v>WW - 2018</v>
      </c>
      <c r="N331" s="19">
        <f>IF(Table4[[#This Row],[Report Number]]=_xlfn.MINIFS(Table4[Report Number], Table4[Well Name (WellView Version)], Table4[[#This Row],[Well Name (WellView Version)]]), Table4[[#This Row],[Depth End (MD)]], Table4[[#This Row],[Depth End (MD)]]-F330)</f>
        <v>311.99999999999955</v>
      </c>
      <c r="O331" s="2">
        <f>IF(Table4[[#This Row],[Report Number]]=_xlfn.MINIFS(Table4[Report Number], Table4[Well Name (WellView Version)], Table4[[#This Row],[Well Name (WellView Version)]]), Table4[[#This Row],[Cum Time Log Days_WV]], Table4[[#This Row],[Cum Time Log Days_WV]]-G330)</f>
        <v>1</v>
      </c>
      <c r="P331" s="2">
        <f>(Table4[[#This Row],[dZ ft]]&lt;=50)*Table4[[#This Row],[dT days]]</f>
        <v>0</v>
      </c>
      <c r="Q331">
        <f>YEAR(Table4[[#This Row],[Report Start Date]])</f>
        <v>2019</v>
      </c>
      <c r="R331">
        <f>Table4[[#This Row],[Year Start Date]]</f>
        <v>2019</v>
      </c>
    </row>
    <row r="332" spans="2:18" x14ac:dyDescent="0.3">
      <c r="B332">
        <v>330</v>
      </c>
      <c r="C332" t="s">
        <v>54</v>
      </c>
      <c r="D332" t="s">
        <v>271</v>
      </c>
      <c r="E332">
        <v>24</v>
      </c>
      <c r="F332" s="2">
        <v>4578</v>
      </c>
      <c r="G332" s="2">
        <v>23.333333333333343</v>
      </c>
      <c r="H332">
        <v>253.00000000000051</v>
      </c>
      <c r="I332">
        <v>253.00000000000051</v>
      </c>
      <c r="J332" s="7">
        <v>43486</v>
      </c>
      <c r="K332" s="7">
        <v>43487</v>
      </c>
      <c r="L332" t="s">
        <v>520</v>
      </c>
      <c r="M332" t="str">
        <f>IFERROR(INDEX(Table2[Campaign], MATCH(Table4[[#This Row],[Well Name (WellView Version)]], Table2[Well Name
Actual], 0)), "A_Others")</f>
        <v>WW - 2018</v>
      </c>
      <c r="N332" s="19">
        <f>IF(Table4[[#This Row],[Report Number]]=_xlfn.MINIFS(Table4[Report Number], Table4[Well Name (WellView Version)], Table4[[#This Row],[Well Name (WellView Version)]]), Table4[[#This Row],[Depth End (MD)]], Table4[[#This Row],[Depth End (MD)]]-F331)</f>
        <v>253</v>
      </c>
      <c r="O332" s="2">
        <f>IF(Table4[[#This Row],[Report Number]]=_xlfn.MINIFS(Table4[Report Number], Table4[Well Name (WellView Version)], Table4[[#This Row],[Well Name (WellView Version)]]), Table4[[#This Row],[Cum Time Log Days_WV]], Table4[[#This Row],[Cum Time Log Days_WV]]-G331)</f>
        <v>1</v>
      </c>
      <c r="P332" s="2">
        <f>(Table4[[#This Row],[dZ ft]]&lt;=50)*Table4[[#This Row],[dT days]]</f>
        <v>0</v>
      </c>
      <c r="Q332">
        <f>YEAR(Table4[[#This Row],[Report Start Date]])</f>
        <v>2019</v>
      </c>
      <c r="R332">
        <f>Table4[[#This Row],[Year Start Date]]</f>
        <v>2019</v>
      </c>
    </row>
    <row r="333" spans="2:18" x14ac:dyDescent="0.3">
      <c r="B333">
        <v>331</v>
      </c>
      <c r="C333" t="s">
        <v>54</v>
      </c>
      <c r="D333" t="s">
        <v>271</v>
      </c>
      <c r="E333">
        <v>25</v>
      </c>
      <c r="F333" s="2">
        <v>4938</v>
      </c>
      <c r="G333" s="2">
        <v>24.333333333333343</v>
      </c>
      <c r="H333">
        <v>359.99999999999943</v>
      </c>
      <c r="I333">
        <v>359.99999999999943</v>
      </c>
      <c r="J333" s="7">
        <v>43487</v>
      </c>
      <c r="K333" s="7">
        <v>43488</v>
      </c>
      <c r="L333" t="s">
        <v>520</v>
      </c>
      <c r="M333" t="str">
        <f>IFERROR(INDEX(Table2[Campaign], MATCH(Table4[[#This Row],[Well Name (WellView Version)]], Table2[Well Name
Actual], 0)), "A_Others")</f>
        <v>WW - 2018</v>
      </c>
      <c r="N333" s="19">
        <f>IF(Table4[[#This Row],[Report Number]]=_xlfn.MINIFS(Table4[Report Number], Table4[Well Name (WellView Version)], Table4[[#This Row],[Well Name (WellView Version)]]), Table4[[#This Row],[Depth End (MD)]], Table4[[#This Row],[Depth End (MD)]]-F332)</f>
        <v>360</v>
      </c>
      <c r="O333" s="2">
        <f>IF(Table4[[#This Row],[Report Number]]=_xlfn.MINIFS(Table4[Report Number], Table4[Well Name (WellView Version)], Table4[[#This Row],[Well Name (WellView Version)]]), Table4[[#This Row],[Cum Time Log Days_WV]], Table4[[#This Row],[Cum Time Log Days_WV]]-G332)</f>
        <v>1</v>
      </c>
      <c r="P333" s="2">
        <f>(Table4[[#This Row],[dZ ft]]&lt;=50)*Table4[[#This Row],[dT days]]</f>
        <v>0</v>
      </c>
      <c r="Q333">
        <f>YEAR(Table4[[#This Row],[Report Start Date]])</f>
        <v>2019</v>
      </c>
      <c r="R333">
        <f>Table4[[#This Row],[Year Start Date]]</f>
        <v>2019</v>
      </c>
    </row>
    <row r="334" spans="2:18" x14ac:dyDescent="0.3">
      <c r="B334">
        <v>332</v>
      </c>
      <c r="C334" t="s">
        <v>54</v>
      </c>
      <c r="D334" t="s">
        <v>271</v>
      </c>
      <c r="E334">
        <v>26</v>
      </c>
      <c r="F334" s="2">
        <v>4965</v>
      </c>
      <c r="G334" s="2">
        <v>25.333333333333343</v>
      </c>
      <c r="H334">
        <v>27.000000000000387</v>
      </c>
      <c r="I334">
        <v>27.000000000000387</v>
      </c>
      <c r="J334" s="7">
        <v>43488</v>
      </c>
      <c r="K334" s="7">
        <v>43489</v>
      </c>
      <c r="L334" t="s">
        <v>520</v>
      </c>
      <c r="M334" t="str">
        <f>IFERROR(INDEX(Table2[Campaign], MATCH(Table4[[#This Row],[Well Name (WellView Version)]], Table2[Well Name
Actual], 0)), "A_Others")</f>
        <v>WW - 2018</v>
      </c>
      <c r="N334" s="19">
        <f>IF(Table4[[#This Row],[Report Number]]=_xlfn.MINIFS(Table4[Report Number], Table4[Well Name (WellView Version)], Table4[[#This Row],[Well Name (WellView Version)]]), Table4[[#This Row],[Depth End (MD)]], Table4[[#This Row],[Depth End (MD)]]-F333)</f>
        <v>27</v>
      </c>
      <c r="O334" s="2">
        <f>IF(Table4[[#This Row],[Report Number]]=_xlfn.MINIFS(Table4[Report Number], Table4[Well Name (WellView Version)], Table4[[#This Row],[Well Name (WellView Version)]]), Table4[[#This Row],[Cum Time Log Days_WV]], Table4[[#This Row],[Cum Time Log Days_WV]]-G333)</f>
        <v>1</v>
      </c>
      <c r="P334" s="2">
        <f>(Table4[[#This Row],[dZ ft]]&lt;=50)*Table4[[#This Row],[dT days]]</f>
        <v>1</v>
      </c>
      <c r="Q334">
        <f>YEAR(Table4[[#This Row],[Report Start Date]])</f>
        <v>2019</v>
      </c>
      <c r="R334">
        <f>Table4[[#This Row],[Year Start Date]]</f>
        <v>2019</v>
      </c>
    </row>
    <row r="335" spans="2:18" x14ac:dyDescent="0.3">
      <c r="B335">
        <v>333</v>
      </c>
      <c r="C335" t="s">
        <v>54</v>
      </c>
      <c r="D335" t="s">
        <v>271</v>
      </c>
      <c r="E335">
        <v>27</v>
      </c>
      <c r="F335" s="2">
        <v>4965</v>
      </c>
      <c r="G335" s="2">
        <v>26.333333333333343</v>
      </c>
      <c r="H335">
        <v>0</v>
      </c>
      <c r="I335">
        <v>0</v>
      </c>
      <c r="J335" s="7">
        <v>43489</v>
      </c>
      <c r="K335" s="7">
        <v>43490</v>
      </c>
      <c r="L335" t="s">
        <v>522</v>
      </c>
      <c r="M335" t="str">
        <f>IFERROR(INDEX(Table2[Campaign], MATCH(Table4[[#This Row],[Well Name (WellView Version)]], Table2[Well Name
Actual], 0)), "A_Others")</f>
        <v>WW - 2018</v>
      </c>
      <c r="N335" s="19">
        <f>IF(Table4[[#This Row],[Report Number]]=_xlfn.MINIFS(Table4[Report Number], Table4[Well Name (WellView Version)], Table4[[#This Row],[Well Name (WellView Version)]]), Table4[[#This Row],[Depth End (MD)]], Table4[[#This Row],[Depth End (MD)]]-F334)</f>
        <v>0</v>
      </c>
      <c r="O335" s="2">
        <f>IF(Table4[[#This Row],[Report Number]]=_xlfn.MINIFS(Table4[Report Number], Table4[Well Name (WellView Version)], Table4[[#This Row],[Well Name (WellView Version)]]), Table4[[#This Row],[Cum Time Log Days_WV]], Table4[[#This Row],[Cum Time Log Days_WV]]-G334)</f>
        <v>1</v>
      </c>
      <c r="P335" s="2">
        <f>(Table4[[#This Row],[dZ ft]]&lt;=50)*Table4[[#This Row],[dT days]]</f>
        <v>1</v>
      </c>
      <c r="Q335">
        <f>YEAR(Table4[[#This Row],[Report Start Date]])</f>
        <v>2019</v>
      </c>
      <c r="R335">
        <f>Table4[[#This Row],[Year Start Date]]</f>
        <v>2019</v>
      </c>
    </row>
    <row r="336" spans="2:18" x14ac:dyDescent="0.3">
      <c r="B336">
        <v>334</v>
      </c>
      <c r="C336" t="s">
        <v>54</v>
      </c>
      <c r="D336" t="s">
        <v>271</v>
      </c>
      <c r="E336">
        <v>28</v>
      </c>
      <c r="F336" s="2">
        <v>4965</v>
      </c>
      <c r="G336" s="2">
        <v>27.333333333333343</v>
      </c>
      <c r="H336">
        <v>0</v>
      </c>
      <c r="I336">
        <v>0</v>
      </c>
      <c r="J336" s="7">
        <v>43490</v>
      </c>
      <c r="K336" s="7">
        <v>43491</v>
      </c>
      <c r="L336" t="s">
        <v>522</v>
      </c>
      <c r="M336" t="str">
        <f>IFERROR(INDEX(Table2[Campaign], MATCH(Table4[[#This Row],[Well Name (WellView Version)]], Table2[Well Name
Actual], 0)), "A_Others")</f>
        <v>WW - 2018</v>
      </c>
      <c r="N336" s="19">
        <f>IF(Table4[[#This Row],[Report Number]]=_xlfn.MINIFS(Table4[Report Number], Table4[Well Name (WellView Version)], Table4[[#This Row],[Well Name (WellView Version)]]), Table4[[#This Row],[Depth End (MD)]], Table4[[#This Row],[Depth End (MD)]]-F335)</f>
        <v>0</v>
      </c>
      <c r="O336" s="2">
        <f>IF(Table4[[#This Row],[Report Number]]=_xlfn.MINIFS(Table4[Report Number], Table4[Well Name (WellView Version)], Table4[[#This Row],[Well Name (WellView Version)]]), Table4[[#This Row],[Cum Time Log Days_WV]], Table4[[#This Row],[Cum Time Log Days_WV]]-G335)</f>
        <v>1</v>
      </c>
      <c r="P336" s="2">
        <f>(Table4[[#This Row],[dZ ft]]&lt;=50)*Table4[[#This Row],[dT days]]</f>
        <v>1</v>
      </c>
      <c r="Q336">
        <f>YEAR(Table4[[#This Row],[Report Start Date]])</f>
        <v>2019</v>
      </c>
      <c r="R336">
        <f>Table4[[#This Row],[Year Start Date]]</f>
        <v>2019</v>
      </c>
    </row>
    <row r="337" spans="2:18" x14ac:dyDescent="0.3">
      <c r="B337">
        <v>335</v>
      </c>
      <c r="C337" t="s">
        <v>54</v>
      </c>
      <c r="D337" t="s">
        <v>271</v>
      </c>
      <c r="E337">
        <v>29</v>
      </c>
      <c r="F337" s="2">
        <v>4965</v>
      </c>
      <c r="G337" s="2">
        <v>27.583333333333343</v>
      </c>
      <c r="H337">
        <v>0</v>
      </c>
      <c r="I337">
        <v>0</v>
      </c>
      <c r="J337" s="7">
        <v>43491</v>
      </c>
      <c r="K337" s="7">
        <v>43491.25</v>
      </c>
      <c r="L337" t="s">
        <v>522</v>
      </c>
      <c r="M337" t="str">
        <f>IFERROR(INDEX(Table2[Campaign], MATCH(Table4[[#This Row],[Well Name (WellView Version)]], Table2[Well Name
Actual], 0)), "A_Others")</f>
        <v>WW - 2018</v>
      </c>
      <c r="N337" s="19">
        <f>IF(Table4[[#This Row],[Report Number]]=_xlfn.MINIFS(Table4[Report Number], Table4[Well Name (WellView Version)], Table4[[#This Row],[Well Name (WellView Version)]]), Table4[[#This Row],[Depth End (MD)]], Table4[[#This Row],[Depth End (MD)]]-F336)</f>
        <v>0</v>
      </c>
      <c r="O337" s="2">
        <f>IF(Table4[[#This Row],[Report Number]]=_xlfn.MINIFS(Table4[Report Number], Table4[Well Name (WellView Version)], Table4[[#This Row],[Well Name (WellView Version)]]), Table4[[#This Row],[Cum Time Log Days_WV]], Table4[[#This Row],[Cum Time Log Days_WV]]-G336)</f>
        <v>0.25</v>
      </c>
      <c r="P337" s="2">
        <f>(Table4[[#This Row],[dZ ft]]&lt;=50)*Table4[[#This Row],[dT days]]</f>
        <v>0.25</v>
      </c>
      <c r="Q337">
        <f>YEAR(Table4[[#This Row],[Report Start Date]])</f>
        <v>2019</v>
      </c>
      <c r="R337">
        <f>Table4[[#This Row],[Year Start Date]]</f>
        <v>2019</v>
      </c>
    </row>
    <row r="338" spans="2:18" x14ac:dyDescent="0.3">
      <c r="B338">
        <v>336</v>
      </c>
      <c r="C338" t="s">
        <v>55</v>
      </c>
      <c r="D338" t="s">
        <v>271</v>
      </c>
      <c r="E338">
        <v>1</v>
      </c>
      <c r="F338" s="2">
        <v>244</v>
      </c>
      <c r="G338" s="2">
        <v>0.27083333333333359</v>
      </c>
      <c r="H338">
        <v>57.999999999999986</v>
      </c>
      <c r="I338">
        <v>57.999999999999986</v>
      </c>
      <c r="J338" s="7">
        <v>43505.729166666664</v>
      </c>
      <c r="K338" s="7">
        <v>43506</v>
      </c>
      <c r="L338" t="s">
        <v>523</v>
      </c>
      <c r="M338" t="str">
        <f>IFERROR(INDEX(Table2[Campaign], MATCH(Table4[[#This Row],[Well Name (WellView Version)]], Table2[Well Name
Actual], 0)), "A_Others")</f>
        <v>WW - 2018</v>
      </c>
      <c r="N338" s="19">
        <f>IF(Table4[[#This Row],[Report Number]]=_xlfn.MINIFS(Table4[Report Number], Table4[Well Name (WellView Version)], Table4[[#This Row],[Well Name (WellView Version)]]), Table4[[#This Row],[Depth End (MD)]], Table4[[#This Row],[Depth End (MD)]]-F337)</f>
        <v>244</v>
      </c>
      <c r="O338" s="2">
        <f>IF(Table4[[#This Row],[Report Number]]=_xlfn.MINIFS(Table4[Report Number], Table4[Well Name (WellView Version)], Table4[[#This Row],[Well Name (WellView Version)]]), Table4[[#This Row],[Cum Time Log Days_WV]], Table4[[#This Row],[Cum Time Log Days_WV]]-G337)</f>
        <v>0.27083333333333359</v>
      </c>
      <c r="P338" s="2">
        <f>(Table4[[#This Row],[dZ ft]]&lt;=50)*Table4[[#This Row],[dT days]]</f>
        <v>0</v>
      </c>
      <c r="Q338">
        <f>YEAR(Table4[[#This Row],[Report Start Date]])</f>
        <v>2019</v>
      </c>
      <c r="R338">
        <f>Table4[[#This Row],[Year Start Date]]</f>
        <v>2019</v>
      </c>
    </row>
    <row r="339" spans="2:18" x14ac:dyDescent="0.3">
      <c r="B339">
        <v>337</v>
      </c>
      <c r="C339" t="s">
        <v>55</v>
      </c>
      <c r="D339" t="s">
        <v>271</v>
      </c>
      <c r="E339">
        <v>2</v>
      </c>
      <c r="F339" s="2">
        <v>545</v>
      </c>
      <c r="G339" s="2">
        <v>1.2708333333333344</v>
      </c>
      <c r="H339">
        <v>301</v>
      </c>
      <c r="I339">
        <v>301</v>
      </c>
      <c r="J339" s="7">
        <v>43506</v>
      </c>
      <c r="K339" s="7">
        <v>43507</v>
      </c>
      <c r="L339" t="s">
        <v>523</v>
      </c>
      <c r="M339" t="str">
        <f>IFERROR(INDEX(Table2[Campaign], MATCH(Table4[[#This Row],[Well Name (WellView Version)]], Table2[Well Name
Actual], 0)), "A_Others")</f>
        <v>WW - 2018</v>
      </c>
      <c r="N339" s="19">
        <f>IF(Table4[[#This Row],[Report Number]]=_xlfn.MINIFS(Table4[Report Number], Table4[Well Name (WellView Version)], Table4[[#This Row],[Well Name (WellView Version)]]), Table4[[#This Row],[Depth End (MD)]], Table4[[#This Row],[Depth End (MD)]]-F338)</f>
        <v>301</v>
      </c>
      <c r="O339" s="2">
        <f>IF(Table4[[#This Row],[Report Number]]=_xlfn.MINIFS(Table4[Report Number], Table4[Well Name (WellView Version)], Table4[[#This Row],[Well Name (WellView Version)]]), Table4[[#This Row],[Cum Time Log Days_WV]], Table4[[#This Row],[Cum Time Log Days_WV]]-G338)</f>
        <v>1.0000000000000009</v>
      </c>
      <c r="P339" s="2">
        <f>(Table4[[#This Row],[dZ ft]]&lt;=50)*Table4[[#This Row],[dT days]]</f>
        <v>0</v>
      </c>
      <c r="Q339">
        <f>YEAR(Table4[[#This Row],[Report Start Date]])</f>
        <v>2019</v>
      </c>
      <c r="R339">
        <f>Table4[[#This Row],[Year Start Date]]</f>
        <v>2019</v>
      </c>
    </row>
    <row r="340" spans="2:18" x14ac:dyDescent="0.3">
      <c r="B340">
        <v>338</v>
      </c>
      <c r="C340" t="s">
        <v>55</v>
      </c>
      <c r="D340" t="s">
        <v>271</v>
      </c>
      <c r="E340">
        <v>3</v>
      </c>
      <c r="F340" s="2">
        <v>779</v>
      </c>
      <c r="G340" s="2">
        <v>2.2708333333333353</v>
      </c>
      <c r="H340">
        <v>233.99999999999994</v>
      </c>
      <c r="I340">
        <v>233.99999999999994</v>
      </c>
      <c r="J340" s="7">
        <v>43507</v>
      </c>
      <c r="K340" s="7">
        <v>43508</v>
      </c>
      <c r="L340" t="s">
        <v>523</v>
      </c>
      <c r="M340" t="str">
        <f>IFERROR(INDEX(Table2[Campaign], MATCH(Table4[[#This Row],[Well Name (WellView Version)]], Table2[Well Name
Actual], 0)), "A_Others")</f>
        <v>WW - 2018</v>
      </c>
      <c r="N340" s="19">
        <f>IF(Table4[[#This Row],[Report Number]]=_xlfn.MINIFS(Table4[Report Number], Table4[Well Name (WellView Version)], Table4[[#This Row],[Well Name (WellView Version)]]), Table4[[#This Row],[Depth End (MD)]], Table4[[#This Row],[Depth End (MD)]]-F339)</f>
        <v>234</v>
      </c>
      <c r="O340" s="2">
        <f>IF(Table4[[#This Row],[Report Number]]=_xlfn.MINIFS(Table4[Report Number], Table4[Well Name (WellView Version)], Table4[[#This Row],[Well Name (WellView Version)]]), Table4[[#This Row],[Cum Time Log Days_WV]], Table4[[#This Row],[Cum Time Log Days_WV]]-G339)</f>
        <v>1.0000000000000009</v>
      </c>
      <c r="P340" s="2">
        <f>(Table4[[#This Row],[dZ ft]]&lt;=50)*Table4[[#This Row],[dT days]]</f>
        <v>0</v>
      </c>
      <c r="Q340">
        <f>YEAR(Table4[[#This Row],[Report Start Date]])</f>
        <v>2019</v>
      </c>
      <c r="R340">
        <f>Table4[[#This Row],[Year Start Date]]</f>
        <v>2019</v>
      </c>
    </row>
    <row r="341" spans="2:18" x14ac:dyDescent="0.3">
      <c r="B341">
        <v>339</v>
      </c>
      <c r="C341" t="s">
        <v>55</v>
      </c>
      <c r="D341" t="s">
        <v>271</v>
      </c>
      <c r="E341">
        <v>4</v>
      </c>
      <c r="F341" s="2">
        <v>1032</v>
      </c>
      <c r="G341" s="2">
        <v>3.2708333333333361</v>
      </c>
      <c r="H341">
        <v>253.00000000000006</v>
      </c>
      <c r="I341">
        <v>253.00000000000006</v>
      </c>
      <c r="J341" s="7">
        <v>43508</v>
      </c>
      <c r="K341" s="7">
        <v>43509</v>
      </c>
      <c r="L341" t="s">
        <v>523</v>
      </c>
      <c r="M341" t="str">
        <f>IFERROR(INDEX(Table2[Campaign], MATCH(Table4[[#This Row],[Well Name (WellView Version)]], Table2[Well Name
Actual], 0)), "A_Others")</f>
        <v>WW - 2018</v>
      </c>
      <c r="N341" s="19">
        <f>IF(Table4[[#This Row],[Report Number]]=_xlfn.MINIFS(Table4[Report Number], Table4[Well Name (WellView Version)], Table4[[#This Row],[Well Name (WellView Version)]]), Table4[[#This Row],[Depth End (MD)]], Table4[[#This Row],[Depth End (MD)]]-F340)</f>
        <v>253</v>
      </c>
      <c r="O341" s="2">
        <f>IF(Table4[[#This Row],[Report Number]]=_xlfn.MINIFS(Table4[Report Number], Table4[Well Name (WellView Version)], Table4[[#This Row],[Well Name (WellView Version)]]), Table4[[#This Row],[Cum Time Log Days_WV]], Table4[[#This Row],[Cum Time Log Days_WV]]-G340)</f>
        <v>1.0000000000000009</v>
      </c>
      <c r="P341" s="2">
        <f>(Table4[[#This Row],[dZ ft]]&lt;=50)*Table4[[#This Row],[dT days]]</f>
        <v>0</v>
      </c>
      <c r="Q341">
        <f>YEAR(Table4[[#This Row],[Report Start Date]])</f>
        <v>2019</v>
      </c>
      <c r="R341">
        <f>Table4[[#This Row],[Year Start Date]]</f>
        <v>2019</v>
      </c>
    </row>
    <row r="342" spans="2:18" x14ac:dyDescent="0.3">
      <c r="B342">
        <v>340</v>
      </c>
      <c r="C342" t="s">
        <v>55</v>
      </c>
      <c r="D342" t="s">
        <v>271</v>
      </c>
      <c r="E342">
        <v>5</v>
      </c>
      <c r="F342" s="2">
        <v>1032</v>
      </c>
      <c r="G342" s="2">
        <v>4.2708333333333375</v>
      </c>
      <c r="H342">
        <v>0</v>
      </c>
      <c r="I342">
        <v>0</v>
      </c>
      <c r="J342" s="7">
        <v>43509</v>
      </c>
      <c r="K342" s="7">
        <v>43510</v>
      </c>
      <c r="L342" t="s">
        <v>518</v>
      </c>
      <c r="M342" t="str">
        <f>IFERROR(INDEX(Table2[Campaign], MATCH(Table4[[#This Row],[Well Name (WellView Version)]], Table2[Well Name
Actual], 0)), "A_Others")</f>
        <v>WW - 2018</v>
      </c>
      <c r="N342" s="19">
        <f>IF(Table4[[#This Row],[Report Number]]=_xlfn.MINIFS(Table4[Report Number], Table4[Well Name (WellView Version)], Table4[[#This Row],[Well Name (WellView Version)]]), Table4[[#This Row],[Depth End (MD)]], Table4[[#This Row],[Depth End (MD)]]-F341)</f>
        <v>0</v>
      </c>
      <c r="O342" s="2">
        <f>IF(Table4[[#This Row],[Report Number]]=_xlfn.MINIFS(Table4[Report Number], Table4[Well Name (WellView Version)], Table4[[#This Row],[Well Name (WellView Version)]]), Table4[[#This Row],[Cum Time Log Days_WV]], Table4[[#This Row],[Cum Time Log Days_WV]]-G341)</f>
        <v>1.0000000000000013</v>
      </c>
      <c r="P342" s="2">
        <f>(Table4[[#This Row],[dZ ft]]&lt;=50)*Table4[[#This Row],[dT days]]</f>
        <v>1.0000000000000013</v>
      </c>
      <c r="Q342">
        <f>YEAR(Table4[[#This Row],[Report Start Date]])</f>
        <v>2019</v>
      </c>
      <c r="R342">
        <f>Table4[[#This Row],[Year Start Date]]</f>
        <v>2019</v>
      </c>
    </row>
    <row r="343" spans="2:18" x14ac:dyDescent="0.3">
      <c r="B343">
        <v>341</v>
      </c>
      <c r="C343" t="s">
        <v>55</v>
      </c>
      <c r="D343" t="s">
        <v>271</v>
      </c>
      <c r="E343">
        <v>6</v>
      </c>
      <c r="F343" s="2">
        <v>1032</v>
      </c>
      <c r="G343" s="2">
        <v>5.2708333333333384</v>
      </c>
      <c r="J343" s="7">
        <v>43510</v>
      </c>
      <c r="K343" s="7">
        <v>43511</v>
      </c>
      <c r="L343" t="s">
        <v>518</v>
      </c>
      <c r="M343" t="str">
        <f>IFERROR(INDEX(Table2[Campaign], MATCH(Table4[[#This Row],[Well Name (WellView Version)]], Table2[Well Name
Actual], 0)), "A_Others")</f>
        <v>WW - 2018</v>
      </c>
      <c r="N343" s="19">
        <f>IF(Table4[[#This Row],[Report Number]]=_xlfn.MINIFS(Table4[Report Number], Table4[Well Name (WellView Version)], Table4[[#This Row],[Well Name (WellView Version)]]), Table4[[#This Row],[Depth End (MD)]], Table4[[#This Row],[Depth End (MD)]]-F342)</f>
        <v>0</v>
      </c>
      <c r="O343" s="2">
        <f>IF(Table4[[#This Row],[Report Number]]=_xlfn.MINIFS(Table4[Report Number], Table4[Well Name (WellView Version)], Table4[[#This Row],[Well Name (WellView Version)]]), Table4[[#This Row],[Cum Time Log Days_WV]], Table4[[#This Row],[Cum Time Log Days_WV]]-G342)</f>
        <v>1.0000000000000009</v>
      </c>
      <c r="P343" s="2">
        <f>(Table4[[#This Row],[dZ ft]]&lt;=50)*Table4[[#This Row],[dT days]]</f>
        <v>1.0000000000000009</v>
      </c>
      <c r="Q343">
        <f>YEAR(Table4[[#This Row],[Report Start Date]])</f>
        <v>2019</v>
      </c>
      <c r="R343">
        <f>Table4[[#This Row],[Year Start Date]]</f>
        <v>2019</v>
      </c>
    </row>
    <row r="344" spans="2:18" x14ac:dyDescent="0.3">
      <c r="B344">
        <v>342</v>
      </c>
      <c r="C344" t="s">
        <v>55</v>
      </c>
      <c r="D344" t="s">
        <v>271</v>
      </c>
      <c r="E344">
        <v>7</v>
      </c>
      <c r="F344" s="2">
        <v>1251</v>
      </c>
      <c r="G344" s="2">
        <v>6.2708333333333393</v>
      </c>
      <c r="H344">
        <v>218.99999999999994</v>
      </c>
      <c r="I344">
        <v>218.99999999999994</v>
      </c>
      <c r="J344" s="7">
        <v>43511</v>
      </c>
      <c r="K344" s="7">
        <v>43512</v>
      </c>
      <c r="L344" t="s">
        <v>518</v>
      </c>
      <c r="M344" t="str">
        <f>IFERROR(INDEX(Table2[Campaign], MATCH(Table4[[#This Row],[Well Name (WellView Version)]], Table2[Well Name
Actual], 0)), "A_Others")</f>
        <v>WW - 2018</v>
      </c>
      <c r="N344" s="19">
        <f>IF(Table4[[#This Row],[Report Number]]=_xlfn.MINIFS(Table4[Report Number], Table4[Well Name (WellView Version)], Table4[[#This Row],[Well Name (WellView Version)]]), Table4[[#This Row],[Depth End (MD)]], Table4[[#This Row],[Depth End (MD)]]-F343)</f>
        <v>219</v>
      </c>
      <c r="O344" s="2">
        <f>IF(Table4[[#This Row],[Report Number]]=_xlfn.MINIFS(Table4[Report Number], Table4[Well Name (WellView Version)], Table4[[#This Row],[Well Name (WellView Version)]]), Table4[[#This Row],[Cum Time Log Days_WV]], Table4[[#This Row],[Cum Time Log Days_WV]]-G343)</f>
        <v>1.0000000000000009</v>
      </c>
      <c r="P344" s="2">
        <f>(Table4[[#This Row],[dZ ft]]&lt;=50)*Table4[[#This Row],[dT days]]</f>
        <v>0</v>
      </c>
      <c r="Q344">
        <f>YEAR(Table4[[#This Row],[Report Start Date]])</f>
        <v>2019</v>
      </c>
      <c r="R344">
        <f>Table4[[#This Row],[Year Start Date]]</f>
        <v>2019</v>
      </c>
    </row>
    <row r="345" spans="2:18" x14ac:dyDescent="0.3">
      <c r="B345">
        <v>343</v>
      </c>
      <c r="C345" t="s">
        <v>55</v>
      </c>
      <c r="D345" t="s">
        <v>271</v>
      </c>
      <c r="E345">
        <v>8</v>
      </c>
      <c r="F345" s="2">
        <v>1724.9999999999998</v>
      </c>
      <c r="G345" s="2">
        <v>7.2708333333333401</v>
      </c>
      <c r="H345">
        <v>473.99999999999989</v>
      </c>
      <c r="I345">
        <v>473.99999999999989</v>
      </c>
      <c r="J345" s="7">
        <v>43512</v>
      </c>
      <c r="K345" s="7">
        <v>43513</v>
      </c>
      <c r="L345" t="s">
        <v>518</v>
      </c>
      <c r="M345" t="str">
        <f>IFERROR(INDEX(Table2[Campaign], MATCH(Table4[[#This Row],[Well Name (WellView Version)]], Table2[Well Name
Actual], 0)), "A_Others")</f>
        <v>WW - 2018</v>
      </c>
      <c r="N345" s="19">
        <f>IF(Table4[[#This Row],[Report Number]]=_xlfn.MINIFS(Table4[Report Number], Table4[Well Name (WellView Version)], Table4[[#This Row],[Well Name (WellView Version)]]), Table4[[#This Row],[Depth End (MD)]], Table4[[#This Row],[Depth End (MD)]]-F344)</f>
        <v>473.99999999999977</v>
      </c>
      <c r="O345" s="2">
        <f>IF(Table4[[#This Row],[Report Number]]=_xlfn.MINIFS(Table4[Report Number], Table4[Well Name (WellView Version)], Table4[[#This Row],[Well Name (WellView Version)]]), Table4[[#This Row],[Cum Time Log Days_WV]], Table4[[#This Row],[Cum Time Log Days_WV]]-G344)</f>
        <v>1.0000000000000009</v>
      </c>
      <c r="P345" s="2">
        <f>(Table4[[#This Row],[dZ ft]]&lt;=50)*Table4[[#This Row],[dT days]]</f>
        <v>0</v>
      </c>
      <c r="Q345">
        <f>YEAR(Table4[[#This Row],[Report Start Date]])</f>
        <v>2019</v>
      </c>
      <c r="R345">
        <f>Table4[[#This Row],[Year Start Date]]</f>
        <v>2019</v>
      </c>
    </row>
    <row r="346" spans="2:18" x14ac:dyDescent="0.3">
      <c r="B346">
        <v>344</v>
      </c>
      <c r="C346" t="s">
        <v>55</v>
      </c>
      <c r="D346" t="s">
        <v>271</v>
      </c>
      <c r="E346">
        <v>9</v>
      </c>
      <c r="F346" s="2">
        <v>2053</v>
      </c>
      <c r="G346" s="2">
        <v>8.270833333333341</v>
      </c>
      <c r="H346">
        <v>328.00000000000017</v>
      </c>
      <c r="I346">
        <v>328.00000000000017</v>
      </c>
      <c r="J346" s="7">
        <v>43513</v>
      </c>
      <c r="K346" s="7">
        <v>43514</v>
      </c>
      <c r="L346" t="s">
        <v>518</v>
      </c>
      <c r="M346" t="str">
        <f>IFERROR(INDEX(Table2[Campaign], MATCH(Table4[[#This Row],[Well Name (WellView Version)]], Table2[Well Name
Actual], 0)), "A_Others")</f>
        <v>WW - 2018</v>
      </c>
      <c r="N346" s="19">
        <f>IF(Table4[[#This Row],[Report Number]]=_xlfn.MINIFS(Table4[Report Number], Table4[Well Name (WellView Version)], Table4[[#This Row],[Well Name (WellView Version)]]), Table4[[#This Row],[Depth End (MD)]], Table4[[#This Row],[Depth End (MD)]]-F345)</f>
        <v>328.00000000000023</v>
      </c>
      <c r="O346" s="2">
        <f>IF(Table4[[#This Row],[Report Number]]=_xlfn.MINIFS(Table4[Report Number], Table4[Well Name (WellView Version)], Table4[[#This Row],[Well Name (WellView Version)]]), Table4[[#This Row],[Cum Time Log Days_WV]], Table4[[#This Row],[Cum Time Log Days_WV]]-G345)</f>
        <v>1.0000000000000009</v>
      </c>
      <c r="P346" s="2">
        <f>(Table4[[#This Row],[dZ ft]]&lt;=50)*Table4[[#This Row],[dT days]]</f>
        <v>0</v>
      </c>
      <c r="Q346">
        <f>YEAR(Table4[[#This Row],[Report Start Date]])</f>
        <v>2019</v>
      </c>
      <c r="R346">
        <f>Table4[[#This Row],[Year Start Date]]</f>
        <v>2019</v>
      </c>
    </row>
    <row r="347" spans="2:18" x14ac:dyDescent="0.3">
      <c r="B347">
        <v>345</v>
      </c>
      <c r="C347" t="s">
        <v>55</v>
      </c>
      <c r="D347" t="s">
        <v>271</v>
      </c>
      <c r="E347">
        <v>10</v>
      </c>
      <c r="F347" s="2">
        <v>2310</v>
      </c>
      <c r="G347" s="2">
        <v>9.2708333333333428</v>
      </c>
      <c r="H347">
        <v>257.00000000000011</v>
      </c>
      <c r="I347">
        <v>257.00000000000011</v>
      </c>
      <c r="J347" s="7">
        <v>43514</v>
      </c>
      <c r="K347" s="7">
        <v>43515</v>
      </c>
      <c r="L347" t="s">
        <v>518</v>
      </c>
      <c r="M347" t="str">
        <f>IFERROR(INDEX(Table2[Campaign], MATCH(Table4[[#This Row],[Well Name (WellView Version)]], Table2[Well Name
Actual], 0)), "A_Others")</f>
        <v>WW - 2018</v>
      </c>
      <c r="N347" s="19">
        <f>IF(Table4[[#This Row],[Report Number]]=_xlfn.MINIFS(Table4[Report Number], Table4[Well Name (WellView Version)], Table4[[#This Row],[Well Name (WellView Version)]]), Table4[[#This Row],[Depth End (MD)]], Table4[[#This Row],[Depth End (MD)]]-F346)</f>
        <v>257</v>
      </c>
      <c r="O347" s="2">
        <f>IF(Table4[[#This Row],[Report Number]]=_xlfn.MINIFS(Table4[Report Number], Table4[Well Name (WellView Version)], Table4[[#This Row],[Well Name (WellView Version)]]), Table4[[#This Row],[Cum Time Log Days_WV]], Table4[[#This Row],[Cum Time Log Days_WV]]-G346)</f>
        <v>1.0000000000000018</v>
      </c>
      <c r="P347" s="2">
        <f>(Table4[[#This Row],[dZ ft]]&lt;=50)*Table4[[#This Row],[dT days]]</f>
        <v>0</v>
      </c>
      <c r="Q347">
        <f>YEAR(Table4[[#This Row],[Report Start Date]])</f>
        <v>2019</v>
      </c>
      <c r="R347">
        <f>Table4[[#This Row],[Year Start Date]]</f>
        <v>2019</v>
      </c>
    </row>
    <row r="348" spans="2:18" x14ac:dyDescent="0.3">
      <c r="B348">
        <v>346</v>
      </c>
      <c r="C348" t="s">
        <v>55</v>
      </c>
      <c r="D348" t="s">
        <v>271</v>
      </c>
      <c r="E348">
        <v>11</v>
      </c>
      <c r="F348" s="2">
        <v>2310</v>
      </c>
      <c r="G348" s="2">
        <v>10.270833333333343</v>
      </c>
      <c r="H348">
        <v>0</v>
      </c>
      <c r="I348">
        <v>0</v>
      </c>
      <c r="J348" s="7">
        <v>43515</v>
      </c>
      <c r="K348" s="7">
        <v>43516</v>
      </c>
      <c r="L348" t="s">
        <v>519</v>
      </c>
      <c r="M348" t="str">
        <f>IFERROR(INDEX(Table2[Campaign], MATCH(Table4[[#This Row],[Well Name (WellView Version)]], Table2[Well Name
Actual], 0)), "A_Others")</f>
        <v>WW - 2018</v>
      </c>
      <c r="N348" s="19">
        <f>IF(Table4[[#This Row],[Report Number]]=_xlfn.MINIFS(Table4[Report Number], Table4[Well Name (WellView Version)], Table4[[#This Row],[Well Name (WellView Version)]]), Table4[[#This Row],[Depth End (MD)]], Table4[[#This Row],[Depth End (MD)]]-F347)</f>
        <v>0</v>
      </c>
      <c r="O348" s="2">
        <f>IF(Table4[[#This Row],[Report Number]]=_xlfn.MINIFS(Table4[Report Number], Table4[Well Name (WellView Version)], Table4[[#This Row],[Well Name (WellView Version)]]), Table4[[#This Row],[Cum Time Log Days_WV]], Table4[[#This Row],[Cum Time Log Days_WV]]-G347)</f>
        <v>1</v>
      </c>
      <c r="P348" s="2">
        <f>(Table4[[#This Row],[dZ ft]]&lt;=50)*Table4[[#This Row],[dT days]]</f>
        <v>1</v>
      </c>
      <c r="Q348">
        <f>YEAR(Table4[[#This Row],[Report Start Date]])</f>
        <v>2019</v>
      </c>
      <c r="R348">
        <f>Table4[[#This Row],[Year Start Date]]</f>
        <v>2019</v>
      </c>
    </row>
    <row r="349" spans="2:18" x14ac:dyDescent="0.3">
      <c r="B349">
        <v>347</v>
      </c>
      <c r="C349" t="s">
        <v>55</v>
      </c>
      <c r="D349" t="s">
        <v>271</v>
      </c>
      <c r="E349">
        <v>12</v>
      </c>
      <c r="F349" s="2">
        <v>2310</v>
      </c>
      <c r="G349" s="2">
        <v>11.270833333333343</v>
      </c>
      <c r="H349">
        <v>0</v>
      </c>
      <c r="I349">
        <v>0</v>
      </c>
      <c r="J349" s="7">
        <v>43516</v>
      </c>
      <c r="K349" s="7">
        <v>43517</v>
      </c>
      <c r="L349" t="s">
        <v>521</v>
      </c>
      <c r="M349" t="str">
        <f>IFERROR(INDEX(Table2[Campaign], MATCH(Table4[[#This Row],[Well Name (WellView Version)]], Table2[Well Name
Actual], 0)), "A_Others")</f>
        <v>WW - 2018</v>
      </c>
      <c r="N349" s="19">
        <f>IF(Table4[[#This Row],[Report Number]]=_xlfn.MINIFS(Table4[Report Number], Table4[Well Name (WellView Version)], Table4[[#This Row],[Well Name (WellView Version)]]), Table4[[#This Row],[Depth End (MD)]], Table4[[#This Row],[Depth End (MD)]]-F348)</f>
        <v>0</v>
      </c>
      <c r="O349" s="2">
        <f>IF(Table4[[#This Row],[Report Number]]=_xlfn.MINIFS(Table4[Report Number], Table4[Well Name (WellView Version)], Table4[[#This Row],[Well Name (WellView Version)]]), Table4[[#This Row],[Cum Time Log Days_WV]], Table4[[#This Row],[Cum Time Log Days_WV]]-G348)</f>
        <v>1</v>
      </c>
      <c r="P349" s="2">
        <f>(Table4[[#This Row],[dZ ft]]&lt;=50)*Table4[[#This Row],[dT days]]</f>
        <v>1</v>
      </c>
      <c r="Q349">
        <f>YEAR(Table4[[#This Row],[Report Start Date]])</f>
        <v>2019</v>
      </c>
      <c r="R349">
        <f>Table4[[#This Row],[Year Start Date]]</f>
        <v>2019</v>
      </c>
    </row>
    <row r="350" spans="2:18" x14ac:dyDescent="0.3">
      <c r="B350">
        <v>348</v>
      </c>
      <c r="C350" t="s">
        <v>55</v>
      </c>
      <c r="D350" t="s">
        <v>271</v>
      </c>
      <c r="E350">
        <v>13</v>
      </c>
      <c r="F350" s="2">
        <v>2310</v>
      </c>
      <c r="G350" s="2">
        <v>12.270833333333343</v>
      </c>
      <c r="H350">
        <v>0</v>
      </c>
      <c r="I350">
        <v>0</v>
      </c>
      <c r="J350" s="7">
        <v>43517</v>
      </c>
      <c r="K350" s="7">
        <v>43518</v>
      </c>
      <c r="L350" t="s">
        <v>521</v>
      </c>
      <c r="M350" t="str">
        <f>IFERROR(INDEX(Table2[Campaign], MATCH(Table4[[#This Row],[Well Name (WellView Version)]], Table2[Well Name
Actual], 0)), "A_Others")</f>
        <v>WW - 2018</v>
      </c>
      <c r="N350" s="19">
        <f>IF(Table4[[#This Row],[Report Number]]=_xlfn.MINIFS(Table4[Report Number], Table4[Well Name (WellView Version)], Table4[[#This Row],[Well Name (WellView Version)]]), Table4[[#This Row],[Depth End (MD)]], Table4[[#This Row],[Depth End (MD)]]-F349)</f>
        <v>0</v>
      </c>
      <c r="O350" s="2">
        <f>IF(Table4[[#This Row],[Report Number]]=_xlfn.MINIFS(Table4[Report Number], Table4[Well Name (WellView Version)], Table4[[#This Row],[Well Name (WellView Version)]]), Table4[[#This Row],[Cum Time Log Days_WV]], Table4[[#This Row],[Cum Time Log Days_WV]]-G349)</f>
        <v>1</v>
      </c>
      <c r="P350" s="2">
        <f>(Table4[[#This Row],[dZ ft]]&lt;=50)*Table4[[#This Row],[dT days]]</f>
        <v>1</v>
      </c>
      <c r="Q350">
        <f>YEAR(Table4[[#This Row],[Report Start Date]])</f>
        <v>2019</v>
      </c>
      <c r="R350">
        <f>Table4[[#This Row],[Year Start Date]]</f>
        <v>2019</v>
      </c>
    </row>
    <row r="351" spans="2:18" x14ac:dyDescent="0.3">
      <c r="B351">
        <v>349</v>
      </c>
      <c r="C351" t="s">
        <v>55</v>
      </c>
      <c r="D351" t="s">
        <v>271</v>
      </c>
      <c r="E351">
        <v>14</v>
      </c>
      <c r="F351" s="2">
        <v>2310</v>
      </c>
      <c r="G351" s="2">
        <v>13.270833333333343</v>
      </c>
      <c r="H351">
        <v>0</v>
      </c>
      <c r="I351">
        <v>0</v>
      </c>
      <c r="J351" s="7">
        <v>43518</v>
      </c>
      <c r="K351" s="7">
        <v>43519</v>
      </c>
      <c r="L351" t="s">
        <v>521</v>
      </c>
      <c r="M351" t="str">
        <f>IFERROR(INDEX(Table2[Campaign], MATCH(Table4[[#This Row],[Well Name (WellView Version)]], Table2[Well Name
Actual], 0)), "A_Others")</f>
        <v>WW - 2018</v>
      </c>
      <c r="N351" s="19">
        <f>IF(Table4[[#This Row],[Report Number]]=_xlfn.MINIFS(Table4[Report Number], Table4[Well Name (WellView Version)], Table4[[#This Row],[Well Name (WellView Version)]]), Table4[[#This Row],[Depth End (MD)]], Table4[[#This Row],[Depth End (MD)]]-F350)</f>
        <v>0</v>
      </c>
      <c r="O351" s="2">
        <f>IF(Table4[[#This Row],[Report Number]]=_xlfn.MINIFS(Table4[Report Number], Table4[Well Name (WellView Version)], Table4[[#This Row],[Well Name (WellView Version)]]), Table4[[#This Row],[Cum Time Log Days_WV]], Table4[[#This Row],[Cum Time Log Days_WV]]-G350)</f>
        <v>1</v>
      </c>
      <c r="P351" s="2">
        <f>(Table4[[#This Row],[dZ ft]]&lt;=50)*Table4[[#This Row],[dT days]]</f>
        <v>1</v>
      </c>
      <c r="Q351">
        <f>YEAR(Table4[[#This Row],[Report Start Date]])</f>
        <v>2019</v>
      </c>
      <c r="R351">
        <f>Table4[[#This Row],[Year Start Date]]</f>
        <v>2019</v>
      </c>
    </row>
    <row r="352" spans="2:18" x14ac:dyDescent="0.3">
      <c r="B352">
        <v>350</v>
      </c>
      <c r="C352" t="s">
        <v>55</v>
      </c>
      <c r="D352" t="s">
        <v>271</v>
      </c>
      <c r="E352">
        <v>15</v>
      </c>
      <c r="F352" s="2">
        <v>2615</v>
      </c>
      <c r="G352" s="2">
        <v>14.270833333333343</v>
      </c>
      <c r="H352">
        <v>304.99999999999977</v>
      </c>
      <c r="I352">
        <v>304.99999999999977</v>
      </c>
      <c r="J352" s="7">
        <v>43519</v>
      </c>
      <c r="K352" s="7">
        <v>43520</v>
      </c>
      <c r="L352" t="s">
        <v>521</v>
      </c>
      <c r="M352" t="str">
        <f>IFERROR(INDEX(Table2[Campaign], MATCH(Table4[[#This Row],[Well Name (WellView Version)]], Table2[Well Name
Actual], 0)), "A_Others")</f>
        <v>WW - 2018</v>
      </c>
      <c r="N352" s="19">
        <f>IF(Table4[[#This Row],[Report Number]]=_xlfn.MINIFS(Table4[Report Number], Table4[Well Name (WellView Version)], Table4[[#This Row],[Well Name (WellView Version)]]), Table4[[#This Row],[Depth End (MD)]], Table4[[#This Row],[Depth End (MD)]]-F351)</f>
        <v>305</v>
      </c>
      <c r="O352" s="2">
        <f>IF(Table4[[#This Row],[Report Number]]=_xlfn.MINIFS(Table4[Report Number], Table4[Well Name (WellView Version)], Table4[[#This Row],[Well Name (WellView Version)]]), Table4[[#This Row],[Cum Time Log Days_WV]], Table4[[#This Row],[Cum Time Log Days_WV]]-G351)</f>
        <v>1</v>
      </c>
      <c r="P352" s="2">
        <f>(Table4[[#This Row],[dZ ft]]&lt;=50)*Table4[[#This Row],[dT days]]</f>
        <v>0</v>
      </c>
      <c r="Q352">
        <f>YEAR(Table4[[#This Row],[Report Start Date]])</f>
        <v>2019</v>
      </c>
      <c r="R352">
        <f>Table4[[#This Row],[Year Start Date]]</f>
        <v>2019</v>
      </c>
    </row>
    <row r="353" spans="2:18" x14ac:dyDescent="0.3">
      <c r="B353">
        <v>351</v>
      </c>
      <c r="C353" t="s">
        <v>55</v>
      </c>
      <c r="D353" t="s">
        <v>271</v>
      </c>
      <c r="E353">
        <v>16</v>
      </c>
      <c r="F353" s="2">
        <v>3180</v>
      </c>
      <c r="G353" s="2">
        <v>15.270833333333343</v>
      </c>
      <c r="H353">
        <v>564.99999999999989</v>
      </c>
      <c r="I353">
        <v>564.99999999999989</v>
      </c>
      <c r="J353" s="7">
        <v>43520</v>
      </c>
      <c r="K353" s="7">
        <v>43521</v>
      </c>
      <c r="L353" t="s">
        <v>521</v>
      </c>
      <c r="M353" t="str">
        <f>IFERROR(INDEX(Table2[Campaign], MATCH(Table4[[#This Row],[Well Name (WellView Version)]], Table2[Well Name
Actual], 0)), "A_Others")</f>
        <v>WW - 2018</v>
      </c>
      <c r="N353" s="19">
        <f>IF(Table4[[#This Row],[Report Number]]=_xlfn.MINIFS(Table4[Report Number], Table4[Well Name (WellView Version)], Table4[[#This Row],[Well Name (WellView Version)]]), Table4[[#This Row],[Depth End (MD)]], Table4[[#This Row],[Depth End (MD)]]-F352)</f>
        <v>565</v>
      </c>
      <c r="O353" s="2">
        <f>IF(Table4[[#This Row],[Report Number]]=_xlfn.MINIFS(Table4[Report Number], Table4[Well Name (WellView Version)], Table4[[#This Row],[Well Name (WellView Version)]]), Table4[[#This Row],[Cum Time Log Days_WV]], Table4[[#This Row],[Cum Time Log Days_WV]]-G352)</f>
        <v>1</v>
      </c>
      <c r="P353" s="2">
        <f>(Table4[[#This Row],[dZ ft]]&lt;=50)*Table4[[#This Row],[dT days]]</f>
        <v>0</v>
      </c>
      <c r="Q353">
        <f>YEAR(Table4[[#This Row],[Report Start Date]])</f>
        <v>2019</v>
      </c>
      <c r="R353">
        <f>Table4[[#This Row],[Year Start Date]]</f>
        <v>2019</v>
      </c>
    </row>
    <row r="354" spans="2:18" x14ac:dyDescent="0.3">
      <c r="B354">
        <v>352</v>
      </c>
      <c r="C354" t="s">
        <v>55</v>
      </c>
      <c r="D354" t="s">
        <v>271</v>
      </c>
      <c r="E354">
        <v>17</v>
      </c>
      <c r="F354" s="2">
        <v>3247</v>
      </c>
      <c r="G354" s="2">
        <v>16.270833333333343</v>
      </c>
      <c r="H354">
        <v>67.000000000000043</v>
      </c>
      <c r="I354">
        <v>67.000000000000043</v>
      </c>
      <c r="J354" s="7">
        <v>43521</v>
      </c>
      <c r="K354" s="7">
        <v>43522</v>
      </c>
      <c r="L354" t="s">
        <v>521</v>
      </c>
      <c r="M354" t="str">
        <f>IFERROR(INDEX(Table2[Campaign], MATCH(Table4[[#This Row],[Well Name (WellView Version)]], Table2[Well Name
Actual], 0)), "A_Others")</f>
        <v>WW - 2018</v>
      </c>
      <c r="N354" s="19">
        <f>IF(Table4[[#This Row],[Report Number]]=_xlfn.MINIFS(Table4[Report Number], Table4[Well Name (WellView Version)], Table4[[#This Row],[Well Name (WellView Version)]]), Table4[[#This Row],[Depth End (MD)]], Table4[[#This Row],[Depth End (MD)]]-F353)</f>
        <v>67</v>
      </c>
      <c r="O354" s="2">
        <f>IF(Table4[[#This Row],[Report Number]]=_xlfn.MINIFS(Table4[Report Number], Table4[Well Name (WellView Version)], Table4[[#This Row],[Well Name (WellView Version)]]), Table4[[#This Row],[Cum Time Log Days_WV]], Table4[[#This Row],[Cum Time Log Days_WV]]-G353)</f>
        <v>1</v>
      </c>
      <c r="P354" s="2">
        <f>(Table4[[#This Row],[dZ ft]]&lt;=50)*Table4[[#This Row],[dT days]]</f>
        <v>0</v>
      </c>
      <c r="Q354">
        <f>YEAR(Table4[[#This Row],[Report Start Date]])</f>
        <v>2019</v>
      </c>
      <c r="R354">
        <f>Table4[[#This Row],[Year Start Date]]</f>
        <v>2019</v>
      </c>
    </row>
    <row r="355" spans="2:18" x14ac:dyDescent="0.3">
      <c r="B355">
        <v>353</v>
      </c>
      <c r="C355" t="s">
        <v>55</v>
      </c>
      <c r="D355" t="s">
        <v>271</v>
      </c>
      <c r="E355">
        <v>18</v>
      </c>
      <c r="F355" s="2">
        <v>3625.9999999999995</v>
      </c>
      <c r="G355" s="2">
        <v>17.270833333333343</v>
      </c>
      <c r="H355">
        <v>378.99999999999983</v>
      </c>
      <c r="I355">
        <v>378.99999999999983</v>
      </c>
      <c r="J355" s="7">
        <v>43522</v>
      </c>
      <c r="K355" s="7">
        <v>43523</v>
      </c>
      <c r="L355" t="s">
        <v>521</v>
      </c>
      <c r="M355" t="str">
        <f>IFERROR(INDEX(Table2[Campaign], MATCH(Table4[[#This Row],[Well Name (WellView Version)]], Table2[Well Name
Actual], 0)), "A_Others")</f>
        <v>WW - 2018</v>
      </c>
      <c r="N355" s="19">
        <f>IF(Table4[[#This Row],[Report Number]]=_xlfn.MINIFS(Table4[Report Number], Table4[Well Name (WellView Version)], Table4[[#This Row],[Well Name (WellView Version)]]), Table4[[#This Row],[Depth End (MD)]], Table4[[#This Row],[Depth End (MD)]]-F354)</f>
        <v>378.99999999999955</v>
      </c>
      <c r="O355" s="2">
        <f>IF(Table4[[#This Row],[Report Number]]=_xlfn.MINIFS(Table4[Report Number], Table4[Well Name (WellView Version)], Table4[[#This Row],[Well Name (WellView Version)]]), Table4[[#This Row],[Cum Time Log Days_WV]], Table4[[#This Row],[Cum Time Log Days_WV]]-G354)</f>
        <v>1</v>
      </c>
      <c r="P355" s="2">
        <f>(Table4[[#This Row],[dZ ft]]&lt;=50)*Table4[[#This Row],[dT days]]</f>
        <v>0</v>
      </c>
      <c r="Q355">
        <f>YEAR(Table4[[#This Row],[Report Start Date]])</f>
        <v>2019</v>
      </c>
      <c r="R355">
        <f>Table4[[#This Row],[Year Start Date]]</f>
        <v>2019</v>
      </c>
    </row>
    <row r="356" spans="2:18" x14ac:dyDescent="0.3">
      <c r="B356">
        <v>354</v>
      </c>
      <c r="C356" t="s">
        <v>55</v>
      </c>
      <c r="D356" t="s">
        <v>271</v>
      </c>
      <c r="E356">
        <v>19</v>
      </c>
      <c r="F356" s="2">
        <v>3721</v>
      </c>
      <c r="G356" s="2">
        <v>18.270833333333343</v>
      </c>
      <c r="H356">
        <v>95.000000000000426</v>
      </c>
      <c r="I356">
        <v>95.000000000000426</v>
      </c>
      <c r="J356" s="7">
        <v>43523</v>
      </c>
      <c r="K356" s="7">
        <v>43524</v>
      </c>
      <c r="L356" t="s">
        <v>521</v>
      </c>
      <c r="M356" t="str">
        <f>IFERROR(INDEX(Table2[Campaign], MATCH(Table4[[#This Row],[Well Name (WellView Version)]], Table2[Well Name
Actual], 0)), "A_Others")</f>
        <v>WW - 2018</v>
      </c>
      <c r="N356" s="19">
        <f>IF(Table4[[#This Row],[Report Number]]=_xlfn.MINIFS(Table4[Report Number], Table4[Well Name (WellView Version)], Table4[[#This Row],[Well Name (WellView Version)]]), Table4[[#This Row],[Depth End (MD)]], Table4[[#This Row],[Depth End (MD)]]-F355)</f>
        <v>95.000000000000455</v>
      </c>
      <c r="O356" s="2">
        <f>IF(Table4[[#This Row],[Report Number]]=_xlfn.MINIFS(Table4[Report Number], Table4[Well Name (WellView Version)], Table4[[#This Row],[Well Name (WellView Version)]]), Table4[[#This Row],[Cum Time Log Days_WV]], Table4[[#This Row],[Cum Time Log Days_WV]]-G355)</f>
        <v>1</v>
      </c>
      <c r="P356" s="2">
        <f>(Table4[[#This Row],[dZ ft]]&lt;=50)*Table4[[#This Row],[dT days]]</f>
        <v>0</v>
      </c>
      <c r="Q356">
        <f>YEAR(Table4[[#This Row],[Report Start Date]])</f>
        <v>2019</v>
      </c>
      <c r="R356">
        <f>Table4[[#This Row],[Year Start Date]]</f>
        <v>2019</v>
      </c>
    </row>
    <row r="357" spans="2:18" x14ac:dyDescent="0.3">
      <c r="B357">
        <v>355</v>
      </c>
      <c r="C357" t="s">
        <v>55</v>
      </c>
      <c r="D357" t="s">
        <v>271</v>
      </c>
      <c r="E357">
        <v>20</v>
      </c>
      <c r="F357" s="2">
        <v>3881.0000000000005</v>
      </c>
      <c r="G357" s="2">
        <v>19.270833333333343</v>
      </c>
      <c r="H357">
        <v>160.00000000000009</v>
      </c>
      <c r="I357">
        <v>160.00000000000009</v>
      </c>
      <c r="J357" s="7">
        <v>43524</v>
      </c>
      <c r="K357" s="7">
        <v>43525</v>
      </c>
      <c r="L357" t="s">
        <v>521</v>
      </c>
      <c r="M357" t="str">
        <f>IFERROR(INDEX(Table2[Campaign], MATCH(Table4[[#This Row],[Well Name (WellView Version)]], Table2[Well Name
Actual], 0)), "A_Others")</f>
        <v>WW - 2018</v>
      </c>
      <c r="N357" s="19">
        <f>IF(Table4[[#This Row],[Report Number]]=_xlfn.MINIFS(Table4[Report Number], Table4[Well Name (WellView Version)], Table4[[#This Row],[Well Name (WellView Version)]]), Table4[[#This Row],[Depth End (MD)]], Table4[[#This Row],[Depth End (MD)]]-F356)</f>
        <v>160.00000000000045</v>
      </c>
      <c r="O357" s="2">
        <f>IF(Table4[[#This Row],[Report Number]]=_xlfn.MINIFS(Table4[Report Number], Table4[Well Name (WellView Version)], Table4[[#This Row],[Well Name (WellView Version)]]), Table4[[#This Row],[Cum Time Log Days_WV]], Table4[[#This Row],[Cum Time Log Days_WV]]-G356)</f>
        <v>1</v>
      </c>
      <c r="P357" s="2">
        <f>(Table4[[#This Row],[dZ ft]]&lt;=50)*Table4[[#This Row],[dT days]]</f>
        <v>0</v>
      </c>
      <c r="Q357">
        <f>YEAR(Table4[[#This Row],[Report Start Date]])</f>
        <v>2019</v>
      </c>
      <c r="R357">
        <f>Table4[[#This Row],[Year Start Date]]</f>
        <v>2019</v>
      </c>
    </row>
    <row r="358" spans="2:18" x14ac:dyDescent="0.3">
      <c r="B358">
        <v>356</v>
      </c>
      <c r="C358" t="s">
        <v>55</v>
      </c>
      <c r="D358" t="s">
        <v>271</v>
      </c>
      <c r="E358">
        <v>21</v>
      </c>
      <c r="F358" s="2">
        <v>3944</v>
      </c>
      <c r="G358" s="2">
        <v>20.270833333333343</v>
      </c>
      <c r="H358">
        <v>62.999999999999659</v>
      </c>
      <c r="I358">
        <v>62.999999999999659</v>
      </c>
      <c r="J358" s="7">
        <v>43525</v>
      </c>
      <c r="K358" s="7">
        <v>43526</v>
      </c>
      <c r="L358" t="s">
        <v>521</v>
      </c>
      <c r="M358" t="str">
        <f>IFERROR(INDEX(Table2[Campaign], MATCH(Table4[[#This Row],[Well Name (WellView Version)]], Table2[Well Name
Actual], 0)), "A_Others")</f>
        <v>WW - 2018</v>
      </c>
      <c r="N358" s="19">
        <f>IF(Table4[[#This Row],[Report Number]]=_xlfn.MINIFS(Table4[Report Number], Table4[Well Name (WellView Version)], Table4[[#This Row],[Well Name (WellView Version)]]), Table4[[#This Row],[Depth End (MD)]], Table4[[#This Row],[Depth End (MD)]]-F357)</f>
        <v>62.999999999999545</v>
      </c>
      <c r="O358" s="2">
        <f>IF(Table4[[#This Row],[Report Number]]=_xlfn.MINIFS(Table4[Report Number], Table4[Well Name (WellView Version)], Table4[[#This Row],[Well Name (WellView Version)]]), Table4[[#This Row],[Cum Time Log Days_WV]], Table4[[#This Row],[Cum Time Log Days_WV]]-G357)</f>
        <v>1</v>
      </c>
      <c r="P358" s="2">
        <f>(Table4[[#This Row],[dZ ft]]&lt;=50)*Table4[[#This Row],[dT days]]</f>
        <v>0</v>
      </c>
      <c r="Q358">
        <f>YEAR(Table4[[#This Row],[Report Start Date]])</f>
        <v>2019</v>
      </c>
      <c r="R358">
        <f>Table4[[#This Row],[Year Start Date]]</f>
        <v>2019</v>
      </c>
    </row>
    <row r="359" spans="2:18" x14ac:dyDescent="0.3">
      <c r="B359">
        <v>357</v>
      </c>
      <c r="C359" t="s">
        <v>55</v>
      </c>
      <c r="D359" t="s">
        <v>271</v>
      </c>
      <c r="E359">
        <v>22</v>
      </c>
      <c r="F359" s="2">
        <v>3944</v>
      </c>
      <c r="G359" s="2">
        <v>21.270833333333343</v>
      </c>
      <c r="H359">
        <v>0</v>
      </c>
      <c r="I359">
        <v>0</v>
      </c>
      <c r="J359" s="7">
        <v>43526</v>
      </c>
      <c r="K359" s="7">
        <v>43527</v>
      </c>
      <c r="L359" t="s">
        <v>521</v>
      </c>
      <c r="M359" t="str">
        <f>IFERROR(INDEX(Table2[Campaign], MATCH(Table4[[#This Row],[Well Name (WellView Version)]], Table2[Well Name
Actual], 0)), "A_Others")</f>
        <v>WW - 2018</v>
      </c>
      <c r="N359" s="19">
        <f>IF(Table4[[#This Row],[Report Number]]=_xlfn.MINIFS(Table4[Report Number], Table4[Well Name (WellView Version)], Table4[[#This Row],[Well Name (WellView Version)]]), Table4[[#This Row],[Depth End (MD)]], Table4[[#This Row],[Depth End (MD)]]-F358)</f>
        <v>0</v>
      </c>
      <c r="O359" s="2">
        <f>IF(Table4[[#This Row],[Report Number]]=_xlfn.MINIFS(Table4[Report Number], Table4[Well Name (WellView Version)], Table4[[#This Row],[Well Name (WellView Version)]]), Table4[[#This Row],[Cum Time Log Days_WV]], Table4[[#This Row],[Cum Time Log Days_WV]]-G358)</f>
        <v>1</v>
      </c>
      <c r="P359" s="2">
        <f>(Table4[[#This Row],[dZ ft]]&lt;=50)*Table4[[#This Row],[dT days]]</f>
        <v>1</v>
      </c>
      <c r="Q359">
        <f>YEAR(Table4[[#This Row],[Report Start Date]])</f>
        <v>2019</v>
      </c>
      <c r="R359">
        <f>Table4[[#This Row],[Year Start Date]]</f>
        <v>2019</v>
      </c>
    </row>
    <row r="360" spans="2:18" x14ac:dyDescent="0.3">
      <c r="B360">
        <v>358</v>
      </c>
      <c r="C360" t="s">
        <v>55</v>
      </c>
      <c r="D360" t="s">
        <v>271</v>
      </c>
      <c r="E360">
        <v>23</v>
      </c>
      <c r="F360" s="2">
        <v>3944</v>
      </c>
      <c r="G360" s="2">
        <v>22.270833333333343</v>
      </c>
      <c r="H360">
        <v>0</v>
      </c>
      <c r="I360">
        <v>0</v>
      </c>
      <c r="J360" s="7">
        <v>43527</v>
      </c>
      <c r="K360" s="7">
        <v>43528</v>
      </c>
      <c r="L360" t="s">
        <v>521</v>
      </c>
      <c r="M360" t="str">
        <f>IFERROR(INDEX(Table2[Campaign], MATCH(Table4[[#This Row],[Well Name (WellView Version)]], Table2[Well Name
Actual], 0)), "A_Others")</f>
        <v>WW - 2018</v>
      </c>
      <c r="N360" s="19">
        <f>IF(Table4[[#This Row],[Report Number]]=_xlfn.MINIFS(Table4[Report Number], Table4[Well Name (WellView Version)], Table4[[#This Row],[Well Name (WellView Version)]]), Table4[[#This Row],[Depth End (MD)]], Table4[[#This Row],[Depth End (MD)]]-F359)</f>
        <v>0</v>
      </c>
      <c r="O360" s="2">
        <f>IF(Table4[[#This Row],[Report Number]]=_xlfn.MINIFS(Table4[Report Number], Table4[Well Name (WellView Version)], Table4[[#This Row],[Well Name (WellView Version)]]), Table4[[#This Row],[Cum Time Log Days_WV]], Table4[[#This Row],[Cum Time Log Days_WV]]-G359)</f>
        <v>1</v>
      </c>
      <c r="P360" s="2">
        <f>(Table4[[#This Row],[dZ ft]]&lt;=50)*Table4[[#This Row],[dT days]]</f>
        <v>1</v>
      </c>
      <c r="Q360">
        <f>YEAR(Table4[[#This Row],[Report Start Date]])</f>
        <v>2019</v>
      </c>
      <c r="R360">
        <f>Table4[[#This Row],[Year Start Date]]</f>
        <v>2019</v>
      </c>
    </row>
    <row r="361" spans="2:18" x14ac:dyDescent="0.3">
      <c r="B361">
        <v>359</v>
      </c>
      <c r="C361" t="s">
        <v>55</v>
      </c>
      <c r="D361" t="s">
        <v>271</v>
      </c>
      <c r="E361">
        <v>24</v>
      </c>
      <c r="F361" s="2">
        <v>3944</v>
      </c>
      <c r="G361" s="2">
        <v>23.270833333333343</v>
      </c>
      <c r="H361">
        <v>0</v>
      </c>
      <c r="I361">
        <v>0</v>
      </c>
      <c r="J361" s="7">
        <v>43528</v>
      </c>
      <c r="K361" s="7">
        <v>43529</v>
      </c>
      <c r="L361" t="s">
        <v>521</v>
      </c>
      <c r="M361" t="str">
        <f>IFERROR(INDEX(Table2[Campaign], MATCH(Table4[[#This Row],[Well Name (WellView Version)]], Table2[Well Name
Actual], 0)), "A_Others")</f>
        <v>WW - 2018</v>
      </c>
      <c r="N361" s="19">
        <f>IF(Table4[[#This Row],[Report Number]]=_xlfn.MINIFS(Table4[Report Number], Table4[Well Name (WellView Version)], Table4[[#This Row],[Well Name (WellView Version)]]), Table4[[#This Row],[Depth End (MD)]], Table4[[#This Row],[Depth End (MD)]]-F360)</f>
        <v>0</v>
      </c>
      <c r="O361" s="2">
        <f>IF(Table4[[#This Row],[Report Number]]=_xlfn.MINIFS(Table4[Report Number], Table4[Well Name (WellView Version)], Table4[[#This Row],[Well Name (WellView Version)]]), Table4[[#This Row],[Cum Time Log Days_WV]], Table4[[#This Row],[Cum Time Log Days_WV]]-G360)</f>
        <v>1</v>
      </c>
      <c r="P361" s="2">
        <f>(Table4[[#This Row],[dZ ft]]&lt;=50)*Table4[[#This Row],[dT days]]</f>
        <v>1</v>
      </c>
      <c r="Q361">
        <f>YEAR(Table4[[#This Row],[Report Start Date]])</f>
        <v>2019</v>
      </c>
      <c r="R361">
        <f>Table4[[#This Row],[Year Start Date]]</f>
        <v>2019</v>
      </c>
    </row>
    <row r="362" spans="2:18" x14ac:dyDescent="0.3">
      <c r="B362">
        <v>360</v>
      </c>
      <c r="C362" t="s">
        <v>55</v>
      </c>
      <c r="D362" t="s">
        <v>271</v>
      </c>
      <c r="E362">
        <v>25</v>
      </c>
      <c r="F362" s="2">
        <v>3944</v>
      </c>
      <c r="G362" s="2">
        <v>24.270833333333343</v>
      </c>
      <c r="H362">
        <v>0</v>
      </c>
      <c r="I362">
        <v>0</v>
      </c>
      <c r="J362" s="7">
        <v>43529</v>
      </c>
      <c r="K362" s="7">
        <v>43530</v>
      </c>
      <c r="L362" t="s">
        <v>521</v>
      </c>
      <c r="M362" t="str">
        <f>IFERROR(INDEX(Table2[Campaign], MATCH(Table4[[#This Row],[Well Name (WellView Version)]], Table2[Well Name
Actual], 0)), "A_Others")</f>
        <v>WW - 2018</v>
      </c>
      <c r="N362" s="19">
        <f>IF(Table4[[#This Row],[Report Number]]=_xlfn.MINIFS(Table4[Report Number], Table4[Well Name (WellView Version)], Table4[[#This Row],[Well Name (WellView Version)]]), Table4[[#This Row],[Depth End (MD)]], Table4[[#This Row],[Depth End (MD)]]-F361)</f>
        <v>0</v>
      </c>
      <c r="O362" s="2">
        <f>IF(Table4[[#This Row],[Report Number]]=_xlfn.MINIFS(Table4[Report Number], Table4[Well Name (WellView Version)], Table4[[#This Row],[Well Name (WellView Version)]]), Table4[[#This Row],[Cum Time Log Days_WV]], Table4[[#This Row],[Cum Time Log Days_WV]]-G361)</f>
        <v>1</v>
      </c>
      <c r="P362" s="2">
        <f>(Table4[[#This Row],[dZ ft]]&lt;=50)*Table4[[#This Row],[dT days]]</f>
        <v>1</v>
      </c>
      <c r="Q362">
        <f>YEAR(Table4[[#This Row],[Report Start Date]])</f>
        <v>2019</v>
      </c>
      <c r="R362">
        <f>Table4[[#This Row],[Year Start Date]]</f>
        <v>2019</v>
      </c>
    </row>
    <row r="363" spans="2:18" x14ac:dyDescent="0.3">
      <c r="B363">
        <v>361</v>
      </c>
      <c r="C363" t="s">
        <v>55</v>
      </c>
      <c r="D363" t="s">
        <v>271</v>
      </c>
      <c r="E363">
        <v>26</v>
      </c>
      <c r="F363" s="2">
        <v>4207</v>
      </c>
      <c r="G363" s="2">
        <v>25.270833333333343</v>
      </c>
      <c r="H363">
        <v>262.99999999999977</v>
      </c>
      <c r="I363">
        <v>262.99999999999977</v>
      </c>
      <c r="J363" s="7">
        <v>43530</v>
      </c>
      <c r="K363" s="7">
        <v>43531</v>
      </c>
      <c r="L363" t="s">
        <v>521</v>
      </c>
      <c r="M363" t="str">
        <f>IFERROR(INDEX(Table2[Campaign], MATCH(Table4[[#This Row],[Well Name (WellView Version)]], Table2[Well Name
Actual], 0)), "A_Others")</f>
        <v>WW - 2018</v>
      </c>
      <c r="N363" s="19">
        <f>IF(Table4[[#This Row],[Report Number]]=_xlfn.MINIFS(Table4[Report Number], Table4[Well Name (WellView Version)], Table4[[#This Row],[Well Name (WellView Version)]]), Table4[[#This Row],[Depth End (MD)]], Table4[[#This Row],[Depth End (MD)]]-F362)</f>
        <v>263</v>
      </c>
      <c r="O363" s="2">
        <f>IF(Table4[[#This Row],[Report Number]]=_xlfn.MINIFS(Table4[Report Number], Table4[Well Name (WellView Version)], Table4[[#This Row],[Well Name (WellView Version)]]), Table4[[#This Row],[Cum Time Log Days_WV]], Table4[[#This Row],[Cum Time Log Days_WV]]-G362)</f>
        <v>1</v>
      </c>
      <c r="P363" s="2">
        <f>(Table4[[#This Row],[dZ ft]]&lt;=50)*Table4[[#This Row],[dT days]]</f>
        <v>0</v>
      </c>
      <c r="Q363">
        <f>YEAR(Table4[[#This Row],[Report Start Date]])</f>
        <v>2019</v>
      </c>
      <c r="R363">
        <f>Table4[[#This Row],[Year Start Date]]</f>
        <v>2019</v>
      </c>
    </row>
    <row r="364" spans="2:18" x14ac:dyDescent="0.3">
      <c r="B364">
        <v>362</v>
      </c>
      <c r="C364" t="s">
        <v>55</v>
      </c>
      <c r="D364" t="s">
        <v>271</v>
      </c>
      <c r="E364">
        <v>27</v>
      </c>
      <c r="F364" s="2">
        <v>4470</v>
      </c>
      <c r="G364" s="2">
        <v>26.270833333333343</v>
      </c>
      <c r="H364">
        <v>263.00000000000051</v>
      </c>
      <c r="I364">
        <v>263.00000000000051</v>
      </c>
      <c r="J364" s="7">
        <v>43531</v>
      </c>
      <c r="K364" s="7">
        <v>43532</v>
      </c>
      <c r="L364" t="s">
        <v>521</v>
      </c>
      <c r="M364" t="str">
        <f>IFERROR(INDEX(Table2[Campaign], MATCH(Table4[[#This Row],[Well Name (WellView Version)]], Table2[Well Name
Actual], 0)), "A_Others")</f>
        <v>WW - 2018</v>
      </c>
      <c r="N364" s="19">
        <f>IF(Table4[[#This Row],[Report Number]]=_xlfn.MINIFS(Table4[Report Number], Table4[Well Name (WellView Version)], Table4[[#This Row],[Well Name (WellView Version)]]), Table4[[#This Row],[Depth End (MD)]], Table4[[#This Row],[Depth End (MD)]]-F363)</f>
        <v>263</v>
      </c>
      <c r="O364" s="2">
        <f>IF(Table4[[#This Row],[Report Number]]=_xlfn.MINIFS(Table4[Report Number], Table4[Well Name (WellView Version)], Table4[[#This Row],[Well Name (WellView Version)]]), Table4[[#This Row],[Cum Time Log Days_WV]], Table4[[#This Row],[Cum Time Log Days_WV]]-G363)</f>
        <v>1</v>
      </c>
      <c r="P364" s="2">
        <f>(Table4[[#This Row],[dZ ft]]&lt;=50)*Table4[[#This Row],[dT days]]</f>
        <v>0</v>
      </c>
      <c r="Q364">
        <f>YEAR(Table4[[#This Row],[Report Start Date]])</f>
        <v>2019</v>
      </c>
      <c r="R364">
        <f>Table4[[#This Row],[Year Start Date]]</f>
        <v>2019</v>
      </c>
    </row>
    <row r="365" spans="2:18" x14ac:dyDescent="0.3">
      <c r="B365">
        <v>363</v>
      </c>
      <c r="C365" t="s">
        <v>55</v>
      </c>
      <c r="D365" t="s">
        <v>271</v>
      </c>
      <c r="E365">
        <v>28</v>
      </c>
      <c r="F365" s="2">
        <v>4700</v>
      </c>
      <c r="G365" s="2">
        <v>27.270833333333343</v>
      </c>
      <c r="H365">
        <v>230.00000000000011</v>
      </c>
      <c r="I365">
        <v>230.00000000000011</v>
      </c>
      <c r="J365" s="7">
        <v>43532</v>
      </c>
      <c r="K365" s="7">
        <v>43533</v>
      </c>
      <c r="L365" t="s">
        <v>521</v>
      </c>
      <c r="M365" t="str">
        <f>IFERROR(INDEX(Table2[Campaign], MATCH(Table4[[#This Row],[Well Name (WellView Version)]], Table2[Well Name
Actual], 0)), "A_Others")</f>
        <v>WW - 2018</v>
      </c>
      <c r="N365" s="19">
        <f>IF(Table4[[#This Row],[Report Number]]=_xlfn.MINIFS(Table4[Report Number], Table4[Well Name (WellView Version)], Table4[[#This Row],[Well Name (WellView Version)]]), Table4[[#This Row],[Depth End (MD)]], Table4[[#This Row],[Depth End (MD)]]-F364)</f>
        <v>230</v>
      </c>
      <c r="O365" s="2">
        <f>IF(Table4[[#This Row],[Report Number]]=_xlfn.MINIFS(Table4[Report Number], Table4[Well Name (WellView Version)], Table4[[#This Row],[Well Name (WellView Version)]]), Table4[[#This Row],[Cum Time Log Days_WV]], Table4[[#This Row],[Cum Time Log Days_WV]]-G364)</f>
        <v>1</v>
      </c>
      <c r="P365" s="2">
        <f>(Table4[[#This Row],[dZ ft]]&lt;=50)*Table4[[#This Row],[dT days]]</f>
        <v>0</v>
      </c>
      <c r="Q365">
        <f>YEAR(Table4[[#This Row],[Report Start Date]])</f>
        <v>2019</v>
      </c>
      <c r="R365">
        <f>Table4[[#This Row],[Year Start Date]]</f>
        <v>2019</v>
      </c>
    </row>
    <row r="366" spans="2:18" x14ac:dyDescent="0.3">
      <c r="B366">
        <v>364</v>
      </c>
      <c r="C366" t="s">
        <v>55</v>
      </c>
      <c r="D366" t="s">
        <v>271</v>
      </c>
      <c r="E366">
        <v>29</v>
      </c>
      <c r="F366" s="2">
        <v>4820</v>
      </c>
      <c r="G366" s="2">
        <v>28.270833333333343</v>
      </c>
      <c r="H366">
        <v>119.99999999999932</v>
      </c>
      <c r="I366">
        <v>119.99999999999932</v>
      </c>
      <c r="J366" s="7">
        <v>43533</v>
      </c>
      <c r="K366" s="7">
        <v>43534</v>
      </c>
      <c r="L366" t="s">
        <v>521</v>
      </c>
      <c r="M366" t="str">
        <f>IFERROR(INDEX(Table2[Campaign], MATCH(Table4[[#This Row],[Well Name (WellView Version)]], Table2[Well Name
Actual], 0)), "A_Others")</f>
        <v>WW - 2018</v>
      </c>
      <c r="N366" s="19">
        <f>IF(Table4[[#This Row],[Report Number]]=_xlfn.MINIFS(Table4[Report Number], Table4[Well Name (WellView Version)], Table4[[#This Row],[Well Name (WellView Version)]]), Table4[[#This Row],[Depth End (MD)]], Table4[[#This Row],[Depth End (MD)]]-F365)</f>
        <v>120</v>
      </c>
      <c r="O366" s="2">
        <f>IF(Table4[[#This Row],[Report Number]]=_xlfn.MINIFS(Table4[Report Number], Table4[Well Name (WellView Version)], Table4[[#This Row],[Well Name (WellView Version)]]), Table4[[#This Row],[Cum Time Log Days_WV]], Table4[[#This Row],[Cum Time Log Days_WV]]-G365)</f>
        <v>1</v>
      </c>
      <c r="P366" s="2">
        <f>(Table4[[#This Row],[dZ ft]]&lt;=50)*Table4[[#This Row],[dT days]]</f>
        <v>0</v>
      </c>
      <c r="Q366">
        <f>YEAR(Table4[[#This Row],[Report Start Date]])</f>
        <v>2019</v>
      </c>
      <c r="R366">
        <f>Table4[[#This Row],[Year Start Date]]</f>
        <v>2019</v>
      </c>
    </row>
    <row r="367" spans="2:18" x14ac:dyDescent="0.3">
      <c r="B367">
        <v>365</v>
      </c>
      <c r="C367" t="s">
        <v>55</v>
      </c>
      <c r="D367" t="s">
        <v>271</v>
      </c>
      <c r="E367">
        <v>30</v>
      </c>
      <c r="F367" s="2">
        <v>4997</v>
      </c>
      <c r="G367" s="2">
        <v>29.270833333333343</v>
      </c>
      <c r="H367">
        <v>177.00000000000048</v>
      </c>
      <c r="I367">
        <v>177.00000000000048</v>
      </c>
      <c r="J367" s="7">
        <v>43534</v>
      </c>
      <c r="K367" s="7">
        <v>43535</v>
      </c>
      <c r="L367" t="s">
        <v>521</v>
      </c>
      <c r="M367" t="str">
        <f>IFERROR(INDEX(Table2[Campaign], MATCH(Table4[[#This Row],[Well Name (WellView Version)]], Table2[Well Name
Actual], 0)), "A_Others")</f>
        <v>WW - 2018</v>
      </c>
      <c r="N367" s="19">
        <f>IF(Table4[[#This Row],[Report Number]]=_xlfn.MINIFS(Table4[Report Number], Table4[Well Name (WellView Version)], Table4[[#This Row],[Well Name (WellView Version)]]), Table4[[#This Row],[Depth End (MD)]], Table4[[#This Row],[Depth End (MD)]]-F366)</f>
        <v>177</v>
      </c>
      <c r="O367" s="2">
        <f>IF(Table4[[#This Row],[Report Number]]=_xlfn.MINIFS(Table4[Report Number], Table4[Well Name (WellView Version)], Table4[[#This Row],[Well Name (WellView Version)]]), Table4[[#This Row],[Cum Time Log Days_WV]], Table4[[#This Row],[Cum Time Log Days_WV]]-G366)</f>
        <v>1</v>
      </c>
      <c r="P367" s="2">
        <f>(Table4[[#This Row],[dZ ft]]&lt;=50)*Table4[[#This Row],[dT days]]</f>
        <v>0</v>
      </c>
      <c r="Q367">
        <f>YEAR(Table4[[#This Row],[Report Start Date]])</f>
        <v>2019</v>
      </c>
      <c r="R367">
        <f>Table4[[#This Row],[Year Start Date]]</f>
        <v>2019</v>
      </c>
    </row>
    <row r="368" spans="2:18" x14ac:dyDescent="0.3">
      <c r="B368">
        <v>366</v>
      </c>
      <c r="C368" t="s">
        <v>55</v>
      </c>
      <c r="D368" t="s">
        <v>271</v>
      </c>
      <c r="E368">
        <v>31</v>
      </c>
      <c r="F368" s="2">
        <v>4997</v>
      </c>
      <c r="G368" s="2">
        <v>30.270833333333343</v>
      </c>
      <c r="H368">
        <v>0</v>
      </c>
      <c r="I368">
        <v>0</v>
      </c>
      <c r="J368" s="7">
        <v>43535</v>
      </c>
      <c r="K368" s="7">
        <v>43536</v>
      </c>
      <c r="L368" t="s">
        <v>520</v>
      </c>
      <c r="M368" t="str">
        <f>IFERROR(INDEX(Table2[Campaign], MATCH(Table4[[#This Row],[Well Name (WellView Version)]], Table2[Well Name
Actual], 0)), "A_Others")</f>
        <v>WW - 2018</v>
      </c>
      <c r="N368" s="19">
        <f>IF(Table4[[#This Row],[Report Number]]=_xlfn.MINIFS(Table4[Report Number], Table4[Well Name (WellView Version)], Table4[[#This Row],[Well Name (WellView Version)]]), Table4[[#This Row],[Depth End (MD)]], Table4[[#This Row],[Depth End (MD)]]-F367)</f>
        <v>0</v>
      </c>
      <c r="O368" s="2">
        <f>IF(Table4[[#This Row],[Report Number]]=_xlfn.MINIFS(Table4[Report Number], Table4[Well Name (WellView Version)], Table4[[#This Row],[Well Name (WellView Version)]]), Table4[[#This Row],[Cum Time Log Days_WV]], Table4[[#This Row],[Cum Time Log Days_WV]]-G367)</f>
        <v>1</v>
      </c>
      <c r="P368" s="2">
        <f>(Table4[[#This Row],[dZ ft]]&lt;=50)*Table4[[#This Row],[dT days]]</f>
        <v>1</v>
      </c>
      <c r="Q368">
        <f>YEAR(Table4[[#This Row],[Report Start Date]])</f>
        <v>2019</v>
      </c>
      <c r="R368">
        <f>Table4[[#This Row],[Year Start Date]]</f>
        <v>2019</v>
      </c>
    </row>
    <row r="369" spans="2:18" x14ac:dyDescent="0.3">
      <c r="B369">
        <v>367</v>
      </c>
      <c r="C369" t="s">
        <v>55</v>
      </c>
      <c r="D369" t="s">
        <v>271</v>
      </c>
      <c r="E369">
        <v>32</v>
      </c>
      <c r="F369" s="2">
        <v>4997</v>
      </c>
      <c r="G369" s="2">
        <v>31.270833333333343</v>
      </c>
      <c r="H369">
        <v>0</v>
      </c>
      <c r="I369">
        <v>0</v>
      </c>
      <c r="J369" s="7">
        <v>43536</v>
      </c>
      <c r="K369" s="7">
        <v>43537</v>
      </c>
      <c r="L369" t="s">
        <v>520</v>
      </c>
      <c r="M369" t="str">
        <f>IFERROR(INDEX(Table2[Campaign], MATCH(Table4[[#This Row],[Well Name (WellView Version)]], Table2[Well Name
Actual], 0)), "A_Others")</f>
        <v>WW - 2018</v>
      </c>
      <c r="N369" s="19">
        <f>IF(Table4[[#This Row],[Report Number]]=_xlfn.MINIFS(Table4[Report Number], Table4[Well Name (WellView Version)], Table4[[#This Row],[Well Name (WellView Version)]]), Table4[[#This Row],[Depth End (MD)]], Table4[[#This Row],[Depth End (MD)]]-F368)</f>
        <v>0</v>
      </c>
      <c r="O369" s="2">
        <f>IF(Table4[[#This Row],[Report Number]]=_xlfn.MINIFS(Table4[Report Number], Table4[Well Name (WellView Version)], Table4[[#This Row],[Well Name (WellView Version)]]), Table4[[#This Row],[Cum Time Log Days_WV]], Table4[[#This Row],[Cum Time Log Days_WV]]-G368)</f>
        <v>1</v>
      </c>
      <c r="P369" s="2">
        <f>(Table4[[#This Row],[dZ ft]]&lt;=50)*Table4[[#This Row],[dT days]]</f>
        <v>1</v>
      </c>
      <c r="Q369">
        <f>YEAR(Table4[[#This Row],[Report Start Date]])</f>
        <v>2019</v>
      </c>
      <c r="R369">
        <f>Table4[[#This Row],[Year Start Date]]</f>
        <v>2019</v>
      </c>
    </row>
    <row r="370" spans="2:18" x14ac:dyDescent="0.3">
      <c r="B370">
        <v>368</v>
      </c>
      <c r="C370" t="s">
        <v>55</v>
      </c>
      <c r="D370" t="s">
        <v>271</v>
      </c>
      <c r="E370">
        <v>33</v>
      </c>
      <c r="F370" s="2">
        <v>4997</v>
      </c>
      <c r="G370" s="2">
        <v>32.270833333333343</v>
      </c>
      <c r="H370">
        <v>0</v>
      </c>
      <c r="I370">
        <v>0</v>
      </c>
      <c r="J370" s="7">
        <v>43537</v>
      </c>
      <c r="K370" s="7">
        <v>43538</v>
      </c>
      <c r="L370" t="s">
        <v>520</v>
      </c>
      <c r="M370" t="str">
        <f>IFERROR(INDEX(Table2[Campaign], MATCH(Table4[[#This Row],[Well Name (WellView Version)]], Table2[Well Name
Actual], 0)), "A_Others")</f>
        <v>WW - 2018</v>
      </c>
      <c r="N370" s="19">
        <f>IF(Table4[[#This Row],[Report Number]]=_xlfn.MINIFS(Table4[Report Number], Table4[Well Name (WellView Version)], Table4[[#This Row],[Well Name (WellView Version)]]), Table4[[#This Row],[Depth End (MD)]], Table4[[#This Row],[Depth End (MD)]]-F369)</f>
        <v>0</v>
      </c>
      <c r="O370" s="2">
        <f>IF(Table4[[#This Row],[Report Number]]=_xlfn.MINIFS(Table4[Report Number], Table4[Well Name (WellView Version)], Table4[[#This Row],[Well Name (WellView Version)]]), Table4[[#This Row],[Cum Time Log Days_WV]], Table4[[#This Row],[Cum Time Log Days_WV]]-G369)</f>
        <v>1</v>
      </c>
      <c r="P370" s="2">
        <f>(Table4[[#This Row],[dZ ft]]&lt;=50)*Table4[[#This Row],[dT days]]</f>
        <v>1</v>
      </c>
      <c r="Q370">
        <f>YEAR(Table4[[#This Row],[Report Start Date]])</f>
        <v>2019</v>
      </c>
      <c r="R370">
        <f>Table4[[#This Row],[Year Start Date]]</f>
        <v>2019</v>
      </c>
    </row>
    <row r="371" spans="2:18" x14ac:dyDescent="0.3">
      <c r="B371">
        <v>369</v>
      </c>
      <c r="C371" t="s">
        <v>55</v>
      </c>
      <c r="D371" t="s">
        <v>271</v>
      </c>
      <c r="E371">
        <v>34</v>
      </c>
      <c r="F371" s="2">
        <v>4997</v>
      </c>
      <c r="G371" s="2">
        <v>33.270833333333343</v>
      </c>
      <c r="H371">
        <v>0</v>
      </c>
      <c r="I371">
        <v>0</v>
      </c>
      <c r="J371" s="7">
        <v>43538</v>
      </c>
      <c r="K371" s="7">
        <v>43539</v>
      </c>
      <c r="L371" t="s">
        <v>520</v>
      </c>
      <c r="M371" t="str">
        <f>IFERROR(INDEX(Table2[Campaign], MATCH(Table4[[#This Row],[Well Name (WellView Version)]], Table2[Well Name
Actual], 0)), "A_Others")</f>
        <v>WW - 2018</v>
      </c>
      <c r="N371" s="19">
        <f>IF(Table4[[#This Row],[Report Number]]=_xlfn.MINIFS(Table4[Report Number], Table4[Well Name (WellView Version)], Table4[[#This Row],[Well Name (WellView Version)]]), Table4[[#This Row],[Depth End (MD)]], Table4[[#This Row],[Depth End (MD)]]-F370)</f>
        <v>0</v>
      </c>
      <c r="O371" s="2">
        <f>IF(Table4[[#This Row],[Report Number]]=_xlfn.MINIFS(Table4[Report Number], Table4[Well Name (WellView Version)], Table4[[#This Row],[Well Name (WellView Version)]]), Table4[[#This Row],[Cum Time Log Days_WV]], Table4[[#This Row],[Cum Time Log Days_WV]]-G370)</f>
        <v>1</v>
      </c>
      <c r="P371" s="2">
        <f>(Table4[[#This Row],[dZ ft]]&lt;=50)*Table4[[#This Row],[dT days]]</f>
        <v>1</v>
      </c>
      <c r="Q371">
        <f>YEAR(Table4[[#This Row],[Report Start Date]])</f>
        <v>2019</v>
      </c>
      <c r="R371">
        <f>Table4[[#This Row],[Year Start Date]]</f>
        <v>2019</v>
      </c>
    </row>
    <row r="372" spans="2:18" x14ac:dyDescent="0.3">
      <c r="B372">
        <v>370</v>
      </c>
      <c r="C372" t="s">
        <v>55</v>
      </c>
      <c r="D372" t="s">
        <v>271</v>
      </c>
      <c r="E372">
        <v>35</v>
      </c>
      <c r="F372" s="2">
        <v>4997</v>
      </c>
      <c r="G372" s="2">
        <v>34.270833333333343</v>
      </c>
      <c r="H372">
        <v>0</v>
      </c>
      <c r="I372">
        <v>0</v>
      </c>
      <c r="J372" s="7">
        <v>43539</v>
      </c>
      <c r="K372" s="7">
        <v>43540</v>
      </c>
      <c r="L372" t="s">
        <v>520</v>
      </c>
      <c r="M372" t="str">
        <f>IFERROR(INDEX(Table2[Campaign], MATCH(Table4[[#This Row],[Well Name (WellView Version)]], Table2[Well Name
Actual], 0)), "A_Others")</f>
        <v>WW - 2018</v>
      </c>
      <c r="N372" s="19">
        <f>IF(Table4[[#This Row],[Report Number]]=_xlfn.MINIFS(Table4[Report Number], Table4[Well Name (WellView Version)], Table4[[#This Row],[Well Name (WellView Version)]]), Table4[[#This Row],[Depth End (MD)]], Table4[[#This Row],[Depth End (MD)]]-F371)</f>
        <v>0</v>
      </c>
      <c r="O372" s="2">
        <f>IF(Table4[[#This Row],[Report Number]]=_xlfn.MINIFS(Table4[Report Number], Table4[Well Name (WellView Version)], Table4[[#This Row],[Well Name (WellView Version)]]), Table4[[#This Row],[Cum Time Log Days_WV]], Table4[[#This Row],[Cum Time Log Days_WV]]-G371)</f>
        <v>1</v>
      </c>
      <c r="P372" s="2">
        <f>(Table4[[#This Row],[dZ ft]]&lt;=50)*Table4[[#This Row],[dT days]]</f>
        <v>1</v>
      </c>
      <c r="Q372">
        <f>YEAR(Table4[[#This Row],[Report Start Date]])</f>
        <v>2019</v>
      </c>
      <c r="R372">
        <f>Table4[[#This Row],[Year Start Date]]</f>
        <v>2019</v>
      </c>
    </row>
    <row r="373" spans="2:18" x14ac:dyDescent="0.3">
      <c r="B373">
        <v>371</v>
      </c>
      <c r="C373" t="s">
        <v>55</v>
      </c>
      <c r="D373" t="s">
        <v>271</v>
      </c>
      <c r="E373">
        <v>36</v>
      </c>
      <c r="F373" s="2">
        <v>4997</v>
      </c>
      <c r="G373" s="2">
        <v>35.270833333333343</v>
      </c>
      <c r="H373">
        <v>0</v>
      </c>
      <c r="I373">
        <v>0</v>
      </c>
      <c r="J373" s="7">
        <v>43540</v>
      </c>
      <c r="K373" s="7">
        <v>43541</v>
      </c>
      <c r="L373" t="s">
        <v>520</v>
      </c>
      <c r="M373" t="str">
        <f>IFERROR(INDEX(Table2[Campaign], MATCH(Table4[[#This Row],[Well Name (WellView Version)]], Table2[Well Name
Actual], 0)), "A_Others")</f>
        <v>WW - 2018</v>
      </c>
      <c r="N373" s="19">
        <f>IF(Table4[[#This Row],[Report Number]]=_xlfn.MINIFS(Table4[Report Number], Table4[Well Name (WellView Version)], Table4[[#This Row],[Well Name (WellView Version)]]), Table4[[#This Row],[Depth End (MD)]], Table4[[#This Row],[Depth End (MD)]]-F372)</f>
        <v>0</v>
      </c>
      <c r="O373" s="2">
        <f>IF(Table4[[#This Row],[Report Number]]=_xlfn.MINIFS(Table4[Report Number], Table4[Well Name (WellView Version)], Table4[[#This Row],[Well Name (WellView Version)]]), Table4[[#This Row],[Cum Time Log Days_WV]], Table4[[#This Row],[Cum Time Log Days_WV]]-G372)</f>
        <v>1</v>
      </c>
      <c r="P373" s="2">
        <f>(Table4[[#This Row],[dZ ft]]&lt;=50)*Table4[[#This Row],[dT days]]</f>
        <v>1</v>
      </c>
      <c r="Q373">
        <f>YEAR(Table4[[#This Row],[Report Start Date]])</f>
        <v>2019</v>
      </c>
      <c r="R373">
        <f>Table4[[#This Row],[Year Start Date]]</f>
        <v>2019</v>
      </c>
    </row>
    <row r="374" spans="2:18" x14ac:dyDescent="0.3">
      <c r="B374">
        <v>372</v>
      </c>
      <c r="C374" t="s">
        <v>55</v>
      </c>
      <c r="D374" t="s">
        <v>271</v>
      </c>
      <c r="E374">
        <v>37</v>
      </c>
      <c r="F374" s="2">
        <v>4997</v>
      </c>
      <c r="G374" s="2">
        <v>36.270833333333343</v>
      </c>
      <c r="H374">
        <v>0</v>
      </c>
      <c r="I374">
        <v>0</v>
      </c>
      <c r="J374" s="7">
        <v>43541</v>
      </c>
      <c r="K374" s="7">
        <v>43542</v>
      </c>
      <c r="L374" t="s">
        <v>520</v>
      </c>
      <c r="M374" t="str">
        <f>IFERROR(INDEX(Table2[Campaign], MATCH(Table4[[#This Row],[Well Name (WellView Version)]], Table2[Well Name
Actual], 0)), "A_Others")</f>
        <v>WW - 2018</v>
      </c>
      <c r="N374" s="19">
        <f>IF(Table4[[#This Row],[Report Number]]=_xlfn.MINIFS(Table4[Report Number], Table4[Well Name (WellView Version)], Table4[[#This Row],[Well Name (WellView Version)]]), Table4[[#This Row],[Depth End (MD)]], Table4[[#This Row],[Depth End (MD)]]-F373)</f>
        <v>0</v>
      </c>
      <c r="O374" s="2">
        <f>IF(Table4[[#This Row],[Report Number]]=_xlfn.MINIFS(Table4[Report Number], Table4[Well Name (WellView Version)], Table4[[#This Row],[Well Name (WellView Version)]]), Table4[[#This Row],[Cum Time Log Days_WV]], Table4[[#This Row],[Cum Time Log Days_WV]]-G373)</f>
        <v>1</v>
      </c>
      <c r="P374" s="2">
        <f>(Table4[[#This Row],[dZ ft]]&lt;=50)*Table4[[#This Row],[dT days]]</f>
        <v>1</v>
      </c>
      <c r="Q374">
        <f>YEAR(Table4[[#This Row],[Report Start Date]])</f>
        <v>2019</v>
      </c>
      <c r="R374">
        <f>Table4[[#This Row],[Year Start Date]]</f>
        <v>2019</v>
      </c>
    </row>
    <row r="375" spans="2:18" x14ac:dyDescent="0.3">
      <c r="B375">
        <v>373</v>
      </c>
      <c r="C375" t="s">
        <v>55</v>
      </c>
      <c r="D375" t="s">
        <v>271</v>
      </c>
      <c r="E375">
        <v>38</v>
      </c>
      <c r="F375" s="2">
        <v>4997</v>
      </c>
      <c r="G375" s="2">
        <v>37.270833333333343</v>
      </c>
      <c r="H375">
        <v>0</v>
      </c>
      <c r="I375">
        <v>0</v>
      </c>
      <c r="J375" s="7">
        <v>43542</v>
      </c>
      <c r="K375" s="7">
        <v>43543</v>
      </c>
      <c r="L375" t="s">
        <v>520</v>
      </c>
      <c r="M375" t="str">
        <f>IFERROR(INDEX(Table2[Campaign], MATCH(Table4[[#This Row],[Well Name (WellView Version)]], Table2[Well Name
Actual], 0)), "A_Others")</f>
        <v>WW - 2018</v>
      </c>
      <c r="N375" s="19">
        <f>IF(Table4[[#This Row],[Report Number]]=_xlfn.MINIFS(Table4[Report Number], Table4[Well Name (WellView Version)], Table4[[#This Row],[Well Name (WellView Version)]]), Table4[[#This Row],[Depth End (MD)]], Table4[[#This Row],[Depth End (MD)]]-F374)</f>
        <v>0</v>
      </c>
      <c r="O375" s="2">
        <f>IF(Table4[[#This Row],[Report Number]]=_xlfn.MINIFS(Table4[Report Number], Table4[Well Name (WellView Version)], Table4[[#This Row],[Well Name (WellView Version)]]), Table4[[#This Row],[Cum Time Log Days_WV]], Table4[[#This Row],[Cum Time Log Days_WV]]-G374)</f>
        <v>1</v>
      </c>
      <c r="P375" s="2">
        <f>(Table4[[#This Row],[dZ ft]]&lt;=50)*Table4[[#This Row],[dT days]]</f>
        <v>1</v>
      </c>
      <c r="Q375">
        <f>YEAR(Table4[[#This Row],[Report Start Date]])</f>
        <v>2019</v>
      </c>
      <c r="R375">
        <f>Table4[[#This Row],[Year Start Date]]</f>
        <v>2019</v>
      </c>
    </row>
    <row r="376" spans="2:18" x14ac:dyDescent="0.3">
      <c r="B376">
        <v>374</v>
      </c>
      <c r="C376" t="s">
        <v>55</v>
      </c>
      <c r="D376" t="s">
        <v>271</v>
      </c>
      <c r="E376">
        <v>39</v>
      </c>
      <c r="F376" s="2">
        <v>4997</v>
      </c>
      <c r="G376" s="2">
        <v>38.270833333333343</v>
      </c>
      <c r="H376">
        <v>0</v>
      </c>
      <c r="I376">
        <v>0</v>
      </c>
      <c r="J376" s="7">
        <v>43543</v>
      </c>
      <c r="K376" s="7">
        <v>43544</v>
      </c>
      <c r="L376" t="s">
        <v>520</v>
      </c>
      <c r="M376" t="str">
        <f>IFERROR(INDEX(Table2[Campaign], MATCH(Table4[[#This Row],[Well Name (WellView Version)]], Table2[Well Name
Actual], 0)), "A_Others")</f>
        <v>WW - 2018</v>
      </c>
      <c r="N376" s="19">
        <f>IF(Table4[[#This Row],[Report Number]]=_xlfn.MINIFS(Table4[Report Number], Table4[Well Name (WellView Version)], Table4[[#This Row],[Well Name (WellView Version)]]), Table4[[#This Row],[Depth End (MD)]], Table4[[#This Row],[Depth End (MD)]]-F375)</f>
        <v>0</v>
      </c>
      <c r="O376" s="2">
        <f>IF(Table4[[#This Row],[Report Number]]=_xlfn.MINIFS(Table4[Report Number], Table4[Well Name (WellView Version)], Table4[[#This Row],[Well Name (WellView Version)]]), Table4[[#This Row],[Cum Time Log Days_WV]], Table4[[#This Row],[Cum Time Log Days_WV]]-G375)</f>
        <v>1</v>
      </c>
      <c r="P376" s="2">
        <f>(Table4[[#This Row],[dZ ft]]&lt;=50)*Table4[[#This Row],[dT days]]</f>
        <v>1</v>
      </c>
      <c r="Q376">
        <f>YEAR(Table4[[#This Row],[Report Start Date]])</f>
        <v>2019</v>
      </c>
      <c r="R376">
        <f>Table4[[#This Row],[Year Start Date]]</f>
        <v>2019</v>
      </c>
    </row>
    <row r="377" spans="2:18" x14ac:dyDescent="0.3">
      <c r="B377">
        <v>375</v>
      </c>
      <c r="C377" t="s">
        <v>55</v>
      </c>
      <c r="D377" t="s">
        <v>271</v>
      </c>
      <c r="E377">
        <v>40</v>
      </c>
      <c r="F377" s="2">
        <v>4997</v>
      </c>
      <c r="G377" s="2">
        <v>38.770833333333343</v>
      </c>
      <c r="H377">
        <v>0</v>
      </c>
      <c r="I377">
        <v>0</v>
      </c>
      <c r="J377" s="7">
        <v>43544</v>
      </c>
      <c r="K377" s="7">
        <v>43545.5</v>
      </c>
      <c r="L377" t="s">
        <v>520</v>
      </c>
      <c r="M377" t="str">
        <f>IFERROR(INDEX(Table2[Campaign], MATCH(Table4[[#This Row],[Well Name (WellView Version)]], Table2[Well Name
Actual], 0)), "A_Others")</f>
        <v>WW - 2018</v>
      </c>
      <c r="N377" s="19">
        <f>IF(Table4[[#This Row],[Report Number]]=_xlfn.MINIFS(Table4[Report Number], Table4[Well Name (WellView Version)], Table4[[#This Row],[Well Name (WellView Version)]]), Table4[[#This Row],[Depth End (MD)]], Table4[[#This Row],[Depth End (MD)]]-F376)</f>
        <v>0</v>
      </c>
      <c r="O377" s="2">
        <f>IF(Table4[[#This Row],[Report Number]]=_xlfn.MINIFS(Table4[Report Number], Table4[Well Name (WellView Version)], Table4[[#This Row],[Well Name (WellView Version)]]), Table4[[#This Row],[Cum Time Log Days_WV]], Table4[[#This Row],[Cum Time Log Days_WV]]-G376)</f>
        <v>0.5</v>
      </c>
      <c r="P377" s="2">
        <f>(Table4[[#This Row],[dZ ft]]&lt;=50)*Table4[[#This Row],[dT days]]</f>
        <v>0.5</v>
      </c>
      <c r="Q377">
        <f>YEAR(Table4[[#This Row],[Report Start Date]])</f>
        <v>2019</v>
      </c>
      <c r="R377">
        <f>Table4[[#This Row],[Year Start Date]]</f>
        <v>2019</v>
      </c>
    </row>
    <row r="378" spans="2:18" x14ac:dyDescent="0.3">
      <c r="B378">
        <v>376</v>
      </c>
      <c r="C378" t="s">
        <v>345</v>
      </c>
      <c r="D378" t="s">
        <v>265</v>
      </c>
      <c r="E378">
        <v>1</v>
      </c>
      <c r="F378" s="2">
        <v>0</v>
      </c>
      <c r="G378" s="2">
        <v>1.0000000000000007</v>
      </c>
      <c r="J378" s="7">
        <v>43545</v>
      </c>
      <c r="K378" s="7">
        <v>43546</v>
      </c>
      <c r="L378" t="s">
        <v>522</v>
      </c>
      <c r="M378" t="str">
        <f>IFERROR(INDEX(Table2[Campaign], MATCH(Table4[[#This Row],[Well Name (WellView Version)]], Table2[Well Name
Actual], 0)), "A_Others")</f>
        <v>A_Others</v>
      </c>
      <c r="N378" s="19">
        <f>IF(Table4[[#This Row],[Report Number]]=_xlfn.MINIFS(Table4[Report Number], Table4[Well Name (WellView Version)], Table4[[#This Row],[Well Name (WellView Version)]]), Table4[[#This Row],[Depth End (MD)]], Table4[[#This Row],[Depth End (MD)]]-F377)</f>
        <v>0</v>
      </c>
      <c r="O378" s="2">
        <f>IF(Table4[[#This Row],[Report Number]]=_xlfn.MINIFS(Table4[Report Number], Table4[Well Name (WellView Version)], Table4[[#This Row],[Well Name (WellView Version)]]), Table4[[#This Row],[Cum Time Log Days_WV]], Table4[[#This Row],[Cum Time Log Days_WV]]-G377)</f>
        <v>1.0000000000000007</v>
      </c>
      <c r="P378" s="2">
        <f>(Table4[[#This Row],[dZ ft]]&lt;=50)*Table4[[#This Row],[dT days]]</f>
        <v>1.0000000000000007</v>
      </c>
      <c r="Q378">
        <f>YEAR(Table4[[#This Row],[Report Start Date]])</f>
        <v>2019</v>
      </c>
      <c r="R378">
        <f>Table4[[#This Row],[Year Start Date]]</f>
        <v>2019</v>
      </c>
    </row>
    <row r="379" spans="2:18" x14ac:dyDescent="0.3">
      <c r="B379">
        <v>377</v>
      </c>
      <c r="C379" t="s">
        <v>345</v>
      </c>
      <c r="D379" t="s">
        <v>265</v>
      </c>
      <c r="E379">
        <v>2</v>
      </c>
      <c r="F379" s="2">
        <v>0</v>
      </c>
      <c r="G379" s="2">
        <v>2.0000000000000018</v>
      </c>
      <c r="J379" s="7">
        <v>43546</v>
      </c>
      <c r="K379" s="7">
        <v>43547</v>
      </c>
      <c r="L379" t="s">
        <v>522</v>
      </c>
      <c r="M379" t="str">
        <f>IFERROR(INDEX(Table2[Campaign], MATCH(Table4[[#This Row],[Well Name (WellView Version)]], Table2[Well Name
Actual], 0)), "A_Others")</f>
        <v>A_Others</v>
      </c>
      <c r="N379" s="19">
        <f>IF(Table4[[#This Row],[Report Number]]=_xlfn.MINIFS(Table4[Report Number], Table4[Well Name (WellView Version)], Table4[[#This Row],[Well Name (WellView Version)]]), Table4[[#This Row],[Depth End (MD)]], Table4[[#This Row],[Depth End (MD)]]-F378)</f>
        <v>0</v>
      </c>
      <c r="O379" s="2">
        <f>IF(Table4[[#This Row],[Report Number]]=_xlfn.MINIFS(Table4[Report Number], Table4[Well Name (WellView Version)], Table4[[#This Row],[Well Name (WellView Version)]]), Table4[[#This Row],[Cum Time Log Days_WV]], Table4[[#This Row],[Cum Time Log Days_WV]]-G378)</f>
        <v>1.0000000000000011</v>
      </c>
      <c r="P379" s="2">
        <f>(Table4[[#This Row],[dZ ft]]&lt;=50)*Table4[[#This Row],[dT days]]</f>
        <v>1.0000000000000011</v>
      </c>
      <c r="Q379">
        <f>YEAR(Table4[[#This Row],[Report Start Date]])</f>
        <v>2019</v>
      </c>
      <c r="R379">
        <f>Table4[[#This Row],[Year Start Date]]</f>
        <v>2019</v>
      </c>
    </row>
    <row r="380" spans="2:18" x14ac:dyDescent="0.3">
      <c r="B380">
        <v>378</v>
      </c>
      <c r="C380" t="s">
        <v>345</v>
      </c>
      <c r="D380" t="s">
        <v>265</v>
      </c>
      <c r="E380">
        <v>3</v>
      </c>
      <c r="F380" s="2">
        <v>0</v>
      </c>
      <c r="G380" s="2">
        <v>3.0000000000000027</v>
      </c>
      <c r="J380" s="7">
        <v>43547</v>
      </c>
      <c r="K380" s="7">
        <v>43548</v>
      </c>
      <c r="L380" t="s">
        <v>522</v>
      </c>
      <c r="M380" t="str">
        <f>IFERROR(INDEX(Table2[Campaign], MATCH(Table4[[#This Row],[Well Name (WellView Version)]], Table2[Well Name
Actual], 0)), "A_Others")</f>
        <v>A_Others</v>
      </c>
      <c r="N380" s="19">
        <f>IF(Table4[[#This Row],[Report Number]]=_xlfn.MINIFS(Table4[Report Number], Table4[Well Name (WellView Version)], Table4[[#This Row],[Well Name (WellView Version)]]), Table4[[#This Row],[Depth End (MD)]], Table4[[#This Row],[Depth End (MD)]]-F379)</f>
        <v>0</v>
      </c>
      <c r="O380" s="2">
        <f>IF(Table4[[#This Row],[Report Number]]=_xlfn.MINIFS(Table4[Report Number], Table4[Well Name (WellView Version)], Table4[[#This Row],[Well Name (WellView Version)]]), Table4[[#This Row],[Cum Time Log Days_WV]], Table4[[#This Row],[Cum Time Log Days_WV]]-G379)</f>
        <v>1.0000000000000009</v>
      </c>
      <c r="P380" s="2">
        <f>(Table4[[#This Row],[dZ ft]]&lt;=50)*Table4[[#This Row],[dT days]]</f>
        <v>1.0000000000000009</v>
      </c>
      <c r="Q380">
        <f>YEAR(Table4[[#This Row],[Report Start Date]])</f>
        <v>2019</v>
      </c>
      <c r="R380">
        <f>Table4[[#This Row],[Year Start Date]]</f>
        <v>2019</v>
      </c>
    </row>
    <row r="381" spans="2:18" x14ac:dyDescent="0.3">
      <c r="B381">
        <v>379</v>
      </c>
      <c r="C381" t="s">
        <v>345</v>
      </c>
      <c r="D381" t="s">
        <v>265</v>
      </c>
      <c r="E381">
        <v>4</v>
      </c>
      <c r="F381" s="2">
        <v>0</v>
      </c>
      <c r="G381" s="2">
        <v>4.0000000000000036</v>
      </c>
      <c r="J381" s="7">
        <v>43548</v>
      </c>
      <c r="K381" s="7">
        <v>43549</v>
      </c>
      <c r="L381" t="s">
        <v>522</v>
      </c>
      <c r="M381" t="str">
        <f>IFERROR(INDEX(Table2[Campaign], MATCH(Table4[[#This Row],[Well Name (WellView Version)]], Table2[Well Name
Actual], 0)), "A_Others")</f>
        <v>A_Others</v>
      </c>
      <c r="N381" s="19">
        <f>IF(Table4[[#This Row],[Report Number]]=_xlfn.MINIFS(Table4[Report Number], Table4[Well Name (WellView Version)], Table4[[#This Row],[Well Name (WellView Version)]]), Table4[[#This Row],[Depth End (MD)]], Table4[[#This Row],[Depth End (MD)]]-F380)</f>
        <v>0</v>
      </c>
      <c r="O381" s="2">
        <f>IF(Table4[[#This Row],[Report Number]]=_xlfn.MINIFS(Table4[Report Number], Table4[Well Name (WellView Version)], Table4[[#This Row],[Well Name (WellView Version)]]), Table4[[#This Row],[Cum Time Log Days_WV]], Table4[[#This Row],[Cum Time Log Days_WV]]-G380)</f>
        <v>1.0000000000000009</v>
      </c>
      <c r="P381" s="2">
        <f>(Table4[[#This Row],[dZ ft]]&lt;=50)*Table4[[#This Row],[dT days]]</f>
        <v>1.0000000000000009</v>
      </c>
      <c r="Q381">
        <f>YEAR(Table4[[#This Row],[Report Start Date]])</f>
        <v>2019</v>
      </c>
      <c r="R381">
        <f>Table4[[#This Row],[Year Start Date]]</f>
        <v>2019</v>
      </c>
    </row>
    <row r="382" spans="2:18" x14ac:dyDescent="0.3">
      <c r="B382">
        <v>380</v>
      </c>
      <c r="C382" t="s">
        <v>345</v>
      </c>
      <c r="D382" t="s">
        <v>265</v>
      </c>
      <c r="E382">
        <v>5</v>
      </c>
      <c r="F382" s="2">
        <v>0</v>
      </c>
      <c r="G382" s="2">
        <v>5.0000000000000044</v>
      </c>
      <c r="J382" s="7">
        <v>43549</v>
      </c>
      <c r="K382" s="7">
        <v>43550</v>
      </c>
      <c r="L382" t="s">
        <v>522</v>
      </c>
      <c r="M382" t="str">
        <f>IFERROR(INDEX(Table2[Campaign], MATCH(Table4[[#This Row],[Well Name (WellView Version)]], Table2[Well Name
Actual], 0)), "A_Others")</f>
        <v>A_Others</v>
      </c>
      <c r="N382" s="19">
        <f>IF(Table4[[#This Row],[Report Number]]=_xlfn.MINIFS(Table4[Report Number], Table4[Well Name (WellView Version)], Table4[[#This Row],[Well Name (WellView Version)]]), Table4[[#This Row],[Depth End (MD)]], Table4[[#This Row],[Depth End (MD)]]-F381)</f>
        <v>0</v>
      </c>
      <c r="O382" s="2">
        <f>IF(Table4[[#This Row],[Report Number]]=_xlfn.MINIFS(Table4[Report Number], Table4[Well Name (WellView Version)], Table4[[#This Row],[Well Name (WellView Version)]]), Table4[[#This Row],[Cum Time Log Days_WV]], Table4[[#This Row],[Cum Time Log Days_WV]]-G381)</f>
        <v>1.0000000000000009</v>
      </c>
      <c r="P382" s="2">
        <f>(Table4[[#This Row],[dZ ft]]&lt;=50)*Table4[[#This Row],[dT days]]</f>
        <v>1.0000000000000009</v>
      </c>
      <c r="Q382">
        <f>YEAR(Table4[[#This Row],[Report Start Date]])</f>
        <v>2019</v>
      </c>
      <c r="R382">
        <f>Table4[[#This Row],[Year Start Date]]</f>
        <v>2019</v>
      </c>
    </row>
    <row r="383" spans="2:18" x14ac:dyDescent="0.3">
      <c r="B383">
        <v>381</v>
      </c>
      <c r="C383" t="s">
        <v>56</v>
      </c>
      <c r="D383" t="s">
        <v>271</v>
      </c>
      <c r="E383">
        <v>1</v>
      </c>
      <c r="F383" s="2">
        <v>401</v>
      </c>
      <c r="G383" s="2">
        <v>0.85416666666666741</v>
      </c>
      <c r="H383">
        <v>213.99999999999997</v>
      </c>
      <c r="I383">
        <v>213.99999999999997</v>
      </c>
      <c r="J383" s="7">
        <v>43549.145833333328</v>
      </c>
      <c r="K383" s="7">
        <v>43550</v>
      </c>
      <c r="M383" t="str">
        <f>IFERROR(INDEX(Table2[Campaign], MATCH(Table4[[#This Row],[Well Name (WellView Version)]], Table2[Well Name
Actual], 0)), "A_Others")</f>
        <v>WW - 2018</v>
      </c>
      <c r="N383" s="19">
        <f>IF(Table4[[#This Row],[Report Number]]=_xlfn.MINIFS(Table4[Report Number], Table4[Well Name (WellView Version)], Table4[[#This Row],[Well Name (WellView Version)]]), Table4[[#This Row],[Depth End (MD)]], Table4[[#This Row],[Depth End (MD)]]-F382)</f>
        <v>401</v>
      </c>
      <c r="O383" s="2">
        <f>IF(Table4[[#This Row],[Report Number]]=_xlfn.MINIFS(Table4[Report Number], Table4[Well Name (WellView Version)], Table4[[#This Row],[Well Name (WellView Version)]]), Table4[[#This Row],[Cum Time Log Days_WV]], Table4[[#This Row],[Cum Time Log Days_WV]]-G382)</f>
        <v>0.85416666666666741</v>
      </c>
      <c r="P383" s="2">
        <f>(Table4[[#This Row],[dZ ft]]&lt;=50)*Table4[[#This Row],[dT days]]</f>
        <v>0</v>
      </c>
      <c r="Q383">
        <f>YEAR(Table4[[#This Row],[Report Start Date]])</f>
        <v>2019</v>
      </c>
      <c r="R383">
        <f>Table4[[#This Row],[Year Start Date]]</f>
        <v>2019</v>
      </c>
    </row>
    <row r="384" spans="2:18" x14ac:dyDescent="0.3">
      <c r="B384">
        <v>382</v>
      </c>
      <c r="C384" t="s">
        <v>56</v>
      </c>
      <c r="D384" t="s">
        <v>271</v>
      </c>
      <c r="E384">
        <v>2</v>
      </c>
      <c r="F384" s="2">
        <v>401</v>
      </c>
      <c r="G384" s="2">
        <v>1.8541666666666683</v>
      </c>
      <c r="H384">
        <v>0</v>
      </c>
      <c r="I384">
        <v>0</v>
      </c>
      <c r="J384" s="7">
        <v>43550</v>
      </c>
      <c r="K384" s="7">
        <v>43551</v>
      </c>
      <c r="M384" t="str">
        <f>IFERROR(INDEX(Table2[Campaign], MATCH(Table4[[#This Row],[Well Name (WellView Version)]], Table2[Well Name
Actual], 0)), "A_Others")</f>
        <v>WW - 2018</v>
      </c>
      <c r="N384" s="19">
        <f>IF(Table4[[#This Row],[Report Number]]=_xlfn.MINIFS(Table4[Report Number], Table4[Well Name (WellView Version)], Table4[[#This Row],[Well Name (WellView Version)]]), Table4[[#This Row],[Depth End (MD)]], Table4[[#This Row],[Depth End (MD)]]-F383)</f>
        <v>0</v>
      </c>
      <c r="O384" s="2">
        <f>IF(Table4[[#This Row],[Report Number]]=_xlfn.MINIFS(Table4[Report Number], Table4[Well Name (WellView Version)], Table4[[#This Row],[Well Name (WellView Version)]]), Table4[[#This Row],[Cum Time Log Days_WV]], Table4[[#This Row],[Cum Time Log Days_WV]]-G383)</f>
        <v>1.0000000000000009</v>
      </c>
      <c r="P384" s="2">
        <f>(Table4[[#This Row],[dZ ft]]&lt;=50)*Table4[[#This Row],[dT days]]</f>
        <v>1.0000000000000009</v>
      </c>
      <c r="Q384">
        <f>YEAR(Table4[[#This Row],[Report Start Date]])</f>
        <v>2019</v>
      </c>
      <c r="R384">
        <f>Table4[[#This Row],[Year Start Date]]</f>
        <v>2019</v>
      </c>
    </row>
    <row r="385" spans="2:18" x14ac:dyDescent="0.3">
      <c r="B385">
        <v>383</v>
      </c>
      <c r="C385" t="s">
        <v>345</v>
      </c>
      <c r="D385" t="s">
        <v>265</v>
      </c>
      <c r="E385">
        <v>6</v>
      </c>
      <c r="F385" s="2">
        <v>0</v>
      </c>
      <c r="G385" s="2">
        <v>6.0000000000000053</v>
      </c>
      <c r="J385" s="7">
        <v>43550</v>
      </c>
      <c r="K385" s="7">
        <v>43551</v>
      </c>
      <c r="L385" t="s">
        <v>522</v>
      </c>
      <c r="M385" t="str">
        <f>IFERROR(INDEX(Table2[Campaign], MATCH(Table4[[#This Row],[Well Name (WellView Version)]], Table2[Well Name
Actual], 0)), "A_Others")</f>
        <v>A_Others</v>
      </c>
      <c r="N385" s="19">
        <f>IF(Table4[[#This Row],[Report Number]]=_xlfn.MINIFS(Table4[Report Number], Table4[Well Name (WellView Version)], Table4[[#This Row],[Well Name (WellView Version)]]), Table4[[#This Row],[Depth End (MD)]], Table4[[#This Row],[Depth End (MD)]]-F384)</f>
        <v>-401</v>
      </c>
      <c r="O385" s="2">
        <f>IF(Table4[[#This Row],[Report Number]]=_xlfn.MINIFS(Table4[Report Number], Table4[Well Name (WellView Version)], Table4[[#This Row],[Well Name (WellView Version)]]), Table4[[#This Row],[Cum Time Log Days_WV]], Table4[[#This Row],[Cum Time Log Days_WV]]-G384)</f>
        <v>4.1458333333333375</v>
      </c>
      <c r="P385" s="2">
        <f>(Table4[[#This Row],[dZ ft]]&lt;=50)*Table4[[#This Row],[dT days]]</f>
        <v>4.1458333333333375</v>
      </c>
      <c r="Q385">
        <f>YEAR(Table4[[#This Row],[Report Start Date]])</f>
        <v>2019</v>
      </c>
      <c r="R385">
        <f>Table4[[#This Row],[Year Start Date]]</f>
        <v>2019</v>
      </c>
    </row>
    <row r="386" spans="2:18" x14ac:dyDescent="0.3">
      <c r="B386">
        <v>384</v>
      </c>
      <c r="C386" t="s">
        <v>345</v>
      </c>
      <c r="D386" t="s">
        <v>265</v>
      </c>
      <c r="E386">
        <v>7</v>
      </c>
      <c r="F386" s="2">
        <v>0</v>
      </c>
      <c r="G386" s="2">
        <v>7.0000000000000062</v>
      </c>
      <c r="J386" s="7">
        <v>43551</v>
      </c>
      <c r="K386" s="7">
        <v>43552</v>
      </c>
      <c r="L386" t="s">
        <v>522</v>
      </c>
      <c r="M386" t="str">
        <f>IFERROR(INDEX(Table2[Campaign], MATCH(Table4[[#This Row],[Well Name (WellView Version)]], Table2[Well Name
Actual], 0)), "A_Others")</f>
        <v>A_Others</v>
      </c>
      <c r="N386" s="19">
        <f>IF(Table4[[#This Row],[Report Number]]=_xlfn.MINIFS(Table4[Report Number], Table4[Well Name (WellView Version)], Table4[[#This Row],[Well Name (WellView Version)]]), Table4[[#This Row],[Depth End (MD)]], Table4[[#This Row],[Depth End (MD)]]-F385)</f>
        <v>0</v>
      </c>
      <c r="O386" s="2">
        <f>IF(Table4[[#This Row],[Report Number]]=_xlfn.MINIFS(Table4[Report Number], Table4[Well Name (WellView Version)], Table4[[#This Row],[Well Name (WellView Version)]]), Table4[[#This Row],[Cum Time Log Days_WV]], Table4[[#This Row],[Cum Time Log Days_WV]]-G385)</f>
        <v>1.0000000000000009</v>
      </c>
      <c r="P386" s="2">
        <f>(Table4[[#This Row],[dZ ft]]&lt;=50)*Table4[[#This Row],[dT days]]</f>
        <v>1.0000000000000009</v>
      </c>
      <c r="Q386">
        <f>YEAR(Table4[[#This Row],[Report Start Date]])</f>
        <v>2019</v>
      </c>
      <c r="R386">
        <f>Table4[[#This Row],[Year Start Date]]</f>
        <v>2019</v>
      </c>
    </row>
    <row r="387" spans="2:18" x14ac:dyDescent="0.3">
      <c r="B387">
        <v>385</v>
      </c>
      <c r="C387" t="s">
        <v>56</v>
      </c>
      <c r="D387" t="s">
        <v>271</v>
      </c>
      <c r="E387">
        <v>3</v>
      </c>
      <c r="F387" s="2">
        <v>1032</v>
      </c>
      <c r="G387" s="2">
        <v>2.8541666666666692</v>
      </c>
      <c r="H387">
        <v>248.00000000000003</v>
      </c>
      <c r="I387">
        <v>248.00000000000003</v>
      </c>
      <c r="J387" s="7">
        <v>43551</v>
      </c>
      <c r="K387" s="7">
        <v>43552</v>
      </c>
      <c r="M387" t="str">
        <f>IFERROR(INDEX(Table2[Campaign], MATCH(Table4[[#This Row],[Well Name (WellView Version)]], Table2[Well Name
Actual], 0)), "A_Others")</f>
        <v>WW - 2018</v>
      </c>
      <c r="N387" s="19">
        <f>IF(Table4[[#This Row],[Report Number]]=_xlfn.MINIFS(Table4[Report Number], Table4[Well Name (WellView Version)], Table4[[#This Row],[Well Name (WellView Version)]]), Table4[[#This Row],[Depth End (MD)]], Table4[[#This Row],[Depth End (MD)]]-F386)</f>
        <v>1032</v>
      </c>
      <c r="O387" s="2">
        <f>IF(Table4[[#This Row],[Report Number]]=_xlfn.MINIFS(Table4[Report Number], Table4[Well Name (WellView Version)], Table4[[#This Row],[Well Name (WellView Version)]]), Table4[[#This Row],[Cum Time Log Days_WV]], Table4[[#This Row],[Cum Time Log Days_WV]]-G386)</f>
        <v>-4.1458333333333375</v>
      </c>
      <c r="P387" s="2">
        <f>(Table4[[#This Row],[dZ ft]]&lt;=50)*Table4[[#This Row],[dT days]]</f>
        <v>0</v>
      </c>
      <c r="Q387">
        <f>YEAR(Table4[[#This Row],[Report Start Date]])</f>
        <v>2019</v>
      </c>
      <c r="R387">
        <f>Table4[[#This Row],[Year Start Date]]</f>
        <v>2019</v>
      </c>
    </row>
    <row r="388" spans="2:18" x14ac:dyDescent="0.3">
      <c r="B388">
        <v>386</v>
      </c>
      <c r="C388" t="s">
        <v>56</v>
      </c>
      <c r="D388" t="s">
        <v>271</v>
      </c>
      <c r="E388">
        <v>4</v>
      </c>
      <c r="F388" s="2">
        <v>1032</v>
      </c>
      <c r="G388" s="2">
        <v>3.8541666666666701</v>
      </c>
      <c r="H388">
        <v>0</v>
      </c>
      <c r="I388">
        <v>0</v>
      </c>
      <c r="J388" s="7">
        <v>43552</v>
      </c>
      <c r="K388" s="7">
        <v>43553</v>
      </c>
      <c r="L388" t="s">
        <v>518</v>
      </c>
      <c r="M388" t="str">
        <f>IFERROR(INDEX(Table2[Campaign], MATCH(Table4[[#This Row],[Well Name (WellView Version)]], Table2[Well Name
Actual], 0)), "A_Others")</f>
        <v>WW - 2018</v>
      </c>
      <c r="N388" s="19">
        <f>IF(Table4[[#This Row],[Report Number]]=_xlfn.MINIFS(Table4[Report Number], Table4[Well Name (WellView Version)], Table4[[#This Row],[Well Name (WellView Version)]]), Table4[[#This Row],[Depth End (MD)]], Table4[[#This Row],[Depth End (MD)]]-F387)</f>
        <v>0</v>
      </c>
      <c r="O388" s="2">
        <f>IF(Table4[[#This Row],[Report Number]]=_xlfn.MINIFS(Table4[Report Number], Table4[Well Name (WellView Version)], Table4[[#This Row],[Well Name (WellView Version)]]), Table4[[#This Row],[Cum Time Log Days_WV]], Table4[[#This Row],[Cum Time Log Days_WV]]-G387)</f>
        <v>1.0000000000000009</v>
      </c>
      <c r="P388" s="2">
        <f>(Table4[[#This Row],[dZ ft]]&lt;=50)*Table4[[#This Row],[dT days]]</f>
        <v>1.0000000000000009</v>
      </c>
      <c r="Q388">
        <f>YEAR(Table4[[#This Row],[Report Start Date]])</f>
        <v>2019</v>
      </c>
      <c r="R388">
        <f>Table4[[#This Row],[Year Start Date]]</f>
        <v>2019</v>
      </c>
    </row>
    <row r="389" spans="2:18" x14ac:dyDescent="0.3">
      <c r="B389">
        <v>387</v>
      </c>
      <c r="C389" t="s">
        <v>345</v>
      </c>
      <c r="D389" t="s">
        <v>265</v>
      </c>
      <c r="E389">
        <v>8</v>
      </c>
      <c r="F389" s="2">
        <v>0</v>
      </c>
      <c r="G389" s="2">
        <v>8.0000000000000071</v>
      </c>
      <c r="J389" s="7">
        <v>43552</v>
      </c>
      <c r="K389" s="7">
        <v>43553</v>
      </c>
      <c r="L389" t="s">
        <v>522</v>
      </c>
      <c r="M389" t="str">
        <f>IFERROR(INDEX(Table2[Campaign], MATCH(Table4[[#This Row],[Well Name (WellView Version)]], Table2[Well Name
Actual], 0)), "A_Others")</f>
        <v>A_Others</v>
      </c>
      <c r="N389" s="19">
        <f>IF(Table4[[#This Row],[Report Number]]=_xlfn.MINIFS(Table4[Report Number], Table4[Well Name (WellView Version)], Table4[[#This Row],[Well Name (WellView Version)]]), Table4[[#This Row],[Depth End (MD)]], Table4[[#This Row],[Depth End (MD)]]-F388)</f>
        <v>-1032</v>
      </c>
      <c r="O389" s="2">
        <f>IF(Table4[[#This Row],[Report Number]]=_xlfn.MINIFS(Table4[Report Number], Table4[Well Name (WellView Version)], Table4[[#This Row],[Well Name (WellView Version)]]), Table4[[#This Row],[Cum Time Log Days_WV]], Table4[[#This Row],[Cum Time Log Days_WV]]-G388)</f>
        <v>4.1458333333333375</v>
      </c>
      <c r="P389" s="2">
        <f>(Table4[[#This Row],[dZ ft]]&lt;=50)*Table4[[#This Row],[dT days]]</f>
        <v>4.1458333333333375</v>
      </c>
      <c r="Q389">
        <f>YEAR(Table4[[#This Row],[Report Start Date]])</f>
        <v>2019</v>
      </c>
      <c r="R389">
        <f>Table4[[#This Row],[Year Start Date]]</f>
        <v>2019</v>
      </c>
    </row>
    <row r="390" spans="2:18" x14ac:dyDescent="0.3">
      <c r="B390">
        <v>388</v>
      </c>
      <c r="C390" t="s">
        <v>345</v>
      </c>
      <c r="D390" t="s">
        <v>265</v>
      </c>
      <c r="E390">
        <v>9</v>
      </c>
      <c r="F390" s="2">
        <v>0</v>
      </c>
      <c r="G390" s="2">
        <v>9.0000000000000071</v>
      </c>
      <c r="J390" s="7">
        <v>43553</v>
      </c>
      <c r="K390" s="7">
        <v>43554</v>
      </c>
      <c r="L390" t="s">
        <v>522</v>
      </c>
      <c r="M390" t="str">
        <f>IFERROR(INDEX(Table2[Campaign], MATCH(Table4[[#This Row],[Well Name (WellView Version)]], Table2[Well Name
Actual], 0)), "A_Others")</f>
        <v>A_Others</v>
      </c>
      <c r="N390" s="19">
        <f>IF(Table4[[#This Row],[Report Number]]=_xlfn.MINIFS(Table4[Report Number], Table4[Well Name (WellView Version)], Table4[[#This Row],[Well Name (WellView Version)]]), Table4[[#This Row],[Depth End (MD)]], Table4[[#This Row],[Depth End (MD)]]-F389)</f>
        <v>0</v>
      </c>
      <c r="O390" s="2">
        <f>IF(Table4[[#This Row],[Report Number]]=_xlfn.MINIFS(Table4[Report Number], Table4[Well Name (WellView Version)], Table4[[#This Row],[Well Name (WellView Version)]]), Table4[[#This Row],[Cum Time Log Days_WV]], Table4[[#This Row],[Cum Time Log Days_WV]]-G389)</f>
        <v>1</v>
      </c>
      <c r="P390" s="2">
        <f>(Table4[[#This Row],[dZ ft]]&lt;=50)*Table4[[#This Row],[dT days]]</f>
        <v>1</v>
      </c>
      <c r="Q390">
        <f>YEAR(Table4[[#This Row],[Report Start Date]])</f>
        <v>2019</v>
      </c>
      <c r="R390">
        <f>Table4[[#This Row],[Year Start Date]]</f>
        <v>2019</v>
      </c>
    </row>
    <row r="391" spans="2:18" x14ac:dyDescent="0.3">
      <c r="B391">
        <v>389</v>
      </c>
      <c r="C391" t="s">
        <v>56</v>
      </c>
      <c r="D391" t="s">
        <v>271</v>
      </c>
      <c r="E391">
        <v>5</v>
      </c>
      <c r="F391" s="2">
        <v>1032</v>
      </c>
      <c r="G391" s="2">
        <v>4.8541666666666714</v>
      </c>
      <c r="H391">
        <v>0</v>
      </c>
      <c r="I391">
        <v>0</v>
      </c>
      <c r="J391" s="7">
        <v>43553</v>
      </c>
      <c r="K391" s="7">
        <v>43554</v>
      </c>
      <c r="L391" t="s">
        <v>518</v>
      </c>
      <c r="M391" t="str">
        <f>IFERROR(INDEX(Table2[Campaign], MATCH(Table4[[#This Row],[Well Name (WellView Version)]], Table2[Well Name
Actual], 0)), "A_Others")</f>
        <v>WW - 2018</v>
      </c>
      <c r="N391" s="19">
        <f>IF(Table4[[#This Row],[Report Number]]=_xlfn.MINIFS(Table4[Report Number], Table4[Well Name (WellView Version)], Table4[[#This Row],[Well Name (WellView Version)]]), Table4[[#This Row],[Depth End (MD)]], Table4[[#This Row],[Depth End (MD)]]-F390)</f>
        <v>1032</v>
      </c>
      <c r="O391" s="2">
        <f>IF(Table4[[#This Row],[Report Number]]=_xlfn.MINIFS(Table4[Report Number], Table4[Well Name (WellView Version)], Table4[[#This Row],[Well Name (WellView Version)]]), Table4[[#This Row],[Cum Time Log Days_WV]], Table4[[#This Row],[Cum Time Log Days_WV]]-G390)</f>
        <v>-4.1458333333333357</v>
      </c>
      <c r="P391" s="2">
        <f>(Table4[[#This Row],[dZ ft]]&lt;=50)*Table4[[#This Row],[dT days]]</f>
        <v>0</v>
      </c>
      <c r="Q391">
        <f>YEAR(Table4[[#This Row],[Report Start Date]])</f>
        <v>2019</v>
      </c>
      <c r="R391">
        <f>Table4[[#This Row],[Year Start Date]]</f>
        <v>2019</v>
      </c>
    </row>
    <row r="392" spans="2:18" x14ac:dyDescent="0.3">
      <c r="B392">
        <v>390</v>
      </c>
      <c r="C392" t="s">
        <v>345</v>
      </c>
      <c r="D392" t="s">
        <v>265</v>
      </c>
      <c r="E392">
        <v>10</v>
      </c>
      <c r="F392" s="2">
        <v>0</v>
      </c>
      <c r="G392" s="2">
        <v>10.000000000000007</v>
      </c>
      <c r="J392" s="7">
        <v>43554</v>
      </c>
      <c r="K392" s="7">
        <v>43555</v>
      </c>
      <c r="L392" t="s">
        <v>522</v>
      </c>
      <c r="M392" t="str">
        <f>IFERROR(INDEX(Table2[Campaign], MATCH(Table4[[#This Row],[Well Name (WellView Version)]], Table2[Well Name
Actual], 0)), "A_Others")</f>
        <v>A_Others</v>
      </c>
      <c r="N392" s="19">
        <f>IF(Table4[[#This Row],[Report Number]]=_xlfn.MINIFS(Table4[Report Number], Table4[Well Name (WellView Version)], Table4[[#This Row],[Well Name (WellView Version)]]), Table4[[#This Row],[Depth End (MD)]], Table4[[#This Row],[Depth End (MD)]]-F391)</f>
        <v>-1032</v>
      </c>
      <c r="O392" s="2">
        <f>IF(Table4[[#This Row],[Report Number]]=_xlfn.MINIFS(Table4[Report Number], Table4[Well Name (WellView Version)], Table4[[#This Row],[Well Name (WellView Version)]]), Table4[[#This Row],[Cum Time Log Days_WV]], Table4[[#This Row],[Cum Time Log Days_WV]]-G391)</f>
        <v>5.1458333333333357</v>
      </c>
      <c r="P392" s="2">
        <f>(Table4[[#This Row],[dZ ft]]&lt;=50)*Table4[[#This Row],[dT days]]</f>
        <v>5.1458333333333357</v>
      </c>
      <c r="Q392">
        <f>YEAR(Table4[[#This Row],[Report Start Date]])</f>
        <v>2019</v>
      </c>
      <c r="R392">
        <f>Table4[[#This Row],[Year Start Date]]</f>
        <v>2019</v>
      </c>
    </row>
    <row r="393" spans="2:18" x14ac:dyDescent="0.3">
      <c r="B393">
        <v>391</v>
      </c>
      <c r="C393" t="s">
        <v>56</v>
      </c>
      <c r="D393" t="s">
        <v>271</v>
      </c>
      <c r="E393">
        <v>6</v>
      </c>
      <c r="F393" s="2">
        <v>1032</v>
      </c>
      <c r="G393" s="2">
        <v>5.8541666666666723</v>
      </c>
      <c r="H393">
        <v>0</v>
      </c>
      <c r="I393">
        <v>0</v>
      </c>
      <c r="J393" s="7">
        <v>43554</v>
      </c>
      <c r="K393" s="7">
        <v>43555</v>
      </c>
      <c r="L393" t="s">
        <v>518</v>
      </c>
      <c r="M393" t="str">
        <f>IFERROR(INDEX(Table2[Campaign], MATCH(Table4[[#This Row],[Well Name (WellView Version)]], Table2[Well Name
Actual], 0)), "A_Others")</f>
        <v>WW - 2018</v>
      </c>
      <c r="N393" s="19">
        <f>IF(Table4[[#This Row],[Report Number]]=_xlfn.MINIFS(Table4[Report Number], Table4[Well Name (WellView Version)], Table4[[#This Row],[Well Name (WellView Version)]]), Table4[[#This Row],[Depth End (MD)]], Table4[[#This Row],[Depth End (MD)]]-F392)</f>
        <v>1032</v>
      </c>
      <c r="O393" s="2">
        <f>IF(Table4[[#This Row],[Report Number]]=_xlfn.MINIFS(Table4[Report Number], Table4[Well Name (WellView Version)], Table4[[#This Row],[Well Name (WellView Version)]]), Table4[[#This Row],[Cum Time Log Days_WV]], Table4[[#This Row],[Cum Time Log Days_WV]]-G392)</f>
        <v>-4.1458333333333348</v>
      </c>
      <c r="P393" s="2">
        <f>(Table4[[#This Row],[dZ ft]]&lt;=50)*Table4[[#This Row],[dT days]]</f>
        <v>0</v>
      </c>
      <c r="Q393">
        <f>YEAR(Table4[[#This Row],[Report Start Date]])</f>
        <v>2019</v>
      </c>
      <c r="R393">
        <f>Table4[[#This Row],[Year Start Date]]</f>
        <v>2019</v>
      </c>
    </row>
    <row r="394" spans="2:18" x14ac:dyDescent="0.3">
      <c r="B394">
        <v>392</v>
      </c>
      <c r="C394" t="s">
        <v>56</v>
      </c>
      <c r="D394" t="s">
        <v>271</v>
      </c>
      <c r="E394">
        <v>7</v>
      </c>
      <c r="F394" s="2">
        <v>1032</v>
      </c>
      <c r="G394" s="2">
        <v>6.8541666666666732</v>
      </c>
      <c r="H394">
        <v>0</v>
      </c>
      <c r="I394">
        <v>0</v>
      </c>
      <c r="J394" s="7">
        <v>43555</v>
      </c>
      <c r="K394" s="7">
        <v>43556</v>
      </c>
      <c r="L394" t="s">
        <v>518</v>
      </c>
      <c r="M394" t="str">
        <f>IFERROR(INDEX(Table2[Campaign], MATCH(Table4[[#This Row],[Well Name (WellView Version)]], Table2[Well Name
Actual], 0)), "A_Others")</f>
        <v>WW - 2018</v>
      </c>
      <c r="N394" s="19">
        <f>IF(Table4[[#This Row],[Report Number]]=_xlfn.MINIFS(Table4[Report Number], Table4[Well Name (WellView Version)], Table4[[#This Row],[Well Name (WellView Version)]]), Table4[[#This Row],[Depth End (MD)]], Table4[[#This Row],[Depth End (MD)]]-F393)</f>
        <v>0</v>
      </c>
      <c r="O394" s="2">
        <f>IF(Table4[[#This Row],[Report Number]]=_xlfn.MINIFS(Table4[Report Number], Table4[Well Name (WellView Version)], Table4[[#This Row],[Well Name (WellView Version)]]), Table4[[#This Row],[Cum Time Log Days_WV]], Table4[[#This Row],[Cum Time Log Days_WV]]-G393)</f>
        <v>1.0000000000000009</v>
      </c>
      <c r="P394" s="2">
        <f>(Table4[[#This Row],[dZ ft]]&lt;=50)*Table4[[#This Row],[dT days]]</f>
        <v>1.0000000000000009</v>
      </c>
      <c r="Q394">
        <f>YEAR(Table4[[#This Row],[Report Start Date]])</f>
        <v>2019</v>
      </c>
      <c r="R394">
        <f>Table4[[#This Row],[Year Start Date]]</f>
        <v>2019</v>
      </c>
    </row>
    <row r="395" spans="2:18" x14ac:dyDescent="0.3">
      <c r="B395">
        <v>393</v>
      </c>
      <c r="C395" t="s">
        <v>345</v>
      </c>
      <c r="D395" t="s">
        <v>265</v>
      </c>
      <c r="E395">
        <v>11</v>
      </c>
      <c r="F395" s="2">
        <v>0</v>
      </c>
      <c r="G395" s="2">
        <v>11.000000000000007</v>
      </c>
      <c r="J395" s="7">
        <v>43555</v>
      </c>
      <c r="K395" s="7">
        <v>43556</v>
      </c>
      <c r="L395" t="s">
        <v>522</v>
      </c>
      <c r="M395" t="str">
        <f>IFERROR(INDEX(Table2[Campaign], MATCH(Table4[[#This Row],[Well Name (WellView Version)]], Table2[Well Name
Actual], 0)), "A_Others")</f>
        <v>A_Others</v>
      </c>
      <c r="N395" s="19">
        <f>IF(Table4[[#This Row],[Report Number]]=_xlfn.MINIFS(Table4[Report Number], Table4[Well Name (WellView Version)], Table4[[#This Row],[Well Name (WellView Version)]]), Table4[[#This Row],[Depth End (MD)]], Table4[[#This Row],[Depth End (MD)]]-F394)</f>
        <v>-1032</v>
      </c>
      <c r="O395" s="2">
        <f>IF(Table4[[#This Row],[Report Number]]=_xlfn.MINIFS(Table4[Report Number], Table4[Well Name (WellView Version)], Table4[[#This Row],[Well Name (WellView Version)]]), Table4[[#This Row],[Cum Time Log Days_WV]], Table4[[#This Row],[Cum Time Log Days_WV]]-G394)</f>
        <v>4.1458333333333339</v>
      </c>
      <c r="P395" s="2">
        <f>(Table4[[#This Row],[dZ ft]]&lt;=50)*Table4[[#This Row],[dT days]]</f>
        <v>4.1458333333333339</v>
      </c>
      <c r="Q395">
        <f>YEAR(Table4[[#This Row],[Report Start Date]])</f>
        <v>2019</v>
      </c>
      <c r="R395">
        <f>Table4[[#This Row],[Year Start Date]]</f>
        <v>2019</v>
      </c>
    </row>
    <row r="396" spans="2:18" x14ac:dyDescent="0.3">
      <c r="B396">
        <v>394</v>
      </c>
      <c r="C396" t="s">
        <v>345</v>
      </c>
      <c r="D396" t="s">
        <v>265</v>
      </c>
      <c r="E396">
        <v>12</v>
      </c>
      <c r="F396" s="2">
        <v>0</v>
      </c>
      <c r="G396" s="2">
        <v>12.000000000000007</v>
      </c>
      <c r="J396" s="7">
        <v>43556</v>
      </c>
      <c r="K396" s="7">
        <v>43557</v>
      </c>
      <c r="L396" t="s">
        <v>522</v>
      </c>
      <c r="M396" t="str">
        <f>IFERROR(INDEX(Table2[Campaign], MATCH(Table4[[#This Row],[Well Name (WellView Version)]], Table2[Well Name
Actual], 0)), "A_Others")</f>
        <v>A_Others</v>
      </c>
      <c r="N396" s="19">
        <f>IF(Table4[[#This Row],[Report Number]]=_xlfn.MINIFS(Table4[Report Number], Table4[Well Name (WellView Version)], Table4[[#This Row],[Well Name (WellView Version)]]), Table4[[#This Row],[Depth End (MD)]], Table4[[#This Row],[Depth End (MD)]]-F395)</f>
        <v>0</v>
      </c>
      <c r="O396" s="2">
        <f>IF(Table4[[#This Row],[Report Number]]=_xlfn.MINIFS(Table4[Report Number], Table4[Well Name (WellView Version)], Table4[[#This Row],[Well Name (WellView Version)]]), Table4[[#This Row],[Cum Time Log Days_WV]], Table4[[#This Row],[Cum Time Log Days_WV]]-G395)</f>
        <v>1</v>
      </c>
      <c r="P396" s="2">
        <f>(Table4[[#This Row],[dZ ft]]&lt;=50)*Table4[[#This Row],[dT days]]</f>
        <v>1</v>
      </c>
      <c r="Q396">
        <f>YEAR(Table4[[#This Row],[Report Start Date]])</f>
        <v>2019</v>
      </c>
      <c r="R396">
        <f>Table4[[#This Row],[Year Start Date]]</f>
        <v>2019</v>
      </c>
    </row>
    <row r="397" spans="2:18" x14ac:dyDescent="0.3">
      <c r="B397">
        <v>395</v>
      </c>
      <c r="C397" t="s">
        <v>56</v>
      </c>
      <c r="D397" t="s">
        <v>271</v>
      </c>
      <c r="E397">
        <v>8</v>
      </c>
      <c r="F397" s="2">
        <v>1729.9999999999998</v>
      </c>
      <c r="G397" s="2">
        <v>7.8541666666666741</v>
      </c>
      <c r="H397">
        <v>408.99999999999983</v>
      </c>
      <c r="I397">
        <v>408.99999999999983</v>
      </c>
      <c r="J397" s="7">
        <v>43556</v>
      </c>
      <c r="K397" s="7">
        <v>43557</v>
      </c>
      <c r="L397" t="s">
        <v>518</v>
      </c>
      <c r="M397" t="str">
        <f>IFERROR(INDEX(Table2[Campaign], MATCH(Table4[[#This Row],[Well Name (WellView Version)]], Table2[Well Name
Actual], 0)), "A_Others")</f>
        <v>WW - 2018</v>
      </c>
      <c r="N397" s="19">
        <f>IF(Table4[[#This Row],[Report Number]]=_xlfn.MINIFS(Table4[Report Number], Table4[Well Name (WellView Version)], Table4[[#This Row],[Well Name (WellView Version)]]), Table4[[#This Row],[Depth End (MD)]], Table4[[#This Row],[Depth End (MD)]]-F396)</f>
        <v>1729.9999999999998</v>
      </c>
      <c r="O397" s="2">
        <f>IF(Table4[[#This Row],[Report Number]]=_xlfn.MINIFS(Table4[Report Number], Table4[Well Name (WellView Version)], Table4[[#This Row],[Well Name (WellView Version)]]), Table4[[#This Row],[Cum Time Log Days_WV]], Table4[[#This Row],[Cum Time Log Days_WV]]-G396)</f>
        <v>-4.145833333333333</v>
      </c>
      <c r="P397" s="2">
        <f>(Table4[[#This Row],[dZ ft]]&lt;=50)*Table4[[#This Row],[dT days]]</f>
        <v>0</v>
      </c>
      <c r="Q397">
        <f>YEAR(Table4[[#This Row],[Report Start Date]])</f>
        <v>2019</v>
      </c>
      <c r="R397">
        <f>Table4[[#This Row],[Year Start Date]]</f>
        <v>2019</v>
      </c>
    </row>
    <row r="398" spans="2:18" x14ac:dyDescent="0.3">
      <c r="B398">
        <v>396</v>
      </c>
      <c r="C398" t="s">
        <v>56</v>
      </c>
      <c r="D398" t="s">
        <v>271</v>
      </c>
      <c r="E398">
        <v>9</v>
      </c>
      <c r="F398" s="2">
        <v>2222</v>
      </c>
      <c r="G398" s="2">
        <v>8.854166666666675</v>
      </c>
      <c r="H398">
        <v>492.00000000000028</v>
      </c>
      <c r="I398">
        <v>492.00000000000028</v>
      </c>
      <c r="J398" s="7">
        <v>43557</v>
      </c>
      <c r="K398" s="7">
        <v>43558</v>
      </c>
      <c r="L398" t="s">
        <v>518</v>
      </c>
      <c r="M398" t="str">
        <f>IFERROR(INDEX(Table2[Campaign], MATCH(Table4[[#This Row],[Well Name (WellView Version)]], Table2[Well Name
Actual], 0)), "A_Others")</f>
        <v>WW - 2018</v>
      </c>
      <c r="N398" s="19">
        <f>IF(Table4[[#This Row],[Report Number]]=_xlfn.MINIFS(Table4[Report Number], Table4[Well Name (WellView Version)], Table4[[#This Row],[Well Name (WellView Version)]]), Table4[[#This Row],[Depth End (MD)]], Table4[[#This Row],[Depth End (MD)]]-F397)</f>
        <v>492.00000000000023</v>
      </c>
      <c r="O398" s="2">
        <f>IF(Table4[[#This Row],[Report Number]]=_xlfn.MINIFS(Table4[Report Number], Table4[Well Name (WellView Version)], Table4[[#This Row],[Well Name (WellView Version)]]), Table4[[#This Row],[Cum Time Log Days_WV]], Table4[[#This Row],[Cum Time Log Days_WV]]-G397)</f>
        <v>1.0000000000000009</v>
      </c>
      <c r="P398" s="2">
        <f>(Table4[[#This Row],[dZ ft]]&lt;=50)*Table4[[#This Row],[dT days]]</f>
        <v>0</v>
      </c>
      <c r="Q398">
        <f>YEAR(Table4[[#This Row],[Report Start Date]])</f>
        <v>2019</v>
      </c>
      <c r="R398">
        <f>Table4[[#This Row],[Year Start Date]]</f>
        <v>2019</v>
      </c>
    </row>
    <row r="399" spans="2:18" x14ac:dyDescent="0.3">
      <c r="B399">
        <v>397</v>
      </c>
      <c r="C399" t="s">
        <v>345</v>
      </c>
      <c r="D399" t="s">
        <v>265</v>
      </c>
      <c r="E399">
        <v>13</v>
      </c>
      <c r="F399" s="2">
        <v>0</v>
      </c>
      <c r="G399" s="2">
        <v>13.000000000000007</v>
      </c>
      <c r="J399" s="7">
        <v>43557</v>
      </c>
      <c r="K399" s="7">
        <v>43558</v>
      </c>
      <c r="L399" t="s">
        <v>522</v>
      </c>
      <c r="M399" t="str">
        <f>IFERROR(INDEX(Table2[Campaign], MATCH(Table4[[#This Row],[Well Name (WellView Version)]], Table2[Well Name
Actual], 0)), "A_Others")</f>
        <v>A_Others</v>
      </c>
      <c r="N399" s="19">
        <f>IF(Table4[[#This Row],[Report Number]]=_xlfn.MINIFS(Table4[Report Number], Table4[Well Name (WellView Version)], Table4[[#This Row],[Well Name (WellView Version)]]), Table4[[#This Row],[Depth End (MD)]], Table4[[#This Row],[Depth End (MD)]]-F398)</f>
        <v>-2222</v>
      </c>
      <c r="O399" s="2">
        <f>IF(Table4[[#This Row],[Report Number]]=_xlfn.MINIFS(Table4[Report Number], Table4[Well Name (WellView Version)], Table4[[#This Row],[Well Name (WellView Version)]]), Table4[[#This Row],[Cum Time Log Days_WV]], Table4[[#This Row],[Cum Time Log Days_WV]]-G398)</f>
        <v>4.1458333333333321</v>
      </c>
      <c r="P399" s="2">
        <f>(Table4[[#This Row],[dZ ft]]&lt;=50)*Table4[[#This Row],[dT days]]</f>
        <v>4.1458333333333321</v>
      </c>
      <c r="Q399">
        <f>YEAR(Table4[[#This Row],[Report Start Date]])</f>
        <v>2019</v>
      </c>
      <c r="R399">
        <f>Table4[[#This Row],[Year Start Date]]</f>
        <v>2019</v>
      </c>
    </row>
    <row r="400" spans="2:18" x14ac:dyDescent="0.3">
      <c r="B400">
        <v>398</v>
      </c>
      <c r="C400" t="s">
        <v>345</v>
      </c>
      <c r="D400" t="s">
        <v>265</v>
      </c>
      <c r="E400">
        <v>14</v>
      </c>
      <c r="F400" s="2">
        <v>0</v>
      </c>
      <c r="G400" s="2">
        <v>14.000000000000007</v>
      </c>
      <c r="J400" s="7">
        <v>43558</v>
      </c>
      <c r="K400" s="7">
        <v>43559</v>
      </c>
      <c r="L400" t="s">
        <v>522</v>
      </c>
      <c r="M400" t="str">
        <f>IFERROR(INDEX(Table2[Campaign], MATCH(Table4[[#This Row],[Well Name (WellView Version)]], Table2[Well Name
Actual], 0)), "A_Others")</f>
        <v>A_Others</v>
      </c>
      <c r="N400" s="19">
        <f>IF(Table4[[#This Row],[Report Number]]=_xlfn.MINIFS(Table4[Report Number], Table4[Well Name (WellView Version)], Table4[[#This Row],[Well Name (WellView Version)]]), Table4[[#This Row],[Depth End (MD)]], Table4[[#This Row],[Depth End (MD)]]-F399)</f>
        <v>0</v>
      </c>
      <c r="O400" s="2">
        <f>IF(Table4[[#This Row],[Report Number]]=_xlfn.MINIFS(Table4[Report Number], Table4[Well Name (WellView Version)], Table4[[#This Row],[Well Name (WellView Version)]]), Table4[[#This Row],[Cum Time Log Days_WV]], Table4[[#This Row],[Cum Time Log Days_WV]]-G399)</f>
        <v>1</v>
      </c>
      <c r="P400" s="2">
        <f>(Table4[[#This Row],[dZ ft]]&lt;=50)*Table4[[#This Row],[dT days]]</f>
        <v>1</v>
      </c>
      <c r="Q400">
        <f>YEAR(Table4[[#This Row],[Report Start Date]])</f>
        <v>2019</v>
      </c>
      <c r="R400">
        <f>Table4[[#This Row],[Year Start Date]]</f>
        <v>2019</v>
      </c>
    </row>
    <row r="401" spans="2:18" x14ac:dyDescent="0.3">
      <c r="B401">
        <v>399</v>
      </c>
      <c r="C401" t="s">
        <v>56</v>
      </c>
      <c r="D401" t="s">
        <v>271</v>
      </c>
      <c r="E401">
        <v>10</v>
      </c>
      <c r="F401" s="2">
        <v>2222</v>
      </c>
      <c r="G401" s="2">
        <v>9.854166666666675</v>
      </c>
      <c r="H401">
        <v>0</v>
      </c>
      <c r="I401">
        <v>0</v>
      </c>
      <c r="J401" s="7">
        <v>43558</v>
      </c>
      <c r="K401" s="7">
        <v>43559</v>
      </c>
      <c r="L401" t="s">
        <v>519</v>
      </c>
      <c r="M401" t="str">
        <f>IFERROR(INDEX(Table2[Campaign], MATCH(Table4[[#This Row],[Well Name (WellView Version)]], Table2[Well Name
Actual], 0)), "A_Others")</f>
        <v>WW - 2018</v>
      </c>
      <c r="N401" s="19">
        <f>IF(Table4[[#This Row],[Report Number]]=_xlfn.MINIFS(Table4[Report Number], Table4[Well Name (WellView Version)], Table4[[#This Row],[Well Name (WellView Version)]]), Table4[[#This Row],[Depth End (MD)]], Table4[[#This Row],[Depth End (MD)]]-F400)</f>
        <v>2222</v>
      </c>
      <c r="O401" s="2">
        <f>IF(Table4[[#This Row],[Report Number]]=_xlfn.MINIFS(Table4[Report Number], Table4[Well Name (WellView Version)], Table4[[#This Row],[Well Name (WellView Version)]]), Table4[[#This Row],[Cum Time Log Days_WV]], Table4[[#This Row],[Cum Time Log Days_WV]]-G400)</f>
        <v>-4.1458333333333321</v>
      </c>
      <c r="P401" s="2">
        <f>(Table4[[#This Row],[dZ ft]]&lt;=50)*Table4[[#This Row],[dT days]]</f>
        <v>0</v>
      </c>
      <c r="Q401">
        <f>YEAR(Table4[[#This Row],[Report Start Date]])</f>
        <v>2019</v>
      </c>
      <c r="R401">
        <f>Table4[[#This Row],[Year Start Date]]</f>
        <v>2019</v>
      </c>
    </row>
    <row r="402" spans="2:18" x14ac:dyDescent="0.3">
      <c r="B402">
        <v>400</v>
      </c>
      <c r="C402" t="s">
        <v>56</v>
      </c>
      <c r="D402" t="s">
        <v>271</v>
      </c>
      <c r="E402">
        <v>11</v>
      </c>
      <c r="F402" s="2">
        <v>2222</v>
      </c>
      <c r="G402" s="2">
        <v>10.854166666666675</v>
      </c>
      <c r="H402">
        <v>0</v>
      </c>
      <c r="I402">
        <v>0</v>
      </c>
      <c r="J402" s="7">
        <v>43559</v>
      </c>
      <c r="K402" s="7">
        <v>43560</v>
      </c>
      <c r="L402" t="s">
        <v>519</v>
      </c>
      <c r="M402" t="str">
        <f>IFERROR(INDEX(Table2[Campaign], MATCH(Table4[[#This Row],[Well Name (WellView Version)]], Table2[Well Name
Actual], 0)), "A_Others")</f>
        <v>WW - 2018</v>
      </c>
      <c r="N402" s="19">
        <f>IF(Table4[[#This Row],[Report Number]]=_xlfn.MINIFS(Table4[Report Number], Table4[Well Name (WellView Version)], Table4[[#This Row],[Well Name (WellView Version)]]), Table4[[#This Row],[Depth End (MD)]], Table4[[#This Row],[Depth End (MD)]]-F401)</f>
        <v>0</v>
      </c>
      <c r="O402" s="2">
        <f>IF(Table4[[#This Row],[Report Number]]=_xlfn.MINIFS(Table4[Report Number], Table4[Well Name (WellView Version)], Table4[[#This Row],[Well Name (WellView Version)]]), Table4[[#This Row],[Cum Time Log Days_WV]], Table4[[#This Row],[Cum Time Log Days_WV]]-G401)</f>
        <v>1</v>
      </c>
      <c r="P402" s="2">
        <f>(Table4[[#This Row],[dZ ft]]&lt;=50)*Table4[[#This Row],[dT days]]</f>
        <v>1</v>
      </c>
      <c r="Q402">
        <f>YEAR(Table4[[#This Row],[Report Start Date]])</f>
        <v>2019</v>
      </c>
      <c r="R402">
        <f>Table4[[#This Row],[Year Start Date]]</f>
        <v>2019</v>
      </c>
    </row>
    <row r="403" spans="2:18" x14ac:dyDescent="0.3">
      <c r="B403">
        <v>401</v>
      </c>
      <c r="C403" t="s">
        <v>345</v>
      </c>
      <c r="D403" t="s">
        <v>265</v>
      </c>
      <c r="E403">
        <v>15</v>
      </c>
      <c r="F403" s="2">
        <v>0</v>
      </c>
      <c r="G403" s="2">
        <v>14.395833333333341</v>
      </c>
      <c r="J403" s="7">
        <v>43559</v>
      </c>
      <c r="K403" s="7">
        <v>43560.395833333328</v>
      </c>
      <c r="L403" t="s">
        <v>522</v>
      </c>
      <c r="M403" t="str">
        <f>IFERROR(INDEX(Table2[Campaign], MATCH(Table4[[#This Row],[Well Name (WellView Version)]], Table2[Well Name
Actual], 0)), "A_Others")</f>
        <v>A_Others</v>
      </c>
      <c r="N403" s="19">
        <f>IF(Table4[[#This Row],[Report Number]]=_xlfn.MINIFS(Table4[Report Number], Table4[Well Name (WellView Version)], Table4[[#This Row],[Well Name (WellView Version)]]), Table4[[#This Row],[Depth End (MD)]], Table4[[#This Row],[Depth End (MD)]]-F402)</f>
        <v>-2222</v>
      </c>
      <c r="O403" s="2">
        <f>IF(Table4[[#This Row],[Report Number]]=_xlfn.MINIFS(Table4[Report Number], Table4[Well Name (WellView Version)], Table4[[#This Row],[Well Name (WellView Version)]]), Table4[[#This Row],[Cum Time Log Days_WV]], Table4[[#This Row],[Cum Time Log Days_WV]]-G402)</f>
        <v>3.5416666666666661</v>
      </c>
      <c r="P403" s="2">
        <f>(Table4[[#This Row],[dZ ft]]&lt;=50)*Table4[[#This Row],[dT days]]</f>
        <v>3.5416666666666661</v>
      </c>
      <c r="Q403">
        <f>YEAR(Table4[[#This Row],[Report Start Date]])</f>
        <v>2019</v>
      </c>
      <c r="R403">
        <f>Table4[[#This Row],[Year Start Date]]</f>
        <v>2019</v>
      </c>
    </row>
    <row r="404" spans="2:18" x14ac:dyDescent="0.3">
      <c r="B404">
        <v>402</v>
      </c>
      <c r="C404" t="s">
        <v>264</v>
      </c>
      <c r="D404" t="s">
        <v>265</v>
      </c>
      <c r="E404">
        <v>1</v>
      </c>
      <c r="F404" s="2">
        <v>0</v>
      </c>
      <c r="G404" s="2">
        <v>0.60416666666666718</v>
      </c>
      <c r="J404" s="7">
        <v>43559.395833333328</v>
      </c>
      <c r="K404" s="7">
        <v>43560</v>
      </c>
      <c r="L404" t="s">
        <v>525</v>
      </c>
      <c r="M404" t="str">
        <f>IFERROR(INDEX(Table2[Campaign], MATCH(Table4[[#This Row],[Well Name (WellView Version)]], Table2[Well Name
Actual], 0)), "A_Others")</f>
        <v>A_Others</v>
      </c>
      <c r="N404" s="19">
        <f>IF(Table4[[#This Row],[Report Number]]=_xlfn.MINIFS(Table4[Report Number], Table4[Well Name (WellView Version)], Table4[[#This Row],[Well Name (WellView Version)]]), Table4[[#This Row],[Depth End (MD)]], Table4[[#This Row],[Depth End (MD)]]-F403)</f>
        <v>0</v>
      </c>
      <c r="O404" s="2">
        <f>IF(Table4[[#This Row],[Report Number]]=_xlfn.MINIFS(Table4[Report Number], Table4[Well Name (WellView Version)], Table4[[#This Row],[Well Name (WellView Version)]]), Table4[[#This Row],[Cum Time Log Days_WV]], Table4[[#This Row],[Cum Time Log Days_WV]]-G403)</f>
        <v>0.60416666666666718</v>
      </c>
      <c r="P404" s="2">
        <f>(Table4[[#This Row],[dZ ft]]&lt;=50)*Table4[[#This Row],[dT days]]</f>
        <v>0.60416666666666718</v>
      </c>
      <c r="Q404">
        <f>YEAR(Table4[[#This Row],[Report Start Date]])</f>
        <v>2019</v>
      </c>
      <c r="R404">
        <f>Table4[[#This Row],[Year Start Date]]</f>
        <v>2019</v>
      </c>
    </row>
    <row r="405" spans="2:18" x14ac:dyDescent="0.3">
      <c r="B405">
        <v>403</v>
      </c>
      <c r="C405" t="s">
        <v>56</v>
      </c>
      <c r="D405" t="s">
        <v>271</v>
      </c>
      <c r="E405">
        <v>12</v>
      </c>
      <c r="F405" s="2">
        <v>2222</v>
      </c>
      <c r="G405" s="2">
        <v>11.854166666666675</v>
      </c>
      <c r="H405">
        <v>0</v>
      </c>
      <c r="I405">
        <v>0</v>
      </c>
      <c r="J405" s="7">
        <v>43560</v>
      </c>
      <c r="K405" s="7">
        <v>43561</v>
      </c>
      <c r="L405" t="s">
        <v>521</v>
      </c>
      <c r="M405" t="str">
        <f>IFERROR(INDEX(Table2[Campaign], MATCH(Table4[[#This Row],[Well Name (WellView Version)]], Table2[Well Name
Actual], 0)), "A_Others")</f>
        <v>WW - 2018</v>
      </c>
      <c r="N405" s="19">
        <f>IF(Table4[[#This Row],[Report Number]]=_xlfn.MINIFS(Table4[Report Number], Table4[Well Name (WellView Version)], Table4[[#This Row],[Well Name (WellView Version)]]), Table4[[#This Row],[Depth End (MD)]], Table4[[#This Row],[Depth End (MD)]]-F404)</f>
        <v>2222</v>
      </c>
      <c r="O405" s="2">
        <f>IF(Table4[[#This Row],[Report Number]]=_xlfn.MINIFS(Table4[Report Number], Table4[Well Name (WellView Version)], Table4[[#This Row],[Well Name (WellView Version)]]), Table4[[#This Row],[Cum Time Log Days_WV]], Table4[[#This Row],[Cum Time Log Days_WV]]-G404)</f>
        <v>11.250000000000007</v>
      </c>
      <c r="P405" s="2">
        <f>(Table4[[#This Row],[dZ ft]]&lt;=50)*Table4[[#This Row],[dT days]]</f>
        <v>0</v>
      </c>
      <c r="Q405">
        <f>YEAR(Table4[[#This Row],[Report Start Date]])</f>
        <v>2019</v>
      </c>
      <c r="R405">
        <f>Table4[[#This Row],[Year Start Date]]</f>
        <v>2019</v>
      </c>
    </row>
    <row r="406" spans="2:18" x14ac:dyDescent="0.3">
      <c r="B406">
        <v>404</v>
      </c>
      <c r="C406" t="s">
        <v>264</v>
      </c>
      <c r="D406" t="s">
        <v>265</v>
      </c>
      <c r="E406">
        <v>2</v>
      </c>
      <c r="F406" s="2">
        <v>0</v>
      </c>
      <c r="G406" s="2">
        <v>1.6041666666666681</v>
      </c>
      <c r="J406" s="7">
        <v>43560</v>
      </c>
      <c r="K406" s="7">
        <v>43561</v>
      </c>
      <c r="L406" t="s">
        <v>525</v>
      </c>
      <c r="M406" t="str">
        <f>IFERROR(INDEX(Table2[Campaign], MATCH(Table4[[#This Row],[Well Name (WellView Version)]], Table2[Well Name
Actual], 0)), "A_Others")</f>
        <v>A_Others</v>
      </c>
      <c r="N406" s="19">
        <f>IF(Table4[[#This Row],[Report Number]]=_xlfn.MINIFS(Table4[Report Number], Table4[Well Name (WellView Version)], Table4[[#This Row],[Well Name (WellView Version)]]), Table4[[#This Row],[Depth End (MD)]], Table4[[#This Row],[Depth End (MD)]]-F405)</f>
        <v>-2222</v>
      </c>
      <c r="O406" s="2">
        <f>IF(Table4[[#This Row],[Report Number]]=_xlfn.MINIFS(Table4[Report Number], Table4[Well Name (WellView Version)], Table4[[#This Row],[Well Name (WellView Version)]]), Table4[[#This Row],[Cum Time Log Days_WV]], Table4[[#This Row],[Cum Time Log Days_WV]]-G405)</f>
        <v>-10.250000000000007</v>
      </c>
      <c r="P406" s="2">
        <f>(Table4[[#This Row],[dZ ft]]&lt;=50)*Table4[[#This Row],[dT days]]</f>
        <v>-10.250000000000007</v>
      </c>
      <c r="Q406">
        <f>YEAR(Table4[[#This Row],[Report Start Date]])</f>
        <v>2019</v>
      </c>
      <c r="R406">
        <f>Table4[[#This Row],[Year Start Date]]</f>
        <v>2019</v>
      </c>
    </row>
    <row r="407" spans="2:18" x14ac:dyDescent="0.3">
      <c r="B407">
        <v>405</v>
      </c>
      <c r="C407" t="s">
        <v>56</v>
      </c>
      <c r="D407" t="s">
        <v>271</v>
      </c>
      <c r="E407">
        <v>13</v>
      </c>
      <c r="F407" s="2">
        <v>2222</v>
      </c>
      <c r="G407" s="2">
        <v>12.854166666666675</v>
      </c>
      <c r="H407">
        <v>0</v>
      </c>
      <c r="I407">
        <v>0</v>
      </c>
      <c r="J407" s="7">
        <v>43561</v>
      </c>
      <c r="K407" s="7">
        <v>43562</v>
      </c>
      <c r="L407" t="s">
        <v>521</v>
      </c>
      <c r="M407" t="str">
        <f>IFERROR(INDEX(Table2[Campaign], MATCH(Table4[[#This Row],[Well Name (WellView Version)]], Table2[Well Name
Actual], 0)), "A_Others")</f>
        <v>WW - 2018</v>
      </c>
      <c r="N407" s="19">
        <f>IF(Table4[[#This Row],[Report Number]]=_xlfn.MINIFS(Table4[Report Number], Table4[Well Name (WellView Version)], Table4[[#This Row],[Well Name (WellView Version)]]), Table4[[#This Row],[Depth End (MD)]], Table4[[#This Row],[Depth End (MD)]]-F406)</f>
        <v>2222</v>
      </c>
      <c r="O407" s="2">
        <f>IF(Table4[[#This Row],[Report Number]]=_xlfn.MINIFS(Table4[Report Number], Table4[Well Name (WellView Version)], Table4[[#This Row],[Well Name (WellView Version)]]), Table4[[#This Row],[Cum Time Log Days_WV]], Table4[[#This Row],[Cum Time Log Days_WV]]-G406)</f>
        <v>11.250000000000007</v>
      </c>
      <c r="P407" s="2">
        <f>(Table4[[#This Row],[dZ ft]]&lt;=50)*Table4[[#This Row],[dT days]]</f>
        <v>0</v>
      </c>
      <c r="Q407">
        <f>YEAR(Table4[[#This Row],[Report Start Date]])</f>
        <v>2019</v>
      </c>
      <c r="R407">
        <f>Table4[[#This Row],[Year Start Date]]</f>
        <v>2019</v>
      </c>
    </row>
    <row r="408" spans="2:18" x14ac:dyDescent="0.3">
      <c r="B408">
        <v>406</v>
      </c>
      <c r="C408" t="s">
        <v>264</v>
      </c>
      <c r="D408" t="s">
        <v>265</v>
      </c>
      <c r="E408">
        <v>3</v>
      </c>
      <c r="F408" s="2">
        <v>0</v>
      </c>
      <c r="G408" s="2">
        <v>2.6041666666666687</v>
      </c>
      <c r="J408" s="7">
        <v>43561</v>
      </c>
      <c r="K408" s="7">
        <v>43562</v>
      </c>
      <c r="L408" t="s">
        <v>525</v>
      </c>
      <c r="M408" t="str">
        <f>IFERROR(INDEX(Table2[Campaign], MATCH(Table4[[#This Row],[Well Name (WellView Version)]], Table2[Well Name
Actual], 0)), "A_Others")</f>
        <v>A_Others</v>
      </c>
      <c r="N408" s="19">
        <f>IF(Table4[[#This Row],[Report Number]]=_xlfn.MINIFS(Table4[Report Number], Table4[Well Name (WellView Version)], Table4[[#This Row],[Well Name (WellView Version)]]), Table4[[#This Row],[Depth End (MD)]], Table4[[#This Row],[Depth End (MD)]]-F407)</f>
        <v>-2222</v>
      </c>
      <c r="O408" s="2">
        <f>IF(Table4[[#This Row],[Report Number]]=_xlfn.MINIFS(Table4[Report Number], Table4[Well Name (WellView Version)], Table4[[#This Row],[Well Name (WellView Version)]]), Table4[[#This Row],[Cum Time Log Days_WV]], Table4[[#This Row],[Cum Time Log Days_WV]]-G407)</f>
        <v>-10.250000000000007</v>
      </c>
      <c r="P408" s="2">
        <f>(Table4[[#This Row],[dZ ft]]&lt;=50)*Table4[[#This Row],[dT days]]</f>
        <v>-10.250000000000007</v>
      </c>
      <c r="Q408">
        <f>YEAR(Table4[[#This Row],[Report Start Date]])</f>
        <v>2019</v>
      </c>
      <c r="R408">
        <f>Table4[[#This Row],[Year Start Date]]</f>
        <v>2019</v>
      </c>
    </row>
    <row r="409" spans="2:18" x14ac:dyDescent="0.3">
      <c r="B409">
        <v>407</v>
      </c>
      <c r="C409" t="s">
        <v>56</v>
      </c>
      <c r="D409" t="s">
        <v>271</v>
      </c>
      <c r="E409">
        <v>14</v>
      </c>
      <c r="F409" s="2">
        <v>2364</v>
      </c>
      <c r="G409" s="2">
        <v>13.854166666666675</v>
      </c>
      <c r="H409">
        <v>142.00000000000009</v>
      </c>
      <c r="I409">
        <v>142.00000000000009</v>
      </c>
      <c r="J409" s="7">
        <v>43562</v>
      </c>
      <c r="K409" s="7">
        <v>43563</v>
      </c>
      <c r="L409" t="s">
        <v>521</v>
      </c>
      <c r="M409" t="str">
        <f>IFERROR(INDEX(Table2[Campaign], MATCH(Table4[[#This Row],[Well Name (WellView Version)]], Table2[Well Name
Actual], 0)), "A_Others")</f>
        <v>WW - 2018</v>
      </c>
      <c r="N409" s="19">
        <f>IF(Table4[[#This Row],[Report Number]]=_xlfn.MINIFS(Table4[Report Number], Table4[Well Name (WellView Version)], Table4[[#This Row],[Well Name (WellView Version)]]), Table4[[#This Row],[Depth End (MD)]], Table4[[#This Row],[Depth End (MD)]]-F408)</f>
        <v>2364</v>
      </c>
      <c r="O409" s="2">
        <f>IF(Table4[[#This Row],[Report Number]]=_xlfn.MINIFS(Table4[Report Number], Table4[Well Name (WellView Version)], Table4[[#This Row],[Well Name (WellView Version)]]), Table4[[#This Row],[Cum Time Log Days_WV]], Table4[[#This Row],[Cum Time Log Days_WV]]-G408)</f>
        <v>11.250000000000007</v>
      </c>
      <c r="P409" s="2">
        <f>(Table4[[#This Row],[dZ ft]]&lt;=50)*Table4[[#This Row],[dT days]]</f>
        <v>0</v>
      </c>
      <c r="Q409">
        <f>YEAR(Table4[[#This Row],[Report Start Date]])</f>
        <v>2019</v>
      </c>
      <c r="R409">
        <f>Table4[[#This Row],[Year Start Date]]</f>
        <v>2019</v>
      </c>
    </row>
    <row r="410" spans="2:18" x14ac:dyDescent="0.3">
      <c r="B410">
        <v>408</v>
      </c>
      <c r="C410" t="s">
        <v>264</v>
      </c>
      <c r="D410" t="s">
        <v>265</v>
      </c>
      <c r="E410">
        <v>4</v>
      </c>
      <c r="F410" s="2">
        <v>0</v>
      </c>
      <c r="G410" s="2">
        <v>3.6041666666666696</v>
      </c>
      <c r="J410" s="7">
        <v>43562</v>
      </c>
      <c r="K410" s="7">
        <v>43563</v>
      </c>
      <c r="L410" t="s">
        <v>525</v>
      </c>
      <c r="M410" t="str">
        <f>IFERROR(INDEX(Table2[Campaign], MATCH(Table4[[#This Row],[Well Name (WellView Version)]], Table2[Well Name
Actual], 0)), "A_Others")</f>
        <v>A_Others</v>
      </c>
      <c r="N410" s="19">
        <f>IF(Table4[[#This Row],[Report Number]]=_xlfn.MINIFS(Table4[Report Number], Table4[Well Name (WellView Version)], Table4[[#This Row],[Well Name (WellView Version)]]), Table4[[#This Row],[Depth End (MD)]], Table4[[#This Row],[Depth End (MD)]]-F409)</f>
        <v>-2364</v>
      </c>
      <c r="O410" s="2">
        <f>IF(Table4[[#This Row],[Report Number]]=_xlfn.MINIFS(Table4[Report Number], Table4[Well Name (WellView Version)], Table4[[#This Row],[Well Name (WellView Version)]]), Table4[[#This Row],[Cum Time Log Days_WV]], Table4[[#This Row],[Cum Time Log Days_WV]]-G409)</f>
        <v>-10.250000000000005</v>
      </c>
      <c r="P410" s="2">
        <f>(Table4[[#This Row],[dZ ft]]&lt;=50)*Table4[[#This Row],[dT days]]</f>
        <v>-10.250000000000005</v>
      </c>
      <c r="Q410">
        <f>YEAR(Table4[[#This Row],[Report Start Date]])</f>
        <v>2019</v>
      </c>
      <c r="R410">
        <f>Table4[[#This Row],[Year Start Date]]</f>
        <v>2019</v>
      </c>
    </row>
    <row r="411" spans="2:18" x14ac:dyDescent="0.3">
      <c r="B411">
        <v>409</v>
      </c>
      <c r="C411" t="s">
        <v>56</v>
      </c>
      <c r="D411" t="s">
        <v>271</v>
      </c>
      <c r="E411">
        <v>15</v>
      </c>
      <c r="F411" s="2">
        <v>3085</v>
      </c>
      <c r="G411" s="2">
        <v>14.854166666666675</v>
      </c>
      <c r="H411">
        <v>720.99999999999966</v>
      </c>
      <c r="I411">
        <v>720.99999999999966</v>
      </c>
      <c r="J411" s="7">
        <v>43563</v>
      </c>
      <c r="K411" s="7">
        <v>43564</v>
      </c>
      <c r="L411" t="s">
        <v>521</v>
      </c>
      <c r="M411" t="str">
        <f>IFERROR(INDEX(Table2[Campaign], MATCH(Table4[[#This Row],[Well Name (WellView Version)]], Table2[Well Name
Actual], 0)), "A_Others")</f>
        <v>WW - 2018</v>
      </c>
      <c r="N411" s="19">
        <f>IF(Table4[[#This Row],[Report Number]]=_xlfn.MINIFS(Table4[Report Number], Table4[Well Name (WellView Version)], Table4[[#This Row],[Well Name (WellView Version)]]), Table4[[#This Row],[Depth End (MD)]], Table4[[#This Row],[Depth End (MD)]]-F410)</f>
        <v>3085</v>
      </c>
      <c r="O411" s="2">
        <f>IF(Table4[[#This Row],[Report Number]]=_xlfn.MINIFS(Table4[Report Number], Table4[Well Name (WellView Version)], Table4[[#This Row],[Well Name (WellView Version)]]), Table4[[#This Row],[Cum Time Log Days_WV]], Table4[[#This Row],[Cum Time Log Days_WV]]-G410)</f>
        <v>11.250000000000005</v>
      </c>
      <c r="P411" s="2">
        <f>(Table4[[#This Row],[dZ ft]]&lt;=50)*Table4[[#This Row],[dT days]]</f>
        <v>0</v>
      </c>
      <c r="Q411">
        <f>YEAR(Table4[[#This Row],[Report Start Date]])</f>
        <v>2019</v>
      </c>
      <c r="R411">
        <f>Table4[[#This Row],[Year Start Date]]</f>
        <v>2019</v>
      </c>
    </row>
    <row r="412" spans="2:18" x14ac:dyDescent="0.3">
      <c r="B412">
        <v>410</v>
      </c>
      <c r="C412" t="s">
        <v>56</v>
      </c>
      <c r="D412" t="s">
        <v>271</v>
      </c>
      <c r="E412">
        <v>16</v>
      </c>
      <c r="F412" s="2">
        <v>3559</v>
      </c>
      <c r="G412" s="2">
        <v>15.854166666666675</v>
      </c>
      <c r="H412">
        <v>474.00000000000028</v>
      </c>
      <c r="I412">
        <v>474.00000000000028</v>
      </c>
      <c r="J412" s="7">
        <v>43564</v>
      </c>
      <c r="K412" s="7">
        <v>43565</v>
      </c>
      <c r="L412" t="s">
        <v>521</v>
      </c>
      <c r="M412" t="str">
        <f>IFERROR(INDEX(Table2[Campaign], MATCH(Table4[[#This Row],[Well Name (WellView Version)]], Table2[Well Name
Actual], 0)), "A_Others")</f>
        <v>WW - 2018</v>
      </c>
      <c r="N412" s="19">
        <f>IF(Table4[[#This Row],[Report Number]]=_xlfn.MINIFS(Table4[Report Number], Table4[Well Name (WellView Version)], Table4[[#This Row],[Well Name (WellView Version)]]), Table4[[#This Row],[Depth End (MD)]], Table4[[#This Row],[Depth End (MD)]]-F411)</f>
        <v>474</v>
      </c>
      <c r="O412" s="2">
        <f>IF(Table4[[#This Row],[Report Number]]=_xlfn.MINIFS(Table4[Report Number], Table4[Well Name (WellView Version)], Table4[[#This Row],[Well Name (WellView Version)]]), Table4[[#This Row],[Cum Time Log Days_WV]], Table4[[#This Row],[Cum Time Log Days_WV]]-G411)</f>
        <v>1</v>
      </c>
      <c r="P412" s="2">
        <f>(Table4[[#This Row],[dZ ft]]&lt;=50)*Table4[[#This Row],[dT days]]</f>
        <v>0</v>
      </c>
      <c r="Q412">
        <f>YEAR(Table4[[#This Row],[Report Start Date]])</f>
        <v>2019</v>
      </c>
      <c r="R412">
        <f>Table4[[#This Row],[Year Start Date]]</f>
        <v>2019</v>
      </c>
    </row>
    <row r="413" spans="2:18" x14ac:dyDescent="0.3">
      <c r="B413">
        <v>411</v>
      </c>
      <c r="C413" t="s">
        <v>56</v>
      </c>
      <c r="D413" t="s">
        <v>271</v>
      </c>
      <c r="E413">
        <v>17</v>
      </c>
      <c r="F413" s="2">
        <v>3998</v>
      </c>
      <c r="G413" s="2">
        <v>16.854166666666675</v>
      </c>
      <c r="H413">
        <v>438.99999999999989</v>
      </c>
      <c r="I413">
        <v>438.99999999999989</v>
      </c>
      <c r="J413" s="7">
        <v>43565</v>
      </c>
      <c r="K413" s="7">
        <v>43566</v>
      </c>
      <c r="L413" t="s">
        <v>521</v>
      </c>
      <c r="M413" t="str">
        <f>IFERROR(INDEX(Table2[Campaign], MATCH(Table4[[#This Row],[Well Name (WellView Version)]], Table2[Well Name
Actual], 0)), "A_Others")</f>
        <v>WW - 2018</v>
      </c>
      <c r="N413" s="19">
        <f>IF(Table4[[#This Row],[Report Number]]=_xlfn.MINIFS(Table4[Report Number], Table4[Well Name (WellView Version)], Table4[[#This Row],[Well Name (WellView Version)]]), Table4[[#This Row],[Depth End (MD)]], Table4[[#This Row],[Depth End (MD)]]-F412)</f>
        <v>439</v>
      </c>
      <c r="O413" s="2">
        <f>IF(Table4[[#This Row],[Report Number]]=_xlfn.MINIFS(Table4[Report Number], Table4[Well Name (WellView Version)], Table4[[#This Row],[Well Name (WellView Version)]]), Table4[[#This Row],[Cum Time Log Days_WV]], Table4[[#This Row],[Cum Time Log Days_WV]]-G412)</f>
        <v>1</v>
      </c>
      <c r="P413" s="2">
        <f>(Table4[[#This Row],[dZ ft]]&lt;=50)*Table4[[#This Row],[dT days]]</f>
        <v>0</v>
      </c>
      <c r="Q413">
        <f>YEAR(Table4[[#This Row],[Report Start Date]])</f>
        <v>2019</v>
      </c>
      <c r="R413">
        <f>Table4[[#This Row],[Year Start Date]]</f>
        <v>2019</v>
      </c>
    </row>
    <row r="414" spans="2:18" x14ac:dyDescent="0.3">
      <c r="B414">
        <v>412</v>
      </c>
      <c r="C414" t="s">
        <v>56</v>
      </c>
      <c r="D414" t="s">
        <v>271</v>
      </c>
      <c r="E414">
        <v>18</v>
      </c>
      <c r="F414" s="2">
        <v>3998</v>
      </c>
      <c r="G414" s="2">
        <v>17.854166666666675</v>
      </c>
      <c r="H414">
        <v>0</v>
      </c>
      <c r="I414">
        <v>0</v>
      </c>
      <c r="J414" s="7">
        <v>43566</v>
      </c>
      <c r="K414" s="7">
        <v>43567</v>
      </c>
      <c r="L414" t="s">
        <v>521</v>
      </c>
      <c r="M414" t="str">
        <f>IFERROR(INDEX(Table2[Campaign], MATCH(Table4[[#This Row],[Well Name (WellView Version)]], Table2[Well Name
Actual], 0)), "A_Others")</f>
        <v>WW - 2018</v>
      </c>
      <c r="N414" s="19">
        <f>IF(Table4[[#This Row],[Report Number]]=_xlfn.MINIFS(Table4[Report Number], Table4[Well Name (WellView Version)], Table4[[#This Row],[Well Name (WellView Version)]]), Table4[[#This Row],[Depth End (MD)]], Table4[[#This Row],[Depth End (MD)]]-F413)</f>
        <v>0</v>
      </c>
      <c r="O414" s="2">
        <f>IF(Table4[[#This Row],[Report Number]]=_xlfn.MINIFS(Table4[Report Number], Table4[Well Name (WellView Version)], Table4[[#This Row],[Well Name (WellView Version)]]), Table4[[#This Row],[Cum Time Log Days_WV]], Table4[[#This Row],[Cum Time Log Days_WV]]-G413)</f>
        <v>1</v>
      </c>
      <c r="P414" s="2">
        <f>(Table4[[#This Row],[dZ ft]]&lt;=50)*Table4[[#This Row],[dT days]]</f>
        <v>1</v>
      </c>
      <c r="Q414">
        <f>YEAR(Table4[[#This Row],[Report Start Date]])</f>
        <v>2019</v>
      </c>
      <c r="R414">
        <f>Table4[[#This Row],[Year Start Date]]</f>
        <v>2019</v>
      </c>
    </row>
    <row r="415" spans="2:18" x14ac:dyDescent="0.3">
      <c r="B415">
        <v>413</v>
      </c>
      <c r="C415" t="s">
        <v>56</v>
      </c>
      <c r="D415" t="s">
        <v>271</v>
      </c>
      <c r="E415">
        <v>19</v>
      </c>
      <c r="F415" s="2">
        <v>3998</v>
      </c>
      <c r="G415" s="2">
        <v>18.854166666666675</v>
      </c>
      <c r="H415">
        <v>0</v>
      </c>
      <c r="I415">
        <v>0</v>
      </c>
      <c r="J415" s="7">
        <v>43567</v>
      </c>
      <c r="K415" s="7">
        <v>43568</v>
      </c>
      <c r="L415" t="s">
        <v>521</v>
      </c>
      <c r="M415" t="str">
        <f>IFERROR(INDEX(Table2[Campaign], MATCH(Table4[[#This Row],[Well Name (WellView Version)]], Table2[Well Name
Actual], 0)), "A_Others")</f>
        <v>WW - 2018</v>
      </c>
      <c r="N415" s="19">
        <f>IF(Table4[[#This Row],[Report Number]]=_xlfn.MINIFS(Table4[Report Number], Table4[Well Name (WellView Version)], Table4[[#This Row],[Well Name (WellView Version)]]), Table4[[#This Row],[Depth End (MD)]], Table4[[#This Row],[Depth End (MD)]]-F414)</f>
        <v>0</v>
      </c>
      <c r="O415" s="2">
        <f>IF(Table4[[#This Row],[Report Number]]=_xlfn.MINIFS(Table4[Report Number], Table4[Well Name (WellView Version)], Table4[[#This Row],[Well Name (WellView Version)]]), Table4[[#This Row],[Cum Time Log Days_WV]], Table4[[#This Row],[Cum Time Log Days_WV]]-G414)</f>
        <v>1</v>
      </c>
      <c r="P415" s="2">
        <f>(Table4[[#This Row],[dZ ft]]&lt;=50)*Table4[[#This Row],[dT days]]</f>
        <v>1</v>
      </c>
      <c r="Q415">
        <f>YEAR(Table4[[#This Row],[Report Start Date]])</f>
        <v>2019</v>
      </c>
      <c r="R415">
        <f>Table4[[#This Row],[Year Start Date]]</f>
        <v>2019</v>
      </c>
    </row>
    <row r="416" spans="2:18" x14ac:dyDescent="0.3">
      <c r="B416">
        <v>414</v>
      </c>
      <c r="C416" t="s">
        <v>56</v>
      </c>
      <c r="D416" t="s">
        <v>271</v>
      </c>
      <c r="E416">
        <v>20</v>
      </c>
      <c r="F416" s="2">
        <v>3998</v>
      </c>
      <c r="G416" s="2">
        <v>19.854166666666675</v>
      </c>
      <c r="H416">
        <v>0</v>
      </c>
      <c r="I416">
        <v>0</v>
      </c>
      <c r="J416" s="7">
        <v>43568</v>
      </c>
      <c r="K416" s="7">
        <v>43569</v>
      </c>
      <c r="L416" t="s">
        <v>521</v>
      </c>
      <c r="M416" t="str">
        <f>IFERROR(INDEX(Table2[Campaign], MATCH(Table4[[#This Row],[Well Name (WellView Version)]], Table2[Well Name
Actual], 0)), "A_Others")</f>
        <v>WW - 2018</v>
      </c>
      <c r="N416" s="19">
        <f>IF(Table4[[#This Row],[Report Number]]=_xlfn.MINIFS(Table4[Report Number], Table4[Well Name (WellView Version)], Table4[[#This Row],[Well Name (WellView Version)]]), Table4[[#This Row],[Depth End (MD)]], Table4[[#This Row],[Depth End (MD)]]-F415)</f>
        <v>0</v>
      </c>
      <c r="O416" s="2">
        <f>IF(Table4[[#This Row],[Report Number]]=_xlfn.MINIFS(Table4[Report Number], Table4[Well Name (WellView Version)], Table4[[#This Row],[Well Name (WellView Version)]]), Table4[[#This Row],[Cum Time Log Days_WV]], Table4[[#This Row],[Cum Time Log Days_WV]]-G415)</f>
        <v>1</v>
      </c>
      <c r="P416" s="2">
        <f>(Table4[[#This Row],[dZ ft]]&lt;=50)*Table4[[#This Row],[dT days]]</f>
        <v>1</v>
      </c>
      <c r="Q416">
        <f>YEAR(Table4[[#This Row],[Report Start Date]])</f>
        <v>2019</v>
      </c>
      <c r="R416">
        <f>Table4[[#This Row],[Year Start Date]]</f>
        <v>2019</v>
      </c>
    </row>
    <row r="417" spans="2:18" x14ac:dyDescent="0.3">
      <c r="B417">
        <v>415</v>
      </c>
      <c r="C417" t="s">
        <v>56</v>
      </c>
      <c r="D417" t="s">
        <v>271</v>
      </c>
      <c r="E417">
        <v>21</v>
      </c>
      <c r="F417" s="2">
        <v>3998</v>
      </c>
      <c r="G417" s="2">
        <v>20.854166666666675</v>
      </c>
      <c r="H417">
        <v>0</v>
      </c>
      <c r="I417">
        <v>0</v>
      </c>
      <c r="J417" s="7">
        <v>43569</v>
      </c>
      <c r="K417" s="7">
        <v>43570</v>
      </c>
      <c r="L417" t="s">
        <v>521</v>
      </c>
      <c r="M417" t="str">
        <f>IFERROR(INDEX(Table2[Campaign], MATCH(Table4[[#This Row],[Well Name (WellView Version)]], Table2[Well Name
Actual], 0)), "A_Others")</f>
        <v>WW - 2018</v>
      </c>
      <c r="N417" s="19">
        <f>IF(Table4[[#This Row],[Report Number]]=_xlfn.MINIFS(Table4[Report Number], Table4[Well Name (WellView Version)], Table4[[#This Row],[Well Name (WellView Version)]]), Table4[[#This Row],[Depth End (MD)]], Table4[[#This Row],[Depth End (MD)]]-F416)</f>
        <v>0</v>
      </c>
      <c r="O417" s="2">
        <f>IF(Table4[[#This Row],[Report Number]]=_xlfn.MINIFS(Table4[Report Number], Table4[Well Name (WellView Version)], Table4[[#This Row],[Well Name (WellView Version)]]), Table4[[#This Row],[Cum Time Log Days_WV]], Table4[[#This Row],[Cum Time Log Days_WV]]-G416)</f>
        <v>1</v>
      </c>
      <c r="P417" s="2">
        <f>(Table4[[#This Row],[dZ ft]]&lt;=50)*Table4[[#This Row],[dT days]]</f>
        <v>1</v>
      </c>
      <c r="Q417">
        <f>YEAR(Table4[[#This Row],[Report Start Date]])</f>
        <v>2019</v>
      </c>
      <c r="R417">
        <f>Table4[[#This Row],[Year Start Date]]</f>
        <v>2019</v>
      </c>
    </row>
    <row r="418" spans="2:18" x14ac:dyDescent="0.3">
      <c r="B418">
        <v>416</v>
      </c>
      <c r="C418" t="s">
        <v>56</v>
      </c>
      <c r="D418" t="s">
        <v>271</v>
      </c>
      <c r="E418">
        <v>22</v>
      </c>
      <c r="F418" s="2">
        <v>3998</v>
      </c>
      <c r="G418" s="2">
        <v>21.854166666666675</v>
      </c>
      <c r="H418">
        <v>0</v>
      </c>
      <c r="I418">
        <v>0</v>
      </c>
      <c r="J418" s="7">
        <v>43570</v>
      </c>
      <c r="K418" s="7">
        <v>43571</v>
      </c>
      <c r="L418" t="s">
        <v>521</v>
      </c>
      <c r="M418" t="str">
        <f>IFERROR(INDEX(Table2[Campaign], MATCH(Table4[[#This Row],[Well Name (WellView Version)]], Table2[Well Name
Actual], 0)), "A_Others")</f>
        <v>WW - 2018</v>
      </c>
      <c r="N418" s="19">
        <f>IF(Table4[[#This Row],[Report Number]]=_xlfn.MINIFS(Table4[Report Number], Table4[Well Name (WellView Version)], Table4[[#This Row],[Well Name (WellView Version)]]), Table4[[#This Row],[Depth End (MD)]], Table4[[#This Row],[Depth End (MD)]]-F417)</f>
        <v>0</v>
      </c>
      <c r="O418" s="2">
        <f>IF(Table4[[#This Row],[Report Number]]=_xlfn.MINIFS(Table4[Report Number], Table4[Well Name (WellView Version)], Table4[[#This Row],[Well Name (WellView Version)]]), Table4[[#This Row],[Cum Time Log Days_WV]], Table4[[#This Row],[Cum Time Log Days_WV]]-G417)</f>
        <v>1</v>
      </c>
      <c r="P418" s="2">
        <f>(Table4[[#This Row],[dZ ft]]&lt;=50)*Table4[[#This Row],[dT days]]</f>
        <v>1</v>
      </c>
      <c r="Q418">
        <f>YEAR(Table4[[#This Row],[Report Start Date]])</f>
        <v>2019</v>
      </c>
      <c r="R418">
        <f>Table4[[#This Row],[Year Start Date]]</f>
        <v>2019</v>
      </c>
    </row>
    <row r="419" spans="2:18" x14ac:dyDescent="0.3">
      <c r="B419">
        <v>417</v>
      </c>
      <c r="C419" t="s">
        <v>56</v>
      </c>
      <c r="D419" t="s">
        <v>271</v>
      </c>
      <c r="E419">
        <v>23</v>
      </c>
      <c r="F419" s="2">
        <v>3998</v>
      </c>
      <c r="G419" s="2">
        <v>22.854166666666675</v>
      </c>
      <c r="H419">
        <v>0</v>
      </c>
      <c r="I419">
        <v>0</v>
      </c>
      <c r="J419" s="7">
        <v>43571</v>
      </c>
      <c r="K419" s="7">
        <v>43572</v>
      </c>
      <c r="L419" t="s">
        <v>521</v>
      </c>
      <c r="M419" t="str">
        <f>IFERROR(INDEX(Table2[Campaign], MATCH(Table4[[#This Row],[Well Name (WellView Version)]], Table2[Well Name
Actual], 0)), "A_Others")</f>
        <v>WW - 2018</v>
      </c>
      <c r="N419" s="19">
        <f>IF(Table4[[#This Row],[Report Number]]=_xlfn.MINIFS(Table4[Report Number], Table4[Well Name (WellView Version)], Table4[[#This Row],[Well Name (WellView Version)]]), Table4[[#This Row],[Depth End (MD)]], Table4[[#This Row],[Depth End (MD)]]-F418)</f>
        <v>0</v>
      </c>
      <c r="O419" s="2">
        <f>IF(Table4[[#This Row],[Report Number]]=_xlfn.MINIFS(Table4[Report Number], Table4[Well Name (WellView Version)], Table4[[#This Row],[Well Name (WellView Version)]]), Table4[[#This Row],[Cum Time Log Days_WV]], Table4[[#This Row],[Cum Time Log Days_WV]]-G418)</f>
        <v>1</v>
      </c>
      <c r="P419" s="2">
        <f>(Table4[[#This Row],[dZ ft]]&lt;=50)*Table4[[#This Row],[dT days]]</f>
        <v>1</v>
      </c>
      <c r="Q419">
        <f>YEAR(Table4[[#This Row],[Report Start Date]])</f>
        <v>2019</v>
      </c>
      <c r="R419">
        <f>Table4[[#This Row],[Year Start Date]]</f>
        <v>2019</v>
      </c>
    </row>
    <row r="420" spans="2:18" x14ac:dyDescent="0.3">
      <c r="B420">
        <v>418</v>
      </c>
      <c r="C420" t="s">
        <v>56</v>
      </c>
      <c r="D420" t="s">
        <v>271</v>
      </c>
      <c r="E420">
        <v>24</v>
      </c>
      <c r="F420" s="2">
        <v>3998</v>
      </c>
      <c r="G420" s="2">
        <v>23.854166666666675</v>
      </c>
      <c r="H420">
        <v>0</v>
      </c>
      <c r="I420">
        <v>0</v>
      </c>
      <c r="J420" s="7">
        <v>43572</v>
      </c>
      <c r="K420" s="7">
        <v>43573</v>
      </c>
      <c r="L420" t="s">
        <v>521</v>
      </c>
      <c r="M420" t="str">
        <f>IFERROR(INDEX(Table2[Campaign], MATCH(Table4[[#This Row],[Well Name (WellView Version)]], Table2[Well Name
Actual], 0)), "A_Others")</f>
        <v>WW - 2018</v>
      </c>
      <c r="N420" s="19">
        <f>IF(Table4[[#This Row],[Report Number]]=_xlfn.MINIFS(Table4[Report Number], Table4[Well Name (WellView Version)], Table4[[#This Row],[Well Name (WellView Version)]]), Table4[[#This Row],[Depth End (MD)]], Table4[[#This Row],[Depth End (MD)]]-F419)</f>
        <v>0</v>
      </c>
      <c r="O420" s="2">
        <f>IF(Table4[[#This Row],[Report Number]]=_xlfn.MINIFS(Table4[Report Number], Table4[Well Name (WellView Version)], Table4[[#This Row],[Well Name (WellView Version)]]), Table4[[#This Row],[Cum Time Log Days_WV]], Table4[[#This Row],[Cum Time Log Days_WV]]-G419)</f>
        <v>1</v>
      </c>
      <c r="P420" s="2">
        <f>(Table4[[#This Row],[dZ ft]]&lt;=50)*Table4[[#This Row],[dT days]]</f>
        <v>1</v>
      </c>
      <c r="Q420">
        <f>YEAR(Table4[[#This Row],[Report Start Date]])</f>
        <v>2019</v>
      </c>
      <c r="R420">
        <f>Table4[[#This Row],[Year Start Date]]</f>
        <v>2019</v>
      </c>
    </row>
    <row r="421" spans="2:18" x14ac:dyDescent="0.3">
      <c r="B421">
        <v>419</v>
      </c>
      <c r="C421" t="s">
        <v>56</v>
      </c>
      <c r="D421" t="s">
        <v>271</v>
      </c>
      <c r="E421">
        <v>25</v>
      </c>
      <c r="F421" s="2">
        <v>3998</v>
      </c>
      <c r="G421" s="2">
        <v>24.854166666666675</v>
      </c>
      <c r="H421">
        <v>0</v>
      </c>
      <c r="I421">
        <v>0</v>
      </c>
      <c r="J421" s="7">
        <v>43573</v>
      </c>
      <c r="K421" s="7">
        <v>43574</v>
      </c>
      <c r="L421" t="s">
        <v>521</v>
      </c>
      <c r="M421" t="str">
        <f>IFERROR(INDEX(Table2[Campaign], MATCH(Table4[[#This Row],[Well Name (WellView Version)]], Table2[Well Name
Actual], 0)), "A_Others")</f>
        <v>WW - 2018</v>
      </c>
      <c r="N421" s="19">
        <f>IF(Table4[[#This Row],[Report Number]]=_xlfn.MINIFS(Table4[Report Number], Table4[Well Name (WellView Version)], Table4[[#This Row],[Well Name (WellView Version)]]), Table4[[#This Row],[Depth End (MD)]], Table4[[#This Row],[Depth End (MD)]]-F420)</f>
        <v>0</v>
      </c>
      <c r="O421" s="2">
        <f>IF(Table4[[#This Row],[Report Number]]=_xlfn.MINIFS(Table4[Report Number], Table4[Well Name (WellView Version)], Table4[[#This Row],[Well Name (WellView Version)]]), Table4[[#This Row],[Cum Time Log Days_WV]], Table4[[#This Row],[Cum Time Log Days_WV]]-G420)</f>
        <v>1</v>
      </c>
      <c r="P421" s="2">
        <f>(Table4[[#This Row],[dZ ft]]&lt;=50)*Table4[[#This Row],[dT days]]</f>
        <v>1</v>
      </c>
      <c r="Q421">
        <f>YEAR(Table4[[#This Row],[Report Start Date]])</f>
        <v>2019</v>
      </c>
      <c r="R421">
        <f>Table4[[#This Row],[Year Start Date]]</f>
        <v>2019</v>
      </c>
    </row>
    <row r="422" spans="2:18" x14ac:dyDescent="0.3">
      <c r="B422">
        <v>420</v>
      </c>
      <c r="C422" t="s">
        <v>56</v>
      </c>
      <c r="D422" t="s">
        <v>271</v>
      </c>
      <c r="E422">
        <v>26</v>
      </c>
      <c r="F422" s="2">
        <v>3998</v>
      </c>
      <c r="G422" s="2">
        <v>25.854166666666675</v>
      </c>
      <c r="H422">
        <v>0</v>
      </c>
      <c r="I422">
        <v>0</v>
      </c>
      <c r="J422" s="7">
        <v>43574</v>
      </c>
      <c r="K422" s="7">
        <v>43575</v>
      </c>
      <c r="L422" t="s">
        <v>521</v>
      </c>
      <c r="M422" t="str">
        <f>IFERROR(INDEX(Table2[Campaign], MATCH(Table4[[#This Row],[Well Name (WellView Version)]], Table2[Well Name
Actual], 0)), "A_Others")</f>
        <v>WW - 2018</v>
      </c>
      <c r="N422" s="19">
        <f>IF(Table4[[#This Row],[Report Number]]=_xlfn.MINIFS(Table4[Report Number], Table4[Well Name (WellView Version)], Table4[[#This Row],[Well Name (WellView Version)]]), Table4[[#This Row],[Depth End (MD)]], Table4[[#This Row],[Depth End (MD)]]-F421)</f>
        <v>0</v>
      </c>
      <c r="O422" s="2">
        <f>IF(Table4[[#This Row],[Report Number]]=_xlfn.MINIFS(Table4[Report Number], Table4[Well Name (WellView Version)], Table4[[#This Row],[Well Name (WellView Version)]]), Table4[[#This Row],[Cum Time Log Days_WV]], Table4[[#This Row],[Cum Time Log Days_WV]]-G421)</f>
        <v>1</v>
      </c>
      <c r="P422" s="2">
        <f>(Table4[[#This Row],[dZ ft]]&lt;=50)*Table4[[#This Row],[dT days]]</f>
        <v>1</v>
      </c>
      <c r="Q422">
        <f>YEAR(Table4[[#This Row],[Report Start Date]])</f>
        <v>2019</v>
      </c>
      <c r="R422">
        <f>Table4[[#This Row],[Year Start Date]]</f>
        <v>2019</v>
      </c>
    </row>
    <row r="423" spans="2:18" x14ac:dyDescent="0.3">
      <c r="B423">
        <v>421</v>
      </c>
      <c r="C423" t="s">
        <v>56</v>
      </c>
      <c r="D423" t="s">
        <v>271</v>
      </c>
      <c r="E423">
        <v>27</v>
      </c>
      <c r="F423" s="2">
        <v>3998</v>
      </c>
      <c r="G423" s="2">
        <v>26.854166666666675</v>
      </c>
      <c r="H423">
        <v>0</v>
      </c>
      <c r="I423">
        <v>0</v>
      </c>
      <c r="J423" s="7">
        <v>43575</v>
      </c>
      <c r="K423" s="7">
        <v>43576</v>
      </c>
      <c r="L423" t="s">
        <v>521</v>
      </c>
      <c r="M423" t="str">
        <f>IFERROR(INDEX(Table2[Campaign], MATCH(Table4[[#This Row],[Well Name (WellView Version)]], Table2[Well Name
Actual], 0)), "A_Others")</f>
        <v>WW - 2018</v>
      </c>
      <c r="N423" s="19">
        <f>IF(Table4[[#This Row],[Report Number]]=_xlfn.MINIFS(Table4[Report Number], Table4[Well Name (WellView Version)], Table4[[#This Row],[Well Name (WellView Version)]]), Table4[[#This Row],[Depth End (MD)]], Table4[[#This Row],[Depth End (MD)]]-F422)</f>
        <v>0</v>
      </c>
      <c r="O423" s="2">
        <f>IF(Table4[[#This Row],[Report Number]]=_xlfn.MINIFS(Table4[Report Number], Table4[Well Name (WellView Version)], Table4[[#This Row],[Well Name (WellView Version)]]), Table4[[#This Row],[Cum Time Log Days_WV]], Table4[[#This Row],[Cum Time Log Days_WV]]-G422)</f>
        <v>1</v>
      </c>
      <c r="P423" s="2">
        <f>(Table4[[#This Row],[dZ ft]]&lt;=50)*Table4[[#This Row],[dT days]]</f>
        <v>1</v>
      </c>
      <c r="Q423">
        <f>YEAR(Table4[[#This Row],[Report Start Date]])</f>
        <v>2019</v>
      </c>
      <c r="R423">
        <f>Table4[[#This Row],[Year Start Date]]</f>
        <v>2019</v>
      </c>
    </row>
    <row r="424" spans="2:18" x14ac:dyDescent="0.3">
      <c r="B424">
        <v>422</v>
      </c>
      <c r="C424" t="s">
        <v>56</v>
      </c>
      <c r="D424" t="s">
        <v>271</v>
      </c>
      <c r="E424">
        <v>28</v>
      </c>
      <c r="F424" s="2">
        <v>3998</v>
      </c>
      <c r="G424" s="2">
        <v>27.854166666666675</v>
      </c>
      <c r="H424">
        <v>0</v>
      </c>
      <c r="I424">
        <v>0</v>
      </c>
      <c r="J424" s="7">
        <v>43576</v>
      </c>
      <c r="K424" s="7">
        <v>43577</v>
      </c>
      <c r="L424" t="s">
        <v>521</v>
      </c>
      <c r="M424" t="str">
        <f>IFERROR(INDEX(Table2[Campaign], MATCH(Table4[[#This Row],[Well Name (WellView Version)]], Table2[Well Name
Actual], 0)), "A_Others")</f>
        <v>WW - 2018</v>
      </c>
      <c r="N424" s="19">
        <f>IF(Table4[[#This Row],[Report Number]]=_xlfn.MINIFS(Table4[Report Number], Table4[Well Name (WellView Version)], Table4[[#This Row],[Well Name (WellView Version)]]), Table4[[#This Row],[Depth End (MD)]], Table4[[#This Row],[Depth End (MD)]]-F423)</f>
        <v>0</v>
      </c>
      <c r="O424" s="2">
        <f>IF(Table4[[#This Row],[Report Number]]=_xlfn.MINIFS(Table4[Report Number], Table4[Well Name (WellView Version)], Table4[[#This Row],[Well Name (WellView Version)]]), Table4[[#This Row],[Cum Time Log Days_WV]], Table4[[#This Row],[Cum Time Log Days_WV]]-G423)</f>
        <v>1</v>
      </c>
      <c r="P424" s="2">
        <f>(Table4[[#This Row],[dZ ft]]&lt;=50)*Table4[[#This Row],[dT days]]</f>
        <v>1</v>
      </c>
      <c r="Q424">
        <f>YEAR(Table4[[#This Row],[Report Start Date]])</f>
        <v>2019</v>
      </c>
      <c r="R424">
        <f>Table4[[#This Row],[Year Start Date]]</f>
        <v>2019</v>
      </c>
    </row>
    <row r="425" spans="2:18" x14ac:dyDescent="0.3">
      <c r="B425">
        <v>423</v>
      </c>
      <c r="C425" t="s">
        <v>56</v>
      </c>
      <c r="D425" t="s">
        <v>271</v>
      </c>
      <c r="E425">
        <v>29</v>
      </c>
      <c r="F425" s="2">
        <v>3998</v>
      </c>
      <c r="G425" s="2">
        <v>28.854166666666675</v>
      </c>
      <c r="H425">
        <v>0</v>
      </c>
      <c r="I425">
        <v>0</v>
      </c>
      <c r="J425" s="7">
        <v>43577</v>
      </c>
      <c r="K425" s="7">
        <v>43578</v>
      </c>
      <c r="L425" t="s">
        <v>521</v>
      </c>
      <c r="M425" t="str">
        <f>IFERROR(INDEX(Table2[Campaign], MATCH(Table4[[#This Row],[Well Name (WellView Version)]], Table2[Well Name
Actual], 0)), "A_Others")</f>
        <v>WW - 2018</v>
      </c>
      <c r="N425" s="19">
        <f>IF(Table4[[#This Row],[Report Number]]=_xlfn.MINIFS(Table4[Report Number], Table4[Well Name (WellView Version)], Table4[[#This Row],[Well Name (WellView Version)]]), Table4[[#This Row],[Depth End (MD)]], Table4[[#This Row],[Depth End (MD)]]-F424)</f>
        <v>0</v>
      </c>
      <c r="O425" s="2">
        <f>IF(Table4[[#This Row],[Report Number]]=_xlfn.MINIFS(Table4[Report Number], Table4[Well Name (WellView Version)], Table4[[#This Row],[Well Name (WellView Version)]]), Table4[[#This Row],[Cum Time Log Days_WV]], Table4[[#This Row],[Cum Time Log Days_WV]]-G424)</f>
        <v>1</v>
      </c>
      <c r="P425" s="2">
        <f>(Table4[[#This Row],[dZ ft]]&lt;=50)*Table4[[#This Row],[dT days]]</f>
        <v>1</v>
      </c>
      <c r="Q425">
        <f>YEAR(Table4[[#This Row],[Report Start Date]])</f>
        <v>2019</v>
      </c>
      <c r="R425">
        <f>Table4[[#This Row],[Year Start Date]]</f>
        <v>2019</v>
      </c>
    </row>
    <row r="426" spans="2:18" x14ac:dyDescent="0.3">
      <c r="B426">
        <v>424</v>
      </c>
      <c r="C426" t="s">
        <v>56</v>
      </c>
      <c r="D426" t="s">
        <v>271</v>
      </c>
      <c r="E426">
        <v>30</v>
      </c>
      <c r="F426" s="2">
        <v>3998</v>
      </c>
      <c r="G426" s="2">
        <v>29.854166666666675</v>
      </c>
      <c r="H426">
        <v>0</v>
      </c>
      <c r="I426">
        <v>0</v>
      </c>
      <c r="J426" s="7">
        <v>43578</v>
      </c>
      <c r="K426" s="7">
        <v>43579</v>
      </c>
      <c r="L426" t="s">
        <v>521</v>
      </c>
      <c r="M426" t="str">
        <f>IFERROR(INDEX(Table2[Campaign], MATCH(Table4[[#This Row],[Well Name (WellView Version)]], Table2[Well Name
Actual], 0)), "A_Others")</f>
        <v>WW - 2018</v>
      </c>
      <c r="N426" s="19">
        <f>IF(Table4[[#This Row],[Report Number]]=_xlfn.MINIFS(Table4[Report Number], Table4[Well Name (WellView Version)], Table4[[#This Row],[Well Name (WellView Version)]]), Table4[[#This Row],[Depth End (MD)]], Table4[[#This Row],[Depth End (MD)]]-F425)</f>
        <v>0</v>
      </c>
      <c r="O426" s="2">
        <f>IF(Table4[[#This Row],[Report Number]]=_xlfn.MINIFS(Table4[Report Number], Table4[Well Name (WellView Version)], Table4[[#This Row],[Well Name (WellView Version)]]), Table4[[#This Row],[Cum Time Log Days_WV]], Table4[[#This Row],[Cum Time Log Days_WV]]-G425)</f>
        <v>1</v>
      </c>
      <c r="P426" s="2">
        <f>(Table4[[#This Row],[dZ ft]]&lt;=50)*Table4[[#This Row],[dT days]]</f>
        <v>1</v>
      </c>
      <c r="Q426">
        <f>YEAR(Table4[[#This Row],[Report Start Date]])</f>
        <v>2019</v>
      </c>
      <c r="R426">
        <f>Table4[[#This Row],[Year Start Date]]</f>
        <v>2019</v>
      </c>
    </row>
    <row r="427" spans="2:18" x14ac:dyDescent="0.3">
      <c r="B427">
        <v>425</v>
      </c>
      <c r="C427" t="s">
        <v>56</v>
      </c>
      <c r="D427" t="s">
        <v>271</v>
      </c>
      <c r="E427">
        <v>31</v>
      </c>
      <c r="F427" s="2">
        <v>3998</v>
      </c>
      <c r="G427" s="2">
        <v>30.854166666666675</v>
      </c>
      <c r="H427">
        <v>0</v>
      </c>
      <c r="I427">
        <v>0</v>
      </c>
      <c r="J427" s="7">
        <v>43579</v>
      </c>
      <c r="K427" s="7">
        <v>43580</v>
      </c>
      <c r="M427" t="str">
        <f>IFERROR(INDEX(Table2[Campaign], MATCH(Table4[[#This Row],[Well Name (WellView Version)]], Table2[Well Name
Actual], 0)), "A_Others")</f>
        <v>WW - 2018</v>
      </c>
      <c r="N427" s="19">
        <f>IF(Table4[[#This Row],[Report Number]]=_xlfn.MINIFS(Table4[Report Number], Table4[Well Name (WellView Version)], Table4[[#This Row],[Well Name (WellView Version)]]), Table4[[#This Row],[Depth End (MD)]], Table4[[#This Row],[Depth End (MD)]]-F426)</f>
        <v>0</v>
      </c>
      <c r="O427" s="2">
        <f>IF(Table4[[#This Row],[Report Number]]=_xlfn.MINIFS(Table4[Report Number], Table4[Well Name (WellView Version)], Table4[[#This Row],[Well Name (WellView Version)]]), Table4[[#This Row],[Cum Time Log Days_WV]], Table4[[#This Row],[Cum Time Log Days_WV]]-G426)</f>
        <v>1</v>
      </c>
      <c r="P427" s="2">
        <f>(Table4[[#This Row],[dZ ft]]&lt;=50)*Table4[[#This Row],[dT days]]</f>
        <v>1</v>
      </c>
      <c r="Q427">
        <f>YEAR(Table4[[#This Row],[Report Start Date]])</f>
        <v>2019</v>
      </c>
      <c r="R427">
        <f>Table4[[#This Row],[Year Start Date]]</f>
        <v>2019</v>
      </c>
    </row>
    <row r="428" spans="2:18" x14ac:dyDescent="0.3">
      <c r="B428">
        <v>426</v>
      </c>
      <c r="C428" t="s">
        <v>56</v>
      </c>
      <c r="D428" t="s">
        <v>271</v>
      </c>
      <c r="E428">
        <v>32</v>
      </c>
      <c r="F428" s="2">
        <v>2449</v>
      </c>
      <c r="G428" s="2">
        <v>31.854166666666675</v>
      </c>
      <c r="H428">
        <v>155.99999999999972</v>
      </c>
      <c r="I428">
        <v>155.99999999999972</v>
      </c>
      <c r="J428" s="7">
        <v>43580</v>
      </c>
      <c r="K428" s="7">
        <v>43581</v>
      </c>
      <c r="M428" t="str">
        <f>IFERROR(INDEX(Table2[Campaign], MATCH(Table4[[#This Row],[Well Name (WellView Version)]], Table2[Well Name
Actual], 0)), "A_Others")</f>
        <v>WW - 2018</v>
      </c>
      <c r="N428" s="19">
        <f>IF(Table4[[#This Row],[Report Number]]=_xlfn.MINIFS(Table4[Report Number], Table4[Well Name (WellView Version)], Table4[[#This Row],[Well Name (WellView Version)]]), Table4[[#This Row],[Depth End (MD)]], Table4[[#This Row],[Depth End (MD)]]-F427)</f>
        <v>-1549</v>
      </c>
      <c r="O428" s="2">
        <f>IF(Table4[[#This Row],[Report Number]]=_xlfn.MINIFS(Table4[Report Number], Table4[Well Name (WellView Version)], Table4[[#This Row],[Well Name (WellView Version)]]), Table4[[#This Row],[Cum Time Log Days_WV]], Table4[[#This Row],[Cum Time Log Days_WV]]-G427)</f>
        <v>1</v>
      </c>
      <c r="P428" s="2">
        <f>(Table4[[#This Row],[dZ ft]]&lt;=50)*Table4[[#This Row],[dT days]]</f>
        <v>1</v>
      </c>
      <c r="Q428">
        <f>YEAR(Table4[[#This Row],[Report Start Date]])</f>
        <v>2019</v>
      </c>
      <c r="R428">
        <f>Table4[[#This Row],[Year Start Date]]</f>
        <v>2019</v>
      </c>
    </row>
    <row r="429" spans="2:18" x14ac:dyDescent="0.3">
      <c r="B429">
        <v>427</v>
      </c>
      <c r="C429" t="s">
        <v>56</v>
      </c>
      <c r="D429" t="s">
        <v>271</v>
      </c>
      <c r="E429">
        <v>33</v>
      </c>
      <c r="F429" s="2">
        <v>2920</v>
      </c>
      <c r="G429" s="2">
        <v>32.854166666666679</v>
      </c>
      <c r="H429">
        <v>471.00000000000028</v>
      </c>
      <c r="I429">
        <v>471.00000000000028</v>
      </c>
      <c r="J429" s="7">
        <v>43581</v>
      </c>
      <c r="K429" s="7">
        <v>43582</v>
      </c>
      <c r="M429" t="str">
        <f>IFERROR(INDEX(Table2[Campaign], MATCH(Table4[[#This Row],[Well Name (WellView Version)]], Table2[Well Name
Actual], 0)), "A_Others")</f>
        <v>WW - 2018</v>
      </c>
      <c r="N429" s="19">
        <f>IF(Table4[[#This Row],[Report Number]]=_xlfn.MINIFS(Table4[Report Number], Table4[Well Name (WellView Version)], Table4[[#This Row],[Well Name (WellView Version)]]), Table4[[#This Row],[Depth End (MD)]], Table4[[#This Row],[Depth End (MD)]]-F428)</f>
        <v>471</v>
      </c>
      <c r="O429" s="2">
        <f>IF(Table4[[#This Row],[Report Number]]=_xlfn.MINIFS(Table4[Report Number], Table4[Well Name (WellView Version)], Table4[[#This Row],[Well Name (WellView Version)]]), Table4[[#This Row],[Cum Time Log Days_WV]], Table4[[#This Row],[Cum Time Log Days_WV]]-G428)</f>
        <v>1.0000000000000036</v>
      </c>
      <c r="P429" s="2">
        <f>(Table4[[#This Row],[dZ ft]]&lt;=50)*Table4[[#This Row],[dT days]]</f>
        <v>0</v>
      </c>
      <c r="Q429">
        <f>YEAR(Table4[[#This Row],[Report Start Date]])</f>
        <v>2019</v>
      </c>
      <c r="R429">
        <f>Table4[[#This Row],[Year Start Date]]</f>
        <v>2019</v>
      </c>
    </row>
    <row r="430" spans="2:18" x14ac:dyDescent="0.3">
      <c r="B430">
        <v>428</v>
      </c>
      <c r="C430" t="s">
        <v>56</v>
      </c>
      <c r="D430" t="s">
        <v>271</v>
      </c>
      <c r="E430">
        <v>34</v>
      </c>
      <c r="F430" s="2">
        <v>3360.0000000000005</v>
      </c>
      <c r="G430" s="2">
        <v>33.854166666666679</v>
      </c>
      <c r="H430">
        <v>440.00000000000023</v>
      </c>
      <c r="I430">
        <v>440.00000000000023</v>
      </c>
      <c r="J430" s="7">
        <v>43582</v>
      </c>
      <c r="K430" s="7">
        <v>43583</v>
      </c>
      <c r="M430" t="str">
        <f>IFERROR(INDEX(Table2[Campaign], MATCH(Table4[[#This Row],[Well Name (WellView Version)]], Table2[Well Name
Actual], 0)), "A_Others")</f>
        <v>WW - 2018</v>
      </c>
      <c r="N430" s="19">
        <f>IF(Table4[[#This Row],[Report Number]]=_xlfn.MINIFS(Table4[Report Number], Table4[Well Name (WellView Version)], Table4[[#This Row],[Well Name (WellView Version)]]), Table4[[#This Row],[Depth End (MD)]], Table4[[#This Row],[Depth End (MD)]]-F429)</f>
        <v>440.00000000000045</v>
      </c>
      <c r="O430" s="2">
        <f>IF(Table4[[#This Row],[Report Number]]=_xlfn.MINIFS(Table4[Report Number], Table4[Well Name (WellView Version)], Table4[[#This Row],[Well Name (WellView Version)]]), Table4[[#This Row],[Cum Time Log Days_WV]], Table4[[#This Row],[Cum Time Log Days_WV]]-G429)</f>
        <v>1</v>
      </c>
      <c r="P430" s="2">
        <f>(Table4[[#This Row],[dZ ft]]&lt;=50)*Table4[[#This Row],[dT days]]</f>
        <v>0</v>
      </c>
      <c r="Q430">
        <f>YEAR(Table4[[#This Row],[Report Start Date]])</f>
        <v>2019</v>
      </c>
      <c r="R430">
        <f>Table4[[#This Row],[Year Start Date]]</f>
        <v>2019</v>
      </c>
    </row>
    <row r="431" spans="2:18" x14ac:dyDescent="0.3">
      <c r="B431">
        <v>429</v>
      </c>
      <c r="C431" t="s">
        <v>56</v>
      </c>
      <c r="D431" t="s">
        <v>271</v>
      </c>
      <c r="E431">
        <v>35</v>
      </c>
      <c r="F431" s="2">
        <v>3517</v>
      </c>
      <c r="G431" s="2">
        <v>34.854166666666679</v>
      </c>
      <c r="H431">
        <v>156.99999999999972</v>
      </c>
      <c r="I431">
        <v>156.99999999999972</v>
      </c>
      <c r="J431" s="7">
        <v>43583</v>
      </c>
      <c r="K431" s="7">
        <v>43584</v>
      </c>
      <c r="M431" t="str">
        <f>IFERROR(INDEX(Table2[Campaign], MATCH(Table4[[#This Row],[Well Name (WellView Version)]], Table2[Well Name
Actual], 0)), "A_Others")</f>
        <v>WW - 2018</v>
      </c>
      <c r="N431" s="19">
        <f>IF(Table4[[#This Row],[Report Number]]=_xlfn.MINIFS(Table4[Report Number], Table4[Well Name (WellView Version)], Table4[[#This Row],[Well Name (WellView Version)]]), Table4[[#This Row],[Depth End (MD)]], Table4[[#This Row],[Depth End (MD)]]-F430)</f>
        <v>156.99999999999955</v>
      </c>
      <c r="O431" s="2">
        <f>IF(Table4[[#This Row],[Report Number]]=_xlfn.MINIFS(Table4[Report Number], Table4[Well Name (WellView Version)], Table4[[#This Row],[Well Name (WellView Version)]]), Table4[[#This Row],[Cum Time Log Days_WV]], Table4[[#This Row],[Cum Time Log Days_WV]]-G430)</f>
        <v>1</v>
      </c>
      <c r="P431" s="2">
        <f>(Table4[[#This Row],[dZ ft]]&lt;=50)*Table4[[#This Row],[dT days]]</f>
        <v>0</v>
      </c>
      <c r="Q431">
        <f>YEAR(Table4[[#This Row],[Report Start Date]])</f>
        <v>2019</v>
      </c>
      <c r="R431">
        <f>Table4[[#This Row],[Year Start Date]]</f>
        <v>2019</v>
      </c>
    </row>
    <row r="432" spans="2:18" x14ac:dyDescent="0.3">
      <c r="B432">
        <v>430</v>
      </c>
      <c r="C432" t="s">
        <v>56</v>
      </c>
      <c r="D432" t="s">
        <v>271</v>
      </c>
      <c r="E432">
        <v>36</v>
      </c>
      <c r="F432" s="2">
        <v>3591</v>
      </c>
      <c r="G432" s="2">
        <v>35.854166666666679</v>
      </c>
      <c r="H432">
        <v>74.000000000000043</v>
      </c>
      <c r="I432">
        <v>74.000000000000043</v>
      </c>
      <c r="J432" s="7">
        <v>43584</v>
      </c>
      <c r="K432" s="7">
        <v>43585</v>
      </c>
      <c r="M432" t="str">
        <f>IFERROR(INDEX(Table2[Campaign], MATCH(Table4[[#This Row],[Well Name (WellView Version)]], Table2[Well Name
Actual], 0)), "A_Others")</f>
        <v>WW - 2018</v>
      </c>
      <c r="N432" s="19">
        <f>IF(Table4[[#This Row],[Report Number]]=_xlfn.MINIFS(Table4[Report Number], Table4[Well Name (WellView Version)], Table4[[#This Row],[Well Name (WellView Version)]]), Table4[[#This Row],[Depth End (MD)]], Table4[[#This Row],[Depth End (MD)]]-F431)</f>
        <v>74</v>
      </c>
      <c r="O432" s="2">
        <f>IF(Table4[[#This Row],[Report Number]]=_xlfn.MINIFS(Table4[Report Number], Table4[Well Name (WellView Version)], Table4[[#This Row],[Well Name (WellView Version)]]), Table4[[#This Row],[Cum Time Log Days_WV]], Table4[[#This Row],[Cum Time Log Days_WV]]-G431)</f>
        <v>1</v>
      </c>
      <c r="P432" s="2">
        <f>(Table4[[#This Row],[dZ ft]]&lt;=50)*Table4[[#This Row],[dT days]]</f>
        <v>0</v>
      </c>
      <c r="Q432">
        <f>YEAR(Table4[[#This Row],[Report Start Date]])</f>
        <v>2019</v>
      </c>
      <c r="R432">
        <f>Table4[[#This Row],[Year Start Date]]</f>
        <v>2019</v>
      </c>
    </row>
    <row r="433" spans="2:18" x14ac:dyDescent="0.3">
      <c r="B433">
        <v>431</v>
      </c>
      <c r="C433" t="s">
        <v>513</v>
      </c>
      <c r="D433" t="s">
        <v>265</v>
      </c>
      <c r="E433">
        <v>1</v>
      </c>
      <c r="F433" s="2">
        <v>0</v>
      </c>
      <c r="G433" s="2"/>
      <c r="J433" s="7">
        <v>43584.25</v>
      </c>
      <c r="K433" s="7">
        <v>43585</v>
      </c>
      <c r="L433" t="s">
        <v>520</v>
      </c>
      <c r="M433" t="str">
        <f>IFERROR(INDEX(Table2[Campaign], MATCH(Table4[[#This Row],[Well Name (WellView Version)]], Table2[Well Name
Actual], 0)), "A_Others")</f>
        <v>A_Others</v>
      </c>
      <c r="N433" s="19">
        <f>IF(Table4[[#This Row],[Report Number]]=_xlfn.MINIFS(Table4[Report Number], Table4[Well Name (WellView Version)], Table4[[#This Row],[Well Name (WellView Version)]]), Table4[[#This Row],[Depth End (MD)]], Table4[[#This Row],[Depth End (MD)]]-F432)</f>
        <v>0</v>
      </c>
      <c r="O433" s="2">
        <f>IF(Table4[[#This Row],[Report Number]]=_xlfn.MINIFS(Table4[Report Number], Table4[Well Name (WellView Version)], Table4[[#This Row],[Well Name (WellView Version)]]), Table4[[#This Row],[Cum Time Log Days_WV]], Table4[[#This Row],[Cum Time Log Days_WV]]-G432)</f>
        <v>0</v>
      </c>
      <c r="P433" s="2">
        <f>(Table4[[#This Row],[dZ ft]]&lt;=50)*Table4[[#This Row],[dT days]]</f>
        <v>0</v>
      </c>
      <c r="Q433">
        <f>YEAR(Table4[[#This Row],[Report Start Date]])</f>
        <v>2019</v>
      </c>
      <c r="R433">
        <f>Table4[[#This Row],[Year Start Date]]</f>
        <v>2019</v>
      </c>
    </row>
    <row r="434" spans="2:18" x14ac:dyDescent="0.3">
      <c r="B434">
        <v>432</v>
      </c>
      <c r="C434" t="s">
        <v>56</v>
      </c>
      <c r="D434" t="s">
        <v>271</v>
      </c>
      <c r="E434">
        <v>37</v>
      </c>
      <c r="F434" s="2">
        <v>3591</v>
      </c>
      <c r="G434" s="2">
        <v>36.854166666666679</v>
      </c>
      <c r="H434">
        <v>0</v>
      </c>
      <c r="I434">
        <v>0</v>
      </c>
      <c r="J434" s="7">
        <v>43585</v>
      </c>
      <c r="K434" s="7">
        <v>43586</v>
      </c>
      <c r="M434" t="str">
        <f>IFERROR(INDEX(Table2[Campaign], MATCH(Table4[[#This Row],[Well Name (WellView Version)]], Table2[Well Name
Actual], 0)), "A_Others")</f>
        <v>WW - 2018</v>
      </c>
      <c r="N434" s="19">
        <f>IF(Table4[[#This Row],[Report Number]]=_xlfn.MINIFS(Table4[Report Number], Table4[Well Name (WellView Version)], Table4[[#This Row],[Well Name (WellView Version)]]), Table4[[#This Row],[Depth End (MD)]], Table4[[#This Row],[Depth End (MD)]]-F433)</f>
        <v>3591</v>
      </c>
      <c r="O434" s="2">
        <f>IF(Table4[[#This Row],[Report Number]]=_xlfn.MINIFS(Table4[Report Number], Table4[Well Name (WellView Version)], Table4[[#This Row],[Well Name (WellView Version)]]), Table4[[#This Row],[Cum Time Log Days_WV]], Table4[[#This Row],[Cum Time Log Days_WV]]-G433)</f>
        <v>36.854166666666679</v>
      </c>
      <c r="P434" s="2">
        <f>(Table4[[#This Row],[dZ ft]]&lt;=50)*Table4[[#This Row],[dT days]]</f>
        <v>0</v>
      </c>
      <c r="Q434">
        <f>YEAR(Table4[[#This Row],[Report Start Date]])</f>
        <v>2019</v>
      </c>
      <c r="R434">
        <f>Table4[[#This Row],[Year Start Date]]</f>
        <v>2019</v>
      </c>
    </row>
    <row r="435" spans="2:18" x14ac:dyDescent="0.3">
      <c r="B435">
        <v>433</v>
      </c>
      <c r="C435" t="s">
        <v>56</v>
      </c>
      <c r="D435" t="s">
        <v>271</v>
      </c>
      <c r="E435">
        <v>38</v>
      </c>
      <c r="F435" s="2">
        <v>3591</v>
      </c>
      <c r="G435" s="2">
        <v>37.854166666666679</v>
      </c>
      <c r="H435">
        <v>0</v>
      </c>
      <c r="I435">
        <v>0</v>
      </c>
      <c r="J435" s="7">
        <v>43586</v>
      </c>
      <c r="K435" s="7">
        <v>43587</v>
      </c>
      <c r="M435" t="str">
        <f>IFERROR(INDEX(Table2[Campaign], MATCH(Table4[[#This Row],[Well Name (WellView Version)]], Table2[Well Name
Actual], 0)), "A_Others")</f>
        <v>WW - 2018</v>
      </c>
      <c r="N435" s="19">
        <f>IF(Table4[[#This Row],[Report Number]]=_xlfn.MINIFS(Table4[Report Number], Table4[Well Name (WellView Version)], Table4[[#This Row],[Well Name (WellView Version)]]), Table4[[#This Row],[Depth End (MD)]], Table4[[#This Row],[Depth End (MD)]]-F434)</f>
        <v>0</v>
      </c>
      <c r="O435" s="2">
        <f>IF(Table4[[#This Row],[Report Number]]=_xlfn.MINIFS(Table4[Report Number], Table4[Well Name (WellView Version)], Table4[[#This Row],[Well Name (WellView Version)]]), Table4[[#This Row],[Cum Time Log Days_WV]], Table4[[#This Row],[Cum Time Log Days_WV]]-G434)</f>
        <v>1</v>
      </c>
      <c r="P435" s="2">
        <f>(Table4[[#This Row],[dZ ft]]&lt;=50)*Table4[[#This Row],[dT days]]</f>
        <v>1</v>
      </c>
      <c r="Q435">
        <f>YEAR(Table4[[#This Row],[Report Start Date]])</f>
        <v>2019</v>
      </c>
      <c r="R435">
        <f>Table4[[#This Row],[Year Start Date]]</f>
        <v>2019</v>
      </c>
    </row>
    <row r="436" spans="2:18" x14ac:dyDescent="0.3">
      <c r="B436">
        <v>434</v>
      </c>
      <c r="C436" t="s">
        <v>56</v>
      </c>
      <c r="D436" t="s">
        <v>271</v>
      </c>
      <c r="E436">
        <v>39</v>
      </c>
      <c r="F436" s="2">
        <v>3591</v>
      </c>
      <c r="G436" s="2">
        <v>38.854166666666679</v>
      </c>
      <c r="H436">
        <v>0</v>
      </c>
      <c r="I436">
        <v>0</v>
      </c>
      <c r="J436" s="7">
        <v>43587</v>
      </c>
      <c r="K436" s="7">
        <v>43588</v>
      </c>
      <c r="M436" t="str">
        <f>IFERROR(INDEX(Table2[Campaign], MATCH(Table4[[#This Row],[Well Name (WellView Version)]], Table2[Well Name
Actual], 0)), "A_Others")</f>
        <v>WW - 2018</v>
      </c>
      <c r="N436" s="19">
        <f>IF(Table4[[#This Row],[Report Number]]=_xlfn.MINIFS(Table4[Report Number], Table4[Well Name (WellView Version)], Table4[[#This Row],[Well Name (WellView Version)]]), Table4[[#This Row],[Depth End (MD)]], Table4[[#This Row],[Depth End (MD)]]-F435)</f>
        <v>0</v>
      </c>
      <c r="O436" s="2">
        <f>IF(Table4[[#This Row],[Report Number]]=_xlfn.MINIFS(Table4[Report Number], Table4[Well Name (WellView Version)], Table4[[#This Row],[Well Name (WellView Version)]]), Table4[[#This Row],[Cum Time Log Days_WV]], Table4[[#This Row],[Cum Time Log Days_WV]]-G435)</f>
        <v>1</v>
      </c>
      <c r="P436" s="2">
        <f>(Table4[[#This Row],[dZ ft]]&lt;=50)*Table4[[#This Row],[dT days]]</f>
        <v>1</v>
      </c>
      <c r="Q436">
        <f>YEAR(Table4[[#This Row],[Report Start Date]])</f>
        <v>2019</v>
      </c>
      <c r="R436">
        <f>Table4[[#This Row],[Year Start Date]]</f>
        <v>2019</v>
      </c>
    </row>
    <row r="437" spans="2:18" x14ac:dyDescent="0.3">
      <c r="B437">
        <v>435</v>
      </c>
      <c r="C437" t="s">
        <v>56</v>
      </c>
      <c r="D437" t="s">
        <v>271</v>
      </c>
      <c r="E437">
        <v>40</v>
      </c>
      <c r="F437" s="2">
        <v>3764</v>
      </c>
      <c r="G437" s="2">
        <v>39.854166666666679</v>
      </c>
      <c r="H437">
        <v>172.99999999999972</v>
      </c>
      <c r="I437">
        <v>172.99999999999972</v>
      </c>
      <c r="J437" s="7">
        <v>43588</v>
      </c>
      <c r="K437" s="7">
        <v>43589</v>
      </c>
      <c r="M437" t="str">
        <f>IFERROR(INDEX(Table2[Campaign], MATCH(Table4[[#This Row],[Well Name (WellView Version)]], Table2[Well Name
Actual], 0)), "A_Others")</f>
        <v>WW - 2018</v>
      </c>
      <c r="N437" s="19">
        <f>IF(Table4[[#This Row],[Report Number]]=_xlfn.MINIFS(Table4[Report Number], Table4[Well Name (WellView Version)], Table4[[#This Row],[Well Name (WellView Version)]]), Table4[[#This Row],[Depth End (MD)]], Table4[[#This Row],[Depth End (MD)]]-F436)</f>
        <v>173</v>
      </c>
      <c r="O437" s="2">
        <f>IF(Table4[[#This Row],[Report Number]]=_xlfn.MINIFS(Table4[Report Number], Table4[Well Name (WellView Version)], Table4[[#This Row],[Well Name (WellView Version)]]), Table4[[#This Row],[Cum Time Log Days_WV]], Table4[[#This Row],[Cum Time Log Days_WV]]-G436)</f>
        <v>1</v>
      </c>
      <c r="P437" s="2">
        <f>(Table4[[#This Row],[dZ ft]]&lt;=50)*Table4[[#This Row],[dT days]]</f>
        <v>0</v>
      </c>
      <c r="Q437">
        <f>YEAR(Table4[[#This Row],[Report Start Date]])</f>
        <v>2019</v>
      </c>
      <c r="R437">
        <f>Table4[[#This Row],[Year Start Date]]</f>
        <v>2019</v>
      </c>
    </row>
    <row r="438" spans="2:18" x14ac:dyDescent="0.3">
      <c r="B438">
        <v>436</v>
      </c>
      <c r="C438" t="s">
        <v>56</v>
      </c>
      <c r="D438" t="s">
        <v>271</v>
      </c>
      <c r="E438">
        <v>41</v>
      </c>
      <c r="F438" s="2">
        <v>4022</v>
      </c>
      <c r="G438" s="2">
        <v>40.854166666666679</v>
      </c>
      <c r="H438">
        <v>258.00000000000011</v>
      </c>
      <c r="I438">
        <v>258.00000000000011</v>
      </c>
      <c r="J438" s="7">
        <v>43589</v>
      </c>
      <c r="K438" s="7">
        <v>43590</v>
      </c>
      <c r="M438" t="str">
        <f>IFERROR(INDEX(Table2[Campaign], MATCH(Table4[[#This Row],[Well Name (WellView Version)]], Table2[Well Name
Actual], 0)), "A_Others")</f>
        <v>WW - 2018</v>
      </c>
      <c r="N438" s="19">
        <f>IF(Table4[[#This Row],[Report Number]]=_xlfn.MINIFS(Table4[Report Number], Table4[Well Name (WellView Version)], Table4[[#This Row],[Well Name (WellView Version)]]), Table4[[#This Row],[Depth End (MD)]], Table4[[#This Row],[Depth End (MD)]]-F437)</f>
        <v>258</v>
      </c>
      <c r="O438" s="2">
        <f>IF(Table4[[#This Row],[Report Number]]=_xlfn.MINIFS(Table4[Report Number], Table4[Well Name (WellView Version)], Table4[[#This Row],[Well Name (WellView Version)]]), Table4[[#This Row],[Cum Time Log Days_WV]], Table4[[#This Row],[Cum Time Log Days_WV]]-G437)</f>
        <v>1</v>
      </c>
      <c r="P438" s="2">
        <f>(Table4[[#This Row],[dZ ft]]&lt;=50)*Table4[[#This Row],[dT days]]</f>
        <v>0</v>
      </c>
      <c r="Q438">
        <f>YEAR(Table4[[#This Row],[Report Start Date]])</f>
        <v>2019</v>
      </c>
      <c r="R438">
        <f>Table4[[#This Row],[Year Start Date]]</f>
        <v>2019</v>
      </c>
    </row>
    <row r="439" spans="2:18" x14ac:dyDescent="0.3">
      <c r="B439">
        <v>437</v>
      </c>
      <c r="C439" t="s">
        <v>56</v>
      </c>
      <c r="D439" t="s">
        <v>271</v>
      </c>
      <c r="E439">
        <v>42</v>
      </c>
      <c r="F439" s="2">
        <v>4024</v>
      </c>
      <c r="G439" s="2">
        <v>41.854166666666679</v>
      </c>
      <c r="H439">
        <v>2.0000000000000009</v>
      </c>
      <c r="I439">
        <v>2.0000000000000009</v>
      </c>
      <c r="J439" s="7">
        <v>43590</v>
      </c>
      <c r="K439" s="7">
        <v>43591</v>
      </c>
      <c r="M439" t="str">
        <f>IFERROR(INDEX(Table2[Campaign], MATCH(Table4[[#This Row],[Well Name (WellView Version)]], Table2[Well Name
Actual], 0)), "A_Others")</f>
        <v>WW - 2018</v>
      </c>
      <c r="N439" s="19">
        <f>IF(Table4[[#This Row],[Report Number]]=_xlfn.MINIFS(Table4[Report Number], Table4[Well Name (WellView Version)], Table4[[#This Row],[Well Name (WellView Version)]]), Table4[[#This Row],[Depth End (MD)]], Table4[[#This Row],[Depth End (MD)]]-F438)</f>
        <v>2</v>
      </c>
      <c r="O439" s="2">
        <f>IF(Table4[[#This Row],[Report Number]]=_xlfn.MINIFS(Table4[Report Number], Table4[Well Name (WellView Version)], Table4[[#This Row],[Well Name (WellView Version)]]), Table4[[#This Row],[Cum Time Log Days_WV]], Table4[[#This Row],[Cum Time Log Days_WV]]-G438)</f>
        <v>1</v>
      </c>
      <c r="P439" s="2">
        <f>(Table4[[#This Row],[dZ ft]]&lt;=50)*Table4[[#This Row],[dT days]]</f>
        <v>1</v>
      </c>
      <c r="Q439">
        <f>YEAR(Table4[[#This Row],[Report Start Date]])</f>
        <v>2019</v>
      </c>
      <c r="R439">
        <f>Table4[[#This Row],[Year Start Date]]</f>
        <v>2019</v>
      </c>
    </row>
    <row r="440" spans="2:18" x14ac:dyDescent="0.3">
      <c r="B440">
        <v>438</v>
      </c>
      <c r="C440" t="s">
        <v>56</v>
      </c>
      <c r="D440" t="s">
        <v>271</v>
      </c>
      <c r="E440">
        <v>43</v>
      </c>
      <c r="F440" s="2">
        <v>4052</v>
      </c>
      <c r="G440" s="2">
        <v>42.854166666666679</v>
      </c>
      <c r="H440">
        <v>28.000000000000014</v>
      </c>
      <c r="I440">
        <v>28.000000000000014</v>
      </c>
      <c r="J440" s="7">
        <v>43591</v>
      </c>
      <c r="K440" s="7">
        <v>43592</v>
      </c>
      <c r="M440" t="str">
        <f>IFERROR(INDEX(Table2[Campaign], MATCH(Table4[[#This Row],[Well Name (WellView Version)]], Table2[Well Name
Actual], 0)), "A_Others")</f>
        <v>WW - 2018</v>
      </c>
      <c r="N440" s="19">
        <f>IF(Table4[[#This Row],[Report Number]]=_xlfn.MINIFS(Table4[Report Number], Table4[Well Name (WellView Version)], Table4[[#This Row],[Well Name (WellView Version)]]), Table4[[#This Row],[Depth End (MD)]], Table4[[#This Row],[Depth End (MD)]]-F439)</f>
        <v>28</v>
      </c>
      <c r="O440" s="2">
        <f>IF(Table4[[#This Row],[Report Number]]=_xlfn.MINIFS(Table4[Report Number], Table4[Well Name (WellView Version)], Table4[[#This Row],[Well Name (WellView Version)]]), Table4[[#This Row],[Cum Time Log Days_WV]], Table4[[#This Row],[Cum Time Log Days_WV]]-G439)</f>
        <v>1</v>
      </c>
      <c r="P440" s="2">
        <f>(Table4[[#This Row],[dZ ft]]&lt;=50)*Table4[[#This Row],[dT days]]</f>
        <v>1</v>
      </c>
      <c r="Q440">
        <f>YEAR(Table4[[#This Row],[Report Start Date]])</f>
        <v>2019</v>
      </c>
      <c r="R440">
        <f>Table4[[#This Row],[Year Start Date]]</f>
        <v>2019</v>
      </c>
    </row>
    <row r="441" spans="2:18" x14ac:dyDescent="0.3">
      <c r="B441">
        <v>439</v>
      </c>
      <c r="C441" t="s">
        <v>56</v>
      </c>
      <c r="D441" t="s">
        <v>271</v>
      </c>
      <c r="E441">
        <v>44</v>
      </c>
      <c r="F441" s="2">
        <v>4052</v>
      </c>
      <c r="G441" s="2">
        <v>43.854166666666679</v>
      </c>
      <c r="H441">
        <v>0</v>
      </c>
      <c r="I441">
        <v>0</v>
      </c>
      <c r="J441" s="7">
        <v>43592</v>
      </c>
      <c r="K441" s="7">
        <v>43593</v>
      </c>
      <c r="M441" t="str">
        <f>IFERROR(INDEX(Table2[Campaign], MATCH(Table4[[#This Row],[Well Name (WellView Version)]], Table2[Well Name
Actual], 0)), "A_Others")</f>
        <v>WW - 2018</v>
      </c>
      <c r="N441" s="19">
        <f>IF(Table4[[#This Row],[Report Number]]=_xlfn.MINIFS(Table4[Report Number], Table4[Well Name (WellView Version)], Table4[[#This Row],[Well Name (WellView Version)]]), Table4[[#This Row],[Depth End (MD)]], Table4[[#This Row],[Depth End (MD)]]-F440)</f>
        <v>0</v>
      </c>
      <c r="O441" s="2">
        <f>IF(Table4[[#This Row],[Report Number]]=_xlfn.MINIFS(Table4[Report Number], Table4[Well Name (WellView Version)], Table4[[#This Row],[Well Name (WellView Version)]]), Table4[[#This Row],[Cum Time Log Days_WV]], Table4[[#This Row],[Cum Time Log Days_WV]]-G440)</f>
        <v>1</v>
      </c>
      <c r="P441" s="2">
        <f>(Table4[[#This Row],[dZ ft]]&lt;=50)*Table4[[#This Row],[dT days]]</f>
        <v>1</v>
      </c>
      <c r="Q441">
        <f>YEAR(Table4[[#This Row],[Report Start Date]])</f>
        <v>2019</v>
      </c>
      <c r="R441">
        <f>Table4[[#This Row],[Year Start Date]]</f>
        <v>2019</v>
      </c>
    </row>
    <row r="442" spans="2:18" x14ac:dyDescent="0.3">
      <c r="B442">
        <v>440</v>
      </c>
      <c r="C442" t="s">
        <v>56</v>
      </c>
      <c r="D442" t="s">
        <v>271</v>
      </c>
      <c r="E442">
        <v>45</v>
      </c>
      <c r="F442" s="2">
        <v>4083.0000000000005</v>
      </c>
      <c r="G442" s="2">
        <v>44.854166666666679</v>
      </c>
      <c r="H442">
        <v>31.000000000000391</v>
      </c>
      <c r="I442">
        <v>31.000000000000391</v>
      </c>
      <c r="J442" s="7">
        <v>43593</v>
      </c>
      <c r="K442" s="7">
        <v>43594</v>
      </c>
      <c r="M442" t="str">
        <f>IFERROR(INDEX(Table2[Campaign], MATCH(Table4[[#This Row],[Well Name (WellView Version)]], Table2[Well Name
Actual], 0)), "A_Others")</f>
        <v>WW - 2018</v>
      </c>
      <c r="N442" s="19">
        <f>IF(Table4[[#This Row],[Report Number]]=_xlfn.MINIFS(Table4[Report Number], Table4[Well Name (WellView Version)], Table4[[#This Row],[Well Name (WellView Version)]]), Table4[[#This Row],[Depth End (MD)]], Table4[[#This Row],[Depth End (MD)]]-F441)</f>
        <v>31.000000000000455</v>
      </c>
      <c r="O442" s="2">
        <f>IF(Table4[[#This Row],[Report Number]]=_xlfn.MINIFS(Table4[Report Number], Table4[Well Name (WellView Version)], Table4[[#This Row],[Well Name (WellView Version)]]), Table4[[#This Row],[Cum Time Log Days_WV]], Table4[[#This Row],[Cum Time Log Days_WV]]-G441)</f>
        <v>1</v>
      </c>
      <c r="P442" s="2">
        <f>(Table4[[#This Row],[dZ ft]]&lt;=50)*Table4[[#This Row],[dT days]]</f>
        <v>1</v>
      </c>
      <c r="Q442">
        <f>YEAR(Table4[[#This Row],[Report Start Date]])</f>
        <v>2019</v>
      </c>
      <c r="R442">
        <f>Table4[[#This Row],[Year Start Date]]</f>
        <v>2019</v>
      </c>
    </row>
    <row r="443" spans="2:18" x14ac:dyDescent="0.3">
      <c r="B443">
        <v>441</v>
      </c>
      <c r="C443" t="s">
        <v>56</v>
      </c>
      <c r="D443" t="s">
        <v>271</v>
      </c>
      <c r="E443">
        <v>46</v>
      </c>
      <c r="F443" s="2">
        <v>4083.0000000000005</v>
      </c>
      <c r="G443" s="2">
        <v>45.854166666666679</v>
      </c>
      <c r="H443">
        <v>0</v>
      </c>
      <c r="I443">
        <v>0</v>
      </c>
      <c r="J443" s="7">
        <v>43594</v>
      </c>
      <c r="K443" s="7">
        <v>43595</v>
      </c>
      <c r="M443" t="str">
        <f>IFERROR(INDEX(Table2[Campaign], MATCH(Table4[[#This Row],[Well Name (WellView Version)]], Table2[Well Name
Actual], 0)), "A_Others")</f>
        <v>WW - 2018</v>
      </c>
      <c r="N443" s="19">
        <f>IF(Table4[[#This Row],[Report Number]]=_xlfn.MINIFS(Table4[Report Number], Table4[Well Name (WellView Version)], Table4[[#This Row],[Well Name (WellView Version)]]), Table4[[#This Row],[Depth End (MD)]], Table4[[#This Row],[Depth End (MD)]]-F442)</f>
        <v>0</v>
      </c>
      <c r="O443" s="2">
        <f>IF(Table4[[#This Row],[Report Number]]=_xlfn.MINIFS(Table4[Report Number], Table4[Well Name (WellView Version)], Table4[[#This Row],[Well Name (WellView Version)]]), Table4[[#This Row],[Cum Time Log Days_WV]], Table4[[#This Row],[Cum Time Log Days_WV]]-G442)</f>
        <v>1</v>
      </c>
      <c r="P443" s="2">
        <f>(Table4[[#This Row],[dZ ft]]&lt;=50)*Table4[[#This Row],[dT days]]</f>
        <v>1</v>
      </c>
      <c r="Q443">
        <f>YEAR(Table4[[#This Row],[Report Start Date]])</f>
        <v>2019</v>
      </c>
      <c r="R443">
        <f>Table4[[#This Row],[Year Start Date]]</f>
        <v>2019</v>
      </c>
    </row>
    <row r="444" spans="2:18" x14ac:dyDescent="0.3">
      <c r="B444">
        <v>442</v>
      </c>
      <c r="C444" t="s">
        <v>56</v>
      </c>
      <c r="D444" t="s">
        <v>271</v>
      </c>
      <c r="E444">
        <v>47</v>
      </c>
      <c r="F444" s="2">
        <v>4083.0000000000005</v>
      </c>
      <c r="G444" s="2">
        <v>46.854166666666679</v>
      </c>
      <c r="H444">
        <v>0</v>
      </c>
      <c r="I444">
        <v>0</v>
      </c>
      <c r="J444" s="7">
        <v>43595</v>
      </c>
      <c r="K444" s="7">
        <v>43596</v>
      </c>
      <c r="M444" t="str">
        <f>IFERROR(INDEX(Table2[Campaign], MATCH(Table4[[#This Row],[Well Name (WellView Version)]], Table2[Well Name
Actual], 0)), "A_Others")</f>
        <v>WW - 2018</v>
      </c>
      <c r="N444" s="19">
        <f>IF(Table4[[#This Row],[Report Number]]=_xlfn.MINIFS(Table4[Report Number], Table4[Well Name (WellView Version)], Table4[[#This Row],[Well Name (WellView Version)]]), Table4[[#This Row],[Depth End (MD)]], Table4[[#This Row],[Depth End (MD)]]-F443)</f>
        <v>0</v>
      </c>
      <c r="O444" s="2">
        <f>IF(Table4[[#This Row],[Report Number]]=_xlfn.MINIFS(Table4[Report Number], Table4[Well Name (WellView Version)], Table4[[#This Row],[Well Name (WellView Version)]]), Table4[[#This Row],[Cum Time Log Days_WV]], Table4[[#This Row],[Cum Time Log Days_WV]]-G443)</f>
        <v>1</v>
      </c>
      <c r="P444" s="2">
        <f>(Table4[[#This Row],[dZ ft]]&lt;=50)*Table4[[#This Row],[dT days]]</f>
        <v>1</v>
      </c>
      <c r="Q444">
        <f>YEAR(Table4[[#This Row],[Report Start Date]])</f>
        <v>2019</v>
      </c>
      <c r="R444">
        <f>Table4[[#This Row],[Year Start Date]]</f>
        <v>2019</v>
      </c>
    </row>
    <row r="445" spans="2:18" x14ac:dyDescent="0.3">
      <c r="B445">
        <v>443</v>
      </c>
      <c r="C445" t="s">
        <v>56</v>
      </c>
      <c r="D445" t="s">
        <v>271</v>
      </c>
      <c r="E445">
        <v>48</v>
      </c>
      <c r="F445" s="2">
        <v>4083.0000000000005</v>
      </c>
      <c r="G445" s="2">
        <v>47.854166666666679</v>
      </c>
      <c r="H445">
        <v>0</v>
      </c>
      <c r="I445">
        <v>0</v>
      </c>
      <c r="J445" s="7">
        <v>43596</v>
      </c>
      <c r="K445" s="7">
        <v>43597</v>
      </c>
      <c r="M445" t="str">
        <f>IFERROR(INDEX(Table2[Campaign], MATCH(Table4[[#This Row],[Well Name (WellView Version)]], Table2[Well Name
Actual], 0)), "A_Others")</f>
        <v>WW - 2018</v>
      </c>
      <c r="N445" s="19">
        <f>IF(Table4[[#This Row],[Report Number]]=_xlfn.MINIFS(Table4[Report Number], Table4[Well Name (WellView Version)], Table4[[#This Row],[Well Name (WellView Version)]]), Table4[[#This Row],[Depth End (MD)]], Table4[[#This Row],[Depth End (MD)]]-F444)</f>
        <v>0</v>
      </c>
      <c r="O445" s="2">
        <f>IF(Table4[[#This Row],[Report Number]]=_xlfn.MINIFS(Table4[Report Number], Table4[Well Name (WellView Version)], Table4[[#This Row],[Well Name (WellView Version)]]), Table4[[#This Row],[Cum Time Log Days_WV]], Table4[[#This Row],[Cum Time Log Days_WV]]-G444)</f>
        <v>1</v>
      </c>
      <c r="P445" s="2">
        <f>(Table4[[#This Row],[dZ ft]]&lt;=50)*Table4[[#This Row],[dT days]]</f>
        <v>1</v>
      </c>
      <c r="Q445">
        <f>YEAR(Table4[[#This Row],[Report Start Date]])</f>
        <v>2019</v>
      </c>
      <c r="R445">
        <f>Table4[[#This Row],[Year Start Date]]</f>
        <v>2019</v>
      </c>
    </row>
    <row r="446" spans="2:18" x14ac:dyDescent="0.3">
      <c r="B446">
        <v>444</v>
      </c>
      <c r="C446" t="s">
        <v>56</v>
      </c>
      <c r="D446" t="s">
        <v>271</v>
      </c>
      <c r="E446">
        <v>49</v>
      </c>
      <c r="F446" s="2">
        <v>4083.0000000000005</v>
      </c>
      <c r="G446" s="2">
        <v>48.854166666666679</v>
      </c>
      <c r="H446">
        <v>0</v>
      </c>
      <c r="I446">
        <v>0</v>
      </c>
      <c r="J446" s="7">
        <v>43597</v>
      </c>
      <c r="K446" s="7">
        <v>43598</v>
      </c>
      <c r="M446" t="str">
        <f>IFERROR(INDEX(Table2[Campaign], MATCH(Table4[[#This Row],[Well Name (WellView Version)]], Table2[Well Name
Actual], 0)), "A_Others")</f>
        <v>WW - 2018</v>
      </c>
      <c r="N446" s="19">
        <f>IF(Table4[[#This Row],[Report Number]]=_xlfn.MINIFS(Table4[Report Number], Table4[Well Name (WellView Version)], Table4[[#This Row],[Well Name (WellView Version)]]), Table4[[#This Row],[Depth End (MD)]], Table4[[#This Row],[Depth End (MD)]]-F445)</f>
        <v>0</v>
      </c>
      <c r="O446" s="2">
        <f>IF(Table4[[#This Row],[Report Number]]=_xlfn.MINIFS(Table4[Report Number], Table4[Well Name (WellView Version)], Table4[[#This Row],[Well Name (WellView Version)]]), Table4[[#This Row],[Cum Time Log Days_WV]], Table4[[#This Row],[Cum Time Log Days_WV]]-G445)</f>
        <v>1</v>
      </c>
      <c r="P446" s="2">
        <f>(Table4[[#This Row],[dZ ft]]&lt;=50)*Table4[[#This Row],[dT days]]</f>
        <v>1</v>
      </c>
      <c r="Q446">
        <f>YEAR(Table4[[#This Row],[Report Start Date]])</f>
        <v>2019</v>
      </c>
      <c r="R446">
        <f>Table4[[#This Row],[Year Start Date]]</f>
        <v>2019</v>
      </c>
    </row>
    <row r="447" spans="2:18" x14ac:dyDescent="0.3">
      <c r="B447">
        <v>445</v>
      </c>
      <c r="C447" t="s">
        <v>56</v>
      </c>
      <c r="D447" t="s">
        <v>271</v>
      </c>
      <c r="E447">
        <v>50</v>
      </c>
      <c r="F447" s="2">
        <v>4083.0000000000005</v>
      </c>
      <c r="G447" s="2">
        <v>49.854166666666679</v>
      </c>
      <c r="H447">
        <v>0</v>
      </c>
      <c r="I447">
        <v>0</v>
      </c>
      <c r="J447" s="7">
        <v>43598</v>
      </c>
      <c r="K447" s="7">
        <v>43599</v>
      </c>
      <c r="M447" t="str">
        <f>IFERROR(INDEX(Table2[Campaign], MATCH(Table4[[#This Row],[Well Name (WellView Version)]], Table2[Well Name
Actual], 0)), "A_Others")</f>
        <v>WW - 2018</v>
      </c>
      <c r="N447" s="19">
        <f>IF(Table4[[#This Row],[Report Number]]=_xlfn.MINIFS(Table4[Report Number], Table4[Well Name (WellView Version)], Table4[[#This Row],[Well Name (WellView Version)]]), Table4[[#This Row],[Depth End (MD)]], Table4[[#This Row],[Depth End (MD)]]-F446)</f>
        <v>0</v>
      </c>
      <c r="O447" s="2">
        <f>IF(Table4[[#This Row],[Report Number]]=_xlfn.MINIFS(Table4[Report Number], Table4[Well Name (WellView Version)], Table4[[#This Row],[Well Name (WellView Version)]]), Table4[[#This Row],[Cum Time Log Days_WV]], Table4[[#This Row],[Cum Time Log Days_WV]]-G446)</f>
        <v>1</v>
      </c>
      <c r="P447" s="2">
        <f>(Table4[[#This Row],[dZ ft]]&lt;=50)*Table4[[#This Row],[dT days]]</f>
        <v>1</v>
      </c>
      <c r="Q447">
        <f>YEAR(Table4[[#This Row],[Report Start Date]])</f>
        <v>2019</v>
      </c>
      <c r="R447">
        <f>Table4[[#This Row],[Year Start Date]]</f>
        <v>2019</v>
      </c>
    </row>
    <row r="448" spans="2:18" x14ac:dyDescent="0.3">
      <c r="B448">
        <v>446</v>
      </c>
      <c r="C448" t="s">
        <v>56</v>
      </c>
      <c r="D448" t="s">
        <v>271</v>
      </c>
      <c r="E448">
        <v>51</v>
      </c>
      <c r="F448" s="2">
        <v>4083.0000000000005</v>
      </c>
      <c r="G448" s="2">
        <v>50.604166666666679</v>
      </c>
      <c r="H448">
        <v>0</v>
      </c>
      <c r="I448">
        <v>0</v>
      </c>
      <c r="J448" s="7">
        <v>43599</v>
      </c>
      <c r="K448" s="7">
        <v>43599.75</v>
      </c>
      <c r="M448" t="str">
        <f>IFERROR(INDEX(Table2[Campaign], MATCH(Table4[[#This Row],[Well Name (WellView Version)]], Table2[Well Name
Actual], 0)), "A_Others")</f>
        <v>WW - 2018</v>
      </c>
      <c r="N448" s="19">
        <f>IF(Table4[[#This Row],[Report Number]]=_xlfn.MINIFS(Table4[Report Number], Table4[Well Name (WellView Version)], Table4[[#This Row],[Well Name (WellView Version)]]), Table4[[#This Row],[Depth End (MD)]], Table4[[#This Row],[Depth End (MD)]]-F447)</f>
        <v>0</v>
      </c>
      <c r="O448" s="2">
        <f>IF(Table4[[#This Row],[Report Number]]=_xlfn.MINIFS(Table4[Report Number], Table4[Well Name (WellView Version)], Table4[[#This Row],[Well Name (WellView Version)]]), Table4[[#This Row],[Cum Time Log Days_WV]], Table4[[#This Row],[Cum Time Log Days_WV]]-G447)</f>
        <v>0.75</v>
      </c>
      <c r="P448" s="2">
        <f>(Table4[[#This Row],[dZ ft]]&lt;=50)*Table4[[#This Row],[dT days]]</f>
        <v>0.75</v>
      </c>
      <c r="Q448">
        <f>YEAR(Table4[[#This Row],[Report Start Date]])</f>
        <v>2019</v>
      </c>
      <c r="R448">
        <f>Table4[[#This Row],[Year Start Date]]</f>
        <v>2019</v>
      </c>
    </row>
    <row r="449" spans="2:18" x14ac:dyDescent="0.3">
      <c r="B449">
        <v>447</v>
      </c>
      <c r="C449" t="s">
        <v>679</v>
      </c>
      <c r="D449" t="s">
        <v>271</v>
      </c>
      <c r="E449">
        <v>1</v>
      </c>
      <c r="F449" s="2">
        <v>275</v>
      </c>
      <c r="G449" s="2">
        <v>0.37500000000000033</v>
      </c>
      <c r="H449">
        <v>95</v>
      </c>
      <c r="I449">
        <v>95</v>
      </c>
      <c r="J449" s="7">
        <v>43640.625</v>
      </c>
      <c r="K449" s="7">
        <v>43641</v>
      </c>
      <c r="L449" t="s">
        <v>526</v>
      </c>
      <c r="M449" t="str">
        <f>IFERROR(INDEX(Table2[Campaign], MATCH(Table4[[#This Row],[Well Name (WellView Version)]], Table2[Well Name
Actual], 0)), "A_Others")</f>
        <v>DRJ - 2019</v>
      </c>
      <c r="N449" s="19">
        <f>IF(Table4[[#This Row],[Report Number]]=_xlfn.MINIFS(Table4[Report Number], Table4[Well Name (WellView Version)], Table4[[#This Row],[Well Name (WellView Version)]]), Table4[[#This Row],[Depth End (MD)]], Table4[[#This Row],[Depth End (MD)]]-F448)</f>
        <v>275</v>
      </c>
      <c r="O449" s="2">
        <f>IF(Table4[[#This Row],[Report Number]]=_xlfn.MINIFS(Table4[Report Number], Table4[Well Name (WellView Version)], Table4[[#This Row],[Well Name (WellView Version)]]), Table4[[#This Row],[Cum Time Log Days_WV]], Table4[[#This Row],[Cum Time Log Days_WV]]-G448)</f>
        <v>0.37500000000000033</v>
      </c>
      <c r="P449" s="2">
        <f>(Table4[[#This Row],[dZ ft]]&lt;=50)*Table4[[#This Row],[dT days]]</f>
        <v>0</v>
      </c>
      <c r="Q449">
        <f>YEAR(Table4[[#This Row],[Report Start Date]])</f>
        <v>2019</v>
      </c>
      <c r="R449">
        <f>Table4[[#This Row],[Year Start Date]]</f>
        <v>2019</v>
      </c>
    </row>
    <row r="450" spans="2:18" x14ac:dyDescent="0.3">
      <c r="B450">
        <v>448</v>
      </c>
      <c r="C450" t="s">
        <v>679</v>
      </c>
      <c r="D450" t="s">
        <v>271</v>
      </c>
      <c r="E450">
        <v>2</v>
      </c>
      <c r="F450" s="2">
        <v>418</v>
      </c>
      <c r="G450" s="2">
        <v>1.3750000000000009</v>
      </c>
      <c r="H450">
        <v>142.99999999999997</v>
      </c>
      <c r="I450">
        <v>142.99999999999997</v>
      </c>
      <c r="J450" s="7">
        <v>43641</v>
      </c>
      <c r="K450" s="7">
        <v>43642</v>
      </c>
      <c r="L450" t="s">
        <v>526</v>
      </c>
      <c r="M450" t="str">
        <f>IFERROR(INDEX(Table2[Campaign], MATCH(Table4[[#This Row],[Well Name (WellView Version)]], Table2[Well Name
Actual], 0)), "A_Others")</f>
        <v>DRJ - 2019</v>
      </c>
      <c r="N450" s="19">
        <f>IF(Table4[[#This Row],[Report Number]]=_xlfn.MINIFS(Table4[Report Number], Table4[Well Name (WellView Version)], Table4[[#This Row],[Well Name (WellView Version)]]), Table4[[#This Row],[Depth End (MD)]], Table4[[#This Row],[Depth End (MD)]]-F449)</f>
        <v>143</v>
      </c>
      <c r="O450" s="2">
        <f>IF(Table4[[#This Row],[Report Number]]=_xlfn.MINIFS(Table4[Report Number], Table4[Well Name (WellView Version)], Table4[[#This Row],[Well Name (WellView Version)]]), Table4[[#This Row],[Cum Time Log Days_WV]], Table4[[#This Row],[Cum Time Log Days_WV]]-G449)</f>
        <v>1.0000000000000004</v>
      </c>
      <c r="P450" s="2">
        <f>(Table4[[#This Row],[dZ ft]]&lt;=50)*Table4[[#This Row],[dT days]]</f>
        <v>0</v>
      </c>
      <c r="Q450">
        <f>YEAR(Table4[[#This Row],[Report Start Date]])</f>
        <v>2019</v>
      </c>
      <c r="R450">
        <f>Table4[[#This Row],[Year Start Date]]</f>
        <v>2019</v>
      </c>
    </row>
    <row r="451" spans="2:18" x14ac:dyDescent="0.3">
      <c r="B451">
        <v>449</v>
      </c>
      <c r="C451" t="s">
        <v>679</v>
      </c>
      <c r="D451" t="s">
        <v>271</v>
      </c>
      <c r="E451">
        <v>3</v>
      </c>
      <c r="F451" s="2">
        <v>730</v>
      </c>
      <c r="G451" s="2">
        <v>2.3750000000000018</v>
      </c>
      <c r="H451">
        <v>312.00000000000006</v>
      </c>
      <c r="I451">
        <v>312.00000000000006</v>
      </c>
      <c r="J451" s="7">
        <v>43642</v>
      </c>
      <c r="K451" s="7">
        <v>43643</v>
      </c>
      <c r="L451" t="s">
        <v>526</v>
      </c>
      <c r="M451" t="str">
        <f>IFERROR(INDEX(Table2[Campaign], MATCH(Table4[[#This Row],[Well Name (WellView Version)]], Table2[Well Name
Actual], 0)), "A_Others")</f>
        <v>DRJ - 2019</v>
      </c>
      <c r="N451" s="19">
        <f>IF(Table4[[#This Row],[Report Number]]=_xlfn.MINIFS(Table4[Report Number], Table4[Well Name (WellView Version)], Table4[[#This Row],[Well Name (WellView Version)]]), Table4[[#This Row],[Depth End (MD)]], Table4[[#This Row],[Depth End (MD)]]-F450)</f>
        <v>312</v>
      </c>
      <c r="O451" s="2">
        <f>IF(Table4[[#This Row],[Report Number]]=_xlfn.MINIFS(Table4[Report Number], Table4[Well Name (WellView Version)], Table4[[#This Row],[Well Name (WellView Version)]]), Table4[[#This Row],[Cum Time Log Days_WV]], Table4[[#This Row],[Cum Time Log Days_WV]]-G450)</f>
        <v>1.0000000000000009</v>
      </c>
      <c r="P451" s="2">
        <f>(Table4[[#This Row],[dZ ft]]&lt;=50)*Table4[[#This Row],[dT days]]</f>
        <v>0</v>
      </c>
      <c r="Q451">
        <f>YEAR(Table4[[#This Row],[Report Start Date]])</f>
        <v>2019</v>
      </c>
      <c r="R451">
        <f>Table4[[#This Row],[Year Start Date]]</f>
        <v>2019</v>
      </c>
    </row>
    <row r="452" spans="2:18" x14ac:dyDescent="0.3">
      <c r="B452">
        <v>450</v>
      </c>
      <c r="C452" t="s">
        <v>679</v>
      </c>
      <c r="D452" t="s">
        <v>271</v>
      </c>
      <c r="E452">
        <v>4</v>
      </c>
      <c r="F452" s="2">
        <v>969</v>
      </c>
      <c r="G452" s="2">
        <v>3.3750000000000027</v>
      </c>
      <c r="H452">
        <v>238.99999999999994</v>
      </c>
      <c r="I452">
        <v>238.99999999999994</v>
      </c>
      <c r="J452" s="7">
        <v>43643</v>
      </c>
      <c r="K452" s="7">
        <v>43644</v>
      </c>
      <c r="L452" t="s">
        <v>526</v>
      </c>
      <c r="M452" t="str">
        <f>IFERROR(INDEX(Table2[Campaign], MATCH(Table4[[#This Row],[Well Name (WellView Version)]], Table2[Well Name
Actual], 0)), "A_Others")</f>
        <v>DRJ - 2019</v>
      </c>
      <c r="N452" s="19">
        <f>IF(Table4[[#This Row],[Report Number]]=_xlfn.MINIFS(Table4[Report Number], Table4[Well Name (WellView Version)], Table4[[#This Row],[Well Name (WellView Version)]]), Table4[[#This Row],[Depth End (MD)]], Table4[[#This Row],[Depth End (MD)]]-F451)</f>
        <v>239</v>
      </c>
      <c r="O452" s="2">
        <f>IF(Table4[[#This Row],[Report Number]]=_xlfn.MINIFS(Table4[Report Number], Table4[Well Name (WellView Version)], Table4[[#This Row],[Well Name (WellView Version)]]), Table4[[#This Row],[Cum Time Log Days_WV]], Table4[[#This Row],[Cum Time Log Days_WV]]-G451)</f>
        <v>1.0000000000000009</v>
      </c>
      <c r="P452" s="2">
        <f>(Table4[[#This Row],[dZ ft]]&lt;=50)*Table4[[#This Row],[dT days]]</f>
        <v>0</v>
      </c>
      <c r="Q452">
        <f>YEAR(Table4[[#This Row],[Report Start Date]])</f>
        <v>2019</v>
      </c>
      <c r="R452">
        <f>Table4[[#This Row],[Year Start Date]]</f>
        <v>2019</v>
      </c>
    </row>
    <row r="453" spans="2:18" x14ac:dyDescent="0.3">
      <c r="B453">
        <v>451</v>
      </c>
      <c r="C453" t="s">
        <v>679</v>
      </c>
      <c r="D453" t="s">
        <v>271</v>
      </c>
      <c r="E453">
        <v>5</v>
      </c>
      <c r="F453" s="2">
        <v>1398</v>
      </c>
      <c r="G453" s="2">
        <v>4.3750000000000036</v>
      </c>
      <c r="H453">
        <v>429.00000000000006</v>
      </c>
      <c r="I453">
        <v>429.00000000000006</v>
      </c>
      <c r="J453" s="7">
        <v>43644</v>
      </c>
      <c r="K453" s="7">
        <v>43645</v>
      </c>
      <c r="L453" t="s">
        <v>526</v>
      </c>
      <c r="M453" t="str">
        <f>IFERROR(INDEX(Table2[Campaign], MATCH(Table4[[#This Row],[Well Name (WellView Version)]], Table2[Well Name
Actual], 0)), "A_Others")</f>
        <v>DRJ - 2019</v>
      </c>
      <c r="N453" s="19">
        <f>IF(Table4[[#This Row],[Report Number]]=_xlfn.MINIFS(Table4[Report Number], Table4[Well Name (WellView Version)], Table4[[#This Row],[Well Name (WellView Version)]]), Table4[[#This Row],[Depth End (MD)]], Table4[[#This Row],[Depth End (MD)]]-F452)</f>
        <v>429</v>
      </c>
      <c r="O453" s="2">
        <f>IF(Table4[[#This Row],[Report Number]]=_xlfn.MINIFS(Table4[Report Number], Table4[Well Name (WellView Version)], Table4[[#This Row],[Well Name (WellView Version)]]), Table4[[#This Row],[Cum Time Log Days_WV]], Table4[[#This Row],[Cum Time Log Days_WV]]-G452)</f>
        <v>1.0000000000000009</v>
      </c>
      <c r="P453" s="2">
        <f>(Table4[[#This Row],[dZ ft]]&lt;=50)*Table4[[#This Row],[dT days]]</f>
        <v>0</v>
      </c>
      <c r="Q453">
        <f>YEAR(Table4[[#This Row],[Report Start Date]])</f>
        <v>2019</v>
      </c>
      <c r="R453">
        <f>Table4[[#This Row],[Year Start Date]]</f>
        <v>2019</v>
      </c>
    </row>
    <row r="454" spans="2:18" x14ac:dyDescent="0.3">
      <c r="B454">
        <v>452</v>
      </c>
      <c r="C454" t="s">
        <v>679</v>
      </c>
      <c r="D454" t="s">
        <v>271</v>
      </c>
      <c r="E454">
        <v>6</v>
      </c>
      <c r="F454" s="2">
        <v>1398</v>
      </c>
      <c r="G454" s="2">
        <v>5.3750000000000044</v>
      </c>
      <c r="H454">
        <v>0</v>
      </c>
      <c r="I454">
        <v>0</v>
      </c>
      <c r="J454" s="7">
        <v>43645</v>
      </c>
      <c r="K454" s="7">
        <v>43646</v>
      </c>
      <c r="L454" t="s">
        <v>526</v>
      </c>
      <c r="M454" t="str">
        <f>IFERROR(INDEX(Table2[Campaign], MATCH(Table4[[#This Row],[Well Name (WellView Version)]], Table2[Well Name
Actual], 0)), "A_Others")</f>
        <v>DRJ - 2019</v>
      </c>
      <c r="N454" s="19">
        <f>IF(Table4[[#This Row],[Report Number]]=_xlfn.MINIFS(Table4[Report Number], Table4[Well Name (WellView Version)], Table4[[#This Row],[Well Name (WellView Version)]]), Table4[[#This Row],[Depth End (MD)]], Table4[[#This Row],[Depth End (MD)]]-F453)</f>
        <v>0</v>
      </c>
      <c r="O454" s="2">
        <f>IF(Table4[[#This Row],[Report Number]]=_xlfn.MINIFS(Table4[Report Number], Table4[Well Name (WellView Version)], Table4[[#This Row],[Well Name (WellView Version)]]), Table4[[#This Row],[Cum Time Log Days_WV]], Table4[[#This Row],[Cum Time Log Days_WV]]-G453)</f>
        <v>1.0000000000000009</v>
      </c>
      <c r="P454" s="2">
        <f>(Table4[[#This Row],[dZ ft]]&lt;=50)*Table4[[#This Row],[dT days]]</f>
        <v>1.0000000000000009</v>
      </c>
      <c r="Q454">
        <f>YEAR(Table4[[#This Row],[Report Start Date]])</f>
        <v>2019</v>
      </c>
      <c r="R454">
        <f>Table4[[#This Row],[Year Start Date]]</f>
        <v>2019</v>
      </c>
    </row>
    <row r="455" spans="2:18" x14ac:dyDescent="0.3">
      <c r="B455">
        <v>453</v>
      </c>
      <c r="C455" t="s">
        <v>679</v>
      </c>
      <c r="D455" t="s">
        <v>271</v>
      </c>
      <c r="E455">
        <v>7</v>
      </c>
      <c r="F455" s="2">
        <v>1398</v>
      </c>
      <c r="G455" s="2">
        <v>6.3750000000000053</v>
      </c>
      <c r="H455">
        <v>0</v>
      </c>
      <c r="I455">
        <v>0</v>
      </c>
      <c r="J455" s="7">
        <v>43646</v>
      </c>
      <c r="K455" s="7">
        <v>43647</v>
      </c>
      <c r="L455" t="s">
        <v>526</v>
      </c>
      <c r="M455" t="str">
        <f>IFERROR(INDEX(Table2[Campaign], MATCH(Table4[[#This Row],[Well Name (WellView Version)]], Table2[Well Name
Actual], 0)), "A_Others")</f>
        <v>DRJ - 2019</v>
      </c>
      <c r="N455" s="19">
        <f>IF(Table4[[#This Row],[Report Number]]=_xlfn.MINIFS(Table4[Report Number], Table4[Well Name (WellView Version)], Table4[[#This Row],[Well Name (WellView Version)]]), Table4[[#This Row],[Depth End (MD)]], Table4[[#This Row],[Depth End (MD)]]-F454)</f>
        <v>0</v>
      </c>
      <c r="O455" s="2">
        <f>IF(Table4[[#This Row],[Report Number]]=_xlfn.MINIFS(Table4[Report Number], Table4[Well Name (WellView Version)], Table4[[#This Row],[Well Name (WellView Version)]]), Table4[[#This Row],[Cum Time Log Days_WV]], Table4[[#This Row],[Cum Time Log Days_WV]]-G454)</f>
        <v>1.0000000000000009</v>
      </c>
      <c r="P455" s="2">
        <f>(Table4[[#This Row],[dZ ft]]&lt;=50)*Table4[[#This Row],[dT days]]</f>
        <v>1.0000000000000009</v>
      </c>
      <c r="Q455">
        <f>YEAR(Table4[[#This Row],[Report Start Date]])</f>
        <v>2019</v>
      </c>
      <c r="R455">
        <f>Table4[[#This Row],[Year Start Date]]</f>
        <v>2019</v>
      </c>
    </row>
    <row r="456" spans="2:18" x14ac:dyDescent="0.3">
      <c r="B456">
        <v>454</v>
      </c>
      <c r="C456" t="s">
        <v>679</v>
      </c>
      <c r="D456" t="s">
        <v>271</v>
      </c>
      <c r="E456">
        <v>8</v>
      </c>
      <c r="F456" s="2">
        <v>1529</v>
      </c>
      <c r="G456" s="2">
        <v>7.3750000000000062</v>
      </c>
      <c r="H456">
        <v>121.00000000000007</v>
      </c>
      <c r="I456">
        <v>121.00000000000007</v>
      </c>
      <c r="J456" s="7">
        <v>43647</v>
      </c>
      <c r="K456" s="7">
        <v>43648</v>
      </c>
      <c r="L456" t="s">
        <v>526</v>
      </c>
      <c r="M456" t="str">
        <f>IFERROR(INDEX(Table2[Campaign], MATCH(Table4[[#This Row],[Well Name (WellView Version)]], Table2[Well Name
Actual], 0)), "A_Others")</f>
        <v>DRJ - 2019</v>
      </c>
      <c r="N456" s="19">
        <f>IF(Table4[[#This Row],[Report Number]]=_xlfn.MINIFS(Table4[Report Number], Table4[Well Name (WellView Version)], Table4[[#This Row],[Well Name (WellView Version)]]), Table4[[#This Row],[Depth End (MD)]], Table4[[#This Row],[Depth End (MD)]]-F455)</f>
        <v>131</v>
      </c>
      <c r="O456" s="2">
        <f>IF(Table4[[#This Row],[Report Number]]=_xlfn.MINIFS(Table4[Report Number], Table4[Well Name (WellView Version)], Table4[[#This Row],[Well Name (WellView Version)]]), Table4[[#This Row],[Cum Time Log Days_WV]], Table4[[#This Row],[Cum Time Log Days_WV]]-G455)</f>
        <v>1.0000000000000009</v>
      </c>
      <c r="P456" s="2">
        <f>(Table4[[#This Row],[dZ ft]]&lt;=50)*Table4[[#This Row],[dT days]]</f>
        <v>0</v>
      </c>
      <c r="Q456">
        <f>YEAR(Table4[[#This Row],[Report Start Date]])</f>
        <v>2019</v>
      </c>
      <c r="R456">
        <f>Table4[[#This Row],[Year Start Date]]</f>
        <v>2019</v>
      </c>
    </row>
    <row r="457" spans="2:18" x14ac:dyDescent="0.3">
      <c r="B457">
        <v>455</v>
      </c>
      <c r="C457" t="s">
        <v>679</v>
      </c>
      <c r="D457" t="s">
        <v>271</v>
      </c>
      <c r="E457">
        <v>9</v>
      </c>
      <c r="F457" s="2">
        <v>2172</v>
      </c>
      <c r="G457" s="2">
        <v>8.3750000000000071</v>
      </c>
      <c r="H457">
        <v>643</v>
      </c>
      <c r="I457">
        <v>643</v>
      </c>
      <c r="J457" s="7">
        <v>43648</v>
      </c>
      <c r="K457" s="7">
        <v>43649</v>
      </c>
      <c r="L457" t="s">
        <v>526</v>
      </c>
      <c r="M457" t="str">
        <f>IFERROR(INDEX(Table2[Campaign], MATCH(Table4[[#This Row],[Well Name (WellView Version)]], Table2[Well Name
Actual], 0)), "A_Others")</f>
        <v>DRJ - 2019</v>
      </c>
      <c r="N457" s="19">
        <f>IF(Table4[[#This Row],[Report Number]]=_xlfn.MINIFS(Table4[Report Number], Table4[Well Name (WellView Version)], Table4[[#This Row],[Well Name (WellView Version)]]), Table4[[#This Row],[Depth End (MD)]], Table4[[#This Row],[Depth End (MD)]]-F456)</f>
        <v>643</v>
      </c>
      <c r="O457" s="2">
        <f>IF(Table4[[#This Row],[Report Number]]=_xlfn.MINIFS(Table4[Report Number], Table4[Well Name (WellView Version)], Table4[[#This Row],[Well Name (WellView Version)]]), Table4[[#This Row],[Cum Time Log Days_WV]], Table4[[#This Row],[Cum Time Log Days_WV]]-G456)</f>
        <v>1.0000000000000009</v>
      </c>
      <c r="P457" s="2">
        <f>(Table4[[#This Row],[dZ ft]]&lt;=50)*Table4[[#This Row],[dT days]]</f>
        <v>0</v>
      </c>
      <c r="Q457">
        <f>YEAR(Table4[[#This Row],[Report Start Date]])</f>
        <v>2019</v>
      </c>
      <c r="R457">
        <f>Table4[[#This Row],[Year Start Date]]</f>
        <v>2019</v>
      </c>
    </row>
    <row r="458" spans="2:18" x14ac:dyDescent="0.3">
      <c r="B458">
        <v>456</v>
      </c>
      <c r="C458" t="s">
        <v>679</v>
      </c>
      <c r="D458" t="s">
        <v>271</v>
      </c>
      <c r="E458">
        <v>10</v>
      </c>
      <c r="F458" s="2">
        <v>2538</v>
      </c>
      <c r="G458" s="2">
        <v>9.3750000000000071</v>
      </c>
      <c r="H458">
        <v>365.99999999999983</v>
      </c>
      <c r="I458">
        <v>365.99999999999983</v>
      </c>
      <c r="J458" s="7">
        <v>43649</v>
      </c>
      <c r="K458" s="7">
        <v>43650</v>
      </c>
      <c r="L458" t="s">
        <v>526</v>
      </c>
      <c r="M458" t="str">
        <f>IFERROR(INDEX(Table2[Campaign], MATCH(Table4[[#This Row],[Well Name (WellView Version)]], Table2[Well Name
Actual], 0)), "A_Others")</f>
        <v>DRJ - 2019</v>
      </c>
      <c r="N458" s="19">
        <f>IF(Table4[[#This Row],[Report Number]]=_xlfn.MINIFS(Table4[Report Number], Table4[Well Name (WellView Version)], Table4[[#This Row],[Well Name (WellView Version)]]), Table4[[#This Row],[Depth End (MD)]], Table4[[#This Row],[Depth End (MD)]]-F457)</f>
        <v>366</v>
      </c>
      <c r="O458" s="2">
        <f>IF(Table4[[#This Row],[Report Number]]=_xlfn.MINIFS(Table4[Report Number], Table4[Well Name (WellView Version)], Table4[[#This Row],[Well Name (WellView Version)]]), Table4[[#This Row],[Cum Time Log Days_WV]], Table4[[#This Row],[Cum Time Log Days_WV]]-G457)</f>
        <v>1</v>
      </c>
      <c r="P458" s="2">
        <f>(Table4[[#This Row],[dZ ft]]&lt;=50)*Table4[[#This Row],[dT days]]</f>
        <v>0</v>
      </c>
      <c r="Q458">
        <f>YEAR(Table4[[#This Row],[Report Start Date]])</f>
        <v>2019</v>
      </c>
      <c r="R458">
        <f>Table4[[#This Row],[Year Start Date]]</f>
        <v>2019</v>
      </c>
    </row>
    <row r="459" spans="2:18" x14ac:dyDescent="0.3">
      <c r="B459">
        <v>457</v>
      </c>
      <c r="C459" t="s">
        <v>679</v>
      </c>
      <c r="D459" t="s">
        <v>271</v>
      </c>
      <c r="E459">
        <v>11</v>
      </c>
      <c r="F459" s="2">
        <v>2696</v>
      </c>
      <c r="G459" s="2">
        <v>10.375000000000007</v>
      </c>
      <c r="H459">
        <v>158.00000000000009</v>
      </c>
      <c r="I459">
        <v>158.00000000000009</v>
      </c>
      <c r="J459" s="7">
        <v>43650</v>
      </c>
      <c r="K459" s="7">
        <v>43651</v>
      </c>
      <c r="L459" t="s">
        <v>526</v>
      </c>
      <c r="M459" t="str">
        <f>IFERROR(INDEX(Table2[Campaign], MATCH(Table4[[#This Row],[Well Name (WellView Version)]], Table2[Well Name
Actual], 0)), "A_Others")</f>
        <v>DRJ - 2019</v>
      </c>
      <c r="N459" s="19">
        <f>IF(Table4[[#This Row],[Report Number]]=_xlfn.MINIFS(Table4[Report Number], Table4[Well Name (WellView Version)], Table4[[#This Row],[Well Name (WellView Version)]]), Table4[[#This Row],[Depth End (MD)]], Table4[[#This Row],[Depth End (MD)]]-F458)</f>
        <v>158</v>
      </c>
      <c r="O459" s="2">
        <f>IF(Table4[[#This Row],[Report Number]]=_xlfn.MINIFS(Table4[Report Number], Table4[Well Name (WellView Version)], Table4[[#This Row],[Well Name (WellView Version)]]), Table4[[#This Row],[Cum Time Log Days_WV]], Table4[[#This Row],[Cum Time Log Days_WV]]-G458)</f>
        <v>1</v>
      </c>
      <c r="P459" s="2">
        <f>(Table4[[#This Row],[dZ ft]]&lt;=50)*Table4[[#This Row],[dT days]]</f>
        <v>0</v>
      </c>
      <c r="Q459">
        <f>YEAR(Table4[[#This Row],[Report Start Date]])</f>
        <v>2019</v>
      </c>
      <c r="R459">
        <f>Table4[[#This Row],[Year Start Date]]</f>
        <v>2019</v>
      </c>
    </row>
    <row r="460" spans="2:18" x14ac:dyDescent="0.3">
      <c r="B460">
        <v>458</v>
      </c>
      <c r="C460" t="s">
        <v>679</v>
      </c>
      <c r="D460" t="s">
        <v>271</v>
      </c>
      <c r="E460">
        <v>12</v>
      </c>
      <c r="F460" s="2">
        <v>2873</v>
      </c>
      <c r="G460" s="2">
        <v>11.375000000000007</v>
      </c>
      <c r="H460">
        <v>177.00000000000009</v>
      </c>
      <c r="I460">
        <v>177.00000000000009</v>
      </c>
      <c r="J460" s="7">
        <v>43651</v>
      </c>
      <c r="K460" s="7">
        <v>43652</v>
      </c>
      <c r="L460" t="s">
        <v>526</v>
      </c>
      <c r="M460" t="str">
        <f>IFERROR(INDEX(Table2[Campaign], MATCH(Table4[[#This Row],[Well Name (WellView Version)]], Table2[Well Name
Actual], 0)), "A_Others")</f>
        <v>DRJ - 2019</v>
      </c>
      <c r="N460" s="19">
        <f>IF(Table4[[#This Row],[Report Number]]=_xlfn.MINIFS(Table4[Report Number], Table4[Well Name (WellView Version)], Table4[[#This Row],[Well Name (WellView Version)]]), Table4[[#This Row],[Depth End (MD)]], Table4[[#This Row],[Depth End (MD)]]-F459)</f>
        <v>177</v>
      </c>
      <c r="O460" s="2">
        <f>IF(Table4[[#This Row],[Report Number]]=_xlfn.MINIFS(Table4[Report Number], Table4[Well Name (WellView Version)], Table4[[#This Row],[Well Name (WellView Version)]]), Table4[[#This Row],[Cum Time Log Days_WV]], Table4[[#This Row],[Cum Time Log Days_WV]]-G459)</f>
        <v>1</v>
      </c>
      <c r="P460" s="2">
        <f>(Table4[[#This Row],[dZ ft]]&lt;=50)*Table4[[#This Row],[dT days]]</f>
        <v>0</v>
      </c>
      <c r="Q460">
        <f>YEAR(Table4[[#This Row],[Report Start Date]])</f>
        <v>2019</v>
      </c>
      <c r="R460">
        <f>Table4[[#This Row],[Year Start Date]]</f>
        <v>2019</v>
      </c>
    </row>
    <row r="461" spans="2:18" x14ac:dyDescent="0.3">
      <c r="B461">
        <v>459</v>
      </c>
      <c r="C461" t="s">
        <v>679</v>
      </c>
      <c r="D461" t="s">
        <v>271</v>
      </c>
      <c r="E461">
        <v>13</v>
      </c>
      <c r="F461" s="2">
        <v>2899</v>
      </c>
      <c r="G461" s="2">
        <v>12.375000000000007</v>
      </c>
      <c r="H461">
        <v>26.000000000000014</v>
      </c>
      <c r="I461">
        <v>26.000000000000014</v>
      </c>
      <c r="J461" s="7">
        <v>43652</v>
      </c>
      <c r="K461" s="7">
        <v>43653</v>
      </c>
      <c r="L461" t="s">
        <v>526</v>
      </c>
      <c r="M461" t="str">
        <f>IFERROR(INDEX(Table2[Campaign], MATCH(Table4[[#This Row],[Well Name (WellView Version)]], Table2[Well Name
Actual], 0)), "A_Others")</f>
        <v>DRJ - 2019</v>
      </c>
      <c r="N461" s="19">
        <f>IF(Table4[[#This Row],[Report Number]]=_xlfn.MINIFS(Table4[Report Number], Table4[Well Name (WellView Version)], Table4[[#This Row],[Well Name (WellView Version)]]), Table4[[#This Row],[Depth End (MD)]], Table4[[#This Row],[Depth End (MD)]]-F460)</f>
        <v>26</v>
      </c>
      <c r="O461" s="2">
        <f>IF(Table4[[#This Row],[Report Number]]=_xlfn.MINIFS(Table4[Report Number], Table4[Well Name (WellView Version)], Table4[[#This Row],[Well Name (WellView Version)]]), Table4[[#This Row],[Cum Time Log Days_WV]], Table4[[#This Row],[Cum Time Log Days_WV]]-G460)</f>
        <v>1</v>
      </c>
      <c r="P461" s="2">
        <f>(Table4[[#This Row],[dZ ft]]&lt;=50)*Table4[[#This Row],[dT days]]</f>
        <v>1</v>
      </c>
      <c r="Q461">
        <f>YEAR(Table4[[#This Row],[Report Start Date]])</f>
        <v>2019</v>
      </c>
      <c r="R461">
        <f>Table4[[#This Row],[Year Start Date]]</f>
        <v>2019</v>
      </c>
    </row>
    <row r="462" spans="2:18" x14ac:dyDescent="0.3">
      <c r="B462">
        <v>460</v>
      </c>
      <c r="C462" t="s">
        <v>679</v>
      </c>
      <c r="D462" t="s">
        <v>271</v>
      </c>
      <c r="E462">
        <v>14</v>
      </c>
      <c r="F462" s="2">
        <v>2899</v>
      </c>
      <c r="G462" s="2">
        <v>13.375000000000007</v>
      </c>
      <c r="H462">
        <v>0</v>
      </c>
      <c r="I462">
        <v>0</v>
      </c>
      <c r="J462" s="7">
        <v>43653</v>
      </c>
      <c r="K462" s="7">
        <v>43654</v>
      </c>
      <c r="L462" t="s">
        <v>526</v>
      </c>
      <c r="M462" t="str">
        <f>IFERROR(INDEX(Table2[Campaign], MATCH(Table4[[#This Row],[Well Name (WellView Version)]], Table2[Well Name
Actual], 0)), "A_Others")</f>
        <v>DRJ - 2019</v>
      </c>
      <c r="N462" s="19">
        <f>IF(Table4[[#This Row],[Report Number]]=_xlfn.MINIFS(Table4[Report Number], Table4[Well Name (WellView Version)], Table4[[#This Row],[Well Name (WellView Version)]]), Table4[[#This Row],[Depth End (MD)]], Table4[[#This Row],[Depth End (MD)]]-F461)</f>
        <v>0</v>
      </c>
      <c r="O462" s="2">
        <f>IF(Table4[[#This Row],[Report Number]]=_xlfn.MINIFS(Table4[Report Number], Table4[Well Name (WellView Version)], Table4[[#This Row],[Well Name (WellView Version)]]), Table4[[#This Row],[Cum Time Log Days_WV]], Table4[[#This Row],[Cum Time Log Days_WV]]-G461)</f>
        <v>1</v>
      </c>
      <c r="P462" s="2">
        <f>(Table4[[#This Row],[dZ ft]]&lt;=50)*Table4[[#This Row],[dT days]]</f>
        <v>1</v>
      </c>
      <c r="Q462">
        <f>YEAR(Table4[[#This Row],[Report Start Date]])</f>
        <v>2019</v>
      </c>
      <c r="R462">
        <f>Table4[[#This Row],[Year Start Date]]</f>
        <v>2019</v>
      </c>
    </row>
    <row r="463" spans="2:18" x14ac:dyDescent="0.3">
      <c r="B463">
        <v>461</v>
      </c>
      <c r="C463" t="s">
        <v>679</v>
      </c>
      <c r="D463" t="s">
        <v>271</v>
      </c>
      <c r="E463">
        <v>15</v>
      </c>
      <c r="F463" s="2">
        <v>2899</v>
      </c>
      <c r="G463" s="2">
        <v>14.375000000000007</v>
      </c>
      <c r="H463">
        <v>0</v>
      </c>
      <c r="I463">
        <v>0</v>
      </c>
      <c r="J463" s="7">
        <v>43654</v>
      </c>
      <c r="K463" s="7">
        <v>43655</v>
      </c>
      <c r="L463" t="s">
        <v>526</v>
      </c>
      <c r="M463" t="str">
        <f>IFERROR(INDEX(Table2[Campaign], MATCH(Table4[[#This Row],[Well Name (WellView Version)]], Table2[Well Name
Actual], 0)), "A_Others")</f>
        <v>DRJ - 2019</v>
      </c>
      <c r="N463" s="19">
        <f>IF(Table4[[#This Row],[Report Number]]=_xlfn.MINIFS(Table4[Report Number], Table4[Well Name (WellView Version)], Table4[[#This Row],[Well Name (WellView Version)]]), Table4[[#This Row],[Depth End (MD)]], Table4[[#This Row],[Depth End (MD)]]-F462)</f>
        <v>0</v>
      </c>
      <c r="O463" s="2">
        <f>IF(Table4[[#This Row],[Report Number]]=_xlfn.MINIFS(Table4[Report Number], Table4[Well Name (WellView Version)], Table4[[#This Row],[Well Name (WellView Version)]]), Table4[[#This Row],[Cum Time Log Days_WV]], Table4[[#This Row],[Cum Time Log Days_WV]]-G462)</f>
        <v>1</v>
      </c>
      <c r="P463" s="2">
        <f>(Table4[[#This Row],[dZ ft]]&lt;=50)*Table4[[#This Row],[dT days]]</f>
        <v>1</v>
      </c>
      <c r="Q463">
        <f>YEAR(Table4[[#This Row],[Report Start Date]])</f>
        <v>2019</v>
      </c>
      <c r="R463">
        <f>Table4[[#This Row],[Year Start Date]]</f>
        <v>2019</v>
      </c>
    </row>
    <row r="464" spans="2:18" x14ac:dyDescent="0.3">
      <c r="B464">
        <v>462</v>
      </c>
      <c r="C464" t="s">
        <v>679</v>
      </c>
      <c r="D464" t="s">
        <v>271</v>
      </c>
      <c r="E464">
        <v>16</v>
      </c>
      <c r="F464" s="2">
        <v>3028</v>
      </c>
      <c r="G464" s="2">
        <v>15.375000000000007</v>
      </c>
      <c r="H464">
        <v>129.00000000000006</v>
      </c>
      <c r="I464">
        <v>129.00000000000006</v>
      </c>
      <c r="J464" s="7">
        <v>43655</v>
      </c>
      <c r="K464" s="7">
        <v>43656</v>
      </c>
      <c r="L464" t="s">
        <v>526</v>
      </c>
      <c r="M464" t="str">
        <f>IFERROR(INDEX(Table2[Campaign], MATCH(Table4[[#This Row],[Well Name (WellView Version)]], Table2[Well Name
Actual], 0)), "A_Others")</f>
        <v>DRJ - 2019</v>
      </c>
      <c r="N464" s="19">
        <f>IF(Table4[[#This Row],[Report Number]]=_xlfn.MINIFS(Table4[Report Number], Table4[Well Name (WellView Version)], Table4[[#This Row],[Well Name (WellView Version)]]), Table4[[#This Row],[Depth End (MD)]], Table4[[#This Row],[Depth End (MD)]]-F463)</f>
        <v>129</v>
      </c>
      <c r="O464" s="2">
        <f>IF(Table4[[#This Row],[Report Number]]=_xlfn.MINIFS(Table4[Report Number], Table4[Well Name (WellView Version)], Table4[[#This Row],[Well Name (WellView Version)]]), Table4[[#This Row],[Cum Time Log Days_WV]], Table4[[#This Row],[Cum Time Log Days_WV]]-G463)</f>
        <v>1</v>
      </c>
      <c r="P464" s="2">
        <f>(Table4[[#This Row],[dZ ft]]&lt;=50)*Table4[[#This Row],[dT days]]</f>
        <v>0</v>
      </c>
      <c r="Q464">
        <f>YEAR(Table4[[#This Row],[Report Start Date]])</f>
        <v>2019</v>
      </c>
      <c r="R464">
        <f>Table4[[#This Row],[Year Start Date]]</f>
        <v>2019</v>
      </c>
    </row>
    <row r="465" spans="2:18" x14ac:dyDescent="0.3">
      <c r="B465">
        <v>463</v>
      </c>
      <c r="C465" t="s">
        <v>679</v>
      </c>
      <c r="D465" t="s">
        <v>271</v>
      </c>
      <c r="E465">
        <v>17</v>
      </c>
      <c r="F465" s="2">
        <v>3187</v>
      </c>
      <c r="G465" s="2">
        <v>16.375000000000007</v>
      </c>
      <c r="H465">
        <v>158.99999999999972</v>
      </c>
      <c r="I465">
        <v>158.99999999999972</v>
      </c>
      <c r="J465" s="7">
        <v>43656</v>
      </c>
      <c r="K465" s="7">
        <v>43657</v>
      </c>
      <c r="L465" t="s">
        <v>526</v>
      </c>
      <c r="M465" t="str">
        <f>IFERROR(INDEX(Table2[Campaign], MATCH(Table4[[#This Row],[Well Name (WellView Version)]], Table2[Well Name
Actual], 0)), "A_Others")</f>
        <v>DRJ - 2019</v>
      </c>
      <c r="N465" s="19">
        <f>IF(Table4[[#This Row],[Report Number]]=_xlfn.MINIFS(Table4[Report Number], Table4[Well Name (WellView Version)], Table4[[#This Row],[Well Name (WellView Version)]]), Table4[[#This Row],[Depth End (MD)]], Table4[[#This Row],[Depth End (MD)]]-F464)</f>
        <v>159</v>
      </c>
      <c r="O465" s="2">
        <f>IF(Table4[[#This Row],[Report Number]]=_xlfn.MINIFS(Table4[Report Number], Table4[Well Name (WellView Version)], Table4[[#This Row],[Well Name (WellView Version)]]), Table4[[#This Row],[Cum Time Log Days_WV]], Table4[[#This Row],[Cum Time Log Days_WV]]-G464)</f>
        <v>1</v>
      </c>
      <c r="P465" s="2">
        <f>(Table4[[#This Row],[dZ ft]]&lt;=50)*Table4[[#This Row],[dT days]]</f>
        <v>0</v>
      </c>
      <c r="Q465">
        <f>YEAR(Table4[[#This Row],[Report Start Date]])</f>
        <v>2019</v>
      </c>
      <c r="R465">
        <f>Table4[[#This Row],[Year Start Date]]</f>
        <v>2019</v>
      </c>
    </row>
    <row r="466" spans="2:18" x14ac:dyDescent="0.3">
      <c r="B466">
        <v>464</v>
      </c>
      <c r="C466" t="s">
        <v>679</v>
      </c>
      <c r="D466" t="s">
        <v>271</v>
      </c>
      <c r="E466">
        <v>18</v>
      </c>
      <c r="F466" s="2">
        <v>3230</v>
      </c>
      <c r="G466" s="2">
        <v>17.375000000000007</v>
      </c>
      <c r="H466">
        <v>43.000000000000021</v>
      </c>
      <c r="I466">
        <v>43.000000000000021</v>
      </c>
      <c r="J466" s="7">
        <v>43657</v>
      </c>
      <c r="K466" s="7">
        <v>43658</v>
      </c>
      <c r="L466" t="s">
        <v>526</v>
      </c>
      <c r="M466" t="str">
        <f>IFERROR(INDEX(Table2[Campaign], MATCH(Table4[[#This Row],[Well Name (WellView Version)]], Table2[Well Name
Actual], 0)), "A_Others")</f>
        <v>DRJ - 2019</v>
      </c>
      <c r="N466" s="19">
        <f>IF(Table4[[#This Row],[Report Number]]=_xlfn.MINIFS(Table4[Report Number], Table4[Well Name (WellView Version)], Table4[[#This Row],[Well Name (WellView Version)]]), Table4[[#This Row],[Depth End (MD)]], Table4[[#This Row],[Depth End (MD)]]-F465)</f>
        <v>43</v>
      </c>
      <c r="O466" s="2">
        <f>IF(Table4[[#This Row],[Report Number]]=_xlfn.MINIFS(Table4[Report Number], Table4[Well Name (WellView Version)], Table4[[#This Row],[Well Name (WellView Version)]]), Table4[[#This Row],[Cum Time Log Days_WV]], Table4[[#This Row],[Cum Time Log Days_WV]]-G465)</f>
        <v>1</v>
      </c>
      <c r="P466" s="2">
        <f>(Table4[[#This Row],[dZ ft]]&lt;=50)*Table4[[#This Row],[dT days]]</f>
        <v>1</v>
      </c>
      <c r="Q466">
        <f>YEAR(Table4[[#This Row],[Report Start Date]])</f>
        <v>2019</v>
      </c>
      <c r="R466">
        <f>Table4[[#This Row],[Year Start Date]]</f>
        <v>2019</v>
      </c>
    </row>
    <row r="467" spans="2:18" x14ac:dyDescent="0.3">
      <c r="B467">
        <v>465</v>
      </c>
      <c r="C467" t="s">
        <v>679</v>
      </c>
      <c r="D467" t="s">
        <v>271</v>
      </c>
      <c r="E467">
        <v>19</v>
      </c>
      <c r="F467" s="2">
        <v>3230</v>
      </c>
      <c r="G467" s="2">
        <v>18.375000000000007</v>
      </c>
      <c r="H467">
        <v>0</v>
      </c>
      <c r="I467">
        <v>0</v>
      </c>
      <c r="J467" s="7">
        <v>43658</v>
      </c>
      <c r="K467" s="7">
        <v>43659</v>
      </c>
      <c r="L467" t="s">
        <v>519</v>
      </c>
      <c r="M467" t="str">
        <f>IFERROR(INDEX(Table2[Campaign], MATCH(Table4[[#This Row],[Well Name (WellView Version)]], Table2[Well Name
Actual], 0)), "A_Others")</f>
        <v>DRJ - 2019</v>
      </c>
      <c r="N467" s="19">
        <f>IF(Table4[[#This Row],[Report Number]]=_xlfn.MINIFS(Table4[Report Number], Table4[Well Name (WellView Version)], Table4[[#This Row],[Well Name (WellView Version)]]), Table4[[#This Row],[Depth End (MD)]], Table4[[#This Row],[Depth End (MD)]]-F466)</f>
        <v>0</v>
      </c>
      <c r="O467" s="2">
        <f>IF(Table4[[#This Row],[Report Number]]=_xlfn.MINIFS(Table4[Report Number], Table4[Well Name (WellView Version)], Table4[[#This Row],[Well Name (WellView Version)]]), Table4[[#This Row],[Cum Time Log Days_WV]], Table4[[#This Row],[Cum Time Log Days_WV]]-G466)</f>
        <v>1</v>
      </c>
      <c r="P467" s="2">
        <f>(Table4[[#This Row],[dZ ft]]&lt;=50)*Table4[[#This Row],[dT days]]</f>
        <v>1</v>
      </c>
      <c r="Q467">
        <f>YEAR(Table4[[#This Row],[Report Start Date]])</f>
        <v>2019</v>
      </c>
      <c r="R467">
        <f>Table4[[#This Row],[Year Start Date]]</f>
        <v>2019</v>
      </c>
    </row>
    <row r="468" spans="2:18" x14ac:dyDescent="0.3">
      <c r="B468">
        <v>466</v>
      </c>
      <c r="C468" t="s">
        <v>679</v>
      </c>
      <c r="D468" t="s">
        <v>271</v>
      </c>
      <c r="E468">
        <v>20</v>
      </c>
      <c r="F468" s="2">
        <v>3230</v>
      </c>
      <c r="G468" s="2">
        <v>19.375000000000007</v>
      </c>
      <c r="H468">
        <v>0</v>
      </c>
      <c r="I468">
        <v>0</v>
      </c>
      <c r="J468" s="7">
        <v>43659</v>
      </c>
      <c r="K468" s="7">
        <v>43660</v>
      </c>
      <c r="L468" t="s">
        <v>519</v>
      </c>
      <c r="M468" t="str">
        <f>IFERROR(INDEX(Table2[Campaign], MATCH(Table4[[#This Row],[Well Name (WellView Version)]], Table2[Well Name
Actual], 0)), "A_Others")</f>
        <v>DRJ - 2019</v>
      </c>
      <c r="N468" s="19">
        <f>IF(Table4[[#This Row],[Report Number]]=_xlfn.MINIFS(Table4[Report Number], Table4[Well Name (WellView Version)], Table4[[#This Row],[Well Name (WellView Version)]]), Table4[[#This Row],[Depth End (MD)]], Table4[[#This Row],[Depth End (MD)]]-F467)</f>
        <v>0</v>
      </c>
      <c r="O468" s="2">
        <f>IF(Table4[[#This Row],[Report Number]]=_xlfn.MINIFS(Table4[Report Number], Table4[Well Name (WellView Version)], Table4[[#This Row],[Well Name (WellView Version)]]), Table4[[#This Row],[Cum Time Log Days_WV]], Table4[[#This Row],[Cum Time Log Days_WV]]-G467)</f>
        <v>1</v>
      </c>
      <c r="P468" s="2">
        <f>(Table4[[#This Row],[dZ ft]]&lt;=50)*Table4[[#This Row],[dT days]]</f>
        <v>1</v>
      </c>
      <c r="Q468">
        <f>YEAR(Table4[[#This Row],[Report Start Date]])</f>
        <v>2019</v>
      </c>
      <c r="R468">
        <f>Table4[[#This Row],[Year Start Date]]</f>
        <v>2019</v>
      </c>
    </row>
    <row r="469" spans="2:18" x14ac:dyDescent="0.3">
      <c r="B469">
        <v>467</v>
      </c>
      <c r="C469" t="s">
        <v>679</v>
      </c>
      <c r="D469" t="s">
        <v>271</v>
      </c>
      <c r="E469">
        <v>21</v>
      </c>
      <c r="F469" s="2">
        <v>3230</v>
      </c>
      <c r="G469" s="2">
        <v>20.375000000000007</v>
      </c>
      <c r="H469">
        <v>0</v>
      </c>
      <c r="I469">
        <v>0</v>
      </c>
      <c r="J469" s="7">
        <v>43660</v>
      </c>
      <c r="K469" s="7">
        <v>43661</v>
      </c>
      <c r="L469" t="s">
        <v>519</v>
      </c>
      <c r="M469" t="str">
        <f>IFERROR(INDEX(Table2[Campaign], MATCH(Table4[[#This Row],[Well Name (WellView Version)]], Table2[Well Name
Actual], 0)), "A_Others")</f>
        <v>DRJ - 2019</v>
      </c>
      <c r="N469" s="19">
        <f>IF(Table4[[#This Row],[Report Number]]=_xlfn.MINIFS(Table4[Report Number], Table4[Well Name (WellView Version)], Table4[[#This Row],[Well Name (WellView Version)]]), Table4[[#This Row],[Depth End (MD)]], Table4[[#This Row],[Depth End (MD)]]-F468)</f>
        <v>0</v>
      </c>
      <c r="O469" s="2">
        <f>IF(Table4[[#This Row],[Report Number]]=_xlfn.MINIFS(Table4[Report Number], Table4[Well Name (WellView Version)], Table4[[#This Row],[Well Name (WellView Version)]]), Table4[[#This Row],[Cum Time Log Days_WV]], Table4[[#This Row],[Cum Time Log Days_WV]]-G468)</f>
        <v>1</v>
      </c>
      <c r="P469" s="2">
        <f>(Table4[[#This Row],[dZ ft]]&lt;=50)*Table4[[#This Row],[dT days]]</f>
        <v>1</v>
      </c>
      <c r="Q469">
        <f>YEAR(Table4[[#This Row],[Report Start Date]])</f>
        <v>2019</v>
      </c>
      <c r="R469">
        <f>Table4[[#This Row],[Year Start Date]]</f>
        <v>2019</v>
      </c>
    </row>
    <row r="470" spans="2:18" x14ac:dyDescent="0.3">
      <c r="B470">
        <v>468</v>
      </c>
      <c r="C470" t="s">
        <v>679</v>
      </c>
      <c r="D470" t="s">
        <v>271</v>
      </c>
      <c r="E470">
        <v>22</v>
      </c>
      <c r="F470" s="2">
        <v>3230</v>
      </c>
      <c r="G470" s="2">
        <v>21.375000000000007</v>
      </c>
      <c r="H470">
        <v>0</v>
      </c>
      <c r="I470">
        <v>0</v>
      </c>
      <c r="J470" s="7">
        <v>43661</v>
      </c>
      <c r="K470" s="7">
        <v>43662</v>
      </c>
      <c r="L470" t="s">
        <v>519</v>
      </c>
      <c r="M470" t="str">
        <f>IFERROR(INDEX(Table2[Campaign], MATCH(Table4[[#This Row],[Well Name (WellView Version)]], Table2[Well Name
Actual], 0)), "A_Others")</f>
        <v>DRJ - 2019</v>
      </c>
      <c r="N470" s="19">
        <f>IF(Table4[[#This Row],[Report Number]]=_xlfn.MINIFS(Table4[Report Number], Table4[Well Name (WellView Version)], Table4[[#This Row],[Well Name (WellView Version)]]), Table4[[#This Row],[Depth End (MD)]], Table4[[#This Row],[Depth End (MD)]]-F469)</f>
        <v>0</v>
      </c>
      <c r="O470" s="2">
        <f>IF(Table4[[#This Row],[Report Number]]=_xlfn.MINIFS(Table4[Report Number], Table4[Well Name (WellView Version)], Table4[[#This Row],[Well Name (WellView Version)]]), Table4[[#This Row],[Cum Time Log Days_WV]], Table4[[#This Row],[Cum Time Log Days_WV]]-G469)</f>
        <v>1</v>
      </c>
      <c r="P470" s="2">
        <f>(Table4[[#This Row],[dZ ft]]&lt;=50)*Table4[[#This Row],[dT days]]</f>
        <v>1</v>
      </c>
      <c r="Q470">
        <f>YEAR(Table4[[#This Row],[Report Start Date]])</f>
        <v>2019</v>
      </c>
      <c r="R470">
        <f>Table4[[#This Row],[Year Start Date]]</f>
        <v>2019</v>
      </c>
    </row>
    <row r="471" spans="2:18" x14ac:dyDescent="0.3">
      <c r="B471">
        <v>469</v>
      </c>
      <c r="C471" t="s">
        <v>679</v>
      </c>
      <c r="D471" t="s">
        <v>271</v>
      </c>
      <c r="E471">
        <v>23</v>
      </c>
      <c r="F471" s="2">
        <v>3230</v>
      </c>
      <c r="G471" s="2">
        <v>22.375000000000007</v>
      </c>
      <c r="H471">
        <v>0</v>
      </c>
      <c r="I471">
        <v>0</v>
      </c>
      <c r="J471" s="7">
        <v>43662</v>
      </c>
      <c r="K471" s="7">
        <v>43663</v>
      </c>
      <c r="L471" t="s">
        <v>521</v>
      </c>
      <c r="M471" t="str">
        <f>IFERROR(INDEX(Table2[Campaign], MATCH(Table4[[#This Row],[Well Name (WellView Version)]], Table2[Well Name
Actual], 0)), "A_Others")</f>
        <v>DRJ - 2019</v>
      </c>
      <c r="N471" s="19">
        <f>IF(Table4[[#This Row],[Report Number]]=_xlfn.MINIFS(Table4[Report Number], Table4[Well Name (WellView Version)], Table4[[#This Row],[Well Name (WellView Version)]]), Table4[[#This Row],[Depth End (MD)]], Table4[[#This Row],[Depth End (MD)]]-F470)</f>
        <v>0</v>
      </c>
      <c r="O471" s="2">
        <f>IF(Table4[[#This Row],[Report Number]]=_xlfn.MINIFS(Table4[Report Number], Table4[Well Name (WellView Version)], Table4[[#This Row],[Well Name (WellView Version)]]), Table4[[#This Row],[Cum Time Log Days_WV]], Table4[[#This Row],[Cum Time Log Days_WV]]-G470)</f>
        <v>1</v>
      </c>
      <c r="P471" s="2">
        <f>(Table4[[#This Row],[dZ ft]]&lt;=50)*Table4[[#This Row],[dT days]]</f>
        <v>1</v>
      </c>
      <c r="Q471">
        <f>YEAR(Table4[[#This Row],[Report Start Date]])</f>
        <v>2019</v>
      </c>
      <c r="R471">
        <f>Table4[[#This Row],[Year Start Date]]</f>
        <v>2019</v>
      </c>
    </row>
    <row r="472" spans="2:18" x14ac:dyDescent="0.3">
      <c r="B472">
        <v>470</v>
      </c>
      <c r="C472" t="s">
        <v>679</v>
      </c>
      <c r="D472" t="s">
        <v>271</v>
      </c>
      <c r="E472">
        <v>24</v>
      </c>
      <c r="F472" s="2">
        <v>3230</v>
      </c>
      <c r="G472" s="2">
        <v>23.375000000000007</v>
      </c>
      <c r="H472">
        <v>0</v>
      </c>
      <c r="I472">
        <v>0</v>
      </c>
      <c r="J472" s="7">
        <v>43663</v>
      </c>
      <c r="K472" s="7">
        <v>43664</v>
      </c>
      <c r="L472" t="s">
        <v>521</v>
      </c>
      <c r="M472" t="str">
        <f>IFERROR(INDEX(Table2[Campaign], MATCH(Table4[[#This Row],[Well Name (WellView Version)]], Table2[Well Name
Actual], 0)), "A_Others")</f>
        <v>DRJ - 2019</v>
      </c>
      <c r="N472" s="19">
        <f>IF(Table4[[#This Row],[Report Number]]=_xlfn.MINIFS(Table4[Report Number], Table4[Well Name (WellView Version)], Table4[[#This Row],[Well Name (WellView Version)]]), Table4[[#This Row],[Depth End (MD)]], Table4[[#This Row],[Depth End (MD)]]-F471)</f>
        <v>0</v>
      </c>
      <c r="O472" s="2">
        <f>IF(Table4[[#This Row],[Report Number]]=_xlfn.MINIFS(Table4[Report Number], Table4[Well Name (WellView Version)], Table4[[#This Row],[Well Name (WellView Version)]]), Table4[[#This Row],[Cum Time Log Days_WV]], Table4[[#This Row],[Cum Time Log Days_WV]]-G471)</f>
        <v>1</v>
      </c>
      <c r="P472" s="2">
        <f>(Table4[[#This Row],[dZ ft]]&lt;=50)*Table4[[#This Row],[dT days]]</f>
        <v>1</v>
      </c>
      <c r="Q472">
        <f>YEAR(Table4[[#This Row],[Report Start Date]])</f>
        <v>2019</v>
      </c>
      <c r="R472">
        <f>Table4[[#This Row],[Year Start Date]]</f>
        <v>2019</v>
      </c>
    </row>
    <row r="473" spans="2:18" x14ac:dyDescent="0.3">
      <c r="B473">
        <v>471</v>
      </c>
      <c r="C473" t="s">
        <v>679</v>
      </c>
      <c r="D473" t="s">
        <v>271</v>
      </c>
      <c r="E473">
        <v>25</v>
      </c>
      <c r="F473" s="2">
        <v>3230</v>
      </c>
      <c r="G473" s="2">
        <v>24.375000000000007</v>
      </c>
      <c r="H473">
        <v>0</v>
      </c>
      <c r="I473">
        <v>0</v>
      </c>
      <c r="J473" s="7">
        <v>43664</v>
      </c>
      <c r="K473" s="7">
        <v>43665</v>
      </c>
      <c r="L473" t="s">
        <v>521</v>
      </c>
      <c r="M473" t="str">
        <f>IFERROR(INDEX(Table2[Campaign], MATCH(Table4[[#This Row],[Well Name (WellView Version)]], Table2[Well Name
Actual], 0)), "A_Others")</f>
        <v>DRJ - 2019</v>
      </c>
      <c r="N473" s="19">
        <f>IF(Table4[[#This Row],[Report Number]]=_xlfn.MINIFS(Table4[Report Number], Table4[Well Name (WellView Version)], Table4[[#This Row],[Well Name (WellView Version)]]), Table4[[#This Row],[Depth End (MD)]], Table4[[#This Row],[Depth End (MD)]]-F472)</f>
        <v>0</v>
      </c>
      <c r="O473" s="2">
        <f>IF(Table4[[#This Row],[Report Number]]=_xlfn.MINIFS(Table4[Report Number], Table4[Well Name (WellView Version)], Table4[[#This Row],[Well Name (WellView Version)]]), Table4[[#This Row],[Cum Time Log Days_WV]], Table4[[#This Row],[Cum Time Log Days_WV]]-G472)</f>
        <v>1</v>
      </c>
      <c r="P473" s="2">
        <f>(Table4[[#This Row],[dZ ft]]&lt;=50)*Table4[[#This Row],[dT days]]</f>
        <v>1</v>
      </c>
      <c r="Q473">
        <f>YEAR(Table4[[#This Row],[Report Start Date]])</f>
        <v>2019</v>
      </c>
      <c r="R473">
        <f>Table4[[#This Row],[Year Start Date]]</f>
        <v>2019</v>
      </c>
    </row>
    <row r="474" spans="2:18" x14ac:dyDescent="0.3">
      <c r="B474">
        <v>472</v>
      </c>
      <c r="C474" t="s">
        <v>679</v>
      </c>
      <c r="D474" t="s">
        <v>271</v>
      </c>
      <c r="E474">
        <v>26</v>
      </c>
      <c r="F474" s="2">
        <v>3479</v>
      </c>
      <c r="G474" s="2">
        <v>25.375000000000007</v>
      </c>
      <c r="H474">
        <v>249.00000000000014</v>
      </c>
      <c r="I474">
        <v>249.00000000000014</v>
      </c>
      <c r="J474" s="7">
        <v>43665</v>
      </c>
      <c r="K474" s="7">
        <v>43666</v>
      </c>
      <c r="L474" t="s">
        <v>521</v>
      </c>
      <c r="M474" t="str">
        <f>IFERROR(INDEX(Table2[Campaign], MATCH(Table4[[#This Row],[Well Name (WellView Version)]], Table2[Well Name
Actual], 0)), "A_Others")</f>
        <v>DRJ - 2019</v>
      </c>
      <c r="N474" s="19">
        <f>IF(Table4[[#This Row],[Report Number]]=_xlfn.MINIFS(Table4[Report Number], Table4[Well Name (WellView Version)], Table4[[#This Row],[Well Name (WellView Version)]]), Table4[[#This Row],[Depth End (MD)]], Table4[[#This Row],[Depth End (MD)]]-F473)</f>
        <v>249</v>
      </c>
      <c r="O474" s="2">
        <f>IF(Table4[[#This Row],[Report Number]]=_xlfn.MINIFS(Table4[Report Number], Table4[Well Name (WellView Version)], Table4[[#This Row],[Well Name (WellView Version)]]), Table4[[#This Row],[Cum Time Log Days_WV]], Table4[[#This Row],[Cum Time Log Days_WV]]-G473)</f>
        <v>1</v>
      </c>
      <c r="P474" s="2">
        <f>(Table4[[#This Row],[dZ ft]]&lt;=50)*Table4[[#This Row],[dT days]]</f>
        <v>0</v>
      </c>
      <c r="Q474">
        <f>YEAR(Table4[[#This Row],[Report Start Date]])</f>
        <v>2019</v>
      </c>
      <c r="R474">
        <f>Table4[[#This Row],[Year Start Date]]</f>
        <v>2019</v>
      </c>
    </row>
    <row r="475" spans="2:18" x14ac:dyDescent="0.3">
      <c r="B475">
        <v>473</v>
      </c>
      <c r="C475" t="s">
        <v>679</v>
      </c>
      <c r="D475" t="s">
        <v>271</v>
      </c>
      <c r="E475">
        <v>27</v>
      </c>
      <c r="F475" s="2">
        <v>3809</v>
      </c>
      <c r="G475" s="2">
        <v>26.375000000000007</v>
      </c>
      <c r="H475">
        <v>330.00000000000017</v>
      </c>
      <c r="I475">
        <v>330.00000000000017</v>
      </c>
      <c r="J475" s="7">
        <v>43666</v>
      </c>
      <c r="K475" s="7">
        <v>43667</v>
      </c>
      <c r="L475" t="s">
        <v>521</v>
      </c>
      <c r="M475" t="str">
        <f>IFERROR(INDEX(Table2[Campaign], MATCH(Table4[[#This Row],[Well Name (WellView Version)]], Table2[Well Name
Actual], 0)), "A_Others")</f>
        <v>DRJ - 2019</v>
      </c>
      <c r="N475" s="19">
        <f>IF(Table4[[#This Row],[Report Number]]=_xlfn.MINIFS(Table4[Report Number], Table4[Well Name (WellView Version)], Table4[[#This Row],[Well Name (WellView Version)]]), Table4[[#This Row],[Depth End (MD)]], Table4[[#This Row],[Depth End (MD)]]-F474)</f>
        <v>330</v>
      </c>
      <c r="O475" s="2">
        <f>IF(Table4[[#This Row],[Report Number]]=_xlfn.MINIFS(Table4[Report Number], Table4[Well Name (WellView Version)], Table4[[#This Row],[Well Name (WellView Version)]]), Table4[[#This Row],[Cum Time Log Days_WV]], Table4[[#This Row],[Cum Time Log Days_WV]]-G474)</f>
        <v>1</v>
      </c>
      <c r="P475" s="2">
        <f>(Table4[[#This Row],[dZ ft]]&lt;=50)*Table4[[#This Row],[dT days]]</f>
        <v>0</v>
      </c>
      <c r="Q475">
        <f>YEAR(Table4[[#This Row],[Report Start Date]])</f>
        <v>2019</v>
      </c>
      <c r="R475">
        <f>Table4[[#This Row],[Year Start Date]]</f>
        <v>2019</v>
      </c>
    </row>
    <row r="476" spans="2:18" x14ac:dyDescent="0.3">
      <c r="B476">
        <v>474</v>
      </c>
      <c r="C476" t="s">
        <v>679</v>
      </c>
      <c r="D476" t="s">
        <v>271</v>
      </c>
      <c r="E476">
        <v>28</v>
      </c>
      <c r="F476" s="2">
        <v>4080</v>
      </c>
      <c r="G476" s="2">
        <v>27.375000000000007</v>
      </c>
      <c r="H476">
        <v>270.99999999999977</v>
      </c>
      <c r="I476">
        <v>270.99999999999977</v>
      </c>
      <c r="J476" s="7">
        <v>43667</v>
      </c>
      <c r="K476" s="7">
        <v>43668</v>
      </c>
      <c r="L476" t="s">
        <v>521</v>
      </c>
      <c r="M476" t="str">
        <f>IFERROR(INDEX(Table2[Campaign], MATCH(Table4[[#This Row],[Well Name (WellView Version)]], Table2[Well Name
Actual], 0)), "A_Others")</f>
        <v>DRJ - 2019</v>
      </c>
      <c r="N476" s="19">
        <f>IF(Table4[[#This Row],[Report Number]]=_xlfn.MINIFS(Table4[Report Number], Table4[Well Name (WellView Version)], Table4[[#This Row],[Well Name (WellView Version)]]), Table4[[#This Row],[Depth End (MD)]], Table4[[#This Row],[Depth End (MD)]]-F475)</f>
        <v>271</v>
      </c>
      <c r="O476" s="2">
        <f>IF(Table4[[#This Row],[Report Number]]=_xlfn.MINIFS(Table4[Report Number], Table4[Well Name (WellView Version)], Table4[[#This Row],[Well Name (WellView Version)]]), Table4[[#This Row],[Cum Time Log Days_WV]], Table4[[#This Row],[Cum Time Log Days_WV]]-G475)</f>
        <v>1</v>
      </c>
      <c r="P476" s="2">
        <f>(Table4[[#This Row],[dZ ft]]&lt;=50)*Table4[[#This Row],[dT days]]</f>
        <v>0</v>
      </c>
      <c r="Q476">
        <f>YEAR(Table4[[#This Row],[Report Start Date]])</f>
        <v>2019</v>
      </c>
      <c r="R476">
        <f>Table4[[#This Row],[Year Start Date]]</f>
        <v>2019</v>
      </c>
    </row>
    <row r="477" spans="2:18" x14ac:dyDescent="0.3">
      <c r="B477">
        <v>475</v>
      </c>
      <c r="C477" t="s">
        <v>679</v>
      </c>
      <c r="D477" t="s">
        <v>271</v>
      </c>
      <c r="E477">
        <v>29</v>
      </c>
      <c r="F477" s="2">
        <v>4139</v>
      </c>
      <c r="G477" s="2">
        <v>28.375000000000007</v>
      </c>
      <c r="H477">
        <v>58.999999999999659</v>
      </c>
      <c r="I477">
        <v>58.999999999999659</v>
      </c>
      <c r="J477" s="7">
        <v>43668</v>
      </c>
      <c r="K477" s="7">
        <v>43669</v>
      </c>
      <c r="L477" t="s">
        <v>521</v>
      </c>
      <c r="M477" t="str">
        <f>IFERROR(INDEX(Table2[Campaign], MATCH(Table4[[#This Row],[Well Name (WellView Version)]], Table2[Well Name
Actual], 0)), "A_Others")</f>
        <v>DRJ - 2019</v>
      </c>
      <c r="N477" s="19">
        <f>IF(Table4[[#This Row],[Report Number]]=_xlfn.MINIFS(Table4[Report Number], Table4[Well Name (WellView Version)], Table4[[#This Row],[Well Name (WellView Version)]]), Table4[[#This Row],[Depth End (MD)]], Table4[[#This Row],[Depth End (MD)]]-F476)</f>
        <v>59</v>
      </c>
      <c r="O477" s="2">
        <f>IF(Table4[[#This Row],[Report Number]]=_xlfn.MINIFS(Table4[Report Number], Table4[Well Name (WellView Version)], Table4[[#This Row],[Well Name (WellView Version)]]), Table4[[#This Row],[Cum Time Log Days_WV]], Table4[[#This Row],[Cum Time Log Days_WV]]-G476)</f>
        <v>1</v>
      </c>
      <c r="P477" s="2">
        <f>(Table4[[#This Row],[dZ ft]]&lt;=50)*Table4[[#This Row],[dT days]]</f>
        <v>0</v>
      </c>
      <c r="Q477">
        <f>YEAR(Table4[[#This Row],[Report Start Date]])</f>
        <v>2019</v>
      </c>
      <c r="R477">
        <f>Table4[[#This Row],[Year Start Date]]</f>
        <v>2019</v>
      </c>
    </row>
    <row r="478" spans="2:18" x14ac:dyDescent="0.3">
      <c r="B478">
        <v>476</v>
      </c>
      <c r="C478" t="s">
        <v>679</v>
      </c>
      <c r="D478" t="s">
        <v>271</v>
      </c>
      <c r="E478">
        <v>30</v>
      </c>
      <c r="F478" s="2">
        <v>4327</v>
      </c>
      <c r="G478" s="2">
        <v>29.375000000000007</v>
      </c>
      <c r="H478">
        <v>188.00000000000011</v>
      </c>
      <c r="I478">
        <v>188.00000000000011</v>
      </c>
      <c r="J478" s="7">
        <v>43669</v>
      </c>
      <c r="K478" s="7">
        <v>43670</v>
      </c>
      <c r="L478" t="s">
        <v>521</v>
      </c>
      <c r="M478" t="str">
        <f>IFERROR(INDEX(Table2[Campaign], MATCH(Table4[[#This Row],[Well Name (WellView Version)]], Table2[Well Name
Actual], 0)), "A_Others")</f>
        <v>DRJ - 2019</v>
      </c>
      <c r="N478" s="19">
        <f>IF(Table4[[#This Row],[Report Number]]=_xlfn.MINIFS(Table4[Report Number], Table4[Well Name (WellView Version)], Table4[[#This Row],[Well Name (WellView Version)]]), Table4[[#This Row],[Depth End (MD)]], Table4[[#This Row],[Depth End (MD)]]-F477)</f>
        <v>188</v>
      </c>
      <c r="O478" s="2">
        <f>IF(Table4[[#This Row],[Report Number]]=_xlfn.MINIFS(Table4[Report Number], Table4[Well Name (WellView Version)], Table4[[#This Row],[Well Name (WellView Version)]]), Table4[[#This Row],[Cum Time Log Days_WV]], Table4[[#This Row],[Cum Time Log Days_WV]]-G477)</f>
        <v>1</v>
      </c>
      <c r="P478" s="2">
        <f>(Table4[[#This Row],[dZ ft]]&lt;=50)*Table4[[#This Row],[dT days]]</f>
        <v>0</v>
      </c>
      <c r="Q478">
        <f>YEAR(Table4[[#This Row],[Report Start Date]])</f>
        <v>2019</v>
      </c>
      <c r="R478">
        <f>Table4[[#This Row],[Year Start Date]]</f>
        <v>2019</v>
      </c>
    </row>
    <row r="479" spans="2:18" x14ac:dyDescent="0.3">
      <c r="B479">
        <v>477</v>
      </c>
      <c r="C479" t="s">
        <v>679</v>
      </c>
      <c r="D479" t="s">
        <v>271</v>
      </c>
      <c r="E479">
        <v>31</v>
      </c>
      <c r="F479" s="2">
        <v>4830</v>
      </c>
      <c r="G479" s="2">
        <v>30.375000000000007</v>
      </c>
      <c r="H479">
        <v>502.99999999999989</v>
      </c>
      <c r="I479">
        <v>502.99999999999989</v>
      </c>
      <c r="J479" s="7">
        <v>43670</v>
      </c>
      <c r="K479" s="7">
        <v>43671</v>
      </c>
      <c r="L479" t="s">
        <v>521</v>
      </c>
      <c r="M479" t="str">
        <f>IFERROR(INDEX(Table2[Campaign], MATCH(Table4[[#This Row],[Well Name (WellView Version)]], Table2[Well Name
Actual], 0)), "A_Others")</f>
        <v>DRJ - 2019</v>
      </c>
      <c r="N479" s="19">
        <f>IF(Table4[[#This Row],[Report Number]]=_xlfn.MINIFS(Table4[Report Number], Table4[Well Name (WellView Version)], Table4[[#This Row],[Well Name (WellView Version)]]), Table4[[#This Row],[Depth End (MD)]], Table4[[#This Row],[Depth End (MD)]]-F478)</f>
        <v>503</v>
      </c>
      <c r="O479" s="2">
        <f>IF(Table4[[#This Row],[Report Number]]=_xlfn.MINIFS(Table4[Report Number], Table4[Well Name (WellView Version)], Table4[[#This Row],[Well Name (WellView Version)]]), Table4[[#This Row],[Cum Time Log Days_WV]], Table4[[#This Row],[Cum Time Log Days_WV]]-G478)</f>
        <v>1</v>
      </c>
      <c r="P479" s="2">
        <f>(Table4[[#This Row],[dZ ft]]&lt;=50)*Table4[[#This Row],[dT days]]</f>
        <v>0</v>
      </c>
      <c r="Q479">
        <f>YEAR(Table4[[#This Row],[Report Start Date]])</f>
        <v>2019</v>
      </c>
      <c r="R479">
        <f>Table4[[#This Row],[Year Start Date]]</f>
        <v>2019</v>
      </c>
    </row>
    <row r="480" spans="2:18" x14ac:dyDescent="0.3">
      <c r="B480">
        <v>478</v>
      </c>
      <c r="C480" t="s">
        <v>679</v>
      </c>
      <c r="D480" t="s">
        <v>271</v>
      </c>
      <c r="E480">
        <v>32</v>
      </c>
      <c r="F480" s="2">
        <v>5273</v>
      </c>
      <c r="G480" s="2">
        <v>31.375000000000007</v>
      </c>
      <c r="H480">
        <v>443.00000000000063</v>
      </c>
      <c r="I480">
        <v>443.00000000000063</v>
      </c>
      <c r="J480" s="7">
        <v>43671</v>
      </c>
      <c r="K480" s="7">
        <v>43672</v>
      </c>
      <c r="L480" t="s">
        <v>521</v>
      </c>
      <c r="M480" t="str">
        <f>IFERROR(INDEX(Table2[Campaign], MATCH(Table4[[#This Row],[Well Name (WellView Version)]], Table2[Well Name
Actual], 0)), "A_Others")</f>
        <v>DRJ - 2019</v>
      </c>
      <c r="N480" s="19">
        <f>IF(Table4[[#This Row],[Report Number]]=_xlfn.MINIFS(Table4[Report Number], Table4[Well Name (WellView Version)], Table4[[#This Row],[Well Name (WellView Version)]]), Table4[[#This Row],[Depth End (MD)]], Table4[[#This Row],[Depth End (MD)]]-F479)</f>
        <v>443</v>
      </c>
      <c r="O480" s="2">
        <f>IF(Table4[[#This Row],[Report Number]]=_xlfn.MINIFS(Table4[Report Number], Table4[Well Name (WellView Version)], Table4[[#This Row],[Well Name (WellView Version)]]), Table4[[#This Row],[Cum Time Log Days_WV]], Table4[[#This Row],[Cum Time Log Days_WV]]-G479)</f>
        <v>1</v>
      </c>
      <c r="P480" s="2">
        <f>(Table4[[#This Row],[dZ ft]]&lt;=50)*Table4[[#This Row],[dT days]]</f>
        <v>0</v>
      </c>
      <c r="Q480">
        <f>YEAR(Table4[[#This Row],[Report Start Date]])</f>
        <v>2019</v>
      </c>
      <c r="R480">
        <f>Table4[[#This Row],[Year Start Date]]</f>
        <v>2019</v>
      </c>
    </row>
    <row r="481" spans="2:18" x14ac:dyDescent="0.3">
      <c r="B481">
        <v>479</v>
      </c>
      <c r="C481" t="s">
        <v>679</v>
      </c>
      <c r="D481" t="s">
        <v>271</v>
      </c>
      <c r="E481">
        <v>33</v>
      </c>
      <c r="F481" s="2">
        <v>5522</v>
      </c>
      <c r="G481" s="2">
        <v>32.375000000000007</v>
      </c>
      <c r="H481">
        <v>248.99999999999977</v>
      </c>
      <c r="I481">
        <v>248.99999999999977</v>
      </c>
      <c r="J481" s="7">
        <v>43672</v>
      </c>
      <c r="K481" s="7">
        <v>43673</v>
      </c>
      <c r="L481" t="s">
        <v>521</v>
      </c>
      <c r="M481" t="str">
        <f>IFERROR(INDEX(Table2[Campaign], MATCH(Table4[[#This Row],[Well Name (WellView Version)]], Table2[Well Name
Actual], 0)), "A_Others")</f>
        <v>DRJ - 2019</v>
      </c>
      <c r="N481" s="19">
        <f>IF(Table4[[#This Row],[Report Number]]=_xlfn.MINIFS(Table4[Report Number], Table4[Well Name (WellView Version)], Table4[[#This Row],[Well Name (WellView Version)]]), Table4[[#This Row],[Depth End (MD)]], Table4[[#This Row],[Depth End (MD)]]-F480)</f>
        <v>249</v>
      </c>
      <c r="O481" s="2">
        <f>IF(Table4[[#This Row],[Report Number]]=_xlfn.MINIFS(Table4[Report Number], Table4[Well Name (WellView Version)], Table4[[#This Row],[Well Name (WellView Version)]]), Table4[[#This Row],[Cum Time Log Days_WV]], Table4[[#This Row],[Cum Time Log Days_WV]]-G480)</f>
        <v>1</v>
      </c>
      <c r="P481" s="2">
        <f>(Table4[[#This Row],[dZ ft]]&lt;=50)*Table4[[#This Row],[dT days]]</f>
        <v>0</v>
      </c>
      <c r="Q481">
        <f>YEAR(Table4[[#This Row],[Report Start Date]])</f>
        <v>2019</v>
      </c>
      <c r="R481">
        <f>Table4[[#This Row],[Year Start Date]]</f>
        <v>2019</v>
      </c>
    </row>
    <row r="482" spans="2:18" x14ac:dyDescent="0.3">
      <c r="B482">
        <v>480</v>
      </c>
      <c r="C482" t="s">
        <v>679</v>
      </c>
      <c r="D482" t="s">
        <v>271</v>
      </c>
      <c r="E482">
        <v>34</v>
      </c>
      <c r="F482" s="2">
        <v>5703</v>
      </c>
      <c r="G482" s="2">
        <v>33.375000000000007</v>
      </c>
      <c r="H482">
        <v>180.99999999999972</v>
      </c>
      <c r="I482">
        <v>180.99999999999972</v>
      </c>
      <c r="J482" s="7">
        <v>43673</v>
      </c>
      <c r="K482" s="7">
        <v>43674</v>
      </c>
      <c r="L482" t="s">
        <v>521</v>
      </c>
      <c r="M482" t="str">
        <f>IFERROR(INDEX(Table2[Campaign], MATCH(Table4[[#This Row],[Well Name (WellView Version)]], Table2[Well Name
Actual], 0)), "A_Others")</f>
        <v>DRJ - 2019</v>
      </c>
      <c r="N482" s="19">
        <f>IF(Table4[[#This Row],[Report Number]]=_xlfn.MINIFS(Table4[Report Number], Table4[Well Name (WellView Version)], Table4[[#This Row],[Well Name (WellView Version)]]), Table4[[#This Row],[Depth End (MD)]], Table4[[#This Row],[Depth End (MD)]]-F481)</f>
        <v>181</v>
      </c>
      <c r="O482" s="2">
        <f>IF(Table4[[#This Row],[Report Number]]=_xlfn.MINIFS(Table4[Report Number], Table4[Well Name (WellView Version)], Table4[[#This Row],[Well Name (WellView Version)]]), Table4[[#This Row],[Cum Time Log Days_WV]], Table4[[#This Row],[Cum Time Log Days_WV]]-G481)</f>
        <v>1</v>
      </c>
      <c r="P482" s="2">
        <f>(Table4[[#This Row],[dZ ft]]&lt;=50)*Table4[[#This Row],[dT days]]</f>
        <v>0</v>
      </c>
      <c r="Q482">
        <f>YEAR(Table4[[#This Row],[Report Start Date]])</f>
        <v>2019</v>
      </c>
      <c r="R482">
        <f>Table4[[#This Row],[Year Start Date]]</f>
        <v>2019</v>
      </c>
    </row>
    <row r="483" spans="2:18" x14ac:dyDescent="0.3">
      <c r="B483">
        <v>481</v>
      </c>
      <c r="C483" t="s">
        <v>679</v>
      </c>
      <c r="D483" t="s">
        <v>271</v>
      </c>
      <c r="E483">
        <v>35</v>
      </c>
      <c r="F483" s="2">
        <v>5860</v>
      </c>
      <c r="G483" s="2">
        <v>34.375000000000007</v>
      </c>
      <c r="H483">
        <v>157.00000000000045</v>
      </c>
      <c r="I483">
        <v>157.00000000000045</v>
      </c>
      <c r="J483" s="7">
        <v>43674</v>
      </c>
      <c r="K483" s="7">
        <v>43675</v>
      </c>
      <c r="L483" t="s">
        <v>520</v>
      </c>
      <c r="M483" t="str">
        <f>IFERROR(INDEX(Table2[Campaign], MATCH(Table4[[#This Row],[Well Name (WellView Version)]], Table2[Well Name
Actual], 0)), "A_Others")</f>
        <v>DRJ - 2019</v>
      </c>
      <c r="N483" s="19">
        <f>IF(Table4[[#This Row],[Report Number]]=_xlfn.MINIFS(Table4[Report Number], Table4[Well Name (WellView Version)], Table4[[#This Row],[Well Name (WellView Version)]]), Table4[[#This Row],[Depth End (MD)]], Table4[[#This Row],[Depth End (MD)]]-F482)</f>
        <v>157</v>
      </c>
      <c r="O483" s="2">
        <f>IF(Table4[[#This Row],[Report Number]]=_xlfn.MINIFS(Table4[Report Number], Table4[Well Name (WellView Version)], Table4[[#This Row],[Well Name (WellView Version)]]), Table4[[#This Row],[Cum Time Log Days_WV]], Table4[[#This Row],[Cum Time Log Days_WV]]-G482)</f>
        <v>1</v>
      </c>
      <c r="P483" s="2">
        <f>(Table4[[#This Row],[dZ ft]]&lt;=50)*Table4[[#This Row],[dT days]]</f>
        <v>0</v>
      </c>
      <c r="Q483">
        <f>YEAR(Table4[[#This Row],[Report Start Date]])</f>
        <v>2019</v>
      </c>
      <c r="R483">
        <f>Table4[[#This Row],[Year Start Date]]</f>
        <v>2019</v>
      </c>
    </row>
    <row r="484" spans="2:18" x14ac:dyDescent="0.3">
      <c r="B484">
        <v>482</v>
      </c>
      <c r="C484" t="s">
        <v>679</v>
      </c>
      <c r="D484" t="s">
        <v>271</v>
      </c>
      <c r="E484">
        <v>36</v>
      </c>
      <c r="F484" s="2">
        <v>5860</v>
      </c>
      <c r="G484" s="2">
        <v>35.375000000000007</v>
      </c>
      <c r="H484">
        <v>0</v>
      </c>
      <c r="I484">
        <v>0</v>
      </c>
      <c r="J484" s="7">
        <v>43675</v>
      </c>
      <c r="K484" s="7">
        <v>43676</v>
      </c>
      <c r="L484" t="s">
        <v>520</v>
      </c>
      <c r="M484" t="str">
        <f>IFERROR(INDEX(Table2[Campaign], MATCH(Table4[[#This Row],[Well Name (WellView Version)]], Table2[Well Name
Actual], 0)), "A_Others")</f>
        <v>DRJ - 2019</v>
      </c>
      <c r="N484" s="19">
        <f>IF(Table4[[#This Row],[Report Number]]=_xlfn.MINIFS(Table4[Report Number], Table4[Well Name (WellView Version)], Table4[[#This Row],[Well Name (WellView Version)]]), Table4[[#This Row],[Depth End (MD)]], Table4[[#This Row],[Depth End (MD)]]-F483)</f>
        <v>0</v>
      </c>
      <c r="O484" s="2">
        <f>IF(Table4[[#This Row],[Report Number]]=_xlfn.MINIFS(Table4[Report Number], Table4[Well Name (WellView Version)], Table4[[#This Row],[Well Name (WellView Version)]]), Table4[[#This Row],[Cum Time Log Days_WV]], Table4[[#This Row],[Cum Time Log Days_WV]]-G483)</f>
        <v>1</v>
      </c>
      <c r="P484" s="2">
        <f>(Table4[[#This Row],[dZ ft]]&lt;=50)*Table4[[#This Row],[dT days]]</f>
        <v>1</v>
      </c>
      <c r="Q484">
        <f>YEAR(Table4[[#This Row],[Report Start Date]])</f>
        <v>2019</v>
      </c>
      <c r="R484">
        <f>Table4[[#This Row],[Year Start Date]]</f>
        <v>2019</v>
      </c>
    </row>
    <row r="485" spans="2:18" x14ac:dyDescent="0.3">
      <c r="B485">
        <v>483</v>
      </c>
      <c r="C485" t="s">
        <v>679</v>
      </c>
      <c r="D485" t="s">
        <v>271</v>
      </c>
      <c r="E485">
        <v>37</v>
      </c>
      <c r="F485" s="2">
        <v>5860</v>
      </c>
      <c r="G485" s="2">
        <v>36.041666666666671</v>
      </c>
      <c r="H485">
        <v>0</v>
      </c>
      <c r="I485">
        <v>0</v>
      </c>
      <c r="J485" s="7">
        <v>43676</v>
      </c>
      <c r="K485" s="7">
        <v>43676.75</v>
      </c>
      <c r="L485" t="s">
        <v>520</v>
      </c>
      <c r="M485" t="str">
        <f>IFERROR(INDEX(Table2[Campaign], MATCH(Table4[[#This Row],[Well Name (WellView Version)]], Table2[Well Name
Actual], 0)), "A_Others")</f>
        <v>DRJ - 2019</v>
      </c>
      <c r="N485" s="19">
        <f>IF(Table4[[#This Row],[Report Number]]=_xlfn.MINIFS(Table4[Report Number], Table4[Well Name (WellView Version)], Table4[[#This Row],[Well Name (WellView Version)]]), Table4[[#This Row],[Depth End (MD)]], Table4[[#This Row],[Depth End (MD)]]-F484)</f>
        <v>0</v>
      </c>
      <c r="O485" s="2">
        <f>IF(Table4[[#This Row],[Report Number]]=_xlfn.MINIFS(Table4[Report Number], Table4[Well Name (WellView Version)], Table4[[#This Row],[Well Name (WellView Version)]]), Table4[[#This Row],[Cum Time Log Days_WV]], Table4[[#This Row],[Cum Time Log Days_WV]]-G484)</f>
        <v>0.6666666666666643</v>
      </c>
      <c r="P485" s="2">
        <f>(Table4[[#This Row],[dZ ft]]&lt;=50)*Table4[[#This Row],[dT days]]</f>
        <v>0.6666666666666643</v>
      </c>
      <c r="Q485">
        <f>YEAR(Table4[[#This Row],[Report Start Date]])</f>
        <v>2019</v>
      </c>
      <c r="R485">
        <f>Table4[[#This Row],[Year Start Date]]</f>
        <v>2019</v>
      </c>
    </row>
    <row r="486" spans="2:18" x14ac:dyDescent="0.3">
      <c r="B486">
        <v>484</v>
      </c>
      <c r="C486" t="s">
        <v>648</v>
      </c>
      <c r="D486" t="s">
        <v>271</v>
      </c>
      <c r="E486">
        <v>1</v>
      </c>
      <c r="F486" s="2">
        <v>296</v>
      </c>
      <c r="G486" s="2">
        <v>0.22916666666666685</v>
      </c>
      <c r="H486">
        <v>96.000000000000028</v>
      </c>
      <c r="I486">
        <v>96.000000000000028</v>
      </c>
      <c r="J486" s="7">
        <v>43692.770833333328</v>
      </c>
      <c r="K486" s="7">
        <v>43693</v>
      </c>
      <c r="L486" t="s">
        <v>526</v>
      </c>
      <c r="M486" t="str">
        <f>IFERROR(INDEX(Table2[Campaign], MATCH(Table4[[#This Row],[Well Name (WellView Version)]], Table2[Well Name
Actual], 0)), "A_Others")</f>
        <v>DRJ - 2019</v>
      </c>
      <c r="N486" s="19">
        <f>IF(Table4[[#This Row],[Report Number]]=_xlfn.MINIFS(Table4[Report Number], Table4[Well Name (WellView Version)], Table4[[#This Row],[Well Name (WellView Version)]]), Table4[[#This Row],[Depth End (MD)]], Table4[[#This Row],[Depth End (MD)]]-F485)</f>
        <v>296</v>
      </c>
      <c r="O486" s="2">
        <f>IF(Table4[[#This Row],[Report Number]]=_xlfn.MINIFS(Table4[Report Number], Table4[Well Name (WellView Version)], Table4[[#This Row],[Well Name (WellView Version)]]), Table4[[#This Row],[Cum Time Log Days_WV]], Table4[[#This Row],[Cum Time Log Days_WV]]-G485)</f>
        <v>0.22916666666666685</v>
      </c>
      <c r="P486" s="2">
        <f>(Table4[[#This Row],[dZ ft]]&lt;=50)*Table4[[#This Row],[dT days]]</f>
        <v>0</v>
      </c>
      <c r="Q486">
        <f>YEAR(Table4[[#This Row],[Report Start Date]])</f>
        <v>2019</v>
      </c>
      <c r="R486">
        <f>Table4[[#This Row],[Year Start Date]]</f>
        <v>2019</v>
      </c>
    </row>
    <row r="487" spans="2:18" x14ac:dyDescent="0.3">
      <c r="B487">
        <v>485</v>
      </c>
      <c r="C487" t="s">
        <v>648</v>
      </c>
      <c r="D487" t="s">
        <v>271</v>
      </c>
      <c r="E487">
        <v>2</v>
      </c>
      <c r="F487" s="2">
        <v>576</v>
      </c>
      <c r="G487" s="2">
        <v>1.2291666666666679</v>
      </c>
      <c r="H487">
        <v>280</v>
      </c>
      <c r="I487">
        <v>280</v>
      </c>
      <c r="J487" s="7">
        <v>43693</v>
      </c>
      <c r="K487" s="7">
        <v>43694</v>
      </c>
      <c r="L487" t="s">
        <v>526</v>
      </c>
      <c r="M487" t="str">
        <f>IFERROR(INDEX(Table2[Campaign], MATCH(Table4[[#This Row],[Well Name (WellView Version)]], Table2[Well Name
Actual], 0)), "A_Others")</f>
        <v>DRJ - 2019</v>
      </c>
      <c r="N487" s="19">
        <f>IF(Table4[[#This Row],[Report Number]]=_xlfn.MINIFS(Table4[Report Number], Table4[Well Name (WellView Version)], Table4[[#This Row],[Well Name (WellView Version)]]), Table4[[#This Row],[Depth End (MD)]], Table4[[#This Row],[Depth End (MD)]]-F486)</f>
        <v>280</v>
      </c>
      <c r="O487" s="2">
        <f>IF(Table4[[#This Row],[Report Number]]=_xlfn.MINIFS(Table4[Report Number], Table4[Well Name (WellView Version)], Table4[[#This Row],[Well Name (WellView Version)]]), Table4[[#This Row],[Cum Time Log Days_WV]], Table4[[#This Row],[Cum Time Log Days_WV]]-G486)</f>
        <v>1.0000000000000009</v>
      </c>
      <c r="P487" s="2">
        <f>(Table4[[#This Row],[dZ ft]]&lt;=50)*Table4[[#This Row],[dT days]]</f>
        <v>0</v>
      </c>
      <c r="Q487">
        <f>YEAR(Table4[[#This Row],[Report Start Date]])</f>
        <v>2019</v>
      </c>
      <c r="R487">
        <f>Table4[[#This Row],[Year Start Date]]</f>
        <v>2019</v>
      </c>
    </row>
    <row r="488" spans="2:18" x14ac:dyDescent="0.3">
      <c r="B488">
        <v>486</v>
      </c>
      <c r="C488" t="s">
        <v>648</v>
      </c>
      <c r="D488" t="s">
        <v>271</v>
      </c>
      <c r="E488">
        <v>3</v>
      </c>
      <c r="F488" s="2">
        <v>599</v>
      </c>
      <c r="G488" s="2">
        <v>2.2291666666666687</v>
      </c>
      <c r="H488">
        <v>22.999999999999918</v>
      </c>
      <c r="I488">
        <v>22.999999999999918</v>
      </c>
      <c r="J488" s="7">
        <v>43694</v>
      </c>
      <c r="K488" s="7">
        <v>43695</v>
      </c>
      <c r="L488" t="s">
        <v>526</v>
      </c>
      <c r="M488" t="str">
        <f>IFERROR(INDEX(Table2[Campaign], MATCH(Table4[[#This Row],[Well Name (WellView Version)]], Table2[Well Name
Actual], 0)), "A_Others")</f>
        <v>DRJ - 2019</v>
      </c>
      <c r="N488" s="19">
        <f>IF(Table4[[#This Row],[Report Number]]=_xlfn.MINIFS(Table4[Report Number], Table4[Well Name (WellView Version)], Table4[[#This Row],[Well Name (WellView Version)]]), Table4[[#This Row],[Depth End (MD)]], Table4[[#This Row],[Depth End (MD)]]-F487)</f>
        <v>23</v>
      </c>
      <c r="O488" s="2">
        <f>IF(Table4[[#This Row],[Report Number]]=_xlfn.MINIFS(Table4[Report Number], Table4[Well Name (WellView Version)], Table4[[#This Row],[Well Name (WellView Version)]]), Table4[[#This Row],[Cum Time Log Days_WV]], Table4[[#This Row],[Cum Time Log Days_WV]]-G487)</f>
        <v>1.0000000000000009</v>
      </c>
      <c r="P488" s="2">
        <f>(Table4[[#This Row],[dZ ft]]&lt;=50)*Table4[[#This Row],[dT days]]</f>
        <v>1.0000000000000009</v>
      </c>
      <c r="Q488">
        <f>YEAR(Table4[[#This Row],[Report Start Date]])</f>
        <v>2019</v>
      </c>
      <c r="R488">
        <f>Table4[[#This Row],[Year Start Date]]</f>
        <v>2019</v>
      </c>
    </row>
    <row r="489" spans="2:18" x14ac:dyDescent="0.3">
      <c r="B489">
        <v>487</v>
      </c>
      <c r="C489" t="s">
        <v>648</v>
      </c>
      <c r="D489" t="s">
        <v>271</v>
      </c>
      <c r="E489">
        <v>4</v>
      </c>
      <c r="F489" s="2">
        <v>599</v>
      </c>
      <c r="G489" s="2">
        <v>3.2291666666666696</v>
      </c>
      <c r="H489">
        <v>0</v>
      </c>
      <c r="I489">
        <v>0</v>
      </c>
      <c r="J489" s="7">
        <v>43695</v>
      </c>
      <c r="K489" s="7">
        <v>43696</v>
      </c>
      <c r="L489" t="s">
        <v>526</v>
      </c>
      <c r="M489" t="str">
        <f>IFERROR(INDEX(Table2[Campaign], MATCH(Table4[[#This Row],[Well Name (WellView Version)]], Table2[Well Name
Actual], 0)), "A_Others")</f>
        <v>DRJ - 2019</v>
      </c>
      <c r="N489" s="19">
        <f>IF(Table4[[#This Row],[Report Number]]=_xlfn.MINIFS(Table4[Report Number], Table4[Well Name (WellView Version)], Table4[[#This Row],[Well Name (WellView Version)]]), Table4[[#This Row],[Depth End (MD)]], Table4[[#This Row],[Depth End (MD)]]-F488)</f>
        <v>0</v>
      </c>
      <c r="O489" s="2">
        <f>IF(Table4[[#This Row],[Report Number]]=_xlfn.MINIFS(Table4[Report Number], Table4[Well Name (WellView Version)], Table4[[#This Row],[Well Name (WellView Version)]]), Table4[[#This Row],[Cum Time Log Days_WV]], Table4[[#This Row],[Cum Time Log Days_WV]]-G488)</f>
        <v>1.0000000000000009</v>
      </c>
      <c r="P489" s="2">
        <f>(Table4[[#This Row],[dZ ft]]&lt;=50)*Table4[[#This Row],[dT days]]</f>
        <v>1.0000000000000009</v>
      </c>
      <c r="Q489">
        <f>YEAR(Table4[[#This Row],[Report Start Date]])</f>
        <v>2019</v>
      </c>
      <c r="R489">
        <f>Table4[[#This Row],[Year Start Date]]</f>
        <v>2019</v>
      </c>
    </row>
    <row r="490" spans="2:18" x14ac:dyDescent="0.3">
      <c r="B490">
        <v>488</v>
      </c>
      <c r="C490" t="s">
        <v>648</v>
      </c>
      <c r="D490" t="s">
        <v>271</v>
      </c>
      <c r="E490">
        <v>5</v>
      </c>
      <c r="F490" s="2">
        <v>841.00000000000011</v>
      </c>
      <c r="G490" s="2">
        <v>4.2291666666666705</v>
      </c>
      <c r="H490">
        <v>191.00000000000011</v>
      </c>
      <c r="I490">
        <v>191.00000000000011</v>
      </c>
      <c r="J490" s="7">
        <v>43696</v>
      </c>
      <c r="K490" s="7">
        <v>43697</v>
      </c>
      <c r="L490" t="s">
        <v>526</v>
      </c>
      <c r="M490" t="str">
        <f>IFERROR(INDEX(Table2[Campaign], MATCH(Table4[[#This Row],[Well Name (WellView Version)]], Table2[Well Name
Actual], 0)), "A_Others")</f>
        <v>DRJ - 2019</v>
      </c>
      <c r="N490" s="19">
        <f>IF(Table4[[#This Row],[Report Number]]=_xlfn.MINIFS(Table4[Report Number], Table4[Well Name (WellView Version)], Table4[[#This Row],[Well Name (WellView Version)]]), Table4[[#This Row],[Depth End (MD)]], Table4[[#This Row],[Depth End (MD)]]-F489)</f>
        <v>242.00000000000011</v>
      </c>
      <c r="O490" s="2">
        <f>IF(Table4[[#This Row],[Report Number]]=_xlfn.MINIFS(Table4[Report Number], Table4[Well Name (WellView Version)], Table4[[#This Row],[Well Name (WellView Version)]]), Table4[[#This Row],[Cum Time Log Days_WV]], Table4[[#This Row],[Cum Time Log Days_WV]]-G489)</f>
        <v>1.0000000000000009</v>
      </c>
      <c r="P490" s="2">
        <f>(Table4[[#This Row],[dZ ft]]&lt;=50)*Table4[[#This Row],[dT days]]</f>
        <v>0</v>
      </c>
      <c r="Q490">
        <f>YEAR(Table4[[#This Row],[Report Start Date]])</f>
        <v>2019</v>
      </c>
      <c r="R490">
        <f>Table4[[#This Row],[Year Start Date]]</f>
        <v>2019</v>
      </c>
    </row>
    <row r="491" spans="2:18" x14ac:dyDescent="0.3">
      <c r="B491">
        <v>489</v>
      </c>
      <c r="C491" t="s">
        <v>648</v>
      </c>
      <c r="D491" t="s">
        <v>271</v>
      </c>
      <c r="E491">
        <v>6</v>
      </c>
      <c r="F491" s="2">
        <v>1193</v>
      </c>
      <c r="G491" s="2">
        <v>5.2291666666666714</v>
      </c>
      <c r="H491">
        <v>352</v>
      </c>
      <c r="I491">
        <v>352</v>
      </c>
      <c r="J491" s="7">
        <v>43697</v>
      </c>
      <c r="K491" s="7">
        <v>43698</v>
      </c>
      <c r="L491" t="s">
        <v>526</v>
      </c>
      <c r="M491" t="str">
        <f>IFERROR(INDEX(Table2[Campaign], MATCH(Table4[[#This Row],[Well Name (WellView Version)]], Table2[Well Name
Actual], 0)), "A_Others")</f>
        <v>DRJ - 2019</v>
      </c>
      <c r="N491" s="19">
        <f>IF(Table4[[#This Row],[Report Number]]=_xlfn.MINIFS(Table4[Report Number], Table4[Well Name (WellView Version)], Table4[[#This Row],[Well Name (WellView Version)]]), Table4[[#This Row],[Depth End (MD)]], Table4[[#This Row],[Depth End (MD)]]-F490)</f>
        <v>351.99999999999989</v>
      </c>
      <c r="O491" s="2">
        <f>IF(Table4[[#This Row],[Report Number]]=_xlfn.MINIFS(Table4[Report Number], Table4[Well Name (WellView Version)], Table4[[#This Row],[Well Name (WellView Version)]]), Table4[[#This Row],[Cum Time Log Days_WV]], Table4[[#This Row],[Cum Time Log Days_WV]]-G490)</f>
        <v>1.0000000000000009</v>
      </c>
      <c r="P491" s="2">
        <f>(Table4[[#This Row],[dZ ft]]&lt;=50)*Table4[[#This Row],[dT days]]</f>
        <v>0</v>
      </c>
      <c r="Q491">
        <f>YEAR(Table4[[#This Row],[Report Start Date]])</f>
        <v>2019</v>
      </c>
      <c r="R491">
        <f>Table4[[#This Row],[Year Start Date]]</f>
        <v>2019</v>
      </c>
    </row>
    <row r="492" spans="2:18" x14ac:dyDescent="0.3">
      <c r="B492">
        <v>490</v>
      </c>
      <c r="C492" t="s">
        <v>648</v>
      </c>
      <c r="D492" t="s">
        <v>271</v>
      </c>
      <c r="E492">
        <v>7</v>
      </c>
      <c r="F492" s="2">
        <v>1378</v>
      </c>
      <c r="G492" s="2">
        <v>6.2291666666666723</v>
      </c>
      <c r="H492">
        <v>184.99999999999991</v>
      </c>
      <c r="I492">
        <v>184.99999999999991</v>
      </c>
      <c r="J492" s="7">
        <v>43698</v>
      </c>
      <c r="K492" s="7">
        <v>43699</v>
      </c>
      <c r="L492" t="s">
        <v>526</v>
      </c>
      <c r="M492" t="str">
        <f>IFERROR(INDEX(Table2[Campaign], MATCH(Table4[[#This Row],[Well Name (WellView Version)]], Table2[Well Name
Actual], 0)), "A_Others")</f>
        <v>DRJ - 2019</v>
      </c>
      <c r="N492" s="19">
        <f>IF(Table4[[#This Row],[Report Number]]=_xlfn.MINIFS(Table4[Report Number], Table4[Well Name (WellView Version)], Table4[[#This Row],[Well Name (WellView Version)]]), Table4[[#This Row],[Depth End (MD)]], Table4[[#This Row],[Depth End (MD)]]-F491)</f>
        <v>185</v>
      </c>
      <c r="O492" s="2">
        <f>IF(Table4[[#This Row],[Report Number]]=_xlfn.MINIFS(Table4[Report Number], Table4[Well Name (WellView Version)], Table4[[#This Row],[Well Name (WellView Version)]]), Table4[[#This Row],[Cum Time Log Days_WV]], Table4[[#This Row],[Cum Time Log Days_WV]]-G491)</f>
        <v>1.0000000000000009</v>
      </c>
      <c r="P492" s="2">
        <f>(Table4[[#This Row],[dZ ft]]&lt;=50)*Table4[[#This Row],[dT days]]</f>
        <v>0</v>
      </c>
      <c r="Q492">
        <f>YEAR(Table4[[#This Row],[Report Start Date]])</f>
        <v>2019</v>
      </c>
      <c r="R492">
        <f>Table4[[#This Row],[Year Start Date]]</f>
        <v>2019</v>
      </c>
    </row>
    <row r="493" spans="2:18" x14ac:dyDescent="0.3">
      <c r="B493">
        <v>491</v>
      </c>
      <c r="C493" t="s">
        <v>648</v>
      </c>
      <c r="D493" t="s">
        <v>271</v>
      </c>
      <c r="E493">
        <v>8</v>
      </c>
      <c r="F493" s="2">
        <v>1500</v>
      </c>
      <c r="G493" s="2">
        <v>7.2291666666666732</v>
      </c>
      <c r="H493">
        <v>122.00000000000007</v>
      </c>
      <c r="I493">
        <v>122.00000000000007</v>
      </c>
      <c r="J493" s="7">
        <v>43699</v>
      </c>
      <c r="K493" s="7">
        <v>43700</v>
      </c>
      <c r="L493" t="s">
        <v>526</v>
      </c>
      <c r="M493" t="str">
        <f>IFERROR(INDEX(Table2[Campaign], MATCH(Table4[[#This Row],[Well Name (WellView Version)]], Table2[Well Name
Actual], 0)), "A_Others")</f>
        <v>DRJ - 2019</v>
      </c>
      <c r="N493" s="19">
        <f>IF(Table4[[#This Row],[Report Number]]=_xlfn.MINIFS(Table4[Report Number], Table4[Well Name (WellView Version)], Table4[[#This Row],[Well Name (WellView Version)]]), Table4[[#This Row],[Depth End (MD)]], Table4[[#This Row],[Depth End (MD)]]-F492)</f>
        <v>122</v>
      </c>
      <c r="O493" s="2">
        <f>IF(Table4[[#This Row],[Report Number]]=_xlfn.MINIFS(Table4[Report Number], Table4[Well Name (WellView Version)], Table4[[#This Row],[Well Name (WellView Version)]]), Table4[[#This Row],[Cum Time Log Days_WV]], Table4[[#This Row],[Cum Time Log Days_WV]]-G492)</f>
        <v>1.0000000000000009</v>
      </c>
      <c r="P493" s="2">
        <f>(Table4[[#This Row],[dZ ft]]&lt;=50)*Table4[[#This Row],[dT days]]</f>
        <v>0</v>
      </c>
      <c r="Q493">
        <f>YEAR(Table4[[#This Row],[Report Start Date]])</f>
        <v>2019</v>
      </c>
      <c r="R493">
        <f>Table4[[#This Row],[Year Start Date]]</f>
        <v>2019</v>
      </c>
    </row>
    <row r="494" spans="2:18" x14ac:dyDescent="0.3">
      <c r="B494">
        <v>492</v>
      </c>
      <c r="C494" t="s">
        <v>648</v>
      </c>
      <c r="D494" t="s">
        <v>271</v>
      </c>
      <c r="E494">
        <v>9</v>
      </c>
      <c r="F494" s="2">
        <v>1500</v>
      </c>
      <c r="G494" s="2">
        <v>8.229166666666675</v>
      </c>
      <c r="H494">
        <v>0</v>
      </c>
      <c r="I494">
        <v>0</v>
      </c>
      <c r="J494" s="7">
        <v>43700</v>
      </c>
      <c r="K494" s="7">
        <v>43701</v>
      </c>
      <c r="L494" t="s">
        <v>526</v>
      </c>
      <c r="M494" t="str">
        <f>IFERROR(INDEX(Table2[Campaign], MATCH(Table4[[#This Row],[Well Name (WellView Version)]], Table2[Well Name
Actual], 0)), "A_Others")</f>
        <v>DRJ - 2019</v>
      </c>
      <c r="N494" s="19">
        <f>IF(Table4[[#This Row],[Report Number]]=_xlfn.MINIFS(Table4[Report Number], Table4[Well Name (WellView Version)], Table4[[#This Row],[Well Name (WellView Version)]]), Table4[[#This Row],[Depth End (MD)]], Table4[[#This Row],[Depth End (MD)]]-F493)</f>
        <v>0</v>
      </c>
      <c r="O494" s="2">
        <f>IF(Table4[[#This Row],[Report Number]]=_xlfn.MINIFS(Table4[Report Number], Table4[Well Name (WellView Version)], Table4[[#This Row],[Well Name (WellView Version)]]), Table4[[#This Row],[Cum Time Log Days_WV]], Table4[[#This Row],[Cum Time Log Days_WV]]-G493)</f>
        <v>1.0000000000000018</v>
      </c>
      <c r="P494" s="2">
        <f>(Table4[[#This Row],[dZ ft]]&lt;=50)*Table4[[#This Row],[dT days]]</f>
        <v>1.0000000000000018</v>
      </c>
      <c r="Q494">
        <f>YEAR(Table4[[#This Row],[Report Start Date]])</f>
        <v>2019</v>
      </c>
      <c r="R494">
        <f>Table4[[#This Row],[Year Start Date]]</f>
        <v>2019</v>
      </c>
    </row>
    <row r="495" spans="2:18" x14ac:dyDescent="0.3">
      <c r="B495">
        <v>493</v>
      </c>
      <c r="C495" t="s">
        <v>648</v>
      </c>
      <c r="D495" t="s">
        <v>271</v>
      </c>
      <c r="E495">
        <v>10</v>
      </c>
      <c r="F495" s="2">
        <v>1500</v>
      </c>
      <c r="G495" s="2">
        <v>9.229166666666675</v>
      </c>
      <c r="H495">
        <v>0</v>
      </c>
      <c r="I495">
        <v>0</v>
      </c>
      <c r="J495" s="7">
        <v>43701</v>
      </c>
      <c r="K495" s="7">
        <v>43702</v>
      </c>
      <c r="L495" t="s">
        <v>526</v>
      </c>
      <c r="M495" t="str">
        <f>IFERROR(INDEX(Table2[Campaign], MATCH(Table4[[#This Row],[Well Name (WellView Version)]], Table2[Well Name
Actual], 0)), "A_Others")</f>
        <v>DRJ - 2019</v>
      </c>
      <c r="N495" s="19">
        <f>IF(Table4[[#This Row],[Report Number]]=_xlfn.MINIFS(Table4[Report Number], Table4[Well Name (WellView Version)], Table4[[#This Row],[Well Name (WellView Version)]]), Table4[[#This Row],[Depth End (MD)]], Table4[[#This Row],[Depth End (MD)]]-F494)</f>
        <v>0</v>
      </c>
      <c r="O495" s="2">
        <f>IF(Table4[[#This Row],[Report Number]]=_xlfn.MINIFS(Table4[Report Number], Table4[Well Name (WellView Version)], Table4[[#This Row],[Well Name (WellView Version)]]), Table4[[#This Row],[Cum Time Log Days_WV]], Table4[[#This Row],[Cum Time Log Days_WV]]-G494)</f>
        <v>1</v>
      </c>
      <c r="P495" s="2">
        <f>(Table4[[#This Row],[dZ ft]]&lt;=50)*Table4[[#This Row],[dT days]]</f>
        <v>1</v>
      </c>
      <c r="Q495">
        <f>YEAR(Table4[[#This Row],[Report Start Date]])</f>
        <v>2019</v>
      </c>
      <c r="R495">
        <f>Table4[[#This Row],[Year Start Date]]</f>
        <v>2019</v>
      </c>
    </row>
    <row r="496" spans="2:18" x14ac:dyDescent="0.3">
      <c r="B496">
        <v>494</v>
      </c>
      <c r="C496" t="s">
        <v>648</v>
      </c>
      <c r="D496" t="s">
        <v>271</v>
      </c>
      <c r="E496">
        <v>11</v>
      </c>
      <c r="F496" s="2">
        <v>1500</v>
      </c>
      <c r="G496" s="2">
        <v>10.229166666666675</v>
      </c>
      <c r="H496">
        <v>0</v>
      </c>
      <c r="I496">
        <v>0</v>
      </c>
      <c r="J496" s="7">
        <v>43702</v>
      </c>
      <c r="K496" s="7">
        <v>43703</v>
      </c>
      <c r="L496" t="s">
        <v>526</v>
      </c>
      <c r="M496" t="str">
        <f>IFERROR(INDEX(Table2[Campaign], MATCH(Table4[[#This Row],[Well Name (WellView Version)]], Table2[Well Name
Actual], 0)), "A_Others")</f>
        <v>DRJ - 2019</v>
      </c>
      <c r="N496" s="19">
        <f>IF(Table4[[#This Row],[Report Number]]=_xlfn.MINIFS(Table4[Report Number], Table4[Well Name (WellView Version)], Table4[[#This Row],[Well Name (WellView Version)]]), Table4[[#This Row],[Depth End (MD)]], Table4[[#This Row],[Depth End (MD)]]-F495)</f>
        <v>0</v>
      </c>
      <c r="O496" s="2">
        <f>IF(Table4[[#This Row],[Report Number]]=_xlfn.MINIFS(Table4[Report Number], Table4[Well Name (WellView Version)], Table4[[#This Row],[Well Name (WellView Version)]]), Table4[[#This Row],[Cum Time Log Days_WV]], Table4[[#This Row],[Cum Time Log Days_WV]]-G495)</f>
        <v>1</v>
      </c>
      <c r="P496" s="2">
        <f>(Table4[[#This Row],[dZ ft]]&lt;=50)*Table4[[#This Row],[dT days]]</f>
        <v>1</v>
      </c>
      <c r="Q496">
        <f>YEAR(Table4[[#This Row],[Report Start Date]])</f>
        <v>2019</v>
      </c>
      <c r="R496">
        <f>Table4[[#This Row],[Year Start Date]]</f>
        <v>2019</v>
      </c>
    </row>
    <row r="497" spans="2:18" x14ac:dyDescent="0.3">
      <c r="B497">
        <v>495</v>
      </c>
      <c r="C497" t="s">
        <v>648</v>
      </c>
      <c r="D497" t="s">
        <v>271</v>
      </c>
      <c r="E497">
        <v>12</v>
      </c>
      <c r="F497" s="2">
        <v>1500</v>
      </c>
      <c r="G497" s="2">
        <v>11.229166666666675</v>
      </c>
      <c r="H497">
        <v>0</v>
      </c>
      <c r="I497">
        <v>0</v>
      </c>
      <c r="J497" s="7">
        <v>43703</v>
      </c>
      <c r="K497" s="7">
        <v>43704</v>
      </c>
      <c r="L497" t="s">
        <v>526</v>
      </c>
      <c r="M497" t="str">
        <f>IFERROR(INDEX(Table2[Campaign], MATCH(Table4[[#This Row],[Well Name (WellView Version)]], Table2[Well Name
Actual], 0)), "A_Others")</f>
        <v>DRJ - 2019</v>
      </c>
      <c r="N497" s="19">
        <f>IF(Table4[[#This Row],[Report Number]]=_xlfn.MINIFS(Table4[Report Number], Table4[Well Name (WellView Version)], Table4[[#This Row],[Well Name (WellView Version)]]), Table4[[#This Row],[Depth End (MD)]], Table4[[#This Row],[Depth End (MD)]]-F496)</f>
        <v>0</v>
      </c>
      <c r="O497" s="2">
        <f>IF(Table4[[#This Row],[Report Number]]=_xlfn.MINIFS(Table4[Report Number], Table4[Well Name (WellView Version)], Table4[[#This Row],[Well Name (WellView Version)]]), Table4[[#This Row],[Cum Time Log Days_WV]], Table4[[#This Row],[Cum Time Log Days_WV]]-G496)</f>
        <v>1</v>
      </c>
      <c r="P497" s="2">
        <f>(Table4[[#This Row],[dZ ft]]&lt;=50)*Table4[[#This Row],[dT days]]</f>
        <v>1</v>
      </c>
      <c r="Q497">
        <f>YEAR(Table4[[#This Row],[Report Start Date]])</f>
        <v>2019</v>
      </c>
      <c r="R497">
        <f>Table4[[#This Row],[Year Start Date]]</f>
        <v>2019</v>
      </c>
    </row>
    <row r="498" spans="2:18" x14ac:dyDescent="0.3">
      <c r="B498">
        <v>496</v>
      </c>
      <c r="C498" t="s">
        <v>648</v>
      </c>
      <c r="D498" t="s">
        <v>271</v>
      </c>
      <c r="E498">
        <v>13</v>
      </c>
      <c r="F498" s="2">
        <v>1500</v>
      </c>
      <c r="G498" s="2">
        <v>12.229166666666675</v>
      </c>
      <c r="H498">
        <v>0</v>
      </c>
      <c r="I498">
        <v>0</v>
      </c>
      <c r="J498" s="7">
        <v>43704</v>
      </c>
      <c r="K498" s="7">
        <v>43705</v>
      </c>
      <c r="L498" t="s">
        <v>526</v>
      </c>
      <c r="M498" t="str">
        <f>IFERROR(INDEX(Table2[Campaign], MATCH(Table4[[#This Row],[Well Name (WellView Version)]], Table2[Well Name
Actual], 0)), "A_Others")</f>
        <v>DRJ - 2019</v>
      </c>
      <c r="N498" s="19">
        <f>IF(Table4[[#This Row],[Report Number]]=_xlfn.MINIFS(Table4[Report Number], Table4[Well Name (WellView Version)], Table4[[#This Row],[Well Name (WellView Version)]]), Table4[[#This Row],[Depth End (MD)]], Table4[[#This Row],[Depth End (MD)]]-F497)</f>
        <v>0</v>
      </c>
      <c r="O498" s="2">
        <f>IF(Table4[[#This Row],[Report Number]]=_xlfn.MINIFS(Table4[Report Number], Table4[Well Name (WellView Version)], Table4[[#This Row],[Well Name (WellView Version)]]), Table4[[#This Row],[Cum Time Log Days_WV]], Table4[[#This Row],[Cum Time Log Days_WV]]-G497)</f>
        <v>1</v>
      </c>
      <c r="P498" s="2">
        <f>(Table4[[#This Row],[dZ ft]]&lt;=50)*Table4[[#This Row],[dT days]]</f>
        <v>1</v>
      </c>
      <c r="Q498">
        <f>YEAR(Table4[[#This Row],[Report Start Date]])</f>
        <v>2019</v>
      </c>
      <c r="R498">
        <f>Table4[[#This Row],[Year Start Date]]</f>
        <v>2019</v>
      </c>
    </row>
    <row r="499" spans="2:18" x14ac:dyDescent="0.3">
      <c r="B499">
        <v>497</v>
      </c>
      <c r="C499" t="s">
        <v>648</v>
      </c>
      <c r="D499" t="s">
        <v>271</v>
      </c>
      <c r="E499">
        <v>14</v>
      </c>
      <c r="F499" s="2">
        <v>1500</v>
      </c>
      <c r="G499" s="2">
        <v>13.229166666666675</v>
      </c>
      <c r="J499" s="7">
        <v>43705</v>
      </c>
      <c r="K499" s="7">
        <v>43706</v>
      </c>
      <c r="L499" t="s">
        <v>526</v>
      </c>
      <c r="M499" t="str">
        <f>IFERROR(INDEX(Table2[Campaign], MATCH(Table4[[#This Row],[Well Name (WellView Version)]], Table2[Well Name
Actual], 0)), "A_Others")</f>
        <v>DRJ - 2019</v>
      </c>
      <c r="N499" s="19">
        <f>IF(Table4[[#This Row],[Report Number]]=_xlfn.MINIFS(Table4[Report Number], Table4[Well Name (WellView Version)], Table4[[#This Row],[Well Name (WellView Version)]]), Table4[[#This Row],[Depth End (MD)]], Table4[[#This Row],[Depth End (MD)]]-F498)</f>
        <v>0</v>
      </c>
      <c r="O499" s="2">
        <f>IF(Table4[[#This Row],[Report Number]]=_xlfn.MINIFS(Table4[Report Number], Table4[Well Name (WellView Version)], Table4[[#This Row],[Well Name (WellView Version)]]), Table4[[#This Row],[Cum Time Log Days_WV]], Table4[[#This Row],[Cum Time Log Days_WV]]-G498)</f>
        <v>1</v>
      </c>
      <c r="P499" s="2">
        <f>(Table4[[#This Row],[dZ ft]]&lt;=50)*Table4[[#This Row],[dT days]]</f>
        <v>1</v>
      </c>
      <c r="Q499">
        <f>YEAR(Table4[[#This Row],[Report Start Date]])</f>
        <v>2019</v>
      </c>
      <c r="R499">
        <f>Table4[[#This Row],[Year Start Date]]</f>
        <v>2019</v>
      </c>
    </row>
    <row r="500" spans="2:18" x14ac:dyDescent="0.3">
      <c r="B500">
        <v>498</v>
      </c>
      <c r="C500" t="s">
        <v>648</v>
      </c>
      <c r="D500" t="s">
        <v>271</v>
      </c>
      <c r="E500">
        <v>15</v>
      </c>
      <c r="F500" s="2">
        <v>1500</v>
      </c>
      <c r="G500" s="2">
        <v>14.229166666666675</v>
      </c>
      <c r="J500" s="7">
        <v>43706</v>
      </c>
      <c r="K500" s="7">
        <v>43707</v>
      </c>
      <c r="L500" t="s">
        <v>526</v>
      </c>
      <c r="M500" t="str">
        <f>IFERROR(INDEX(Table2[Campaign], MATCH(Table4[[#This Row],[Well Name (WellView Version)]], Table2[Well Name
Actual], 0)), "A_Others")</f>
        <v>DRJ - 2019</v>
      </c>
      <c r="N500" s="19">
        <f>IF(Table4[[#This Row],[Report Number]]=_xlfn.MINIFS(Table4[Report Number], Table4[Well Name (WellView Version)], Table4[[#This Row],[Well Name (WellView Version)]]), Table4[[#This Row],[Depth End (MD)]], Table4[[#This Row],[Depth End (MD)]]-F499)</f>
        <v>0</v>
      </c>
      <c r="O500" s="2">
        <f>IF(Table4[[#This Row],[Report Number]]=_xlfn.MINIFS(Table4[Report Number], Table4[Well Name (WellView Version)], Table4[[#This Row],[Well Name (WellView Version)]]), Table4[[#This Row],[Cum Time Log Days_WV]], Table4[[#This Row],[Cum Time Log Days_WV]]-G499)</f>
        <v>1</v>
      </c>
      <c r="P500" s="2">
        <f>(Table4[[#This Row],[dZ ft]]&lt;=50)*Table4[[#This Row],[dT days]]</f>
        <v>1</v>
      </c>
      <c r="Q500">
        <f>YEAR(Table4[[#This Row],[Report Start Date]])</f>
        <v>2019</v>
      </c>
      <c r="R500">
        <f>Table4[[#This Row],[Year Start Date]]</f>
        <v>2019</v>
      </c>
    </row>
    <row r="501" spans="2:18" x14ac:dyDescent="0.3">
      <c r="B501">
        <v>499</v>
      </c>
      <c r="C501" t="s">
        <v>648</v>
      </c>
      <c r="D501" t="s">
        <v>271</v>
      </c>
      <c r="E501">
        <v>16</v>
      </c>
      <c r="F501" s="2">
        <v>1500</v>
      </c>
      <c r="G501" s="2">
        <v>15.229166666666675</v>
      </c>
      <c r="J501" s="7">
        <v>43707</v>
      </c>
      <c r="K501" s="7">
        <v>43708</v>
      </c>
      <c r="L501" t="s">
        <v>526</v>
      </c>
      <c r="M501" t="str">
        <f>IFERROR(INDEX(Table2[Campaign], MATCH(Table4[[#This Row],[Well Name (WellView Version)]], Table2[Well Name
Actual], 0)), "A_Others")</f>
        <v>DRJ - 2019</v>
      </c>
      <c r="N501" s="19">
        <f>IF(Table4[[#This Row],[Report Number]]=_xlfn.MINIFS(Table4[Report Number], Table4[Well Name (WellView Version)], Table4[[#This Row],[Well Name (WellView Version)]]), Table4[[#This Row],[Depth End (MD)]], Table4[[#This Row],[Depth End (MD)]]-F500)</f>
        <v>0</v>
      </c>
      <c r="O501" s="2">
        <f>IF(Table4[[#This Row],[Report Number]]=_xlfn.MINIFS(Table4[Report Number], Table4[Well Name (WellView Version)], Table4[[#This Row],[Well Name (WellView Version)]]), Table4[[#This Row],[Cum Time Log Days_WV]], Table4[[#This Row],[Cum Time Log Days_WV]]-G500)</f>
        <v>1</v>
      </c>
      <c r="P501" s="2">
        <f>(Table4[[#This Row],[dZ ft]]&lt;=50)*Table4[[#This Row],[dT days]]</f>
        <v>1</v>
      </c>
      <c r="Q501">
        <f>YEAR(Table4[[#This Row],[Report Start Date]])</f>
        <v>2019</v>
      </c>
      <c r="R501">
        <f>Table4[[#This Row],[Year Start Date]]</f>
        <v>2019</v>
      </c>
    </row>
    <row r="502" spans="2:18" x14ac:dyDescent="0.3">
      <c r="B502">
        <v>500</v>
      </c>
      <c r="C502" t="s">
        <v>648</v>
      </c>
      <c r="D502" t="s">
        <v>271</v>
      </c>
      <c r="E502">
        <v>17</v>
      </c>
      <c r="F502" s="2">
        <v>1500</v>
      </c>
      <c r="G502" s="2">
        <v>16.229166666666675</v>
      </c>
      <c r="J502" s="7">
        <v>43708</v>
      </c>
      <c r="K502" s="7">
        <v>43709</v>
      </c>
      <c r="L502" t="s">
        <v>527</v>
      </c>
      <c r="M502" t="str">
        <f>IFERROR(INDEX(Table2[Campaign], MATCH(Table4[[#This Row],[Well Name (WellView Version)]], Table2[Well Name
Actual], 0)), "A_Others")</f>
        <v>DRJ - 2019</v>
      </c>
      <c r="N502" s="19">
        <f>IF(Table4[[#This Row],[Report Number]]=_xlfn.MINIFS(Table4[Report Number], Table4[Well Name (WellView Version)], Table4[[#This Row],[Well Name (WellView Version)]]), Table4[[#This Row],[Depth End (MD)]], Table4[[#This Row],[Depth End (MD)]]-F501)</f>
        <v>0</v>
      </c>
      <c r="O502" s="2">
        <f>IF(Table4[[#This Row],[Report Number]]=_xlfn.MINIFS(Table4[Report Number], Table4[Well Name (WellView Version)], Table4[[#This Row],[Well Name (WellView Version)]]), Table4[[#This Row],[Cum Time Log Days_WV]], Table4[[#This Row],[Cum Time Log Days_WV]]-G501)</f>
        <v>1</v>
      </c>
      <c r="P502" s="2">
        <f>(Table4[[#This Row],[dZ ft]]&lt;=50)*Table4[[#This Row],[dT days]]</f>
        <v>1</v>
      </c>
      <c r="Q502">
        <f>YEAR(Table4[[#This Row],[Report Start Date]])</f>
        <v>2019</v>
      </c>
      <c r="R502">
        <f>Table4[[#This Row],[Year Start Date]]</f>
        <v>2019</v>
      </c>
    </row>
    <row r="503" spans="2:18" x14ac:dyDescent="0.3">
      <c r="B503">
        <v>501</v>
      </c>
      <c r="C503" t="s">
        <v>648</v>
      </c>
      <c r="D503" t="s">
        <v>271</v>
      </c>
      <c r="E503">
        <v>18</v>
      </c>
      <c r="F503" s="2">
        <v>1500</v>
      </c>
      <c r="G503" s="2">
        <v>17.229166666666675</v>
      </c>
      <c r="J503" s="7">
        <v>43709</v>
      </c>
      <c r="K503" s="7">
        <v>43710</v>
      </c>
      <c r="L503" t="s">
        <v>527</v>
      </c>
      <c r="M503" t="str">
        <f>IFERROR(INDEX(Table2[Campaign], MATCH(Table4[[#This Row],[Well Name (WellView Version)]], Table2[Well Name
Actual], 0)), "A_Others")</f>
        <v>DRJ - 2019</v>
      </c>
      <c r="N503" s="19">
        <f>IF(Table4[[#This Row],[Report Number]]=_xlfn.MINIFS(Table4[Report Number], Table4[Well Name (WellView Version)], Table4[[#This Row],[Well Name (WellView Version)]]), Table4[[#This Row],[Depth End (MD)]], Table4[[#This Row],[Depth End (MD)]]-F502)</f>
        <v>0</v>
      </c>
      <c r="O503" s="2">
        <f>IF(Table4[[#This Row],[Report Number]]=_xlfn.MINIFS(Table4[Report Number], Table4[Well Name (WellView Version)], Table4[[#This Row],[Well Name (WellView Version)]]), Table4[[#This Row],[Cum Time Log Days_WV]], Table4[[#This Row],[Cum Time Log Days_WV]]-G502)</f>
        <v>1</v>
      </c>
      <c r="P503" s="2">
        <f>(Table4[[#This Row],[dZ ft]]&lt;=50)*Table4[[#This Row],[dT days]]</f>
        <v>1</v>
      </c>
      <c r="Q503">
        <f>YEAR(Table4[[#This Row],[Report Start Date]])</f>
        <v>2019</v>
      </c>
      <c r="R503">
        <f>Table4[[#This Row],[Year Start Date]]</f>
        <v>2019</v>
      </c>
    </row>
    <row r="504" spans="2:18" x14ac:dyDescent="0.3">
      <c r="B504">
        <v>502</v>
      </c>
      <c r="C504" t="s">
        <v>648</v>
      </c>
      <c r="D504" t="s">
        <v>271</v>
      </c>
      <c r="E504">
        <v>19</v>
      </c>
      <c r="F504" s="2">
        <v>1500</v>
      </c>
      <c r="G504" s="2">
        <v>18.229166666666675</v>
      </c>
      <c r="J504" s="7">
        <v>43710</v>
      </c>
      <c r="K504" s="7">
        <v>43711</v>
      </c>
      <c r="L504" t="s">
        <v>527</v>
      </c>
      <c r="M504" t="str">
        <f>IFERROR(INDEX(Table2[Campaign], MATCH(Table4[[#This Row],[Well Name (WellView Version)]], Table2[Well Name
Actual], 0)), "A_Others")</f>
        <v>DRJ - 2019</v>
      </c>
      <c r="N504" s="19">
        <f>IF(Table4[[#This Row],[Report Number]]=_xlfn.MINIFS(Table4[Report Number], Table4[Well Name (WellView Version)], Table4[[#This Row],[Well Name (WellView Version)]]), Table4[[#This Row],[Depth End (MD)]], Table4[[#This Row],[Depth End (MD)]]-F503)</f>
        <v>0</v>
      </c>
      <c r="O504" s="2">
        <f>IF(Table4[[#This Row],[Report Number]]=_xlfn.MINIFS(Table4[Report Number], Table4[Well Name (WellView Version)], Table4[[#This Row],[Well Name (WellView Version)]]), Table4[[#This Row],[Cum Time Log Days_WV]], Table4[[#This Row],[Cum Time Log Days_WV]]-G503)</f>
        <v>1</v>
      </c>
      <c r="P504" s="2">
        <f>(Table4[[#This Row],[dZ ft]]&lt;=50)*Table4[[#This Row],[dT days]]</f>
        <v>1</v>
      </c>
      <c r="Q504">
        <f>YEAR(Table4[[#This Row],[Report Start Date]])</f>
        <v>2019</v>
      </c>
      <c r="R504">
        <f>Table4[[#This Row],[Year Start Date]]</f>
        <v>2019</v>
      </c>
    </row>
    <row r="505" spans="2:18" x14ac:dyDescent="0.3">
      <c r="B505">
        <v>503</v>
      </c>
      <c r="C505" t="s">
        <v>648</v>
      </c>
      <c r="D505" t="s">
        <v>271</v>
      </c>
      <c r="E505">
        <v>20</v>
      </c>
      <c r="F505" s="2">
        <v>1727.9999999999998</v>
      </c>
      <c r="G505" s="2">
        <v>19.229166666666675</v>
      </c>
      <c r="H505">
        <v>227.99999999999974</v>
      </c>
      <c r="I505">
        <v>227.99999999999974</v>
      </c>
      <c r="J505" s="7">
        <v>43711</v>
      </c>
      <c r="K505" s="7">
        <v>43712</v>
      </c>
      <c r="L505" t="s">
        <v>527</v>
      </c>
      <c r="M505" t="str">
        <f>IFERROR(INDEX(Table2[Campaign], MATCH(Table4[[#This Row],[Well Name (WellView Version)]], Table2[Well Name
Actual], 0)), "A_Others")</f>
        <v>DRJ - 2019</v>
      </c>
      <c r="N505" s="19">
        <f>IF(Table4[[#This Row],[Report Number]]=_xlfn.MINIFS(Table4[Report Number], Table4[Well Name (WellView Version)], Table4[[#This Row],[Well Name (WellView Version)]]), Table4[[#This Row],[Depth End (MD)]], Table4[[#This Row],[Depth End (MD)]]-F504)</f>
        <v>227.99999999999977</v>
      </c>
      <c r="O505" s="2">
        <f>IF(Table4[[#This Row],[Report Number]]=_xlfn.MINIFS(Table4[Report Number], Table4[Well Name (WellView Version)], Table4[[#This Row],[Well Name (WellView Version)]]), Table4[[#This Row],[Cum Time Log Days_WV]], Table4[[#This Row],[Cum Time Log Days_WV]]-G504)</f>
        <v>1</v>
      </c>
      <c r="P505" s="2">
        <f>(Table4[[#This Row],[dZ ft]]&lt;=50)*Table4[[#This Row],[dT days]]</f>
        <v>0</v>
      </c>
      <c r="Q505">
        <f>YEAR(Table4[[#This Row],[Report Start Date]])</f>
        <v>2019</v>
      </c>
      <c r="R505">
        <f>Table4[[#This Row],[Year Start Date]]</f>
        <v>2019</v>
      </c>
    </row>
    <row r="506" spans="2:18" x14ac:dyDescent="0.3">
      <c r="B506">
        <v>504</v>
      </c>
      <c r="C506" t="s">
        <v>648</v>
      </c>
      <c r="D506" t="s">
        <v>271</v>
      </c>
      <c r="E506">
        <v>21</v>
      </c>
      <c r="F506" s="2">
        <v>2024</v>
      </c>
      <c r="G506" s="2">
        <v>20.229166666666675</v>
      </c>
      <c r="H506">
        <v>296.00000000000017</v>
      </c>
      <c r="I506">
        <v>296.00000000000017</v>
      </c>
      <c r="J506" s="7">
        <v>43712</v>
      </c>
      <c r="K506" s="7">
        <v>43713</v>
      </c>
      <c r="L506" t="s">
        <v>527</v>
      </c>
      <c r="M506" t="str">
        <f>IFERROR(INDEX(Table2[Campaign], MATCH(Table4[[#This Row],[Well Name (WellView Version)]], Table2[Well Name
Actual], 0)), "A_Others")</f>
        <v>DRJ - 2019</v>
      </c>
      <c r="N506" s="19">
        <f>IF(Table4[[#This Row],[Report Number]]=_xlfn.MINIFS(Table4[Report Number], Table4[Well Name (WellView Version)], Table4[[#This Row],[Well Name (WellView Version)]]), Table4[[#This Row],[Depth End (MD)]], Table4[[#This Row],[Depth End (MD)]]-F505)</f>
        <v>296.00000000000023</v>
      </c>
      <c r="O506" s="2">
        <f>IF(Table4[[#This Row],[Report Number]]=_xlfn.MINIFS(Table4[Report Number], Table4[Well Name (WellView Version)], Table4[[#This Row],[Well Name (WellView Version)]]), Table4[[#This Row],[Cum Time Log Days_WV]], Table4[[#This Row],[Cum Time Log Days_WV]]-G505)</f>
        <v>1</v>
      </c>
      <c r="P506" s="2">
        <f>(Table4[[#This Row],[dZ ft]]&lt;=50)*Table4[[#This Row],[dT days]]</f>
        <v>0</v>
      </c>
      <c r="Q506">
        <f>YEAR(Table4[[#This Row],[Report Start Date]])</f>
        <v>2019</v>
      </c>
      <c r="R506">
        <f>Table4[[#This Row],[Year Start Date]]</f>
        <v>2019</v>
      </c>
    </row>
    <row r="507" spans="2:18" x14ac:dyDescent="0.3">
      <c r="B507">
        <v>505</v>
      </c>
      <c r="C507" t="s">
        <v>648</v>
      </c>
      <c r="D507" t="s">
        <v>271</v>
      </c>
      <c r="E507">
        <v>22</v>
      </c>
      <c r="F507" s="2">
        <v>2285</v>
      </c>
      <c r="G507" s="2">
        <v>21.229166666666675</v>
      </c>
      <c r="H507">
        <v>261.00000000000017</v>
      </c>
      <c r="I507">
        <v>261.00000000000017</v>
      </c>
      <c r="J507" s="7">
        <v>43713</v>
      </c>
      <c r="K507" s="7">
        <v>43714</v>
      </c>
      <c r="L507" t="s">
        <v>527</v>
      </c>
      <c r="M507" t="str">
        <f>IFERROR(INDEX(Table2[Campaign], MATCH(Table4[[#This Row],[Well Name (WellView Version)]], Table2[Well Name
Actual], 0)), "A_Others")</f>
        <v>DRJ - 2019</v>
      </c>
      <c r="N507" s="19">
        <f>IF(Table4[[#This Row],[Report Number]]=_xlfn.MINIFS(Table4[Report Number], Table4[Well Name (WellView Version)], Table4[[#This Row],[Well Name (WellView Version)]]), Table4[[#This Row],[Depth End (MD)]], Table4[[#This Row],[Depth End (MD)]]-F506)</f>
        <v>261</v>
      </c>
      <c r="O507" s="2">
        <f>IF(Table4[[#This Row],[Report Number]]=_xlfn.MINIFS(Table4[Report Number], Table4[Well Name (WellView Version)], Table4[[#This Row],[Well Name (WellView Version)]]), Table4[[#This Row],[Cum Time Log Days_WV]], Table4[[#This Row],[Cum Time Log Days_WV]]-G506)</f>
        <v>1</v>
      </c>
      <c r="P507" s="2">
        <f>(Table4[[#This Row],[dZ ft]]&lt;=50)*Table4[[#This Row],[dT days]]</f>
        <v>0</v>
      </c>
      <c r="Q507">
        <f>YEAR(Table4[[#This Row],[Report Start Date]])</f>
        <v>2019</v>
      </c>
      <c r="R507">
        <f>Table4[[#This Row],[Year Start Date]]</f>
        <v>2019</v>
      </c>
    </row>
    <row r="508" spans="2:18" x14ac:dyDescent="0.3">
      <c r="B508">
        <v>506</v>
      </c>
      <c r="C508" t="s">
        <v>648</v>
      </c>
      <c r="D508" t="s">
        <v>271</v>
      </c>
      <c r="E508">
        <v>23</v>
      </c>
      <c r="F508" s="2">
        <v>2514</v>
      </c>
      <c r="G508" s="2">
        <v>22.229166666666675</v>
      </c>
      <c r="H508">
        <v>228.99999999999974</v>
      </c>
      <c r="I508">
        <v>228.99999999999974</v>
      </c>
      <c r="J508" s="7">
        <v>43714</v>
      </c>
      <c r="K508" s="7">
        <v>43715</v>
      </c>
      <c r="L508" t="s">
        <v>527</v>
      </c>
      <c r="M508" t="str">
        <f>IFERROR(INDEX(Table2[Campaign], MATCH(Table4[[#This Row],[Well Name (WellView Version)]], Table2[Well Name
Actual], 0)), "A_Others")</f>
        <v>DRJ - 2019</v>
      </c>
      <c r="N508" s="19">
        <f>IF(Table4[[#This Row],[Report Number]]=_xlfn.MINIFS(Table4[Report Number], Table4[Well Name (WellView Version)], Table4[[#This Row],[Well Name (WellView Version)]]), Table4[[#This Row],[Depth End (MD)]], Table4[[#This Row],[Depth End (MD)]]-F507)</f>
        <v>229</v>
      </c>
      <c r="O508" s="2">
        <f>IF(Table4[[#This Row],[Report Number]]=_xlfn.MINIFS(Table4[Report Number], Table4[Well Name (WellView Version)], Table4[[#This Row],[Well Name (WellView Version)]]), Table4[[#This Row],[Cum Time Log Days_WV]], Table4[[#This Row],[Cum Time Log Days_WV]]-G507)</f>
        <v>1</v>
      </c>
      <c r="P508" s="2">
        <f>(Table4[[#This Row],[dZ ft]]&lt;=50)*Table4[[#This Row],[dT days]]</f>
        <v>0</v>
      </c>
      <c r="Q508">
        <f>YEAR(Table4[[#This Row],[Report Start Date]])</f>
        <v>2019</v>
      </c>
      <c r="R508">
        <f>Table4[[#This Row],[Year Start Date]]</f>
        <v>2019</v>
      </c>
    </row>
    <row r="509" spans="2:18" x14ac:dyDescent="0.3">
      <c r="B509">
        <v>507</v>
      </c>
      <c r="C509" t="s">
        <v>648</v>
      </c>
      <c r="D509" t="s">
        <v>271</v>
      </c>
      <c r="E509">
        <v>24</v>
      </c>
      <c r="F509" s="2">
        <v>2514</v>
      </c>
      <c r="G509" s="2">
        <v>23.229166666666675</v>
      </c>
      <c r="H509">
        <v>0</v>
      </c>
      <c r="I509">
        <v>0</v>
      </c>
      <c r="J509" s="7">
        <v>43715</v>
      </c>
      <c r="K509" s="7">
        <v>43716</v>
      </c>
      <c r="L509" t="s">
        <v>527</v>
      </c>
      <c r="M509" t="str">
        <f>IFERROR(INDEX(Table2[Campaign], MATCH(Table4[[#This Row],[Well Name (WellView Version)]], Table2[Well Name
Actual], 0)), "A_Others")</f>
        <v>DRJ - 2019</v>
      </c>
      <c r="N509" s="19">
        <f>IF(Table4[[#This Row],[Report Number]]=_xlfn.MINIFS(Table4[Report Number], Table4[Well Name (WellView Version)], Table4[[#This Row],[Well Name (WellView Version)]]), Table4[[#This Row],[Depth End (MD)]], Table4[[#This Row],[Depth End (MD)]]-F508)</f>
        <v>0</v>
      </c>
      <c r="O509" s="2">
        <f>IF(Table4[[#This Row],[Report Number]]=_xlfn.MINIFS(Table4[Report Number], Table4[Well Name (WellView Version)], Table4[[#This Row],[Well Name (WellView Version)]]), Table4[[#This Row],[Cum Time Log Days_WV]], Table4[[#This Row],[Cum Time Log Days_WV]]-G508)</f>
        <v>1</v>
      </c>
      <c r="P509" s="2">
        <f>(Table4[[#This Row],[dZ ft]]&lt;=50)*Table4[[#This Row],[dT days]]</f>
        <v>1</v>
      </c>
      <c r="Q509">
        <f>YEAR(Table4[[#This Row],[Report Start Date]])</f>
        <v>2019</v>
      </c>
      <c r="R509">
        <f>Table4[[#This Row],[Year Start Date]]</f>
        <v>2019</v>
      </c>
    </row>
    <row r="510" spans="2:18" x14ac:dyDescent="0.3">
      <c r="B510">
        <v>508</v>
      </c>
      <c r="C510" t="s">
        <v>648</v>
      </c>
      <c r="D510" t="s">
        <v>271</v>
      </c>
      <c r="E510">
        <v>25</v>
      </c>
      <c r="F510" s="2">
        <v>2514</v>
      </c>
      <c r="G510" s="2">
        <v>24.229166666666675</v>
      </c>
      <c r="H510">
        <v>0</v>
      </c>
      <c r="I510">
        <v>0</v>
      </c>
      <c r="J510" s="7">
        <v>43716</v>
      </c>
      <c r="K510" s="7">
        <v>43717</v>
      </c>
      <c r="L510" t="s">
        <v>527</v>
      </c>
      <c r="M510" t="str">
        <f>IFERROR(INDEX(Table2[Campaign], MATCH(Table4[[#This Row],[Well Name (WellView Version)]], Table2[Well Name
Actual], 0)), "A_Others")</f>
        <v>DRJ - 2019</v>
      </c>
      <c r="N510" s="19">
        <f>IF(Table4[[#This Row],[Report Number]]=_xlfn.MINIFS(Table4[Report Number], Table4[Well Name (WellView Version)], Table4[[#This Row],[Well Name (WellView Version)]]), Table4[[#This Row],[Depth End (MD)]], Table4[[#This Row],[Depth End (MD)]]-F509)</f>
        <v>0</v>
      </c>
      <c r="O510" s="2">
        <f>IF(Table4[[#This Row],[Report Number]]=_xlfn.MINIFS(Table4[Report Number], Table4[Well Name (WellView Version)], Table4[[#This Row],[Well Name (WellView Version)]]), Table4[[#This Row],[Cum Time Log Days_WV]], Table4[[#This Row],[Cum Time Log Days_WV]]-G509)</f>
        <v>1</v>
      </c>
      <c r="P510" s="2">
        <f>(Table4[[#This Row],[dZ ft]]&lt;=50)*Table4[[#This Row],[dT days]]</f>
        <v>1</v>
      </c>
      <c r="Q510">
        <f>YEAR(Table4[[#This Row],[Report Start Date]])</f>
        <v>2019</v>
      </c>
      <c r="R510">
        <f>Table4[[#This Row],[Year Start Date]]</f>
        <v>2019</v>
      </c>
    </row>
    <row r="511" spans="2:18" x14ac:dyDescent="0.3">
      <c r="B511">
        <v>509</v>
      </c>
      <c r="C511" t="s">
        <v>648</v>
      </c>
      <c r="D511" t="s">
        <v>271</v>
      </c>
      <c r="E511">
        <v>26</v>
      </c>
      <c r="F511" s="2">
        <v>2514</v>
      </c>
      <c r="G511" s="2">
        <v>25.229166666666675</v>
      </c>
      <c r="H511">
        <v>0</v>
      </c>
      <c r="I511">
        <v>0</v>
      </c>
      <c r="J511" s="7">
        <v>43717</v>
      </c>
      <c r="K511" s="7">
        <v>43718</v>
      </c>
      <c r="L511" t="s">
        <v>527</v>
      </c>
      <c r="M511" t="str">
        <f>IFERROR(INDEX(Table2[Campaign], MATCH(Table4[[#This Row],[Well Name (WellView Version)]], Table2[Well Name
Actual], 0)), "A_Others")</f>
        <v>DRJ - 2019</v>
      </c>
      <c r="N511" s="19">
        <f>IF(Table4[[#This Row],[Report Number]]=_xlfn.MINIFS(Table4[Report Number], Table4[Well Name (WellView Version)], Table4[[#This Row],[Well Name (WellView Version)]]), Table4[[#This Row],[Depth End (MD)]], Table4[[#This Row],[Depth End (MD)]]-F510)</f>
        <v>0</v>
      </c>
      <c r="O511" s="2">
        <f>IF(Table4[[#This Row],[Report Number]]=_xlfn.MINIFS(Table4[Report Number], Table4[Well Name (WellView Version)], Table4[[#This Row],[Well Name (WellView Version)]]), Table4[[#This Row],[Cum Time Log Days_WV]], Table4[[#This Row],[Cum Time Log Days_WV]]-G510)</f>
        <v>1</v>
      </c>
      <c r="P511" s="2">
        <f>(Table4[[#This Row],[dZ ft]]&lt;=50)*Table4[[#This Row],[dT days]]</f>
        <v>1</v>
      </c>
      <c r="Q511">
        <f>YEAR(Table4[[#This Row],[Report Start Date]])</f>
        <v>2019</v>
      </c>
      <c r="R511">
        <f>Table4[[#This Row],[Year Start Date]]</f>
        <v>2019</v>
      </c>
    </row>
    <row r="512" spans="2:18" x14ac:dyDescent="0.3">
      <c r="B512">
        <v>510</v>
      </c>
      <c r="C512" t="s">
        <v>648</v>
      </c>
      <c r="D512" t="s">
        <v>271</v>
      </c>
      <c r="E512">
        <v>27</v>
      </c>
      <c r="F512" s="2">
        <v>2514</v>
      </c>
      <c r="G512" s="2">
        <v>26.229166666666675</v>
      </c>
      <c r="H512">
        <v>0</v>
      </c>
      <c r="I512">
        <v>0</v>
      </c>
      <c r="J512" s="7">
        <v>43718</v>
      </c>
      <c r="K512" s="7">
        <v>43719</v>
      </c>
      <c r="L512" t="s">
        <v>527</v>
      </c>
      <c r="M512" t="str">
        <f>IFERROR(INDEX(Table2[Campaign], MATCH(Table4[[#This Row],[Well Name (WellView Version)]], Table2[Well Name
Actual], 0)), "A_Others")</f>
        <v>DRJ - 2019</v>
      </c>
      <c r="N512" s="19">
        <f>IF(Table4[[#This Row],[Report Number]]=_xlfn.MINIFS(Table4[Report Number], Table4[Well Name (WellView Version)], Table4[[#This Row],[Well Name (WellView Version)]]), Table4[[#This Row],[Depth End (MD)]], Table4[[#This Row],[Depth End (MD)]]-F511)</f>
        <v>0</v>
      </c>
      <c r="O512" s="2">
        <f>IF(Table4[[#This Row],[Report Number]]=_xlfn.MINIFS(Table4[Report Number], Table4[Well Name (WellView Version)], Table4[[#This Row],[Well Name (WellView Version)]]), Table4[[#This Row],[Cum Time Log Days_WV]], Table4[[#This Row],[Cum Time Log Days_WV]]-G511)</f>
        <v>1</v>
      </c>
      <c r="P512" s="2">
        <f>(Table4[[#This Row],[dZ ft]]&lt;=50)*Table4[[#This Row],[dT days]]</f>
        <v>1</v>
      </c>
      <c r="Q512">
        <f>YEAR(Table4[[#This Row],[Report Start Date]])</f>
        <v>2019</v>
      </c>
      <c r="R512">
        <f>Table4[[#This Row],[Year Start Date]]</f>
        <v>2019</v>
      </c>
    </row>
    <row r="513" spans="2:18" x14ac:dyDescent="0.3">
      <c r="B513">
        <v>511</v>
      </c>
      <c r="C513" t="s">
        <v>648</v>
      </c>
      <c r="D513" t="s">
        <v>271</v>
      </c>
      <c r="E513">
        <v>28</v>
      </c>
      <c r="F513" s="2">
        <v>2514</v>
      </c>
      <c r="G513" s="2">
        <v>27.229166666666675</v>
      </c>
      <c r="H513">
        <v>0</v>
      </c>
      <c r="I513">
        <v>0</v>
      </c>
      <c r="J513" s="7">
        <v>43719</v>
      </c>
      <c r="K513" s="7">
        <v>43720</v>
      </c>
      <c r="L513" t="s">
        <v>527</v>
      </c>
      <c r="M513" t="str">
        <f>IFERROR(INDEX(Table2[Campaign], MATCH(Table4[[#This Row],[Well Name (WellView Version)]], Table2[Well Name
Actual], 0)), "A_Others")</f>
        <v>DRJ - 2019</v>
      </c>
      <c r="N513" s="19">
        <f>IF(Table4[[#This Row],[Report Number]]=_xlfn.MINIFS(Table4[Report Number], Table4[Well Name (WellView Version)], Table4[[#This Row],[Well Name (WellView Version)]]), Table4[[#This Row],[Depth End (MD)]], Table4[[#This Row],[Depth End (MD)]]-F512)</f>
        <v>0</v>
      </c>
      <c r="O513" s="2">
        <f>IF(Table4[[#This Row],[Report Number]]=_xlfn.MINIFS(Table4[Report Number], Table4[Well Name (WellView Version)], Table4[[#This Row],[Well Name (WellView Version)]]), Table4[[#This Row],[Cum Time Log Days_WV]], Table4[[#This Row],[Cum Time Log Days_WV]]-G512)</f>
        <v>1</v>
      </c>
      <c r="P513" s="2">
        <f>(Table4[[#This Row],[dZ ft]]&lt;=50)*Table4[[#This Row],[dT days]]</f>
        <v>1</v>
      </c>
      <c r="Q513">
        <f>YEAR(Table4[[#This Row],[Report Start Date]])</f>
        <v>2019</v>
      </c>
      <c r="R513">
        <f>Table4[[#This Row],[Year Start Date]]</f>
        <v>2019</v>
      </c>
    </row>
    <row r="514" spans="2:18" x14ac:dyDescent="0.3">
      <c r="B514">
        <v>512</v>
      </c>
      <c r="C514" t="s">
        <v>648</v>
      </c>
      <c r="D514" t="s">
        <v>271</v>
      </c>
      <c r="E514">
        <v>29</v>
      </c>
      <c r="F514" s="2">
        <v>2514</v>
      </c>
      <c r="G514" s="2">
        <v>28.229166666666675</v>
      </c>
      <c r="H514">
        <v>0</v>
      </c>
      <c r="I514">
        <v>0</v>
      </c>
      <c r="J514" s="7">
        <v>43720</v>
      </c>
      <c r="K514" s="7">
        <v>43721</v>
      </c>
      <c r="L514" t="s">
        <v>527</v>
      </c>
      <c r="M514" t="str">
        <f>IFERROR(INDEX(Table2[Campaign], MATCH(Table4[[#This Row],[Well Name (WellView Version)]], Table2[Well Name
Actual], 0)), "A_Others")</f>
        <v>DRJ - 2019</v>
      </c>
      <c r="N514" s="19">
        <f>IF(Table4[[#This Row],[Report Number]]=_xlfn.MINIFS(Table4[Report Number], Table4[Well Name (WellView Version)], Table4[[#This Row],[Well Name (WellView Version)]]), Table4[[#This Row],[Depth End (MD)]], Table4[[#This Row],[Depth End (MD)]]-F513)</f>
        <v>0</v>
      </c>
      <c r="O514" s="2">
        <f>IF(Table4[[#This Row],[Report Number]]=_xlfn.MINIFS(Table4[Report Number], Table4[Well Name (WellView Version)], Table4[[#This Row],[Well Name (WellView Version)]]), Table4[[#This Row],[Cum Time Log Days_WV]], Table4[[#This Row],[Cum Time Log Days_WV]]-G513)</f>
        <v>1</v>
      </c>
      <c r="P514" s="2">
        <f>(Table4[[#This Row],[dZ ft]]&lt;=50)*Table4[[#This Row],[dT days]]</f>
        <v>1</v>
      </c>
      <c r="Q514">
        <f>YEAR(Table4[[#This Row],[Report Start Date]])</f>
        <v>2019</v>
      </c>
      <c r="R514">
        <f>Table4[[#This Row],[Year Start Date]]</f>
        <v>2019</v>
      </c>
    </row>
    <row r="515" spans="2:18" x14ac:dyDescent="0.3">
      <c r="B515">
        <v>513</v>
      </c>
      <c r="C515" t="s">
        <v>648</v>
      </c>
      <c r="D515" t="s">
        <v>271</v>
      </c>
      <c r="E515">
        <v>30</v>
      </c>
      <c r="F515" s="2">
        <v>2514</v>
      </c>
      <c r="G515" s="2">
        <v>29.229166666666675</v>
      </c>
      <c r="H515">
        <v>0</v>
      </c>
      <c r="I515">
        <v>0</v>
      </c>
      <c r="J515" s="7">
        <v>43721</v>
      </c>
      <c r="K515" s="7">
        <v>43722</v>
      </c>
      <c r="L515" t="s">
        <v>527</v>
      </c>
      <c r="M515" t="str">
        <f>IFERROR(INDEX(Table2[Campaign], MATCH(Table4[[#This Row],[Well Name (WellView Version)]], Table2[Well Name
Actual], 0)), "A_Others")</f>
        <v>DRJ - 2019</v>
      </c>
      <c r="N515" s="19">
        <f>IF(Table4[[#This Row],[Report Number]]=_xlfn.MINIFS(Table4[Report Number], Table4[Well Name (WellView Version)], Table4[[#This Row],[Well Name (WellView Version)]]), Table4[[#This Row],[Depth End (MD)]], Table4[[#This Row],[Depth End (MD)]]-F514)</f>
        <v>0</v>
      </c>
      <c r="O515" s="2">
        <f>IF(Table4[[#This Row],[Report Number]]=_xlfn.MINIFS(Table4[Report Number], Table4[Well Name (WellView Version)], Table4[[#This Row],[Well Name (WellView Version)]]), Table4[[#This Row],[Cum Time Log Days_WV]], Table4[[#This Row],[Cum Time Log Days_WV]]-G514)</f>
        <v>1</v>
      </c>
      <c r="P515" s="2">
        <f>(Table4[[#This Row],[dZ ft]]&lt;=50)*Table4[[#This Row],[dT days]]</f>
        <v>1</v>
      </c>
      <c r="Q515">
        <f>YEAR(Table4[[#This Row],[Report Start Date]])</f>
        <v>2019</v>
      </c>
      <c r="R515">
        <f>Table4[[#This Row],[Year Start Date]]</f>
        <v>2019</v>
      </c>
    </row>
    <row r="516" spans="2:18" x14ac:dyDescent="0.3">
      <c r="B516">
        <v>514</v>
      </c>
      <c r="C516" t="s">
        <v>648</v>
      </c>
      <c r="D516" t="s">
        <v>271</v>
      </c>
      <c r="E516">
        <v>31</v>
      </c>
      <c r="F516" s="2">
        <v>2514</v>
      </c>
      <c r="G516" s="2">
        <v>30.229166666666675</v>
      </c>
      <c r="H516">
        <v>0</v>
      </c>
      <c r="I516">
        <v>0</v>
      </c>
      <c r="J516" s="7">
        <v>43722</v>
      </c>
      <c r="K516" s="7">
        <v>43723</v>
      </c>
      <c r="L516" t="s">
        <v>527</v>
      </c>
      <c r="M516" t="str">
        <f>IFERROR(INDEX(Table2[Campaign], MATCH(Table4[[#This Row],[Well Name (WellView Version)]], Table2[Well Name
Actual], 0)), "A_Others")</f>
        <v>DRJ - 2019</v>
      </c>
      <c r="N516" s="19">
        <f>IF(Table4[[#This Row],[Report Number]]=_xlfn.MINIFS(Table4[Report Number], Table4[Well Name (WellView Version)], Table4[[#This Row],[Well Name (WellView Version)]]), Table4[[#This Row],[Depth End (MD)]], Table4[[#This Row],[Depth End (MD)]]-F515)</f>
        <v>0</v>
      </c>
      <c r="O516" s="2">
        <f>IF(Table4[[#This Row],[Report Number]]=_xlfn.MINIFS(Table4[Report Number], Table4[Well Name (WellView Version)], Table4[[#This Row],[Well Name (WellView Version)]]), Table4[[#This Row],[Cum Time Log Days_WV]], Table4[[#This Row],[Cum Time Log Days_WV]]-G515)</f>
        <v>1</v>
      </c>
      <c r="P516" s="2">
        <f>(Table4[[#This Row],[dZ ft]]&lt;=50)*Table4[[#This Row],[dT days]]</f>
        <v>1</v>
      </c>
      <c r="Q516">
        <f>YEAR(Table4[[#This Row],[Report Start Date]])</f>
        <v>2019</v>
      </c>
      <c r="R516">
        <f>Table4[[#This Row],[Year Start Date]]</f>
        <v>2019</v>
      </c>
    </row>
    <row r="517" spans="2:18" x14ac:dyDescent="0.3">
      <c r="B517">
        <v>515</v>
      </c>
      <c r="C517" t="s">
        <v>648</v>
      </c>
      <c r="D517" t="s">
        <v>271</v>
      </c>
      <c r="E517">
        <v>32</v>
      </c>
      <c r="F517" s="2">
        <v>2514</v>
      </c>
      <c r="G517" s="2">
        <v>31.229166666666675</v>
      </c>
      <c r="H517">
        <v>0</v>
      </c>
      <c r="I517">
        <v>0</v>
      </c>
      <c r="J517" s="7">
        <v>43723</v>
      </c>
      <c r="K517" s="7">
        <v>43724</v>
      </c>
      <c r="L517" t="s">
        <v>527</v>
      </c>
      <c r="M517" t="str">
        <f>IFERROR(INDEX(Table2[Campaign], MATCH(Table4[[#This Row],[Well Name (WellView Version)]], Table2[Well Name
Actual], 0)), "A_Others")</f>
        <v>DRJ - 2019</v>
      </c>
      <c r="N517" s="19">
        <f>IF(Table4[[#This Row],[Report Number]]=_xlfn.MINIFS(Table4[Report Number], Table4[Well Name (WellView Version)], Table4[[#This Row],[Well Name (WellView Version)]]), Table4[[#This Row],[Depth End (MD)]], Table4[[#This Row],[Depth End (MD)]]-F516)</f>
        <v>0</v>
      </c>
      <c r="O517" s="2">
        <f>IF(Table4[[#This Row],[Report Number]]=_xlfn.MINIFS(Table4[Report Number], Table4[Well Name (WellView Version)], Table4[[#This Row],[Well Name (WellView Version)]]), Table4[[#This Row],[Cum Time Log Days_WV]], Table4[[#This Row],[Cum Time Log Days_WV]]-G516)</f>
        <v>1</v>
      </c>
      <c r="P517" s="2">
        <f>(Table4[[#This Row],[dZ ft]]&lt;=50)*Table4[[#This Row],[dT days]]</f>
        <v>1</v>
      </c>
      <c r="Q517">
        <f>YEAR(Table4[[#This Row],[Report Start Date]])</f>
        <v>2019</v>
      </c>
      <c r="R517">
        <f>Table4[[#This Row],[Year Start Date]]</f>
        <v>2019</v>
      </c>
    </row>
    <row r="518" spans="2:18" x14ac:dyDescent="0.3">
      <c r="B518">
        <v>516</v>
      </c>
      <c r="C518" t="s">
        <v>648</v>
      </c>
      <c r="D518" t="s">
        <v>271</v>
      </c>
      <c r="E518">
        <v>33</v>
      </c>
      <c r="F518" s="2">
        <v>2514</v>
      </c>
      <c r="G518" s="2">
        <v>32.229166666666679</v>
      </c>
      <c r="H518">
        <v>0</v>
      </c>
      <c r="I518">
        <v>0</v>
      </c>
      <c r="J518" s="7">
        <v>43724</v>
      </c>
      <c r="K518" s="7">
        <v>43725</v>
      </c>
      <c r="L518" t="s">
        <v>527</v>
      </c>
      <c r="M518" t="str">
        <f>IFERROR(INDEX(Table2[Campaign], MATCH(Table4[[#This Row],[Well Name (WellView Version)]], Table2[Well Name
Actual], 0)), "A_Others")</f>
        <v>DRJ - 2019</v>
      </c>
      <c r="N518" s="19">
        <f>IF(Table4[[#This Row],[Report Number]]=_xlfn.MINIFS(Table4[Report Number], Table4[Well Name (WellView Version)], Table4[[#This Row],[Well Name (WellView Version)]]), Table4[[#This Row],[Depth End (MD)]], Table4[[#This Row],[Depth End (MD)]]-F517)</f>
        <v>0</v>
      </c>
      <c r="O518" s="2">
        <f>IF(Table4[[#This Row],[Report Number]]=_xlfn.MINIFS(Table4[Report Number], Table4[Well Name (WellView Version)], Table4[[#This Row],[Well Name (WellView Version)]]), Table4[[#This Row],[Cum Time Log Days_WV]], Table4[[#This Row],[Cum Time Log Days_WV]]-G517)</f>
        <v>1.0000000000000036</v>
      </c>
      <c r="P518" s="2">
        <f>(Table4[[#This Row],[dZ ft]]&lt;=50)*Table4[[#This Row],[dT days]]</f>
        <v>1.0000000000000036</v>
      </c>
      <c r="Q518">
        <f>YEAR(Table4[[#This Row],[Report Start Date]])</f>
        <v>2019</v>
      </c>
      <c r="R518">
        <f>Table4[[#This Row],[Year Start Date]]</f>
        <v>2019</v>
      </c>
    </row>
    <row r="519" spans="2:18" x14ac:dyDescent="0.3">
      <c r="B519">
        <v>517</v>
      </c>
      <c r="C519" t="s">
        <v>648</v>
      </c>
      <c r="D519" t="s">
        <v>271</v>
      </c>
      <c r="E519">
        <v>34</v>
      </c>
      <c r="F519" s="2">
        <v>2514</v>
      </c>
      <c r="G519" s="2">
        <v>33.229166666666679</v>
      </c>
      <c r="H519">
        <v>0</v>
      </c>
      <c r="I519">
        <v>0</v>
      </c>
      <c r="J519" s="7">
        <v>43725</v>
      </c>
      <c r="K519" s="7">
        <v>43726</v>
      </c>
      <c r="L519" t="s">
        <v>527</v>
      </c>
      <c r="M519" t="str">
        <f>IFERROR(INDEX(Table2[Campaign], MATCH(Table4[[#This Row],[Well Name (WellView Version)]], Table2[Well Name
Actual], 0)), "A_Others")</f>
        <v>DRJ - 2019</v>
      </c>
      <c r="N519" s="19">
        <f>IF(Table4[[#This Row],[Report Number]]=_xlfn.MINIFS(Table4[Report Number], Table4[Well Name (WellView Version)], Table4[[#This Row],[Well Name (WellView Version)]]), Table4[[#This Row],[Depth End (MD)]], Table4[[#This Row],[Depth End (MD)]]-F518)</f>
        <v>0</v>
      </c>
      <c r="O519" s="2">
        <f>IF(Table4[[#This Row],[Report Number]]=_xlfn.MINIFS(Table4[Report Number], Table4[Well Name (WellView Version)], Table4[[#This Row],[Well Name (WellView Version)]]), Table4[[#This Row],[Cum Time Log Days_WV]], Table4[[#This Row],[Cum Time Log Days_WV]]-G518)</f>
        <v>1</v>
      </c>
      <c r="P519" s="2">
        <f>(Table4[[#This Row],[dZ ft]]&lt;=50)*Table4[[#This Row],[dT days]]</f>
        <v>1</v>
      </c>
      <c r="Q519">
        <f>YEAR(Table4[[#This Row],[Report Start Date]])</f>
        <v>2019</v>
      </c>
      <c r="R519">
        <f>Table4[[#This Row],[Year Start Date]]</f>
        <v>2019</v>
      </c>
    </row>
    <row r="520" spans="2:18" x14ac:dyDescent="0.3">
      <c r="B520">
        <v>518</v>
      </c>
      <c r="C520" t="s">
        <v>648</v>
      </c>
      <c r="D520" t="s">
        <v>271</v>
      </c>
      <c r="E520">
        <v>35</v>
      </c>
      <c r="F520" s="2">
        <v>2514</v>
      </c>
      <c r="G520" s="2">
        <v>34.229166666666679</v>
      </c>
      <c r="H520">
        <v>0</v>
      </c>
      <c r="I520">
        <v>0</v>
      </c>
      <c r="J520" s="7">
        <v>43726</v>
      </c>
      <c r="K520" s="7">
        <v>43727</v>
      </c>
      <c r="L520" t="s">
        <v>527</v>
      </c>
      <c r="M520" t="str">
        <f>IFERROR(INDEX(Table2[Campaign], MATCH(Table4[[#This Row],[Well Name (WellView Version)]], Table2[Well Name
Actual], 0)), "A_Others")</f>
        <v>DRJ - 2019</v>
      </c>
      <c r="N520" s="19">
        <f>IF(Table4[[#This Row],[Report Number]]=_xlfn.MINIFS(Table4[Report Number], Table4[Well Name (WellView Version)], Table4[[#This Row],[Well Name (WellView Version)]]), Table4[[#This Row],[Depth End (MD)]], Table4[[#This Row],[Depth End (MD)]]-F519)</f>
        <v>0</v>
      </c>
      <c r="O520" s="2">
        <f>IF(Table4[[#This Row],[Report Number]]=_xlfn.MINIFS(Table4[Report Number], Table4[Well Name (WellView Version)], Table4[[#This Row],[Well Name (WellView Version)]]), Table4[[#This Row],[Cum Time Log Days_WV]], Table4[[#This Row],[Cum Time Log Days_WV]]-G519)</f>
        <v>1</v>
      </c>
      <c r="P520" s="2">
        <f>(Table4[[#This Row],[dZ ft]]&lt;=50)*Table4[[#This Row],[dT days]]</f>
        <v>1</v>
      </c>
      <c r="Q520">
        <f>YEAR(Table4[[#This Row],[Report Start Date]])</f>
        <v>2019</v>
      </c>
      <c r="R520">
        <f>Table4[[#This Row],[Year Start Date]]</f>
        <v>2019</v>
      </c>
    </row>
    <row r="521" spans="2:18" x14ac:dyDescent="0.3">
      <c r="B521">
        <v>519</v>
      </c>
      <c r="C521" t="s">
        <v>648</v>
      </c>
      <c r="D521" t="s">
        <v>271</v>
      </c>
      <c r="E521">
        <v>36</v>
      </c>
      <c r="F521" s="2">
        <v>2514</v>
      </c>
      <c r="G521" s="2">
        <v>35.229166666666679</v>
      </c>
      <c r="H521">
        <v>0</v>
      </c>
      <c r="I521">
        <v>0</v>
      </c>
      <c r="J521" s="7">
        <v>43727</v>
      </c>
      <c r="K521" s="7">
        <v>43728</v>
      </c>
      <c r="L521" t="s">
        <v>527</v>
      </c>
      <c r="M521" t="str">
        <f>IFERROR(INDEX(Table2[Campaign], MATCH(Table4[[#This Row],[Well Name (WellView Version)]], Table2[Well Name
Actual], 0)), "A_Others")</f>
        <v>DRJ - 2019</v>
      </c>
      <c r="N521" s="19">
        <f>IF(Table4[[#This Row],[Report Number]]=_xlfn.MINIFS(Table4[Report Number], Table4[Well Name (WellView Version)], Table4[[#This Row],[Well Name (WellView Version)]]), Table4[[#This Row],[Depth End (MD)]], Table4[[#This Row],[Depth End (MD)]]-F520)</f>
        <v>0</v>
      </c>
      <c r="O521" s="2">
        <f>IF(Table4[[#This Row],[Report Number]]=_xlfn.MINIFS(Table4[Report Number], Table4[Well Name (WellView Version)], Table4[[#This Row],[Well Name (WellView Version)]]), Table4[[#This Row],[Cum Time Log Days_WV]], Table4[[#This Row],[Cum Time Log Days_WV]]-G520)</f>
        <v>1</v>
      </c>
      <c r="P521" s="2">
        <f>(Table4[[#This Row],[dZ ft]]&lt;=50)*Table4[[#This Row],[dT days]]</f>
        <v>1</v>
      </c>
      <c r="Q521">
        <f>YEAR(Table4[[#This Row],[Report Start Date]])</f>
        <v>2019</v>
      </c>
      <c r="R521">
        <f>Table4[[#This Row],[Year Start Date]]</f>
        <v>2019</v>
      </c>
    </row>
    <row r="522" spans="2:18" x14ac:dyDescent="0.3">
      <c r="B522">
        <v>520</v>
      </c>
      <c r="C522" t="s">
        <v>648</v>
      </c>
      <c r="D522" t="s">
        <v>271</v>
      </c>
      <c r="E522">
        <v>37</v>
      </c>
      <c r="F522" s="2">
        <v>2514</v>
      </c>
      <c r="G522" s="2">
        <v>36.229166666666679</v>
      </c>
      <c r="H522">
        <v>0</v>
      </c>
      <c r="I522">
        <v>0</v>
      </c>
      <c r="J522" s="7">
        <v>43728</v>
      </c>
      <c r="K522" s="7">
        <v>43729</v>
      </c>
      <c r="L522" t="s">
        <v>527</v>
      </c>
      <c r="M522" t="str">
        <f>IFERROR(INDEX(Table2[Campaign], MATCH(Table4[[#This Row],[Well Name (WellView Version)]], Table2[Well Name
Actual], 0)), "A_Others")</f>
        <v>DRJ - 2019</v>
      </c>
      <c r="N522" s="19">
        <f>IF(Table4[[#This Row],[Report Number]]=_xlfn.MINIFS(Table4[Report Number], Table4[Well Name (WellView Version)], Table4[[#This Row],[Well Name (WellView Version)]]), Table4[[#This Row],[Depth End (MD)]], Table4[[#This Row],[Depth End (MD)]]-F521)</f>
        <v>0</v>
      </c>
      <c r="O522" s="2">
        <f>IF(Table4[[#This Row],[Report Number]]=_xlfn.MINIFS(Table4[Report Number], Table4[Well Name (WellView Version)], Table4[[#This Row],[Well Name (WellView Version)]]), Table4[[#This Row],[Cum Time Log Days_WV]], Table4[[#This Row],[Cum Time Log Days_WV]]-G521)</f>
        <v>1</v>
      </c>
      <c r="P522" s="2">
        <f>(Table4[[#This Row],[dZ ft]]&lt;=50)*Table4[[#This Row],[dT days]]</f>
        <v>1</v>
      </c>
      <c r="Q522">
        <f>YEAR(Table4[[#This Row],[Report Start Date]])</f>
        <v>2019</v>
      </c>
      <c r="R522">
        <f>Table4[[#This Row],[Year Start Date]]</f>
        <v>2019</v>
      </c>
    </row>
    <row r="523" spans="2:18" x14ac:dyDescent="0.3">
      <c r="B523">
        <v>521</v>
      </c>
      <c r="C523" t="s">
        <v>648</v>
      </c>
      <c r="D523" t="s">
        <v>271</v>
      </c>
      <c r="E523">
        <v>38</v>
      </c>
      <c r="F523" s="2">
        <v>2514</v>
      </c>
      <c r="G523" s="2">
        <v>37.229166666666679</v>
      </c>
      <c r="H523">
        <v>0</v>
      </c>
      <c r="I523">
        <v>0</v>
      </c>
      <c r="J523" s="7">
        <v>43729</v>
      </c>
      <c r="K523" s="7">
        <v>43730</v>
      </c>
      <c r="L523" t="s">
        <v>527</v>
      </c>
      <c r="M523" t="str">
        <f>IFERROR(INDEX(Table2[Campaign], MATCH(Table4[[#This Row],[Well Name (WellView Version)]], Table2[Well Name
Actual], 0)), "A_Others")</f>
        <v>DRJ - 2019</v>
      </c>
      <c r="N523" s="19">
        <f>IF(Table4[[#This Row],[Report Number]]=_xlfn.MINIFS(Table4[Report Number], Table4[Well Name (WellView Version)], Table4[[#This Row],[Well Name (WellView Version)]]), Table4[[#This Row],[Depth End (MD)]], Table4[[#This Row],[Depth End (MD)]]-F522)</f>
        <v>0</v>
      </c>
      <c r="O523" s="2">
        <f>IF(Table4[[#This Row],[Report Number]]=_xlfn.MINIFS(Table4[Report Number], Table4[Well Name (WellView Version)], Table4[[#This Row],[Well Name (WellView Version)]]), Table4[[#This Row],[Cum Time Log Days_WV]], Table4[[#This Row],[Cum Time Log Days_WV]]-G522)</f>
        <v>1</v>
      </c>
      <c r="P523" s="2">
        <f>(Table4[[#This Row],[dZ ft]]&lt;=50)*Table4[[#This Row],[dT days]]</f>
        <v>1</v>
      </c>
      <c r="Q523">
        <f>YEAR(Table4[[#This Row],[Report Start Date]])</f>
        <v>2019</v>
      </c>
      <c r="R523">
        <f>Table4[[#This Row],[Year Start Date]]</f>
        <v>2019</v>
      </c>
    </row>
    <row r="524" spans="2:18" x14ac:dyDescent="0.3">
      <c r="B524">
        <v>522</v>
      </c>
      <c r="C524" t="s">
        <v>648</v>
      </c>
      <c r="D524" t="s">
        <v>271</v>
      </c>
      <c r="E524">
        <v>39</v>
      </c>
      <c r="F524" s="2">
        <v>2514</v>
      </c>
      <c r="G524" s="2">
        <v>38.229166666666679</v>
      </c>
      <c r="H524">
        <v>0</v>
      </c>
      <c r="I524">
        <v>0</v>
      </c>
      <c r="J524" s="7">
        <v>43730</v>
      </c>
      <c r="K524" s="7">
        <v>43731</v>
      </c>
      <c r="L524" t="s">
        <v>527</v>
      </c>
      <c r="M524" t="str">
        <f>IFERROR(INDEX(Table2[Campaign], MATCH(Table4[[#This Row],[Well Name (WellView Version)]], Table2[Well Name
Actual], 0)), "A_Others")</f>
        <v>DRJ - 2019</v>
      </c>
      <c r="N524" s="19">
        <f>IF(Table4[[#This Row],[Report Number]]=_xlfn.MINIFS(Table4[Report Number], Table4[Well Name (WellView Version)], Table4[[#This Row],[Well Name (WellView Version)]]), Table4[[#This Row],[Depth End (MD)]], Table4[[#This Row],[Depth End (MD)]]-F523)</f>
        <v>0</v>
      </c>
      <c r="O524" s="2">
        <f>IF(Table4[[#This Row],[Report Number]]=_xlfn.MINIFS(Table4[Report Number], Table4[Well Name (WellView Version)], Table4[[#This Row],[Well Name (WellView Version)]]), Table4[[#This Row],[Cum Time Log Days_WV]], Table4[[#This Row],[Cum Time Log Days_WV]]-G523)</f>
        <v>1</v>
      </c>
      <c r="P524" s="2">
        <f>(Table4[[#This Row],[dZ ft]]&lt;=50)*Table4[[#This Row],[dT days]]</f>
        <v>1</v>
      </c>
      <c r="Q524">
        <f>YEAR(Table4[[#This Row],[Report Start Date]])</f>
        <v>2019</v>
      </c>
      <c r="R524">
        <f>Table4[[#This Row],[Year Start Date]]</f>
        <v>2019</v>
      </c>
    </row>
    <row r="525" spans="2:18" x14ac:dyDescent="0.3">
      <c r="B525">
        <v>523</v>
      </c>
      <c r="C525" t="s">
        <v>648</v>
      </c>
      <c r="D525" t="s">
        <v>271</v>
      </c>
      <c r="E525">
        <v>40</v>
      </c>
      <c r="F525" s="2">
        <v>2514</v>
      </c>
      <c r="G525" s="2">
        <v>39.229166666666679</v>
      </c>
      <c r="H525">
        <v>0</v>
      </c>
      <c r="I525">
        <v>0</v>
      </c>
      <c r="J525" s="7">
        <v>43731</v>
      </c>
      <c r="K525" s="7">
        <v>43732</v>
      </c>
      <c r="L525" t="s">
        <v>527</v>
      </c>
      <c r="M525" t="str">
        <f>IFERROR(INDEX(Table2[Campaign], MATCH(Table4[[#This Row],[Well Name (WellView Version)]], Table2[Well Name
Actual], 0)), "A_Others")</f>
        <v>DRJ - 2019</v>
      </c>
      <c r="N525" s="19">
        <f>IF(Table4[[#This Row],[Report Number]]=_xlfn.MINIFS(Table4[Report Number], Table4[Well Name (WellView Version)], Table4[[#This Row],[Well Name (WellView Version)]]), Table4[[#This Row],[Depth End (MD)]], Table4[[#This Row],[Depth End (MD)]]-F524)</f>
        <v>0</v>
      </c>
      <c r="O525" s="2">
        <f>IF(Table4[[#This Row],[Report Number]]=_xlfn.MINIFS(Table4[Report Number], Table4[Well Name (WellView Version)], Table4[[#This Row],[Well Name (WellView Version)]]), Table4[[#This Row],[Cum Time Log Days_WV]], Table4[[#This Row],[Cum Time Log Days_WV]]-G524)</f>
        <v>1</v>
      </c>
      <c r="P525" s="2">
        <f>(Table4[[#This Row],[dZ ft]]&lt;=50)*Table4[[#This Row],[dT days]]</f>
        <v>1</v>
      </c>
      <c r="Q525">
        <f>YEAR(Table4[[#This Row],[Report Start Date]])</f>
        <v>2019</v>
      </c>
      <c r="R525">
        <f>Table4[[#This Row],[Year Start Date]]</f>
        <v>2019</v>
      </c>
    </row>
    <row r="526" spans="2:18" x14ac:dyDescent="0.3">
      <c r="B526">
        <v>524</v>
      </c>
      <c r="C526" t="s">
        <v>648</v>
      </c>
      <c r="D526" t="s">
        <v>271</v>
      </c>
      <c r="E526">
        <v>41</v>
      </c>
      <c r="F526" s="2">
        <v>2514</v>
      </c>
      <c r="G526" s="2">
        <v>40.229166666666679</v>
      </c>
      <c r="H526">
        <v>0</v>
      </c>
      <c r="I526">
        <v>0</v>
      </c>
      <c r="J526" s="7">
        <v>43732</v>
      </c>
      <c r="K526" s="7">
        <v>43733</v>
      </c>
      <c r="L526" t="s">
        <v>527</v>
      </c>
      <c r="M526" t="str">
        <f>IFERROR(INDEX(Table2[Campaign], MATCH(Table4[[#This Row],[Well Name (WellView Version)]], Table2[Well Name
Actual], 0)), "A_Others")</f>
        <v>DRJ - 2019</v>
      </c>
      <c r="N526" s="19">
        <f>IF(Table4[[#This Row],[Report Number]]=_xlfn.MINIFS(Table4[Report Number], Table4[Well Name (WellView Version)], Table4[[#This Row],[Well Name (WellView Version)]]), Table4[[#This Row],[Depth End (MD)]], Table4[[#This Row],[Depth End (MD)]]-F525)</f>
        <v>0</v>
      </c>
      <c r="O526" s="2">
        <f>IF(Table4[[#This Row],[Report Number]]=_xlfn.MINIFS(Table4[Report Number], Table4[Well Name (WellView Version)], Table4[[#This Row],[Well Name (WellView Version)]]), Table4[[#This Row],[Cum Time Log Days_WV]], Table4[[#This Row],[Cum Time Log Days_WV]]-G525)</f>
        <v>1</v>
      </c>
      <c r="P526" s="2">
        <f>(Table4[[#This Row],[dZ ft]]&lt;=50)*Table4[[#This Row],[dT days]]</f>
        <v>1</v>
      </c>
      <c r="Q526">
        <f>YEAR(Table4[[#This Row],[Report Start Date]])</f>
        <v>2019</v>
      </c>
      <c r="R526">
        <f>Table4[[#This Row],[Year Start Date]]</f>
        <v>2019</v>
      </c>
    </row>
    <row r="527" spans="2:18" x14ac:dyDescent="0.3">
      <c r="B527">
        <v>525</v>
      </c>
      <c r="C527" t="s">
        <v>648</v>
      </c>
      <c r="D527" t="s">
        <v>271</v>
      </c>
      <c r="E527">
        <v>42</v>
      </c>
      <c r="F527" s="2">
        <v>2514</v>
      </c>
      <c r="G527" s="2">
        <v>41.229166666666679</v>
      </c>
      <c r="H527">
        <v>0</v>
      </c>
      <c r="I527">
        <v>0</v>
      </c>
      <c r="J527" s="7">
        <v>43733</v>
      </c>
      <c r="K527" s="7">
        <v>43734</v>
      </c>
      <c r="L527" t="s">
        <v>519</v>
      </c>
      <c r="M527" t="str">
        <f>IFERROR(INDEX(Table2[Campaign], MATCH(Table4[[#This Row],[Well Name (WellView Version)]], Table2[Well Name
Actual], 0)), "A_Others")</f>
        <v>DRJ - 2019</v>
      </c>
      <c r="N527" s="19">
        <f>IF(Table4[[#This Row],[Report Number]]=_xlfn.MINIFS(Table4[Report Number], Table4[Well Name (WellView Version)], Table4[[#This Row],[Well Name (WellView Version)]]), Table4[[#This Row],[Depth End (MD)]], Table4[[#This Row],[Depth End (MD)]]-F526)</f>
        <v>0</v>
      </c>
      <c r="O527" s="2">
        <f>IF(Table4[[#This Row],[Report Number]]=_xlfn.MINIFS(Table4[Report Number], Table4[Well Name (WellView Version)], Table4[[#This Row],[Well Name (WellView Version)]]), Table4[[#This Row],[Cum Time Log Days_WV]], Table4[[#This Row],[Cum Time Log Days_WV]]-G526)</f>
        <v>1</v>
      </c>
      <c r="P527" s="2">
        <f>(Table4[[#This Row],[dZ ft]]&lt;=50)*Table4[[#This Row],[dT days]]</f>
        <v>1</v>
      </c>
      <c r="Q527">
        <f>YEAR(Table4[[#This Row],[Report Start Date]])</f>
        <v>2019</v>
      </c>
      <c r="R527">
        <f>Table4[[#This Row],[Year Start Date]]</f>
        <v>2019</v>
      </c>
    </row>
    <row r="528" spans="2:18" x14ac:dyDescent="0.3">
      <c r="B528">
        <v>526</v>
      </c>
      <c r="C528" t="s">
        <v>648</v>
      </c>
      <c r="D528" t="s">
        <v>271</v>
      </c>
      <c r="E528">
        <v>43</v>
      </c>
      <c r="F528" s="2">
        <v>2514</v>
      </c>
      <c r="G528" s="2">
        <v>42.229166666666679</v>
      </c>
      <c r="H528">
        <v>0</v>
      </c>
      <c r="I528">
        <v>0</v>
      </c>
      <c r="J528" s="7">
        <v>43734</v>
      </c>
      <c r="K528" s="7">
        <v>43735</v>
      </c>
      <c r="L528" t="s">
        <v>519</v>
      </c>
      <c r="M528" t="str">
        <f>IFERROR(INDEX(Table2[Campaign], MATCH(Table4[[#This Row],[Well Name (WellView Version)]], Table2[Well Name
Actual], 0)), "A_Others")</f>
        <v>DRJ - 2019</v>
      </c>
      <c r="N528" s="19">
        <f>IF(Table4[[#This Row],[Report Number]]=_xlfn.MINIFS(Table4[Report Number], Table4[Well Name (WellView Version)], Table4[[#This Row],[Well Name (WellView Version)]]), Table4[[#This Row],[Depth End (MD)]], Table4[[#This Row],[Depth End (MD)]]-F527)</f>
        <v>0</v>
      </c>
      <c r="O528" s="2">
        <f>IF(Table4[[#This Row],[Report Number]]=_xlfn.MINIFS(Table4[Report Number], Table4[Well Name (WellView Version)], Table4[[#This Row],[Well Name (WellView Version)]]), Table4[[#This Row],[Cum Time Log Days_WV]], Table4[[#This Row],[Cum Time Log Days_WV]]-G527)</f>
        <v>1</v>
      </c>
      <c r="P528" s="2">
        <f>(Table4[[#This Row],[dZ ft]]&lt;=50)*Table4[[#This Row],[dT days]]</f>
        <v>1</v>
      </c>
      <c r="Q528">
        <f>YEAR(Table4[[#This Row],[Report Start Date]])</f>
        <v>2019</v>
      </c>
      <c r="R528">
        <f>Table4[[#This Row],[Year Start Date]]</f>
        <v>2019</v>
      </c>
    </row>
    <row r="529" spans="2:18" x14ac:dyDescent="0.3">
      <c r="B529">
        <v>527</v>
      </c>
      <c r="C529" t="s">
        <v>648</v>
      </c>
      <c r="D529" t="s">
        <v>271</v>
      </c>
      <c r="E529">
        <v>44</v>
      </c>
      <c r="F529" s="2">
        <v>2514</v>
      </c>
      <c r="G529" s="2">
        <v>43.229166666666679</v>
      </c>
      <c r="H529">
        <v>0</v>
      </c>
      <c r="I529">
        <v>0</v>
      </c>
      <c r="J529" s="7">
        <v>43735</v>
      </c>
      <c r="K529" s="7">
        <v>43736</v>
      </c>
      <c r="L529" t="s">
        <v>519</v>
      </c>
      <c r="M529" t="str">
        <f>IFERROR(INDEX(Table2[Campaign], MATCH(Table4[[#This Row],[Well Name (WellView Version)]], Table2[Well Name
Actual], 0)), "A_Others")</f>
        <v>DRJ - 2019</v>
      </c>
      <c r="N529" s="19">
        <f>IF(Table4[[#This Row],[Report Number]]=_xlfn.MINIFS(Table4[Report Number], Table4[Well Name (WellView Version)], Table4[[#This Row],[Well Name (WellView Version)]]), Table4[[#This Row],[Depth End (MD)]], Table4[[#This Row],[Depth End (MD)]]-F528)</f>
        <v>0</v>
      </c>
      <c r="O529" s="2">
        <f>IF(Table4[[#This Row],[Report Number]]=_xlfn.MINIFS(Table4[Report Number], Table4[Well Name (WellView Version)], Table4[[#This Row],[Well Name (WellView Version)]]), Table4[[#This Row],[Cum Time Log Days_WV]], Table4[[#This Row],[Cum Time Log Days_WV]]-G528)</f>
        <v>1</v>
      </c>
      <c r="P529" s="2">
        <f>(Table4[[#This Row],[dZ ft]]&lt;=50)*Table4[[#This Row],[dT days]]</f>
        <v>1</v>
      </c>
      <c r="Q529">
        <f>YEAR(Table4[[#This Row],[Report Start Date]])</f>
        <v>2019</v>
      </c>
      <c r="R529">
        <f>Table4[[#This Row],[Year Start Date]]</f>
        <v>2019</v>
      </c>
    </row>
    <row r="530" spans="2:18" x14ac:dyDescent="0.3">
      <c r="B530">
        <v>528</v>
      </c>
      <c r="C530" t="s">
        <v>648</v>
      </c>
      <c r="D530" t="s">
        <v>271</v>
      </c>
      <c r="E530">
        <v>45</v>
      </c>
      <c r="F530" s="2">
        <v>2514</v>
      </c>
      <c r="G530" s="2">
        <v>44.229166666666679</v>
      </c>
      <c r="H530">
        <v>0</v>
      </c>
      <c r="I530">
        <v>0</v>
      </c>
      <c r="J530" s="7">
        <v>43736</v>
      </c>
      <c r="K530" s="7">
        <v>43737</v>
      </c>
      <c r="L530" t="s">
        <v>519</v>
      </c>
      <c r="M530" t="str">
        <f>IFERROR(INDEX(Table2[Campaign], MATCH(Table4[[#This Row],[Well Name (WellView Version)]], Table2[Well Name
Actual], 0)), "A_Others")</f>
        <v>DRJ - 2019</v>
      </c>
      <c r="N530" s="19">
        <f>IF(Table4[[#This Row],[Report Number]]=_xlfn.MINIFS(Table4[Report Number], Table4[Well Name (WellView Version)], Table4[[#This Row],[Well Name (WellView Version)]]), Table4[[#This Row],[Depth End (MD)]], Table4[[#This Row],[Depth End (MD)]]-F529)</f>
        <v>0</v>
      </c>
      <c r="O530" s="2">
        <f>IF(Table4[[#This Row],[Report Number]]=_xlfn.MINIFS(Table4[Report Number], Table4[Well Name (WellView Version)], Table4[[#This Row],[Well Name (WellView Version)]]), Table4[[#This Row],[Cum Time Log Days_WV]], Table4[[#This Row],[Cum Time Log Days_WV]]-G529)</f>
        <v>1</v>
      </c>
      <c r="P530" s="2">
        <f>(Table4[[#This Row],[dZ ft]]&lt;=50)*Table4[[#This Row],[dT days]]</f>
        <v>1</v>
      </c>
      <c r="Q530">
        <f>YEAR(Table4[[#This Row],[Report Start Date]])</f>
        <v>2019</v>
      </c>
      <c r="R530">
        <f>Table4[[#This Row],[Year Start Date]]</f>
        <v>2019</v>
      </c>
    </row>
    <row r="531" spans="2:18" x14ac:dyDescent="0.3">
      <c r="B531">
        <v>529</v>
      </c>
      <c r="C531" t="s">
        <v>648</v>
      </c>
      <c r="D531" t="s">
        <v>271</v>
      </c>
      <c r="E531">
        <v>46</v>
      </c>
      <c r="F531" s="2">
        <v>2514</v>
      </c>
      <c r="G531" s="2">
        <v>45.229166666666679</v>
      </c>
      <c r="H531">
        <v>0</v>
      </c>
      <c r="I531">
        <v>0</v>
      </c>
      <c r="J531" s="7">
        <v>43737</v>
      </c>
      <c r="K531" s="7">
        <v>43738</v>
      </c>
      <c r="L531" t="s">
        <v>519</v>
      </c>
      <c r="M531" t="str">
        <f>IFERROR(INDEX(Table2[Campaign], MATCH(Table4[[#This Row],[Well Name (WellView Version)]], Table2[Well Name
Actual], 0)), "A_Others")</f>
        <v>DRJ - 2019</v>
      </c>
      <c r="N531" s="19">
        <f>IF(Table4[[#This Row],[Report Number]]=_xlfn.MINIFS(Table4[Report Number], Table4[Well Name (WellView Version)], Table4[[#This Row],[Well Name (WellView Version)]]), Table4[[#This Row],[Depth End (MD)]], Table4[[#This Row],[Depth End (MD)]]-F530)</f>
        <v>0</v>
      </c>
      <c r="O531" s="2">
        <f>IF(Table4[[#This Row],[Report Number]]=_xlfn.MINIFS(Table4[Report Number], Table4[Well Name (WellView Version)], Table4[[#This Row],[Well Name (WellView Version)]]), Table4[[#This Row],[Cum Time Log Days_WV]], Table4[[#This Row],[Cum Time Log Days_WV]]-G530)</f>
        <v>1</v>
      </c>
      <c r="P531" s="2">
        <f>(Table4[[#This Row],[dZ ft]]&lt;=50)*Table4[[#This Row],[dT days]]</f>
        <v>1</v>
      </c>
      <c r="Q531">
        <f>YEAR(Table4[[#This Row],[Report Start Date]])</f>
        <v>2019</v>
      </c>
      <c r="R531">
        <f>Table4[[#This Row],[Year Start Date]]</f>
        <v>2019</v>
      </c>
    </row>
    <row r="532" spans="2:18" x14ac:dyDescent="0.3">
      <c r="B532">
        <v>530</v>
      </c>
      <c r="C532" t="s">
        <v>648</v>
      </c>
      <c r="D532" t="s">
        <v>271</v>
      </c>
      <c r="E532">
        <v>47</v>
      </c>
      <c r="F532" s="2">
        <v>2104</v>
      </c>
      <c r="G532" s="2">
        <v>46.229166666666679</v>
      </c>
      <c r="H532">
        <v>145.00000000000009</v>
      </c>
      <c r="I532">
        <v>145.00000000000009</v>
      </c>
      <c r="J532" s="7">
        <v>43738</v>
      </c>
      <c r="K532" s="7">
        <v>43739</v>
      </c>
      <c r="L532" t="s">
        <v>519</v>
      </c>
      <c r="M532" t="str">
        <f>IFERROR(INDEX(Table2[Campaign], MATCH(Table4[[#This Row],[Well Name (WellView Version)]], Table2[Well Name
Actual], 0)), "A_Others")</f>
        <v>DRJ - 2019</v>
      </c>
      <c r="N532" s="19">
        <f>IF(Table4[[#This Row],[Report Number]]=_xlfn.MINIFS(Table4[Report Number], Table4[Well Name (WellView Version)], Table4[[#This Row],[Well Name (WellView Version)]]), Table4[[#This Row],[Depth End (MD)]], Table4[[#This Row],[Depth End (MD)]]-F531)</f>
        <v>-410</v>
      </c>
      <c r="O532" s="2">
        <f>IF(Table4[[#This Row],[Report Number]]=_xlfn.MINIFS(Table4[Report Number], Table4[Well Name (WellView Version)], Table4[[#This Row],[Well Name (WellView Version)]]), Table4[[#This Row],[Cum Time Log Days_WV]], Table4[[#This Row],[Cum Time Log Days_WV]]-G531)</f>
        <v>1</v>
      </c>
      <c r="P532" s="2">
        <f>(Table4[[#This Row],[dZ ft]]&lt;=50)*Table4[[#This Row],[dT days]]</f>
        <v>1</v>
      </c>
      <c r="Q532">
        <f>YEAR(Table4[[#This Row],[Report Start Date]])</f>
        <v>2019</v>
      </c>
      <c r="R532">
        <f>Table4[[#This Row],[Year Start Date]]</f>
        <v>2019</v>
      </c>
    </row>
    <row r="533" spans="2:18" x14ac:dyDescent="0.3">
      <c r="B533">
        <v>531</v>
      </c>
      <c r="C533" t="s">
        <v>648</v>
      </c>
      <c r="D533" t="s">
        <v>271</v>
      </c>
      <c r="E533">
        <v>48</v>
      </c>
      <c r="F533" s="2">
        <v>2519</v>
      </c>
      <c r="G533" s="2">
        <v>47.229166666666679</v>
      </c>
      <c r="H533">
        <v>414.99999999999983</v>
      </c>
      <c r="I533">
        <v>414.99999999999983</v>
      </c>
      <c r="J533" s="7">
        <v>43739</v>
      </c>
      <c r="K533" s="7">
        <v>43740</v>
      </c>
      <c r="L533" t="s">
        <v>519</v>
      </c>
      <c r="M533" t="str">
        <f>IFERROR(INDEX(Table2[Campaign], MATCH(Table4[[#This Row],[Well Name (WellView Version)]], Table2[Well Name
Actual], 0)), "A_Others")</f>
        <v>DRJ - 2019</v>
      </c>
      <c r="N533" s="19">
        <f>IF(Table4[[#This Row],[Report Number]]=_xlfn.MINIFS(Table4[Report Number], Table4[Well Name (WellView Version)], Table4[[#This Row],[Well Name (WellView Version)]]), Table4[[#This Row],[Depth End (MD)]], Table4[[#This Row],[Depth End (MD)]]-F532)</f>
        <v>415</v>
      </c>
      <c r="O533" s="2">
        <f>IF(Table4[[#This Row],[Report Number]]=_xlfn.MINIFS(Table4[Report Number], Table4[Well Name (WellView Version)], Table4[[#This Row],[Well Name (WellView Version)]]), Table4[[#This Row],[Cum Time Log Days_WV]], Table4[[#This Row],[Cum Time Log Days_WV]]-G532)</f>
        <v>1</v>
      </c>
      <c r="P533" s="2">
        <f>(Table4[[#This Row],[dZ ft]]&lt;=50)*Table4[[#This Row],[dT days]]</f>
        <v>0</v>
      </c>
      <c r="Q533">
        <f>YEAR(Table4[[#This Row],[Report Start Date]])</f>
        <v>2019</v>
      </c>
      <c r="R533">
        <f>Table4[[#This Row],[Year Start Date]]</f>
        <v>2019</v>
      </c>
    </row>
    <row r="534" spans="2:18" x14ac:dyDescent="0.3">
      <c r="B534">
        <v>532</v>
      </c>
      <c r="C534" t="s">
        <v>648</v>
      </c>
      <c r="D534" t="s">
        <v>271</v>
      </c>
      <c r="E534">
        <v>49</v>
      </c>
      <c r="F534" s="2">
        <v>2976</v>
      </c>
      <c r="G534" s="2">
        <v>48.229166666666679</v>
      </c>
      <c r="H534">
        <v>457.00000000000023</v>
      </c>
      <c r="I534">
        <v>457.00000000000023</v>
      </c>
      <c r="J534" s="7">
        <v>43740</v>
      </c>
      <c r="K534" s="7">
        <v>43741</v>
      </c>
      <c r="L534" t="s">
        <v>519</v>
      </c>
      <c r="M534" t="str">
        <f>IFERROR(INDEX(Table2[Campaign], MATCH(Table4[[#This Row],[Well Name (WellView Version)]], Table2[Well Name
Actual], 0)), "A_Others")</f>
        <v>DRJ - 2019</v>
      </c>
      <c r="N534" s="19">
        <f>IF(Table4[[#This Row],[Report Number]]=_xlfn.MINIFS(Table4[Report Number], Table4[Well Name (WellView Version)], Table4[[#This Row],[Well Name (WellView Version)]]), Table4[[#This Row],[Depth End (MD)]], Table4[[#This Row],[Depth End (MD)]]-F533)</f>
        <v>457</v>
      </c>
      <c r="O534" s="2">
        <f>IF(Table4[[#This Row],[Report Number]]=_xlfn.MINIFS(Table4[Report Number], Table4[Well Name (WellView Version)], Table4[[#This Row],[Well Name (WellView Version)]]), Table4[[#This Row],[Cum Time Log Days_WV]], Table4[[#This Row],[Cum Time Log Days_WV]]-G533)</f>
        <v>1</v>
      </c>
      <c r="P534" s="2">
        <f>(Table4[[#This Row],[dZ ft]]&lt;=50)*Table4[[#This Row],[dT days]]</f>
        <v>0</v>
      </c>
      <c r="Q534">
        <f>YEAR(Table4[[#This Row],[Report Start Date]])</f>
        <v>2019</v>
      </c>
      <c r="R534">
        <f>Table4[[#This Row],[Year Start Date]]</f>
        <v>2019</v>
      </c>
    </row>
    <row r="535" spans="2:18" x14ac:dyDescent="0.3">
      <c r="B535">
        <v>533</v>
      </c>
      <c r="C535" t="s">
        <v>648</v>
      </c>
      <c r="D535" t="s">
        <v>271</v>
      </c>
      <c r="E535">
        <v>50</v>
      </c>
      <c r="F535" s="2">
        <v>3445.9999999999995</v>
      </c>
      <c r="G535" s="2">
        <v>49.229166666666679</v>
      </c>
      <c r="H535">
        <v>469.99999999999949</v>
      </c>
      <c r="I535">
        <v>469.99999999999949</v>
      </c>
      <c r="J535" s="7">
        <v>43741</v>
      </c>
      <c r="K535" s="7">
        <v>43742</v>
      </c>
      <c r="L535" t="s">
        <v>519</v>
      </c>
      <c r="M535" t="str">
        <f>IFERROR(INDEX(Table2[Campaign], MATCH(Table4[[#This Row],[Well Name (WellView Version)]], Table2[Well Name
Actual], 0)), "A_Others")</f>
        <v>DRJ - 2019</v>
      </c>
      <c r="N535" s="19">
        <f>IF(Table4[[#This Row],[Report Number]]=_xlfn.MINIFS(Table4[Report Number], Table4[Well Name (WellView Version)], Table4[[#This Row],[Well Name (WellView Version)]]), Table4[[#This Row],[Depth End (MD)]], Table4[[#This Row],[Depth End (MD)]]-F534)</f>
        <v>469.99999999999955</v>
      </c>
      <c r="O535" s="2">
        <f>IF(Table4[[#This Row],[Report Number]]=_xlfn.MINIFS(Table4[Report Number], Table4[Well Name (WellView Version)], Table4[[#This Row],[Well Name (WellView Version)]]), Table4[[#This Row],[Cum Time Log Days_WV]], Table4[[#This Row],[Cum Time Log Days_WV]]-G534)</f>
        <v>1</v>
      </c>
      <c r="P535" s="2">
        <f>(Table4[[#This Row],[dZ ft]]&lt;=50)*Table4[[#This Row],[dT days]]</f>
        <v>0</v>
      </c>
      <c r="Q535">
        <f>YEAR(Table4[[#This Row],[Report Start Date]])</f>
        <v>2019</v>
      </c>
      <c r="R535">
        <f>Table4[[#This Row],[Year Start Date]]</f>
        <v>2019</v>
      </c>
    </row>
    <row r="536" spans="2:18" x14ac:dyDescent="0.3">
      <c r="B536">
        <v>534</v>
      </c>
      <c r="C536" t="s">
        <v>648</v>
      </c>
      <c r="D536" t="s">
        <v>271</v>
      </c>
      <c r="E536">
        <v>51</v>
      </c>
      <c r="F536" s="2">
        <v>3445.9999999999995</v>
      </c>
      <c r="G536" s="2">
        <v>50.229166666666679</v>
      </c>
      <c r="H536">
        <v>0</v>
      </c>
      <c r="I536">
        <v>0</v>
      </c>
      <c r="J536" s="7">
        <v>43742</v>
      </c>
      <c r="K536" s="7">
        <v>43743</v>
      </c>
      <c r="L536" t="s">
        <v>519</v>
      </c>
      <c r="M536" t="str">
        <f>IFERROR(INDEX(Table2[Campaign], MATCH(Table4[[#This Row],[Well Name (WellView Version)]], Table2[Well Name
Actual], 0)), "A_Others")</f>
        <v>DRJ - 2019</v>
      </c>
      <c r="N536" s="19">
        <f>IF(Table4[[#This Row],[Report Number]]=_xlfn.MINIFS(Table4[Report Number], Table4[Well Name (WellView Version)], Table4[[#This Row],[Well Name (WellView Version)]]), Table4[[#This Row],[Depth End (MD)]], Table4[[#This Row],[Depth End (MD)]]-F535)</f>
        <v>0</v>
      </c>
      <c r="O536" s="2">
        <f>IF(Table4[[#This Row],[Report Number]]=_xlfn.MINIFS(Table4[Report Number], Table4[Well Name (WellView Version)], Table4[[#This Row],[Well Name (WellView Version)]]), Table4[[#This Row],[Cum Time Log Days_WV]], Table4[[#This Row],[Cum Time Log Days_WV]]-G535)</f>
        <v>1</v>
      </c>
      <c r="P536" s="2">
        <f>(Table4[[#This Row],[dZ ft]]&lt;=50)*Table4[[#This Row],[dT days]]</f>
        <v>1</v>
      </c>
      <c r="Q536">
        <f>YEAR(Table4[[#This Row],[Report Start Date]])</f>
        <v>2019</v>
      </c>
      <c r="R536">
        <f>Table4[[#This Row],[Year Start Date]]</f>
        <v>2019</v>
      </c>
    </row>
    <row r="537" spans="2:18" x14ac:dyDescent="0.3">
      <c r="B537">
        <v>535</v>
      </c>
      <c r="C537" t="s">
        <v>648</v>
      </c>
      <c r="D537" t="s">
        <v>271</v>
      </c>
      <c r="E537">
        <v>52</v>
      </c>
      <c r="F537" s="2">
        <v>3445.9999999999995</v>
      </c>
      <c r="G537" s="2">
        <v>51.229166666666679</v>
      </c>
      <c r="J537" s="7">
        <v>43743</v>
      </c>
      <c r="K537" s="7">
        <v>43744</v>
      </c>
      <c r="L537" t="s">
        <v>519</v>
      </c>
      <c r="M537" t="str">
        <f>IFERROR(INDEX(Table2[Campaign], MATCH(Table4[[#This Row],[Well Name (WellView Version)]], Table2[Well Name
Actual], 0)), "A_Others")</f>
        <v>DRJ - 2019</v>
      </c>
      <c r="N537" s="19">
        <f>IF(Table4[[#This Row],[Report Number]]=_xlfn.MINIFS(Table4[Report Number], Table4[Well Name (WellView Version)], Table4[[#This Row],[Well Name (WellView Version)]]), Table4[[#This Row],[Depth End (MD)]], Table4[[#This Row],[Depth End (MD)]]-F536)</f>
        <v>0</v>
      </c>
      <c r="O537" s="2">
        <f>IF(Table4[[#This Row],[Report Number]]=_xlfn.MINIFS(Table4[Report Number], Table4[Well Name (WellView Version)], Table4[[#This Row],[Well Name (WellView Version)]]), Table4[[#This Row],[Cum Time Log Days_WV]], Table4[[#This Row],[Cum Time Log Days_WV]]-G536)</f>
        <v>1</v>
      </c>
      <c r="P537" s="2">
        <f>(Table4[[#This Row],[dZ ft]]&lt;=50)*Table4[[#This Row],[dT days]]</f>
        <v>1</v>
      </c>
      <c r="Q537">
        <f>YEAR(Table4[[#This Row],[Report Start Date]])</f>
        <v>2019</v>
      </c>
      <c r="R537">
        <f>Table4[[#This Row],[Year Start Date]]</f>
        <v>2019</v>
      </c>
    </row>
    <row r="538" spans="2:18" x14ac:dyDescent="0.3">
      <c r="B538">
        <v>536</v>
      </c>
      <c r="C538" t="s">
        <v>648</v>
      </c>
      <c r="D538" t="s">
        <v>271</v>
      </c>
      <c r="E538">
        <v>53</v>
      </c>
      <c r="F538" s="2">
        <v>3445.9999999999995</v>
      </c>
      <c r="G538" s="2">
        <v>52.229166666666679</v>
      </c>
      <c r="J538" s="7">
        <v>43744</v>
      </c>
      <c r="K538" s="7">
        <v>43745</v>
      </c>
      <c r="L538" t="s">
        <v>519</v>
      </c>
      <c r="M538" t="str">
        <f>IFERROR(INDEX(Table2[Campaign], MATCH(Table4[[#This Row],[Well Name (WellView Version)]], Table2[Well Name
Actual], 0)), "A_Others")</f>
        <v>DRJ - 2019</v>
      </c>
      <c r="N538" s="19">
        <f>IF(Table4[[#This Row],[Report Number]]=_xlfn.MINIFS(Table4[Report Number], Table4[Well Name (WellView Version)], Table4[[#This Row],[Well Name (WellView Version)]]), Table4[[#This Row],[Depth End (MD)]], Table4[[#This Row],[Depth End (MD)]]-F537)</f>
        <v>0</v>
      </c>
      <c r="O538" s="2">
        <f>IF(Table4[[#This Row],[Report Number]]=_xlfn.MINIFS(Table4[Report Number], Table4[Well Name (WellView Version)], Table4[[#This Row],[Well Name (WellView Version)]]), Table4[[#This Row],[Cum Time Log Days_WV]], Table4[[#This Row],[Cum Time Log Days_WV]]-G537)</f>
        <v>1</v>
      </c>
      <c r="P538" s="2">
        <f>(Table4[[#This Row],[dZ ft]]&lt;=50)*Table4[[#This Row],[dT days]]</f>
        <v>1</v>
      </c>
      <c r="Q538">
        <f>YEAR(Table4[[#This Row],[Report Start Date]])</f>
        <v>2019</v>
      </c>
      <c r="R538">
        <f>Table4[[#This Row],[Year Start Date]]</f>
        <v>2019</v>
      </c>
    </row>
    <row r="539" spans="2:18" x14ac:dyDescent="0.3">
      <c r="B539">
        <v>537</v>
      </c>
      <c r="C539" t="s">
        <v>648</v>
      </c>
      <c r="D539" t="s">
        <v>271</v>
      </c>
      <c r="E539">
        <v>54</v>
      </c>
      <c r="F539" s="2">
        <v>3445.9999999999995</v>
      </c>
      <c r="G539" s="2">
        <v>53.229166666666679</v>
      </c>
      <c r="J539" s="7">
        <v>43745</v>
      </c>
      <c r="K539" s="7">
        <v>43746</v>
      </c>
      <c r="L539" t="s">
        <v>521</v>
      </c>
      <c r="M539" t="str">
        <f>IFERROR(INDEX(Table2[Campaign], MATCH(Table4[[#This Row],[Well Name (WellView Version)]], Table2[Well Name
Actual], 0)), "A_Others")</f>
        <v>DRJ - 2019</v>
      </c>
      <c r="N539" s="19">
        <f>IF(Table4[[#This Row],[Report Number]]=_xlfn.MINIFS(Table4[Report Number], Table4[Well Name (WellView Version)], Table4[[#This Row],[Well Name (WellView Version)]]), Table4[[#This Row],[Depth End (MD)]], Table4[[#This Row],[Depth End (MD)]]-F538)</f>
        <v>0</v>
      </c>
      <c r="O539" s="2">
        <f>IF(Table4[[#This Row],[Report Number]]=_xlfn.MINIFS(Table4[Report Number], Table4[Well Name (WellView Version)], Table4[[#This Row],[Well Name (WellView Version)]]), Table4[[#This Row],[Cum Time Log Days_WV]], Table4[[#This Row],[Cum Time Log Days_WV]]-G538)</f>
        <v>1</v>
      </c>
      <c r="P539" s="2">
        <f>(Table4[[#This Row],[dZ ft]]&lt;=50)*Table4[[#This Row],[dT days]]</f>
        <v>1</v>
      </c>
      <c r="Q539">
        <f>YEAR(Table4[[#This Row],[Report Start Date]])</f>
        <v>2019</v>
      </c>
      <c r="R539">
        <f>Table4[[#This Row],[Year Start Date]]</f>
        <v>2019</v>
      </c>
    </row>
    <row r="540" spans="2:18" x14ac:dyDescent="0.3">
      <c r="B540">
        <v>538</v>
      </c>
      <c r="C540" t="s">
        <v>648</v>
      </c>
      <c r="D540" t="s">
        <v>271</v>
      </c>
      <c r="E540">
        <v>55</v>
      </c>
      <c r="F540" s="2">
        <v>3445.9999999999995</v>
      </c>
      <c r="G540" s="2">
        <v>54.229166666666679</v>
      </c>
      <c r="J540" s="7">
        <v>43746</v>
      </c>
      <c r="K540" s="7">
        <v>43747</v>
      </c>
      <c r="L540" t="s">
        <v>521</v>
      </c>
      <c r="M540" t="str">
        <f>IFERROR(INDEX(Table2[Campaign], MATCH(Table4[[#This Row],[Well Name (WellView Version)]], Table2[Well Name
Actual], 0)), "A_Others")</f>
        <v>DRJ - 2019</v>
      </c>
      <c r="N540" s="19">
        <f>IF(Table4[[#This Row],[Report Number]]=_xlfn.MINIFS(Table4[Report Number], Table4[Well Name (WellView Version)], Table4[[#This Row],[Well Name (WellView Version)]]), Table4[[#This Row],[Depth End (MD)]], Table4[[#This Row],[Depth End (MD)]]-F539)</f>
        <v>0</v>
      </c>
      <c r="O540" s="2">
        <f>IF(Table4[[#This Row],[Report Number]]=_xlfn.MINIFS(Table4[Report Number], Table4[Well Name (WellView Version)], Table4[[#This Row],[Well Name (WellView Version)]]), Table4[[#This Row],[Cum Time Log Days_WV]], Table4[[#This Row],[Cum Time Log Days_WV]]-G539)</f>
        <v>1</v>
      </c>
      <c r="P540" s="2">
        <f>(Table4[[#This Row],[dZ ft]]&lt;=50)*Table4[[#This Row],[dT days]]</f>
        <v>1</v>
      </c>
      <c r="Q540">
        <f>YEAR(Table4[[#This Row],[Report Start Date]])</f>
        <v>2019</v>
      </c>
      <c r="R540">
        <f>Table4[[#This Row],[Year Start Date]]</f>
        <v>2019</v>
      </c>
    </row>
    <row r="541" spans="2:18" x14ac:dyDescent="0.3">
      <c r="B541">
        <v>539</v>
      </c>
      <c r="C541" t="s">
        <v>648</v>
      </c>
      <c r="D541" t="s">
        <v>271</v>
      </c>
      <c r="E541">
        <v>56</v>
      </c>
      <c r="F541" s="2">
        <v>3445.9999999999995</v>
      </c>
      <c r="G541" s="2">
        <v>55.229166666666679</v>
      </c>
      <c r="J541" s="7">
        <v>43747</v>
      </c>
      <c r="K541" s="7">
        <v>43748</v>
      </c>
      <c r="L541" t="s">
        <v>521</v>
      </c>
      <c r="M541" t="str">
        <f>IFERROR(INDEX(Table2[Campaign], MATCH(Table4[[#This Row],[Well Name (WellView Version)]], Table2[Well Name
Actual], 0)), "A_Others")</f>
        <v>DRJ - 2019</v>
      </c>
      <c r="N541" s="19">
        <f>IF(Table4[[#This Row],[Report Number]]=_xlfn.MINIFS(Table4[Report Number], Table4[Well Name (WellView Version)], Table4[[#This Row],[Well Name (WellView Version)]]), Table4[[#This Row],[Depth End (MD)]], Table4[[#This Row],[Depth End (MD)]]-F540)</f>
        <v>0</v>
      </c>
      <c r="O541" s="2">
        <f>IF(Table4[[#This Row],[Report Number]]=_xlfn.MINIFS(Table4[Report Number], Table4[Well Name (WellView Version)], Table4[[#This Row],[Well Name (WellView Version)]]), Table4[[#This Row],[Cum Time Log Days_WV]], Table4[[#This Row],[Cum Time Log Days_WV]]-G540)</f>
        <v>1</v>
      </c>
      <c r="P541" s="2">
        <f>(Table4[[#This Row],[dZ ft]]&lt;=50)*Table4[[#This Row],[dT days]]</f>
        <v>1</v>
      </c>
      <c r="Q541">
        <f>YEAR(Table4[[#This Row],[Report Start Date]])</f>
        <v>2019</v>
      </c>
      <c r="R541">
        <f>Table4[[#This Row],[Year Start Date]]</f>
        <v>2019</v>
      </c>
    </row>
    <row r="542" spans="2:18" x14ac:dyDescent="0.3">
      <c r="B542">
        <v>540</v>
      </c>
      <c r="C542" t="s">
        <v>648</v>
      </c>
      <c r="D542" t="s">
        <v>271</v>
      </c>
      <c r="E542">
        <v>57</v>
      </c>
      <c r="F542" s="2">
        <v>3445.9999999999995</v>
      </c>
      <c r="G542" s="2">
        <v>56.229166666666679</v>
      </c>
      <c r="J542" s="7">
        <v>43748</v>
      </c>
      <c r="K542" s="7">
        <v>43749</v>
      </c>
      <c r="L542" t="s">
        <v>521</v>
      </c>
      <c r="M542" t="str">
        <f>IFERROR(INDEX(Table2[Campaign], MATCH(Table4[[#This Row],[Well Name (WellView Version)]], Table2[Well Name
Actual], 0)), "A_Others")</f>
        <v>DRJ - 2019</v>
      </c>
      <c r="N542" s="19">
        <f>IF(Table4[[#This Row],[Report Number]]=_xlfn.MINIFS(Table4[Report Number], Table4[Well Name (WellView Version)], Table4[[#This Row],[Well Name (WellView Version)]]), Table4[[#This Row],[Depth End (MD)]], Table4[[#This Row],[Depth End (MD)]]-F541)</f>
        <v>0</v>
      </c>
      <c r="O542" s="2">
        <f>IF(Table4[[#This Row],[Report Number]]=_xlfn.MINIFS(Table4[Report Number], Table4[Well Name (WellView Version)], Table4[[#This Row],[Well Name (WellView Version)]]), Table4[[#This Row],[Cum Time Log Days_WV]], Table4[[#This Row],[Cum Time Log Days_WV]]-G541)</f>
        <v>1</v>
      </c>
      <c r="P542" s="2">
        <f>(Table4[[#This Row],[dZ ft]]&lt;=50)*Table4[[#This Row],[dT days]]</f>
        <v>1</v>
      </c>
      <c r="Q542">
        <f>YEAR(Table4[[#This Row],[Report Start Date]])</f>
        <v>2019</v>
      </c>
      <c r="R542">
        <f>Table4[[#This Row],[Year Start Date]]</f>
        <v>2019</v>
      </c>
    </row>
    <row r="543" spans="2:18" x14ac:dyDescent="0.3">
      <c r="B543">
        <v>541</v>
      </c>
      <c r="C543" t="s">
        <v>648</v>
      </c>
      <c r="D543" t="s">
        <v>271</v>
      </c>
      <c r="E543">
        <v>58</v>
      </c>
      <c r="F543" s="2">
        <v>3780</v>
      </c>
      <c r="G543" s="2">
        <v>57.229166666666679</v>
      </c>
      <c r="H543">
        <v>334.00000000000017</v>
      </c>
      <c r="I543">
        <v>334.00000000000017</v>
      </c>
      <c r="J543" s="7">
        <v>43749</v>
      </c>
      <c r="K543" s="7">
        <v>43750</v>
      </c>
      <c r="L543" t="s">
        <v>521</v>
      </c>
      <c r="M543" t="str">
        <f>IFERROR(INDEX(Table2[Campaign], MATCH(Table4[[#This Row],[Well Name (WellView Version)]], Table2[Well Name
Actual], 0)), "A_Others")</f>
        <v>DRJ - 2019</v>
      </c>
      <c r="N543" s="19">
        <f>IF(Table4[[#This Row],[Report Number]]=_xlfn.MINIFS(Table4[Report Number], Table4[Well Name (WellView Version)], Table4[[#This Row],[Well Name (WellView Version)]]), Table4[[#This Row],[Depth End (MD)]], Table4[[#This Row],[Depth End (MD)]]-F542)</f>
        <v>334.00000000000045</v>
      </c>
      <c r="O543" s="2">
        <f>IF(Table4[[#This Row],[Report Number]]=_xlfn.MINIFS(Table4[Report Number], Table4[Well Name (WellView Version)], Table4[[#This Row],[Well Name (WellView Version)]]), Table4[[#This Row],[Cum Time Log Days_WV]], Table4[[#This Row],[Cum Time Log Days_WV]]-G542)</f>
        <v>1</v>
      </c>
      <c r="P543" s="2">
        <f>(Table4[[#This Row],[dZ ft]]&lt;=50)*Table4[[#This Row],[dT days]]</f>
        <v>0</v>
      </c>
      <c r="Q543">
        <f>YEAR(Table4[[#This Row],[Report Start Date]])</f>
        <v>2019</v>
      </c>
      <c r="R543">
        <f>Table4[[#This Row],[Year Start Date]]</f>
        <v>2019</v>
      </c>
    </row>
    <row r="544" spans="2:18" x14ac:dyDescent="0.3">
      <c r="B544">
        <v>542</v>
      </c>
      <c r="C544" t="s">
        <v>648</v>
      </c>
      <c r="D544" t="s">
        <v>271</v>
      </c>
      <c r="E544">
        <v>59</v>
      </c>
      <c r="F544" s="2">
        <v>4149</v>
      </c>
      <c r="G544" s="2">
        <v>58.229166666666679</v>
      </c>
      <c r="H544">
        <v>368.99999999999983</v>
      </c>
      <c r="I544">
        <v>368.99999999999983</v>
      </c>
      <c r="J544" s="7">
        <v>43750</v>
      </c>
      <c r="K544" s="7">
        <v>43751</v>
      </c>
      <c r="L544" t="s">
        <v>521</v>
      </c>
      <c r="M544" t="str">
        <f>IFERROR(INDEX(Table2[Campaign], MATCH(Table4[[#This Row],[Well Name (WellView Version)]], Table2[Well Name
Actual], 0)), "A_Others")</f>
        <v>DRJ - 2019</v>
      </c>
      <c r="N544" s="19">
        <f>IF(Table4[[#This Row],[Report Number]]=_xlfn.MINIFS(Table4[Report Number], Table4[Well Name (WellView Version)], Table4[[#This Row],[Well Name (WellView Version)]]), Table4[[#This Row],[Depth End (MD)]], Table4[[#This Row],[Depth End (MD)]]-F543)</f>
        <v>369</v>
      </c>
      <c r="O544" s="2">
        <f>IF(Table4[[#This Row],[Report Number]]=_xlfn.MINIFS(Table4[Report Number], Table4[Well Name (WellView Version)], Table4[[#This Row],[Well Name (WellView Version)]]), Table4[[#This Row],[Cum Time Log Days_WV]], Table4[[#This Row],[Cum Time Log Days_WV]]-G543)</f>
        <v>1</v>
      </c>
      <c r="P544" s="2">
        <f>(Table4[[#This Row],[dZ ft]]&lt;=50)*Table4[[#This Row],[dT days]]</f>
        <v>0</v>
      </c>
      <c r="Q544">
        <f>YEAR(Table4[[#This Row],[Report Start Date]])</f>
        <v>2019</v>
      </c>
      <c r="R544">
        <f>Table4[[#This Row],[Year Start Date]]</f>
        <v>2019</v>
      </c>
    </row>
    <row r="545" spans="2:18" x14ac:dyDescent="0.3">
      <c r="B545">
        <v>543</v>
      </c>
      <c r="C545" t="s">
        <v>648</v>
      </c>
      <c r="D545" t="s">
        <v>271</v>
      </c>
      <c r="E545">
        <v>60</v>
      </c>
      <c r="F545" s="2">
        <v>4410</v>
      </c>
      <c r="G545" s="2">
        <v>59.229166666666679</v>
      </c>
      <c r="H545">
        <v>261.00000000000051</v>
      </c>
      <c r="I545">
        <v>261.00000000000051</v>
      </c>
      <c r="J545" s="7">
        <v>43751</v>
      </c>
      <c r="K545" s="7">
        <v>43752</v>
      </c>
      <c r="L545" t="s">
        <v>521</v>
      </c>
      <c r="M545" t="str">
        <f>IFERROR(INDEX(Table2[Campaign], MATCH(Table4[[#This Row],[Well Name (WellView Version)]], Table2[Well Name
Actual], 0)), "A_Others")</f>
        <v>DRJ - 2019</v>
      </c>
      <c r="N545" s="19">
        <f>IF(Table4[[#This Row],[Report Number]]=_xlfn.MINIFS(Table4[Report Number], Table4[Well Name (WellView Version)], Table4[[#This Row],[Well Name (WellView Version)]]), Table4[[#This Row],[Depth End (MD)]], Table4[[#This Row],[Depth End (MD)]]-F544)</f>
        <v>261</v>
      </c>
      <c r="O545" s="2">
        <f>IF(Table4[[#This Row],[Report Number]]=_xlfn.MINIFS(Table4[Report Number], Table4[Well Name (WellView Version)], Table4[[#This Row],[Well Name (WellView Version)]]), Table4[[#This Row],[Cum Time Log Days_WV]], Table4[[#This Row],[Cum Time Log Days_WV]]-G544)</f>
        <v>1</v>
      </c>
      <c r="P545" s="2">
        <f>(Table4[[#This Row],[dZ ft]]&lt;=50)*Table4[[#This Row],[dT days]]</f>
        <v>0</v>
      </c>
      <c r="Q545">
        <f>YEAR(Table4[[#This Row],[Report Start Date]])</f>
        <v>2019</v>
      </c>
      <c r="R545">
        <f>Table4[[#This Row],[Year Start Date]]</f>
        <v>2019</v>
      </c>
    </row>
    <row r="546" spans="2:18" x14ac:dyDescent="0.3">
      <c r="B546">
        <v>544</v>
      </c>
      <c r="C546" t="s">
        <v>648</v>
      </c>
      <c r="D546" t="s">
        <v>271</v>
      </c>
      <c r="E546">
        <v>61</v>
      </c>
      <c r="F546" s="2">
        <v>4599</v>
      </c>
      <c r="G546" s="2">
        <v>60.229166666666679</v>
      </c>
      <c r="H546">
        <v>188.99999999999974</v>
      </c>
      <c r="I546">
        <v>188.99999999999974</v>
      </c>
      <c r="J546" s="7">
        <v>43752</v>
      </c>
      <c r="K546" s="7">
        <v>43753</v>
      </c>
      <c r="L546" t="s">
        <v>521</v>
      </c>
      <c r="M546" t="str">
        <f>IFERROR(INDEX(Table2[Campaign], MATCH(Table4[[#This Row],[Well Name (WellView Version)]], Table2[Well Name
Actual], 0)), "A_Others")</f>
        <v>DRJ - 2019</v>
      </c>
      <c r="N546" s="19">
        <f>IF(Table4[[#This Row],[Report Number]]=_xlfn.MINIFS(Table4[Report Number], Table4[Well Name (WellView Version)], Table4[[#This Row],[Well Name (WellView Version)]]), Table4[[#This Row],[Depth End (MD)]], Table4[[#This Row],[Depth End (MD)]]-F545)</f>
        <v>189</v>
      </c>
      <c r="O546" s="2">
        <f>IF(Table4[[#This Row],[Report Number]]=_xlfn.MINIFS(Table4[Report Number], Table4[Well Name (WellView Version)], Table4[[#This Row],[Well Name (WellView Version)]]), Table4[[#This Row],[Cum Time Log Days_WV]], Table4[[#This Row],[Cum Time Log Days_WV]]-G545)</f>
        <v>1</v>
      </c>
      <c r="P546" s="2">
        <f>(Table4[[#This Row],[dZ ft]]&lt;=50)*Table4[[#This Row],[dT days]]</f>
        <v>0</v>
      </c>
      <c r="Q546">
        <f>YEAR(Table4[[#This Row],[Report Start Date]])</f>
        <v>2019</v>
      </c>
      <c r="R546">
        <f>Table4[[#This Row],[Year Start Date]]</f>
        <v>2019</v>
      </c>
    </row>
    <row r="547" spans="2:18" x14ac:dyDescent="0.3">
      <c r="B547">
        <v>545</v>
      </c>
      <c r="C547" t="s">
        <v>648</v>
      </c>
      <c r="D547" t="s">
        <v>271</v>
      </c>
      <c r="E547">
        <v>62</v>
      </c>
      <c r="F547" s="2">
        <v>4969</v>
      </c>
      <c r="G547" s="2">
        <v>61.229166666666679</v>
      </c>
      <c r="H547">
        <v>370.00000000000023</v>
      </c>
      <c r="I547">
        <v>370.00000000000023</v>
      </c>
      <c r="J547" s="7">
        <v>43753</v>
      </c>
      <c r="K547" s="7">
        <v>43754</v>
      </c>
      <c r="L547" t="s">
        <v>521</v>
      </c>
      <c r="M547" t="str">
        <f>IFERROR(INDEX(Table2[Campaign], MATCH(Table4[[#This Row],[Well Name (WellView Version)]], Table2[Well Name
Actual], 0)), "A_Others")</f>
        <v>DRJ - 2019</v>
      </c>
      <c r="N547" s="19">
        <f>IF(Table4[[#This Row],[Report Number]]=_xlfn.MINIFS(Table4[Report Number], Table4[Well Name (WellView Version)], Table4[[#This Row],[Well Name (WellView Version)]]), Table4[[#This Row],[Depth End (MD)]], Table4[[#This Row],[Depth End (MD)]]-F546)</f>
        <v>370</v>
      </c>
      <c r="O547" s="2">
        <f>IF(Table4[[#This Row],[Report Number]]=_xlfn.MINIFS(Table4[Report Number], Table4[Well Name (WellView Version)], Table4[[#This Row],[Well Name (WellView Version)]]), Table4[[#This Row],[Cum Time Log Days_WV]], Table4[[#This Row],[Cum Time Log Days_WV]]-G546)</f>
        <v>1</v>
      </c>
      <c r="P547" s="2">
        <f>(Table4[[#This Row],[dZ ft]]&lt;=50)*Table4[[#This Row],[dT days]]</f>
        <v>0</v>
      </c>
      <c r="Q547">
        <f>YEAR(Table4[[#This Row],[Report Start Date]])</f>
        <v>2019</v>
      </c>
      <c r="R547">
        <f>Table4[[#This Row],[Year Start Date]]</f>
        <v>2019</v>
      </c>
    </row>
    <row r="548" spans="2:18" x14ac:dyDescent="0.3">
      <c r="B548">
        <v>546</v>
      </c>
      <c r="C548" t="s">
        <v>648</v>
      </c>
      <c r="D548" t="s">
        <v>271</v>
      </c>
      <c r="E548">
        <v>63</v>
      </c>
      <c r="F548" s="2">
        <v>4975</v>
      </c>
      <c r="G548" s="2">
        <v>62.229166666666679</v>
      </c>
      <c r="H548">
        <v>6.0000000000000036</v>
      </c>
      <c r="I548">
        <v>6.0000000000000036</v>
      </c>
      <c r="J548" s="7">
        <v>43754</v>
      </c>
      <c r="K548" s="7">
        <v>43755</v>
      </c>
      <c r="L548" t="s">
        <v>519</v>
      </c>
      <c r="M548" t="str">
        <f>IFERROR(INDEX(Table2[Campaign], MATCH(Table4[[#This Row],[Well Name (WellView Version)]], Table2[Well Name
Actual], 0)), "A_Others")</f>
        <v>DRJ - 2019</v>
      </c>
      <c r="N548" s="19">
        <f>IF(Table4[[#This Row],[Report Number]]=_xlfn.MINIFS(Table4[Report Number], Table4[Well Name (WellView Version)], Table4[[#This Row],[Well Name (WellView Version)]]), Table4[[#This Row],[Depth End (MD)]], Table4[[#This Row],[Depth End (MD)]]-F547)</f>
        <v>6</v>
      </c>
      <c r="O548" s="2">
        <f>IF(Table4[[#This Row],[Report Number]]=_xlfn.MINIFS(Table4[Report Number], Table4[Well Name (WellView Version)], Table4[[#This Row],[Well Name (WellView Version)]]), Table4[[#This Row],[Cum Time Log Days_WV]], Table4[[#This Row],[Cum Time Log Days_WV]]-G547)</f>
        <v>1</v>
      </c>
      <c r="P548" s="2">
        <f>(Table4[[#This Row],[dZ ft]]&lt;=50)*Table4[[#This Row],[dT days]]</f>
        <v>1</v>
      </c>
      <c r="Q548">
        <f>YEAR(Table4[[#This Row],[Report Start Date]])</f>
        <v>2019</v>
      </c>
      <c r="R548">
        <f>Table4[[#This Row],[Year Start Date]]</f>
        <v>2019</v>
      </c>
    </row>
    <row r="549" spans="2:18" x14ac:dyDescent="0.3">
      <c r="B549">
        <v>547</v>
      </c>
      <c r="C549" t="s">
        <v>648</v>
      </c>
      <c r="D549" t="s">
        <v>271</v>
      </c>
      <c r="E549">
        <v>64</v>
      </c>
      <c r="F549" s="2">
        <v>5242</v>
      </c>
      <c r="G549" s="2">
        <v>63.229166666666679</v>
      </c>
      <c r="H549">
        <v>266.99999999999977</v>
      </c>
      <c r="I549">
        <v>266.99999999999977</v>
      </c>
      <c r="J549" s="7">
        <v>43755</v>
      </c>
      <c r="K549" s="7">
        <v>43756</v>
      </c>
      <c r="L549" t="s">
        <v>521</v>
      </c>
      <c r="M549" t="str">
        <f>IFERROR(INDEX(Table2[Campaign], MATCH(Table4[[#This Row],[Well Name (WellView Version)]], Table2[Well Name
Actual], 0)), "A_Others")</f>
        <v>DRJ - 2019</v>
      </c>
      <c r="N549" s="19">
        <f>IF(Table4[[#This Row],[Report Number]]=_xlfn.MINIFS(Table4[Report Number], Table4[Well Name (WellView Version)], Table4[[#This Row],[Well Name (WellView Version)]]), Table4[[#This Row],[Depth End (MD)]], Table4[[#This Row],[Depth End (MD)]]-F548)</f>
        <v>267</v>
      </c>
      <c r="O549" s="2">
        <f>IF(Table4[[#This Row],[Report Number]]=_xlfn.MINIFS(Table4[Report Number], Table4[Well Name (WellView Version)], Table4[[#This Row],[Well Name (WellView Version)]]), Table4[[#This Row],[Cum Time Log Days_WV]], Table4[[#This Row],[Cum Time Log Days_WV]]-G548)</f>
        <v>1</v>
      </c>
      <c r="P549" s="2">
        <f>(Table4[[#This Row],[dZ ft]]&lt;=50)*Table4[[#This Row],[dT days]]</f>
        <v>0</v>
      </c>
      <c r="Q549">
        <f>YEAR(Table4[[#This Row],[Report Start Date]])</f>
        <v>2019</v>
      </c>
      <c r="R549">
        <f>Table4[[#This Row],[Year Start Date]]</f>
        <v>2019</v>
      </c>
    </row>
    <row r="550" spans="2:18" x14ac:dyDescent="0.3">
      <c r="B550">
        <v>548</v>
      </c>
      <c r="C550" t="s">
        <v>648</v>
      </c>
      <c r="D550" t="s">
        <v>271</v>
      </c>
      <c r="E550">
        <v>65</v>
      </c>
      <c r="F550" s="2">
        <v>5604</v>
      </c>
      <c r="G550" s="2">
        <v>64.229166666666686</v>
      </c>
      <c r="H550">
        <v>362.00000000000017</v>
      </c>
      <c r="I550">
        <v>362.00000000000017</v>
      </c>
      <c r="J550" s="7">
        <v>43756</v>
      </c>
      <c r="K550" s="7">
        <v>43757</v>
      </c>
      <c r="L550" t="s">
        <v>521</v>
      </c>
      <c r="M550" t="str">
        <f>IFERROR(INDEX(Table2[Campaign], MATCH(Table4[[#This Row],[Well Name (WellView Version)]], Table2[Well Name
Actual], 0)), "A_Others")</f>
        <v>DRJ - 2019</v>
      </c>
      <c r="N550" s="19">
        <f>IF(Table4[[#This Row],[Report Number]]=_xlfn.MINIFS(Table4[Report Number], Table4[Well Name (WellView Version)], Table4[[#This Row],[Well Name (WellView Version)]]), Table4[[#This Row],[Depth End (MD)]], Table4[[#This Row],[Depth End (MD)]]-F549)</f>
        <v>362</v>
      </c>
      <c r="O550" s="2">
        <f>IF(Table4[[#This Row],[Report Number]]=_xlfn.MINIFS(Table4[Report Number], Table4[Well Name (WellView Version)], Table4[[#This Row],[Well Name (WellView Version)]]), Table4[[#This Row],[Cum Time Log Days_WV]], Table4[[#This Row],[Cum Time Log Days_WV]]-G549)</f>
        <v>1.0000000000000071</v>
      </c>
      <c r="P550" s="2">
        <f>(Table4[[#This Row],[dZ ft]]&lt;=50)*Table4[[#This Row],[dT days]]</f>
        <v>0</v>
      </c>
      <c r="Q550">
        <f>YEAR(Table4[[#This Row],[Report Start Date]])</f>
        <v>2019</v>
      </c>
      <c r="R550">
        <f>Table4[[#This Row],[Year Start Date]]</f>
        <v>2019</v>
      </c>
    </row>
    <row r="551" spans="2:18" x14ac:dyDescent="0.3">
      <c r="B551">
        <v>549</v>
      </c>
      <c r="C551" t="s">
        <v>648</v>
      </c>
      <c r="D551" t="s">
        <v>271</v>
      </c>
      <c r="E551">
        <v>66</v>
      </c>
      <c r="F551" s="2">
        <v>5950</v>
      </c>
      <c r="G551" s="2">
        <v>65.229166666666686</v>
      </c>
      <c r="H551">
        <v>346.00000000000017</v>
      </c>
      <c r="I551">
        <v>346.00000000000017</v>
      </c>
      <c r="J551" s="7">
        <v>43757</v>
      </c>
      <c r="K551" s="7">
        <v>43758</v>
      </c>
      <c r="L551" t="s">
        <v>521</v>
      </c>
      <c r="M551" t="str">
        <f>IFERROR(INDEX(Table2[Campaign], MATCH(Table4[[#This Row],[Well Name (WellView Version)]], Table2[Well Name
Actual], 0)), "A_Others")</f>
        <v>DRJ - 2019</v>
      </c>
      <c r="N551" s="19">
        <f>IF(Table4[[#This Row],[Report Number]]=_xlfn.MINIFS(Table4[Report Number], Table4[Well Name (WellView Version)], Table4[[#This Row],[Well Name (WellView Version)]]), Table4[[#This Row],[Depth End (MD)]], Table4[[#This Row],[Depth End (MD)]]-F550)</f>
        <v>346</v>
      </c>
      <c r="O551" s="2">
        <f>IF(Table4[[#This Row],[Report Number]]=_xlfn.MINIFS(Table4[Report Number], Table4[Well Name (WellView Version)], Table4[[#This Row],[Well Name (WellView Version)]]), Table4[[#This Row],[Cum Time Log Days_WV]], Table4[[#This Row],[Cum Time Log Days_WV]]-G550)</f>
        <v>1</v>
      </c>
      <c r="P551" s="2">
        <f>(Table4[[#This Row],[dZ ft]]&lt;=50)*Table4[[#This Row],[dT days]]</f>
        <v>0</v>
      </c>
      <c r="Q551">
        <f>YEAR(Table4[[#This Row],[Report Start Date]])</f>
        <v>2019</v>
      </c>
      <c r="R551">
        <f>Table4[[#This Row],[Year Start Date]]</f>
        <v>2019</v>
      </c>
    </row>
    <row r="552" spans="2:18" x14ac:dyDescent="0.3">
      <c r="B552">
        <v>550</v>
      </c>
      <c r="C552" t="s">
        <v>648</v>
      </c>
      <c r="D552" t="s">
        <v>271</v>
      </c>
      <c r="E552">
        <v>67</v>
      </c>
      <c r="F552" s="2">
        <v>5977</v>
      </c>
      <c r="G552" s="2">
        <v>66.229166666666686</v>
      </c>
      <c r="H552">
        <v>26.999999999999641</v>
      </c>
      <c r="I552">
        <v>26.999999999999641</v>
      </c>
      <c r="J552" s="7">
        <v>43758</v>
      </c>
      <c r="K552" s="7">
        <v>43759</v>
      </c>
      <c r="L552" t="s">
        <v>521</v>
      </c>
      <c r="M552" t="str">
        <f>IFERROR(INDEX(Table2[Campaign], MATCH(Table4[[#This Row],[Well Name (WellView Version)]], Table2[Well Name
Actual], 0)), "A_Others")</f>
        <v>DRJ - 2019</v>
      </c>
      <c r="N552" s="19">
        <f>IF(Table4[[#This Row],[Report Number]]=_xlfn.MINIFS(Table4[Report Number], Table4[Well Name (WellView Version)], Table4[[#This Row],[Well Name (WellView Version)]]), Table4[[#This Row],[Depth End (MD)]], Table4[[#This Row],[Depth End (MD)]]-F551)</f>
        <v>27</v>
      </c>
      <c r="O552" s="2">
        <f>IF(Table4[[#This Row],[Report Number]]=_xlfn.MINIFS(Table4[Report Number], Table4[Well Name (WellView Version)], Table4[[#This Row],[Well Name (WellView Version)]]), Table4[[#This Row],[Cum Time Log Days_WV]], Table4[[#This Row],[Cum Time Log Days_WV]]-G551)</f>
        <v>1</v>
      </c>
      <c r="P552" s="2">
        <f>(Table4[[#This Row],[dZ ft]]&lt;=50)*Table4[[#This Row],[dT days]]</f>
        <v>1</v>
      </c>
      <c r="Q552">
        <f>YEAR(Table4[[#This Row],[Report Start Date]])</f>
        <v>2019</v>
      </c>
      <c r="R552">
        <f>Table4[[#This Row],[Year Start Date]]</f>
        <v>2019</v>
      </c>
    </row>
    <row r="553" spans="2:18" x14ac:dyDescent="0.3">
      <c r="B553">
        <v>551</v>
      </c>
      <c r="C553" t="s">
        <v>648</v>
      </c>
      <c r="D553" t="s">
        <v>271</v>
      </c>
      <c r="E553">
        <v>68</v>
      </c>
      <c r="F553" s="2">
        <v>5977</v>
      </c>
      <c r="G553" s="2">
        <v>67.229166666666686</v>
      </c>
      <c r="H553">
        <v>0</v>
      </c>
      <c r="I553">
        <v>0</v>
      </c>
      <c r="J553" s="7">
        <v>43759</v>
      </c>
      <c r="K553" s="7">
        <v>43760</v>
      </c>
      <c r="L553" t="s">
        <v>521</v>
      </c>
      <c r="M553" t="str">
        <f>IFERROR(INDEX(Table2[Campaign], MATCH(Table4[[#This Row],[Well Name (WellView Version)]], Table2[Well Name
Actual], 0)), "A_Others")</f>
        <v>DRJ - 2019</v>
      </c>
      <c r="N553" s="19">
        <f>IF(Table4[[#This Row],[Report Number]]=_xlfn.MINIFS(Table4[Report Number], Table4[Well Name (WellView Version)], Table4[[#This Row],[Well Name (WellView Version)]]), Table4[[#This Row],[Depth End (MD)]], Table4[[#This Row],[Depth End (MD)]]-F552)</f>
        <v>0</v>
      </c>
      <c r="O553" s="2">
        <f>IF(Table4[[#This Row],[Report Number]]=_xlfn.MINIFS(Table4[Report Number], Table4[Well Name (WellView Version)], Table4[[#This Row],[Well Name (WellView Version)]]), Table4[[#This Row],[Cum Time Log Days_WV]], Table4[[#This Row],[Cum Time Log Days_WV]]-G552)</f>
        <v>1</v>
      </c>
      <c r="P553" s="2">
        <f>(Table4[[#This Row],[dZ ft]]&lt;=50)*Table4[[#This Row],[dT days]]</f>
        <v>1</v>
      </c>
      <c r="Q553">
        <f>YEAR(Table4[[#This Row],[Report Start Date]])</f>
        <v>2019</v>
      </c>
      <c r="R553">
        <f>Table4[[#This Row],[Year Start Date]]</f>
        <v>2019</v>
      </c>
    </row>
    <row r="554" spans="2:18" x14ac:dyDescent="0.3">
      <c r="B554">
        <v>552</v>
      </c>
      <c r="C554" t="s">
        <v>648</v>
      </c>
      <c r="D554" t="s">
        <v>271</v>
      </c>
      <c r="E554">
        <v>69</v>
      </c>
      <c r="F554" s="2">
        <v>5977</v>
      </c>
      <c r="G554" s="2">
        <v>68.229166666666686</v>
      </c>
      <c r="H554">
        <v>0</v>
      </c>
      <c r="I554">
        <v>0</v>
      </c>
      <c r="J554" s="7">
        <v>43760</v>
      </c>
      <c r="K554" s="7">
        <v>43761</v>
      </c>
      <c r="L554" t="s">
        <v>521</v>
      </c>
      <c r="M554" t="str">
        <f>IFERROR(INDEX(Table2[Campaign], MATCH(Table4[[#This Row],[Well Name (WellView Version)]], Table2[Well Name
Actual], 0)), "A_Others")</f>
        <v>DRJ - 2019</v>
      </c>
      <c r="N554" s="19">
        <f>IF(Table4[[#This Row],[Report Number]]=_xlfn.MINIFS(Table4[Report Number], Table4[Well Name (WellView Version)], Table4[[#This Row],[Well Name (WellView Version)]]), Table4[[#This Row],[Depth End (MD)]], Table4[[#This Row],[Depth End (MD)]]-F553)</f>
        <v>0</v>
      </c>
      <c r="O554" s="2">
        <f>IF(Table4[[#This Row],[Report Number]]=_xlfn.MINIFS(Table4[Report Number], Table4[Well Name (WellView Version)], Table4[[#This Row],[Well Name (WellView Version)]]), Table4[[#This Row],[Cum Time Log Days_WV]], Table4[[#This Row],[Cum Time Log Days_WV]]-G553)</f>
        <v>1</v>
      </c>
      <c r="P554" s="2">
        <f>(Table4[[#This Row],[dZ ft]]&lt;=50)*Table4[[#This Row],[dT days]]</f>
        <v>1</v>
      </c>
      <c r="Q554">
        <f>YEAR(Table4[[#This Row],[Report Start Date]])</f>
        <v>2019</v>
      </c>
      <c r="R554">
        <f>Table4[[#This Row],[Year Start Date]]</f>
        <v>2019</v>
      </c>
    </row>
    <row r="555" spans="2:18" x14ac:dyDescent="0.3">
      <c r="B555">
        <v>553</v>
      </c>
      <c r="C555" t="s">
        <v>648</v>
      </c>
      <c r="D555" t="s">
        <v>271</v>
      </c>
      <c r="E555">
        <v>70</v>
      </c>
      <c r="F555" s="2">
        <v>5977</v>
      </c>
      <c r="G555" s="2">
        <v>69.229166666666686</v>
      </c>
      <c r="H555">
        <v>0</v>
      </c>
      <c r="I555">
        <v>0</v>
      </c>
      <c r="J555" s="7">
        <v>43761</v>
      </c>
      <c r="K555" s="7">
        <v>43762</v>
      </c>
      <c r="L555" t="s">
        <v>521</v>
      </c>
      <c r="M555" t="str">
        <f>IFERROR(INDEX(Table2[Campaign], MATCH(Table4[[#This Row],[Well Name (WellView Version)]], Table2[Well Name
Actual], 0)), "A_Others")</f>
        <v>DRJ - 2019</v>
      </c>
      <c r="N555" s="19">
        <f>IF(Table4[[#This Row],[Report Number]]=_xlfn.MINIFS(Table4[Report Number], Table4[Well Name (WellView Version)], Table4[[#This Row],[Well Name (WellView Version)]]), Table4[[#This Row],[Depth End (MD)]], Table4[[#This Row],[Depth End (MD)]]-F554)</f>
        <v>0</v>
      </c>
      <c r="O555" s="2">
        <f>IF(Table4[[#This Row],[Report Number]]=_xlfn.MINIFS(Table4[Report Number], Table4[Well Name (WellView Version)], Table4[[#This Row],[Well Name (WellView Version)]]), Table4[[#This Row],[Cum Time Log Days_WV]], Table4[[#This Row],[Cum Time Log Days_WV]]-G554)</f>
        <v>1</v>
      </c>
      <c r="P555" s="2">
        <f>(Table4[[#This Row],[dZ ft]]&lt;=50)*Table4[[#This Row],[dT days]]</f>
        <v>1</v>
      </c>
      <c r="Q555">
        <f>YEAR(Table4[[#This Row],[Report Start Date]])</f>
        <v>2019</v>
      </c>
      <c r="R555">
        <f>Table4[[#This Row],[Year Start Date]]</f>
        <v>2019</v>
      </c>
    </row>
    <row r="556" spans="2:18" x14ac:dyDescent="0.3">
      <c r="B556">
        <v>554</v>
      </c>
      <c r="C556" t="s">
        <v>648</v>
      </c>
      <c r="D556" t="s">
        <v>271</v>
      </c>
      <c r="E556">
        <v>71</v>
      </c>
      <c r="F556" s="2">
        <v>5977</v>
      </c>
      <c r="G556" s="2">
        <v>70.229166666666686</v>
      </c>
      <c r="H556">
        <v>0</v>
      </c>
      <c r="I556">
        <v>0</v>
      </c>
      <c r="J556" s="7">
        <v>43762</v>
      </c>
      <c r="K556" s="7">
        <v>43763</v>
      </c>
      <c r="L556" t="s">
        <v>521</v>
      </c>
      <c r="M556" t="str">
        <f>IFERROR(INDEX(Table2[Campaign], MATCH(Table4[[#This Row],[Well Name (WellView Version)]], Table2[Well Name
Actual], 0)), "A_Others")</f>
        <v>DRJ - 2019</v>
      </c>
      <c r="N556" s="19">
        <f>IF(Table4[[#This Row],[Report Number]]=_xlfn.MINIFS(Table4[Report Number], Table4[Well Name (WellView Version)], Table4[[#This Row],[Well Name (WellView Version)]]), Table4[[#This Row],[Depth End (MD)]], Table4[[#This Row],[Depth End (MD)]]-F555)</f>
        <v>0</v>
      </c>
      <c r="O556" s="2">
        <f>IF(Table4[[#This Row],[Report Number]]=_xlfn.MINIFS(Table4[Report Number], Table4[Well Name (WellView Version)], Table4[[#This Row],[Well Name (WellView Version)]]), Table4[[#This Row],[Cum Time Log Days_WV]], Table4[[#This Row],[Cum Time Log Days_WV]]-G555)</f>
        <v>1</v>
      </c>
      <c r="P556" s="2">
        <f>(Table4[[#This Row],[dZ ft]]&lt;=50)*Table4[[#This Row],[dT days]]</f>
        <v>1</v>
      </c>
      <c r="Q556">
        <f>YEAR(Table4[[#This Row],[Report Start Date]])</f>
        <v>2019</v>
      </c>
      <c r="R556">
        <f>Table4[[#This Row],[Year Start Date]]</f>
        <v>2019</v>
      </c>
    </row>
    <row r="557" spans="2:18" x14ac:dyDescent="0.3">
      <c r="B557">
        <v>555</v>
      </c>
      <c r="C557" t="s">
        <v>648</v>
      </c>
      <c r="D557" t="s">
        <v>271</v>
      </c>
      <c r="E557">
        <v>72</v>
      </c>
      <c r="F557" s="2">
        <v>5977</v>
      </c>
      <c r="G557" s="2">
        <v>71.229166666666686</v>
      </c>
      <c r="H557">
        <v>0</v>
      </c>
      <c r="I557">
        <v>0</v>
      </c>
      <c r="J557" s="7">
        <v>43763</v>
      </c>
      <c r="K557" s="7">
        <v>43764</v>
      </c>
      <c r="L557" t="s">
        <v>521</v>
      </c>
      <c r="M557" t="str">
        <f>IFERROR(INDEX(Table2[Campaign], MATCH(Table4[[#This Row],[Well Name (WellView Version)]], Table2[Well Name
Actual], 0)), "A_Others")</f>
        <v>DRJ - 2019</v>
      </c>
      <c r="N557" s="19">
        <f>IF(Table4[[#This Row],[Report Number]]=_xlfn.MINIFS(Table4[Report Number], Table4[Well Name (WellView Version)], Table4[[#This Row],[Well Name (WellView Version)]]), Table4[[#This Row],[Depth End (MD)]], Table4[[#This Row],[Depth End (MD)]]-F556)</f>
        <v>0</v>
      </c>
      <c r="O557" s="2">
        <f>IF(Table4[[#This Row],[Report Number]]=_xlfn.MINIFS(Table4[Report Number], Table4[Well Name (WellView Version)], Table4[[#This Row],[Well Name (WellView Version)]]), Table4[[#This Row],[Cum Time Log Days_WV]], Table4[[#This Row],[Cum Time Log Days_WV]]-G556)</f>
        <v>1</v>
      </c>
      <c r="P557" s="2">
        <f>(Table4[[#This Row],[dZ ft]]&lt;=50)*Table4[[#This Row],[dT days]]</f>
        <v>1</v>
      </c>
      <c r="Q557">
        <f>YEAR(Table4[[#This Row],[Report Start Date]])</f>
        <v>2019</v>
      </c>
      <c r="R557">
        <f>Table4[[#This Row],[Year Start Date]]</f>
        <v>2019</v>
      </c>
    </row>
    <row r="558" spans="2:18" x14ac:dyDescent="0.3">
      <c r="B558">
        <v>556</v>
      </c>
      <c r="C558" t="s">
        <v>648</v>
      </c>
      <c r="D558" t="s">
        <v>271</v>
      </c>
      <c r="E558">
        <v>73</v>
      </c>
      <c r="F558" s="2">
        <v>5977</v>
      </c>
      <c r="G558" s="2">
        <v>72.229166666666686</v>
      </c>
      <c r="H558">
        <v>0</v>
      </c>
      <c r="I558">
        <v>0</v>
      </c>
      <c r="J558" s="7">
        <v>43764</v>
      </c>
      <c r="K558" s="7">
        <v>43765</v>
      </c>
      <c r="L558" t="s">
        <v>521</v>
      </c>
      <c r="M558" t="str">
        <f>IFERROR(INDEX(Table2[Campaign], MATCH(Table4[[#This Row],[Well Name (WellView Version)]], Table2[Well Name
Actual], 0)), "A_Others")</f>
        <v>DRJ - 2019</v>
      </c>
      <c r="N558" s="19">
        <f>IF(Table4[[#This Row],[Report Number]]=_xlfn.MINIFS(Table4[Report Number], Table4[Well Name (WellView Version)], Table4[[#This Row],[Well Name (WellView Version)]]), Table4[[#This Row],[Depth End (MD)]], Table4[[#This Row],[Depth End (MD)]]-F557)</f>
        <v>0</v>
      </c>
      <c r="O558" s="2">
        <f>IF(Table4[[#This Row],[Report Number]]=_xlfn.MINIFS(Table4[Report Number], Table4[Well Name (WellView Version)], Table4[[#This Row],[Well Name (WellView Version)]]), Table4[[#This Row],[Cum Time Log Days_WV]], Table4[[#This Row],[Cum Time Log Days_WV]]-G557)</f>
        <v>1</v>
      </c>
      <c r="P558" s="2">
        <f>(Table4[[#This Row],[dZ ft]]&lt;=50)*Table4[[#This Row],[dT days]]</f>
        <v>1</v>
      </c>
      <c r="Q558">
        <f>YEAR(Table4[[#This Row],[Report Start Date]])</f>
        <v>2019</v>
      </c>
      <c r="R558">
        <f>Table4[[#This Row],[Year Start Date]]</f>
        <v>2019</v>
      </c>
    </row>
    <row r="559" spans="2:18" x14ac:dyDescent="0.3">
      <c r="B559">
        <v>557</v>
      </c>
      <c r="C559" t="s">
        <v>648</v>
      </c>
      <c r="D559" t="s">
        <v>271</v>
      </c>
      <c r="E559">
        <v>74</v>
      </c>
      <c r="F559" s="2">
        <v>5977</v>
      </c>
      <c r="G559" s="2">
        <v>73.229166666666686</v>
      </c>
      <c r="H559">
        <v>0</v>
      </c>
      <c r="I559">
        <v>0</v>
      </c>
      <c r="J559" s="7">
        <v>43765</v>
      </c>
      <c r="K559" s="7">
        <v>43766</v>
      </c>
      <c r="L559" t="s">
        <v>521</v>
      </c>
      <c r="M559" t="str">
        <f>IFERROR(INDEX(Table2[Campaign], MATCH(Table4[[#This Row],[Well Name (WellView Version)]], Table2[Well Name
Actual], 0)), "A_Others")</f>
        <v>DRJ - 2019</v>
      </c>
      <c r="N559" s="19">
        <f>IF(Table4[[#This Row],[Report Number]]=_xlfn.MINIFS(Table4[Report Number], Table4[Well Name (WellView Version)], Table4[[#This Row],[Well Name (WellView Version)]]), Table4[[#This Row],[Depth End (MD)]], Table4[[#This Row],[Depth End (MD)]]-F558)</f>
        <v>0</v>
      </c>
      <c r="O559" s="2">
        <f>IF(Table4[[#This Row],[Report Number]]=_xlfn.MINIFS(Table4[Report Number], Table4[Well Name (WellView Version)], Table4[[#This Row],[Well Name (WellView Version)]]), Table4[[#This Row],[Cum Time Log Days_WV]], Table4[[#This Row],[Cum Time Log Days_WV]]-G558)</f>
        <v>1</v>
      </c>
      <c r="P559" s="2">
        <f>(Table4[[#This Row],[dZ ft]]&lt;=50)*Table4[[#This Row],[dT days]]</f>
        <v>1</v>
      </c>
      <c r="Q559">
        <f>YEAR(Table4[[#This Row],[Report Start Date]])</f>
        <v>2019</v>
      </c>
      <c r="R559">
        <f>Table4[[#This Row],[Year Start Date]]</f>
        <v>2019</v>
      </c>
    </row>
    <row r="560" spans="2:18" x14ac:dyDescent="0.3">
      <c r="B560">
        <v>558</v>
      </c>
      <c r="C560" t="s">
        <v>648</v>
      </c>
      <c r="D560" t="s">
        <v>271</v>
      </c>
      <c r="E560">
        <v>75</v>
      </c>
      <c r="F560" s="2">
        <v>5977</v>
      </c>
      <c r="G560" s="2">
        <v>74.229166666666686</v>
      </c>
      <c r="H560">
        <v>0</v>
      </c>
      <c r="I560">
        <v>0</v>
      </c>
      <c r="J560" s="7">
        <v>43766</v>
      </c>
      <c r="K560" s="7">
        <v>43767</v>
      </c>
      <c r="L560" t="s">
        <v>521</v>
      </c>
      <c r="M560" t="str">
        <f>IFERROR(INDEX(Table2[Campaign], MATCH(Table4[[#This Row],[Well Name (WellView Version)]], Table2[Well Name
Actual], 0)), "A_Others")</f>
        <v>DRJ - 2019</v>
      </c>
      <c r="N560" s="19">
        <f>IF(Table4[[#This Row],[Report Number]]=_xlfn.MINIFS(Table4[Report Number], Table4[Well Name (WellView Version)], Table4[[#This Row],[Well Name (WellView Version)]]), Table4[[#This Row],[Depth End (MD)]], Table4[[#This Row],[Depth End (MD)]]-F559)</f>
        <v>0</v>
      </c>
      <c r="O560" s="2">
        <f>IF(Table4[[#This Row],[Report Number]]=_xlfn.MINIFS(Table4[Report Number], Table4[Well Name (WellView Version)], Table4[[#This Row],[Well Name (WellView Version)]]), Table4[[#This Row],[Cum Time Log Days_WV]], Table4[[#This Row],[Cum Time Log Days_WV]]-G559)</f>
        <v>1</v>
      </c>
      <c r="P560" s="2">
        <f>(Table4[[#This Row],[dZ ft]]&lt;=50)*Table4[[#This Row],[dT days]]</f>
        <v>1</v>
      </c>
      <c r="Q560">
        <f>YEAR(Table4[[#This Row],[Report Start Date]])</f>
        <v>2019</v>
      </c>
      <c r="R560">
        <f>Table4[[#This Row],[Year Start Date]]</f>
        <v>2019</v>
      </c>
    </row>
    <row r="561" spans="2:18" x14ac:dyDescent="0.3">
      <c r="B561">
        <v>559</v>
      </c>
      <c r="C561" t="s">
        <v>648</v>
      </c>
      <c r="D561" t="s">
        <v>271</v>
      </c>
      <c r="E561">
        <v>76</v>
      </c>
      <c r="F561" s="2">
        <v>5977</v>
      </c>
      <c r="G561" s="2">
        <v>75.229166666666686</v>
      </c>
      <c r="H561">
        <v>0</v>
      </c>
      <c r="I561">
        <v>0</v>
      </c>
      <c r="J561" s="7">
        <v>43767</v>
      </c>
      <c r="K561" s="7">
        <v>43768</v>
      </c>
      <c r="L561" t="s">
        <v>521</v>
      </c>
      <c r="M561" t="str">
        <f>IFERROR(INDEX(Table2[Campaign], MATCH(Table4[[#This Row],[Well Name (WellView Version)]], Table2[Well Name
Actual], 0)), "A_Others")</f>
        <v>DRJ - 2019</v>
      </c>
      <c r="N561" s="19">
        <f>IF(Table4[[#This Row],[Report Number]]=_xlfn.MINIFS(Table4[Report Number], Table4[Well Name (WellView Version)], Table4[[#This Row],[Well Name (WellView Version)]]), Table4[[#This Row],[Depth End (MD)]], Table4[[#This Row],[Depth End (MD)]]-F560)</f>
        <v>0</v>
      </c>
      <c r="O561" s="2">
        <f>IF(Table4[[#This Row],[Report Number]]=_xlfn.MINIFS(Table4[Report Number], Table4[Well Name (WellView Version)], Table4[[#This Row],[Well Name (WellView Version)]]), Table4[[#This Row],[Cum Time Log Days_WV]], Table4[[#This Row],[Cum Time Log Days_WV]]-G560)</f>
        <v>1</v>
      </c>
      <c r="P561" s="2">
        <f>(Table4[[#This Row],[dZ ft]]&lt;=50)*Table4[[#This Row],[dT days]]</f>
        <v>1</v>
      </c>
      <c r="Q561">
        <f>YEAR(Table4[[#This Row],[Report Start Date]])</f>
        <v>2019</v>
      </c>
      <c r="R561">
        <f>Table4[[#This Row],[Year Start Date]]</f>
        <v>2019</v>
      </c>
    </row>
    <row r="562" spans="2:18" x14ac:dyDescent="0.3">
      <c r="B562">
        <v>560</v>
      </c>
      <c r="C562" t="s">
        <v>648</v>
      </c>
      <c r="D562" t="s">
        <v>271</v>
      </c>
      <c r="E562">
        <v>77</v>
      </c>
      <c r="F562" s="2">
        <v>5977</v>
      </c>
      <c r="G562" s="2">
        <v>76.229166666666686</v>
      </c>
      <c r="H562">
        <v>0</v>
      </c>
      <c r="I562">
        <v>0</v>
      </c>
      <c r="J562" s="7">
        <v>43768</v>
      </c>
      <c r="K562" s="7">
        <v>43769</v>
      </c>
      <c r="L562" t="s">
        <v>521</v>
      </c>
      <c r="M562" t="str">
        <f>IFERROR(INDEX(Table2[Campaign], MATCH(Table4[[#This Row],[Well Name (WellView Version)]], Table2[Well Name
Actual], 0)), "A_Others")</f>
        <v>DRJ - 2019</v>
      </c>
      <c r="N562" s="19">
        <f>IF(Table4[[#This Row],[Report Number]]=_xlfn.MINIFS(Table4[Report Number], Table4[Well Name (WellView Version)], Table4[[#This Row],[Well Name (WellView Version)]]), Table4[[#This Row],[Depth End (MD)]], Table4[[#This Row],[Depth End (MD)]]-F561)</f>
        <v>0</v>
      </c>
      <c r="O562" s="2">
        <f>IF(Table4[[#This Row],[Report Number]]=_xlfn.MINIFS(Table4[Report Number], Table4[Well Name (WellView Version)], Table4[[#This Row],[Well Name (WellView Version)]]), Table4[[#This Row],[Cum Time Log Days_WV]], Table4[[#This Row],[Cum Time Log Days_WV]]-G561)</f>
        <v>1</v>
      </c>
      <c r="P562" s="2">
        <f>(Table4[[#This Row],[dZ ft]]&lt;=50)*Table4[[#This Row],[dT days]]</f>
        <v>1</v>
      </c>
      <c r="Q562">
        <f>YEAR(Table4[[#This Row],[Report Start Date]])</f>
        <v>2019</v>
      </c>
      <c r="R562">
        <f>Table4[[#This Row],[Year Start Date]]</f>
        <v>2019</v>
      </c>
    </row>
    <row r="563" spans="2:18" x14ac:dyDescent="0.3">
      <c r="B563">
        <v>561</v>
      </c>
      <c r="C563" t="s">
        <v>648</v>
      </c>
      <c r="D563" t="s">
        <v>271</v>
      </c>
      <c r="E563">
        <v>78</v>
      </c>
      <c r="F563" s="2">
        <v>5977</v>
      </c>
      <c r="G563" s="2">
        <v>77.229166666666686</v>
      </c>
      <c r="H563">
        <v>0</v>
      </c>
      <c r="I563">
        <v>0</v>
      </c>
      <c r="J563" s="7">
        <v>43769</v>
      </c>
      <c r="K563" s="7">
        <v>43770</v>
      </c>
      <c r="L563" t="s">
        <v>521</v>
      </c>
      <c r="M563" t="str">
        <f>IFERROR(INDEX(Table2[Campaign], MATCH(Table4[[#This Row],[Well Name (WellView Version)]], Table2[Well Name
Actual], 0)), "A_Others")</f>
        <v>DRJ - 2019</v>
      </c>
      <c r="N563" s="19">
        <f>IF(Table4[[#This Row],[Report Number]]=_xlfn.MINIFS(Table4[Report Number], Table4[Well Name (WellView Version)], Table4[[#This Row],[Well Name (WellView Version)]]), Table4[[#This Row],[Depth End (MD)]], Table4[[#This Row],[Depth End (MD)]]-F562)</f>
        <v>0</v>
      </c>
      <c r="O563" s="2">
        <f>IF(Table4[[#This Row],[Report Number]]=_xlfn.MINIFS(Table4[Report Number], Table4[Well Name (WellView Version)], Table4[[#This Row],[Well Name (WellView Version)]]), Table4[[#This Row],[Cum Time Log Days_WV]], Table4[[#This Row],[Cum Time Log Days_WV]]-G562)</f>
        <v>1</v>
      </c>
      <c r="P563" s="2">
        <f>(Table4[[#This Row],[dZ ft]]&lt;=50)*Table4[[#This Row],[dT days]]</f>
        <v>1</v>
      </c>
      <c r="Q563">
        <f>YEAR(Table4[[#This Row],[Report Start Date]])</f>
        <v>2019</v>
      </c>
      <c r="R563">
        <f>Table4[[#This Row],[Year Start Date]]</f>
        <v>2019</v>
      </c>
    </row>
    <row r="564" spans="2:18" x14ac:dyDescent="0.3">
      <c r="B564">
        <v>562</v>
      </c>
      <c r="C564" t="s">
        <v>648</v>
      </c>
      <c r="D564" t="s">
        <v>271</v>
      </c>
      <c r="E564">
        <v>79</v>
      </c>
      <c r="F564" s="2">
        <v>5977</v>
      </c>
      <c r="G564" s="2">
        <v>78.229166666666686</v>
      </c>
      <c r="H564">
        <v>0</v>
      </c>
      <c r="I564">
        <v>0</v>
      </c>
      <c r="J564" s="7">
        <v>43770</v>
      </c>
      <c r="K564" s="7">
        <v>43771</v>
      </c>
      <c r="L564" t="s">
        <v>521</v>
      </c>
      <c r="M564" t="str">
        <f>IFERROR(INDEX(Table2[Campaign], MATCH(Table4[[#This Row],[Well Name (WellView Version)]], Table2[Well Name
Actual], 0)), "A_Others")</f>
        <v>DRJ - 2019</v>
      </c>
      <c r="N564" s="19">
        <f>IF(Table4[[#This Row],[Report Number]]=_xlfn.MINIFS(Table4[Report Number], Table4[Well Name (WellView Version)], Table4[[#This Row],[Well Name (WellView Version)]]), Table4[[#This Row],[Depth End (MD)]], Table4[[#This Row],[Depth End (MD)]]-F563)</f>
        <v>0</v>
      </c>
      <c r="O564" s="2">
        <f>IF(Table4[[#This Row],[Report Number]]=_xlfn.MINIFS(Table4[Report Number], Table4[Well Name (WellView Version)], Table4[[#This Row],[Well Name (WellView Version)]]), Table4[[#This Row],[Cum Time Log Days_WV]], Table4[[#This Row],[Cum Time Log Days_WV]]-G563)</f>
        <v>1</v>
      </c>
      <c r="P564" s="2">
        <f>(Table4[[#This Row],[dZ ft]]&lt;=50)*Table4[[#This Row],[dT days]]</f>
        <v>1</v>
      </c>
      <c r="Q564">
        <f>YEAR(Table4[[#This Row],[Report Start Date]])</f>
        <v>2019</v>
      </c>
      <c r="R564">
        <f>Table4[[#This Row],[Year Start Date]]</f>
        <v>2019</v>
      </c>
    </row>
    <row r="565" spans="2:18" x14ac:dyDescent="0.3">
      <c r="B565">
        <v>563</v>
      </c>
      <c r="C565" t="s">
        <v>648</v>
      </c>
      <c r="D565" t="s">
        <v>271</v>
      </c>
      <c r="E565">
        <v>80</v>
      </c>
      <c r="F565" s="2">
        <v>5977</v>
      </c>
      <c r="G565" s="2">
        <v>79.229166666666686</v>
      </c>
      <c r="H565">
        <v>0</v>
      </c>
      <c r="I565">
        <v>0</v>
      </c>
      <c r="J565" s="7">
        <v>43771</v>
      </c>
      <c r="K565" s="7">
        <v>43772</v>
      </c>
      <c r="L565" t="s">
        <v>521</v>
      </c>
      <c r="M565" t="str">
        <f>IFERROR(INDEX(Table2[Campaign], MATCH(Table4[[#This Row],[Well Name (WellView Version)]], Table2[Well Name
Actual], 0)), "A_Others")</f>
        <v>DRJ - 2019</v>
      </c>
      <c r="N565" s="19">
        <f>IF(Table4[[#This Row],[Report Number]]=_xlfn.MINIFS(Table4[Report Number], Table4[Well Name (WellView Version)], Table4[[#This Row],[Well Name (WellView Version)]]), Table4[[#This Row],[Depth End (MD)]], Table4[[#This Row],[Depth End (MD)]]-F564)</f>
        <v>0</v>
      </c>
      <c r="O565" s="2">
        <f>IF(Table4[[#This Row],[Report Number]]=_xlfn.MINIFS(Table4[Report Number], Table4[Well Name (WellView Version)], Table4[[#This Row],[Well Name (WellView Version)]]), Table4[[#This Row],[Cum Time Log Days_WV]], Table4[[#This Row],[Cum Time Log Days_WV]]-G564)</f>
        <v>1</v>
      </c>
      <c r="P565" s="2">
        <f>(Table4[[#This Row],[dZ ft]]&lt;=50)*Table4[[#This Row],[dT days]]</f>
        <v>1</v>
      </c>
      <c r="Q565">
        <f>YEAR(Table4[[#This Row],[Report Start Date]])</f>
        <v>2019</v>
      </c>
      <c r="R565">
        <f>Table4[[#This Row],[Year Start Date]]</f>
        <v>2019</v>
      </c>
    </row>
    <row r="566" spans="2:18" x14ac:dyDescent="0.3">
      <c r="B566">
        <v>564</v>
      </c>
      <c r="C566" t="s">
        <v>648</v>
      </c>
      <c r="D566" t="s">
        <v>271</v>
      </c>
      <c r="E566">
        <v>81</v>
      </c>
      <c r="F566" s="2">
        <v>5977</v>
      </c>
      <c r="G566" s="2">
        <v>80.229166666666686</v>
      </c>
      <c r="H566">
        <v>0</v>
      </c>
      <c r="I566">
        <v>0</v>
      </c>
      <c r="J566" s="7">
        <v>43772</v>
      </c>
      <c r="K566" s="7">
        <v>43773</v>
      </c>
      <c r="L566" t="s">
        <v>520</v>
      </c>
      <c r="M566" t="str">
        <f>IFERROR(INDEX(Table2[Campaign], MATCH(Table4[[#This Row],[Well Name (WellView Version)]], Table2[Well Name
Actual], 0)), "A_Others")</f>
        <v>DRJ - 2019</v>
      </c>
      <c r="N566" s="19">
        <f>IF(Table4[[#This Row],[Report Number]]=_xlfn.MINIFS(Table4[Report Number], Table4[Well Name (WellView Version)], Table4[[#This Row],[Well Name (WellView Version)]]), Table4[[#This Row],[Depth End (MD)]], Table4[[#This Row],[Depth End (MD)]]-F565)</f>
        <v>0</v>
      </c>
      <c r="O566" s="2">
        <f>IF(Table4[[#This Row],[Report Number]]=_xlfn.MINIFS(Table4[Report Number], Table4[Well Name (WellView Version)], Table4[[#This Row],[Well Name (WellView Version)]]), Table4[[#This Row],[Cum Time Log Days_WV]], Table4[[#This Row],[Cum Time Log Days_WV]]-G565)</f>
        <v>1</v>
      </c>
      <c r="P566" s="2">
        <f>(Table4[[#This Row],[dZ ft]]&lt;=50)*Table4[[#This Row],[dT days]]</f>
        <v>1</v>
      </c>
      <c r="Q566">
        <f>YEAR(Table4[[#This Row],[Report Start Date]])</f>
        <v>2019</v>
      </c>
      <c r="R566">
        <f>Table4[[#This Row],[Year Start Date]]</f>
        <v>2019</v>
      </c>
    </row>
    <row r="567" spans="2:18" x14ac:dyDescent="0.3">
      <c r="B567">
        <v>565</v>
      </c>
      <c r="C567" t="s">
        <v>648</v>
      </c>
      <c r="D567" t="s">
        <v>271</v>
      </c>
      <c r="E567">
        <v>82</v>
      </c>
      <c r="F567" s="2">
        <v>5977</v>
      </c>
      <c r="G567" s="2">
        <v>80.479166666666686</v>
      </c>
      <c r="H567">
        <v>0</v>
      </c>
      <c r="I567">
        <v>0</v>
      </c>
      <c r="J567" s="7">
        <v>43773</v>
      </c>
      <c r="K567" s="7">
        <v>43773.25</v>
      </c>
      <c r="L567" t="s">
        <v>520</v>
      </c>
      <c r="M567" t="str">
        <f>IFERROR(INDEX(Table2[Campaign], MATCH(Table4[[#This Row],[Well Name (WellView Version)]], Table2[Well Name
Actual], 0)), "A_Others")</f>
        <v>DRJ - 2019</v>
      </c>
      <c r="N567" s="19">
        <f>IF(Table4[[#This Row],[Report Number]]=_xlfn.MINIFS(Table4[Report Number], Table4[Well Name (WellView Version)], Table4[[#This Row],[Well Name (WellView Version)]]), Table4[[#This Row],[Depth End (MD)]], Table4[[#This Row],[Depth End (MD)]]-F566)</f>
        <v>0</v>
      </c>
      <c r="O567" s="2">
        <f>IF(Table4[[#This Row],[Report Number]]=_xlfn.MINIFS(Table4[Report Number], Table4[Well Name (WellView Version)], Table4[[#This Row],[Well Name (WellView Version)]]), Table4[[#This Row],[Cum Time Log Days_WV]], Table4[[#This Row],[Cum Time Log Days_WV]]-G566)</f>
        <v>0.25</v>
      </c>
      <c r="P567" s="2">
        <f>(Table4[[#This Row],[dZ ft]]&lt;=50)*Table4[[#This Row],[dT days]]</f>
        <v>0.25</v>
      </c>
      <c r="Q567">
        <f>YEAR(Table4[[#This Row],[Report Start Date]])</f>
        <v>2019</v>
      </c>
      <c r="R567">
        <f>Table4[[#This Row],[Year Start Date]]</f>
        <v>2019</v>
      </c>
    </row>
    <row r="568" spans="2:18" x14ac:dyDescent="0.3">
      <c r="B568">
        <v>566</v>
      </c>
      <c r="C568" t="s">
        <v>649</v>
      </c>
      <c r="D568" t="s">
        <v>271</v>
      </c>
      <c r="E568">
        <v>1</v>
      </c>
      <c r="F568" s="2">
        <v>230</v>
      </c>
      <c r="G568" s="2">
        <v>6.2500000000000056E-2</v>
      </c>
      <c r="H568">
        <v>15.000000000000009</v>
      </c>
      <c r="I568">
        <v>15.000000000000009</v>
      </c>
      <c r="J568" s="7">
        <v>43775.9375</v>
      </c>
      <c r="K568" s="7">
        <v>43776</v>
      </c>
      <c r="L568" t="s">
        <v>526</v>
      </c>
      <c r="M568" t="str">
        <f>IFERROR(INDEX(Table2[Campaign], MATCH(Table4[[#This Row],[Well Name (WellView Version)]], Table2[Well Name
Actual], 0)), "A_Others")</f>
        <v>DRJ - 2019</v>
      </c>
      <c r="N568" s="19">
        <f>IF(Table4[[#This Row],[Report Number]]=_xlfn.MINIFS(Table4[Report Number], Table4[Well Name (WellView Version)], Table4[[#This Row],[Well Name (WellView Version)]]), Table4[[#This Row],[Depth End (MD)]], Table4[[#This Row],[Depth End (MD)]]-F567)</f>
        <v>230</v>
      </c>
      <c r="O568" s="2">
        <f>IF(Table4[[#This Row],[Report Number]]=_xlfn.MINIFS(Table4[Report Number], Table4[Well Name (WellView Version)], Table4[[#This Row],[Well Name (WellView Version)]]), Table4[[#This Row],[Cum Time Log Days_WV]], Table4[[#This Row],[Cum Time Log Days_WV]]-G567)</f>
        <v>6.2500000000000056E-2</v>
      </c>
      <c r="P568" s="2">
        <f>(Table4[[#This Row],[dZ ft]]&lt;=50)*Table4[[#This Row],[dT days]]</f>
        <v>0</v>
      </c>
      <c r="Q568">
        <f>YEAR(Table4[[#This Row],[Report Start Date]])</f>
        <v>2019</v>
      </c>
      <c r="R568">
        <f>Table4[[#This Row],[Year Start Date]]</f>
        <v>2019</v>
      </c>
    </row>
    <row r="569" spans="2:18" x14ac:dyDescent="0.3">
      <c r="B569">
        <v>567</v>
      </c>
      <c r="C569" t="s">
        <v>649</v>
      </c>
      <c r="D569" t="s">
        <v>271</v>
      </c>
      <c r="E569">
        <v>2</v>
      </c>
      <c r="F569" s="2">
        <v>288</v>
      </c>
      <c r="G569" s="2">
        <v>1.0625000000000009</v>
      </c>
      <c r="H569">
        <v>58.000000000000028</v>
      </c>
      <c r="I569">
        <v>58.000000000000028</v>
      </c>
      <c r="J569" s="7">
        <v>43776</v>
      </c>
      <c r="K569" s="7">
        <v>43777</v>
      </c>
      <c r="L569" t="s">
        <v>526</v>
      </c>
      <c r="M569" t="str">
        <f>IFERROR(INDEX(Table2[Campaign], MATCH(Table4[[#This Row],[Well Name (WellView Version)]], Table2[Well Name
Actual], 0)), "A_Others")</f>
        <v>DRJ - 2019</v>
      </c>
      <c r="N569" s="19">
        <f>IF(Table4[[#This Row],[Report Number]]=_xlfn.MINIFS(Table4[Report Number], Table4[Well Name (WellView Version)], Table4[[#This Row],[Well Name (WellView Version)]]), Table4[[#This Row],[Depth End (MD)]], Table4[[#This Row],[Depth End (MD)]]-F568)</f>
        <v>58</v>
      </c>
      <c r="O569" s="2">
        <f>IF(Table4[[#This Row],[Report Number]]=_xlfn.MINIFS(Table4[Report Number], Table4[Well Name (WellView Version)], Table4[[#This Row],[Well Name (WellView Version)]]), Table4[[#This Row],[Cum Time Log Days_WV]], Table4[[#This Row],[Cum Time Log Days_WV]]-G568)</f>
        <v>1.0000000000000009</v>
      </c>
      <c r="P569" s="2">
        <f>(Table4[[#This Row],[dZ ft]]&lt;=50)*Table4[[#This Row],[dT days]]</f>
        <v>0</v>
      </c>
      <c r="Q569">
        <f>YEAR(Table4[[#This Row],[Report Start Date]])</f>
        <v>2019</v>
      </c>
      <c r="R569">
        <f>Table4[[#This Row],[Year Start Date]]</f>
        <v>2019</v>
      </c>
    </row>
    <row r="570" spans="2:18" x14ac:dyDescent="0.3">
      <c r="B570">
        <v>568</v>
      </c>
      <c r="C570" t="s">
        <v>649</v>
      </c>
      <c r="D570" t="s">
        <v>271</v>
      </c>
      <c r="E570">
        <v>3</v>
      </c>
      <c r="F570" s="2">
        <v>347</v>
      </c>
      <c r="G570" s="2">
        <v>2.0625000000000018</v>
      </c>
      <c r="H570">
        <v>58.999999999999986</v>
      </c>
      <c r="I570">
        <v>58.999999999999986</v>
      </c>
      <c r="J570" s="7">
        <v>43777</v>
      </c>
      <c r="K570" s="7">
        <v>43778</v>
      </c>
      <c r="L570" t="s">
        <v>526</v>
      </c>
      <c r="M570" t="str">
        <f>IFERROR(INDEX(Table2[Campaign], MATCH(Table4[[#This Row],[Well Name (WellView Version)]], Table2[Well Name
Actual], 0)), "A_Others")</f>
        <v>DRJ - 2019</v>
      </c>
      <c r="N570" s="19">
        <f>IF(Table4[[#This Row],[Report Number]]=_xlfn.MINIFS(Table4[Report Number], Table4[Well Name (WellView Version)], Table4[[#This Row],[Well Name (WellView Version)]]), Table4[[#This Row],[Depth End (MD)]], Table4[[#This Row],[Depth End (MD)]]-F569)</f>
        <v>59</v>
      </c>
      <c r="O570" s="2">
        <f>IF(Table4[[#This Row],[Report Number]]=_xlfn.MINIFS(Table4[Report Number], Table4[Well Name (WellView Version)], Table4[[#This Row],[Well Name (WellView Version)]]), Table4[[#This Row],[Cum Time Log Days_WV]], Table4[[#This Row],[Cum Time Log Days_WV]]-G569)</f>
        <v>1.0000000000000009</v>
      </c>
      <c r="P570" s="2">
        <f>(Table4[[#This Row],[dZ ft]]&lt;=50)*Table4[[#This Row],[dT days]]</f>
        <v>0</v>
      </c>
      <c r="Q570">
        <f>YEAR(Table4[[#This Row],[Report Start Date]])</f>
        <v>2019</v>
      </c>
      <c r="R570">
        <f>Table4[[#This Row],[Year Start Date]]</f>
        <v>2019</v>
      </c>
    </row>
    <row r="571" spans="2:18" x14ac:dyDescent="0.3">
      <c r="B571">
        <v>569</v>
      </c>
      <c r="C571" t="s">
        <v>649</v>
      </c>
      <c r="D571" t="s">
        <v>271</v>
      </c>
      <c r="E571">
        <v>4</v>
      </c>
      <c r="F571" s="2">
        <v>347</v>
      </c>
      <c r="G571" s="2">
        <v>3.0625000000000027</v>
      </c>
      <c r="H571">
        <v>0</v>
      </c>
      <c r="I571">
        <v>0</v>
      </c>
      <c r="J571" s="7">
        <v>43778</v>
      </c>
      <c r="K571" s="7">
        <v>43779</v>
      </c>
      <c r="L571" t="s">
        <v>526</v>
      </c>
      <c r="M571" t="str">
        <f>IFERROR(INDEX(Table2[Campaign], MATCH(Table4[[#This Row],[Well Name (WellView Version)]], Table2[Well Name
Actual], 0)), "A_Others")</f>
        <v>DRJ - 2019</v>
      </c>
      <c r="N571" s="19">
        <f>IF(Table4[[#This Row],[Report Number]]=_xlfn.MINIFS(Table4[Report Number], Table4[Well Name (WellView Version)], Table4[[#This Row],[Well Name (WellView Version)]]), Table4[[#This Row],[Depth End (MD)]], Table4[[#This Row],[Depth End (MD)]]-F570)</f>
        <v>0</v>
      </c>
      <c r="O571" s="2">
        <f>IF(Table4[[#This Row],[Report Number]]=_xlfn.MINIFS(Table4[Report Number], Table4[Well Name (WellView Version)], Table4[[#This Row],[Well Name (WellView Version)]]), Table4[[#This Row],[Cum Time Log Days_WV]], Table4[[#This Row],[Cum Time Log Days_WV]]-G570)</f>
        <v>1.0000000000000009</v>
      </c>
      <c r="P571" s="2">
        <f>(Table4[[#This Row],[dZ ft]]&lt;=50)*Table4[[#This Row],[dT days]]</f>
        <v>1.0000000000000009</v>
      </c>
      <c r="Q571">
        <f>YEAR(Table4[[#This Row],[Report Start Date]])</f>
        <v>2019</v>
      </c>
      <c r="R571">
        <f>Table4[[#This Row],[Year Start Date]]</f>
        <v>2019</v>
      </c>
    </row>
    <row r="572" spans="2:18" x14ac:dyDescent="0.3">
      <c r="B572">
        <v>570</v>
      </c>
      <c r="C572" t="s">
        <v>649</v>
      </c>
      <c r="D572" t="s">
        <v>271</v>
      </c>
      <c r="E572">
        <v>5</v>
      </c>
      <c r="F572" s="2">
        <v>434.99999999999994</v>
      </c>
      <c r="G572" s="2">
        <v>4.0625000000000036</v>
      </c>
      <c r="H572">
        <v>87.999999999999957</v>
      </c>
      <c r="I572">
        <v>87.999999999999957</v>
      </c>
      <c r="J572" s="7">
        <v>43779</v>
      </c>
      <c r="K572" s="7">
        <v>43780</v>
      </c>
      <c r="L572" t="s">
        <v>526</v>
      </c>
      <c r="M572" t="str">
        <f>IFERROR(INDEX(Table2[Campaign], MATCH(Table4[[#This Row],[Well Name (WellView Version)]], Table2[Well Name
Actual], 0)), "A_Others")</f>
        <v>DRJ - 2019</v>
      </c>
      <c r="N572" s="19">
        <f>IF(Table4[[#This Row],[Report Number]]=_xlfn.MINIFS(Table4[Report Number], Table4[Well Name (WellView Version)], Table4[[#This Row],[Well Name (WellView Version)]]), Table4[[#This Row],[Depth End (MD)]], Table4[[#This Row],[Depth End (MD)]]-F571)</f>
        <v>87.999999999999943</v>
      </c>
      <c r="O572" s="2">
        <f>IF(Table4[[#This Row],[Report Number]]=_xlfn.MINIFS(Table4[Report Number], Table4[Well Name (WellView Version)], Table4[[#This Row],[Well Name (WellView Version)]]), Table4[[#This Row],[Cum Time Log Days_WV]], Table4[[#This Row],[Cum Time Log Days_WV]]-G571)</f>
        <v>1.0000000000000009</v>
      </c>
      <c r="P572" s="2">
        <f>(Table4[[#This Row],[dZ ft]]&lt;=50)*Table4[[#This Row],[dT days]]</f>
        <v>0</v>
      </c>
      <c r="Q572">
        <f>YEAR(Table4[[#This Row],[Report Start Date]])</f>
        <v>2019</v>
      </c>
      <c r="R572">
        <f>Table4[[#This Row],[Year Start Date]]</f>
        <v>2019</v>
      </c>
    </row>
    <row r="573" spans="2:18" x14ac:dyDescent="0.3">
      <c r="B573">
        <v>571</v>
      </c>
      <c r="C573" t="s">
        <v>649</v>
      </c>
      <c r="D573" t="s">
        <v>271</v>
      </c>
      <c r="E573">
        <v>6</v>
      </c>
      <c r="F573" s="2">
        <v>610</v>
      </c>
      <c r="G573" s="2">
        <v>5.0625000000000044</v>
      </c>
      <c r="H573">
        <v>175</v>
      </c>
      <c r="I573">
        <v>175</v>
      </c>
      <c r="J573" s="7">
        <v>43780</v>
      </c>
      <c r="K573" s="7">
        <v>43781</v>
      </c>
      <c r="L573" t="s">
        <v>526</v>
      </c>
      <c r="M573" t="str">
        <f>IFERROR(INDEX(Table2[Campaign], MATCH(Table4[[#This Row],[Well Name (WellView Version)]], Table2[Well Name
Actual], 0)), "A_Others")</f>
        <v>DRJ - 2019</v>
      </c>
      <c r="N573" s="19">
        <f>IF(Table4[[#This Row],[Report Number]]=_xlfn.MINIFS(Table4[Report Number], Table4[Well Name (WellView Version)], Table4[[#This Row],[Well Name (WellView Version)]]), Table4[[#This Row],[Depth End (MD)]], Table4[[#This Row],[Depth End (MD)]]-F572)</f>
        <v>175.00000000000006</v>
      </c>
      <c r="O573" s="2">
        <f>IF(Table4[[#This Row],[Report Number]]=_xlfn.MINIFS(Table4[Report Number], Table4[Well Name (WellView Version)], Table4[[#This Row],[Well Name (WellView Version)]]), Table4[[#This Row],[Cum Time Log Days_WV]], Table4[[#This Row],[Cum Time Log Days_WV]]-G572)</f>
        <v>1.0000000000000009</v>
      </c>
      <c r="P573" s="2">
        <f>(Table4[[#This Row],[dZ ft]]&lt;=50)*Table4[[#This Row],[dT days]]</f>
        <v>0</v>
      </c>
      <c r="Q573">
        <f>YEAR(Table4[[#This Row],[Report Start Date]])</f>
        <v>2019</v>
      </c>
      <c r="R573">
        <f>Table4[[#This Row],[Year Start Date]]</f>
        <v>2019</v>
      </c>
    </row>
    <row r="574" spans="2:18" x14ac:dyDescent="0.3">
      <c r="B574">
        <v>572</v>
      </c>
      <c r="C574" t="s">
        <v>649</v>
      </c>
      <c r="D574" t="s">
        <v>271</v>
      </c>
      <c r="E574">
        <v>7</v>
      </c>
      <c r="F574" s="2">
        <v>610</v>
      </c>
      <c r="G574" s="2">
        <v>6.0625000000000053</v>
      </c>
      <c r="H574">
        <v>0</v>
      </c>
      <c r="I574">
        <v>0</v>
      </c>
      <c r="J574" s="7">
        <v>43781</v>
      </c>
      <c r="K574" s="7">
        <v>43782</v>
      </c>
      <c r="L574" t="s">
        <v>526</v>
      </c>
      <c r="M574" t="str">
        <f>IFERROR(INDEX(Table2[Campaign], MATCH(Table4[[#This Row],[Well Name (WellView Version)]], Table2[Well Name
Actual], 0)), "A_Others")</f>
        <v>DRJ - 2019</v>
      </c>
      <c r="N574" s="19">
        <f>IF(Table4[[#This Row],[Report Number]]=_xlfn.MINIFS(Table4[Report Number], Table4[Well Name (WellView Version)], Table4[[#This Row],[Well Name (WellView Version)]]), Table4[[#This Row],[Depth End (MD)]], Table4[[#This Row],[Depth End (MD)]]-F573)</f>
        <v>0</v>
      </c>
      <c r="O574" s="2">
        <f>IF(Table4[[#This Row],[Report Number]]=_xlfn.MINIFS(Table4[Report Number], Table4[Well Name (WellView Version)], Table4[[#This Row],[Well Name (WellView Version)]]), Table4[[#This Row],[Cum Time Log Days_WV]], Table4[[#This Row],[Cum Time Log Days_WV]]-G573)</f>
        <v>1.0000000000000009</v>
      </c>
      <c r="P574" s="2">
        <f>(Table4[[#This Row],[dZ ft]]&lt;=50)*Table4[[#This Row],[dT days]]</f>
        <v>1.0000000000000009</v>
      </c>
      <c r="Q574">
        <f>YEAR(Table4[[#This Row],[Report Start Date]])</f>
        <v>2019</v>
      </c>
      <c r="R574">
        <f>Table4[[#This Row],[Year Start Date]]</f>
        <v>2019</v>
      </c>
    </row>
    <row r="575" spans="2:18" x14ac:dyDescent="0.3">
      <c r="B575">
        <v>573</v>
      </c>
      <c r="C575" t="s">
        <v>649</v>
      </c>
      <c r="D575" t="s">
        <v>271</v>
      </c>
      <c r="E575">
        <v>8</v>
      </c>
      <c r="F575" s="2">
        <v>610</v>
      </c>
      <c r="G575" s="2">
        <v>7.0625000000000062</v>
      </c>
      <c r="H575">
        <v>0</v>
      </c>
      <c r="I575">
        <v>0</v>
      </c>
      <c r="J575" s="7">
        <v>43782</v>
      </c>
      <c r="K575" s="7">
        <v>43783</v>
      </c>
      <c r="L575" t="s">
        <v>526</v>
      </c>
      <c r="M575" t="str">
        <f>IFERROR(INDEX(Table2[Campaign], MATCH(Table4[[#This Row],[Well Name (WellView Version)]], Table2[Well Name
Actual], 0)), "A_Others")</f>
        <v>DRJ - 2019</v>
      </c>
      <c r="N575" s="19">
        <f>IF(Table4[[#This Row],[Report Number]]=_xlfn.MINIFS(Table4[Report Number], Table4[Well Name (WellView Version)], Table4[[#This Row],[Well Name (WellView Version)]]), Table4[[#This Row],[Depth End (MD)]], Table4[[#This Row],[Depth End (MD)]]-F574)</f>
        <v>0</v>
      </c>
      <c r="O575" s="2">
        <f>IF(Table4[[#This Row],[Report Number]]=_xlfn.MINIFS(Table4[Report Number], Table4[Well Name (WellView Version)], Table4[[#This Row],[Well Name (WellView Version)]]), Table4[[#This Row],[Cum Time Log Days_WV]], Table4[[#This Row],[Cum Time Log Days_WV]]-G574)</f>
        <v>1.0000000000000009</v>
      </c>
      <c r="P575" s="2">
        <f>(Table4[[#This Row],[dZ ft]]&lt;=50)*Table4[[#This Row],[dT days]]</f>
        <v>1.0000000000000009</v>
      </c>
      <c r="Q575">
        <f>YEAR(Table4[[#This Row],[Report Start Date]])</f>
        <v>2019</v>
      </c>
      <c r="R575">
        <f>Table4[[#This Row],[Year Start Date]]</f>
        <v>2019</v>
      </c>
    </row>
    <row r="576" spans="2:18" x14ac:dyDescent="0.3">
      <c r="B576">
        <v>574</v>
      </c>
      <c r="C576" t="s">
        <v>649</v>
      </c>
      <c r="D576" t="s">
        <v>271</v>
      </c>
      <c r="E576">
        <v>9</v>
      </c>
      <c r="F576" s="2">
        <v>662</v>
      </c>
      <c r="G576" s="2">
        <v>8.0625000000000071</v>
      </c>
      <c r="H576">
        <v>52.000000000000028</v>
      </c>
      <c r="I576">
        <v>52.000000000000028</v>
      </c>
      <c r="J576" s="7">
        <v>43783</v>
      </c>
      <c r="K576" s="7">
        <v>43784</v>
      </c>
      <c r="L576" t="s">
        <v>526</v>
      </c>
      <c r="M576" t="str">
        <f>IFERROR(INDEX(Table2[Campaign], MATCH(Table4[[#This Row],[Well Name (WellView Version)]], Table2[Well Name
Actual], 0)), "A_Others")</f>
        <v>DRJ - 2019</v>
      </c>
      <c r="N576" s="19">
        <f>IF(Table4[[#This Row],[Report Number]]=_xlfn.MINIFS(Table4[Report Number], Table4[Well Name (WellView Version)], Table4[[#This Row],[Well Name (WellView Version)]]), Table4[[#This Row],[Depth End (MD)]], Table4[[#This Row],[Depth End (MD)]]-F575)</f>
        <v>52</v>
      </c>
      <c r="O576" s="2">
        <f>IF(Table4[[#This Row],[Report Number]]=_xlfn.MINIFS(Table4[Report Number], Table4[Well Name (WellView Version)], Table4[[#This Row],[Well Name (WellView Version)]]), Table4[[#This Row],[Cum Time Log Days_WV]], Table4[[#This Row],[Cum Time Log Days_WV]]-G575)</f>
        <v>1.0000000000000009</v>
      </c>
      <c r="P576" s="2">
        <f>(Table4[[#This Row],[dZ ft]]&lt;=50)*Table4[[#This Row],[dT days]]</f>
        <v>0</v>
      </c>
      <c r="Q576">
        <f>YEAR(Table4[[#This Row],[Report Start Date]])</f>
        <v>2019</v>
      </c>
      <c r="R576">
        <f>Table4[[#This Row],[Year Start Date]]</f>
        <v>2019</v>
      </c>
    </row>
    <row r="577" spans="2:18" x14ac:dyDescent="0.3">
      <c r="B577">
        <v>575</v>
      </c>
      <c r="C577" t="s">
        <v>649</v>
      </c>
      <c r="D577" t="s">
        <v>271</v>
      </c>
      <c r="E577">
        <v>10</v>
      </c>
      <c r="F577" s="2">
        <v>960</v>
      </c>
      <c r="G577" s="2">
        <v>9.0625000000000071</v>
      </c>
      <c r="H577">
        <v>298</v>
      </c>
      <c r="I577">
        <v>298</v>
      </c>
      <c r="J577" s="7">
        <v>43784</v>
      </c>
      <c r="K577" s="7">
        <v>43785</v>
      </c>
      <c r="L577" t="s">
        <v>526</v>
      </c>
      <c r="M577" t="str">
        <f>IFERROR(INDEX(Table2[Campaign], MATCH(Table4[[#This Row],[Well Name (WellView Version)]], Table2[Well Name
Actual], 0)), "A_Others")</f>
        <v>DRJ - 2019</v>
      </c>
      <c r="N577" s="19">
        <f>IF(Table4[[#This Row],[Report Number]]=_xlfn.MINIFS(Table4[Report Number], Table4[Well Name (WellView Version)], Table4[[#This Row],[Well Name (WellView Version)]]), Table4[[#This Row],[Depth End (MD)]], Table4[[#This Row],[Depth End (MD)]]-F576)</f>
        <v>298</v>
      </c>
      <c r="O577" s="2">
        <f>IF(Table4[[#This Row],[Report Number]]=_xlfn.MINIFS(Table4[Report Number], Table4[Well Name (WellView Version)], Table4[[#This Row],[Well Name (WellView Version)]]), Table4[[#This Row],[Cum Time Log Days_WV]], Table4[[#This Row],[Cum Time Log Days_WV]]-G576)</f>
        <v>1</v>
      </c>
      <c r="P577" s="2">
        <f>(Table4[[#This Row],[dZ ft]]&lt;=50)*Table4[[#This Row],[dT days]]</f>
        <v>0</v>
      </c>
      <c r="Q577">
        <f>YEAR(Table4[[#This Row],[Report Start Date]])</f>
        <v>2019</v>
      </c>
      <c r="R577">
        <f>Table4[[#This Row],[Year Start Date]]</f>
        <v>2019</v>
      </c>
    </row>
    <row r="578" spans="2:18" x14ac:dyDescent="0.3">
      <c r="B578">
        <v>576</v>
      </c>
      <c r="C578" t="s">
        <v>649</v>
      </c>
      <c r="D578" t="s">
        <v>271</v>
      </c>
      <c r="E578">
        <v>11</v>
      </c>
      <c r="F578" s="2">
        <v>1292</v>
      </c>
      <c r="G578" s="2">
        <v>10.062500000000007</v>
      </c>
      <c r="H578">
        <v>332</v>
      </c>
      <c r="I578">
        <v>332</v>
      </c>
      <c r="J578" s="7">
        <v>43785</v>
      </c>
      <c r="K578" s="7">
        <v>43786</v>
      </c>
      <c r="L578" t="s">
        <v>526</v>
      </c>
      <c r="M578" t="str">
        <f>IFERROR(INDEX(Table2[Campaign], MATCH(Table4[[#This Row],[Well Name (WellView Version)]], Table2[Well Name
Actual], 0)), "A_Others")</f>
        <v>DRJ - 2019</v>
      </c>
      <c r="N578" s="19">
        <f>IF(Table4[[#This Row],[Report Number]]=_xlfn.MINIFS(Table4[Report Number], Table4[Well Name (WellView Version)], Table4[[#This Row],[Well Name (WellView Version)]]), Table4[[#This Row],[Depth End (MD)]], Table4[[#This Row],[Depth End (MD)]]-F577)</f>
        <v>332</v>
      </c>
      <c r="O578" s="2">
        <f>IF(Table4[[#This Row],[Report Number]]=_xlfn.MINIFS(Table4[Report Number], Table4[Well Name (WellView Version)], Table4[[#This Row],[Well Name (WellView Version)]]), Table4[[#This Row],[Cum Time Log Days_WV]], Table4[[#This Row],[Cum Time Log Days_WV]]-G577)</f>
        <v>1</v>
      </c>
      <c r="P578" s="2">
        <f>(Table4[[#This Row],[dZ ft]]&lt;=50)*Table4[[#This Row],[dT days]]</f>
        <v>0</v>
      </c>
      <c r="Q578">
        <f>YEAR(Table4[[#This Row],[Report Start Date]])</f>
        <v>2019</v>
      </c>
      <c r="R578">
        <f>Table4[[#This Row],[Year Start Date]]</f>
        <v>2019</v>
      </c>
    </row>
    <row r="579" spans="2:18" x14ac:dyDescent="0.3">
      <c r="B579">
        <v>577</v>
      </c>
      <c r="C579" t="s">
        <v>649</v>
      </c>
      <c r="D579" t="s">
        <v>271</v>
      </c>
      <c r="E579">
        <v>12</v>
      </c>
      <c r="F579" s="2">
        <v>1325</v>
      </c>
      <c r="G579" s="2">
        <v>11.062500000000007</v>
      </c>
      <c r="H579">
        <v>33.000000000000021</v>
      </c>
      <c r="I579">
        <v>33.000000000000021</v>
      </c>
      <c r="J579" s="7">
        <v>43786</v>
      </c>
      <c r="K579" s="7">
        <v>43787</v>
      </c>
      <c r="L579" t="s">
        <v>526</v>
      </c>
      <c r="M579" t="str">
        <f>IFERROR(INDEX(Table2[Campaign], MATCH(Table4[[#This Row],[Well Name (WellView Version)]], Table2[Well Name
Actual], 0)), "A_Others")</f>
        <v>DRJ - 2019</v>
      </c>
      <c r="N579" s="19">
        <f>IF(Table4[[#This Row],[Report Number]]=_xlfn.MINIFS(Table4[Report Number], Table4[Well Name (WellView Version)], Table4[[#This Row],[Well Name (WellView Version)]]), Table4[[#This Row],[Depth End (MD)]], Table4[[#This Row],[Depth End (MD)]]-F578)</f>
        <v>33</v>
      </c>
      <c r="O579" s="2">
        <f>IF(Table4[[#This Row],[Report Number]]=_xlfn.MINIFS(Table4[Report Number], Table4[Well Name (WellView Version)], Table4[[#This Row],[Well Name (WellView Version)]]), Table4[[#This Row],[Cum Time Log Days_WV]], Table4[[#This Row],[Cum Time Log Days_WV]]-G578)</f>
        <v>1</v>
      </c>
      <c r="P579" s="2">
        <f>(Table4[[#This Row],[dZ ft]]&lt;=50)*Table4[[#This Row],[dT days]]</f>
        <v>1</v>
      </c>
      <c r="Q579">
        <f>YEAR(Table4[[#This Row],[Report Start Date]])</f>
        <v>2019</v>
      </c>
      <c r="R579">
        <f>Table4[[#This Row],[Year Start Date]]</f>
        <v>2019</v>
      </c>
    </row>
    <row r="580" spans="2:18" x14ac:dyDescent="0.3">
      <c r="B580">
        <v>578</v>
      </c>
      <c r="C580" t="s">
        <v>649</v>
      </c>
      <c r="D580" t="s">
        <v>271</v>
      </c>
      <c r="E580">
        <v>13</v>
      </c>
      <c r="F580" s="2">
        <v>1581</v>
      </c>
      <c r="G580" s="2">
        <v>12.062500000000007</v>
      </c>
      <c r="H580">
        <v>255.99999999999994</v>
      </c>
      <c r="I580">
        <v>255.99999999999994</v>
      </c>
      <c r="J580" s="7">
        <v>43787</v>
      </c>
      <c r="K580" s="7">
        <v>43788</v>
      </c>
      <c r="L580" t="s">
        <v>526</v>
      </c>
      <c r="M580" t="str">
        <f>IFERROR(INDEX(Table2[Campaign], MATCH(Table4[[#This Row],[Well Name (WellView Version)]], Table2[Well Name
Actual], 0)), "A_Others")</f>
        <v>DRJ - 2019</v>
      </c>
      <c r="N580" s="19">
        <f>IF(Table4[[#This Row],[Report Number]]=_xlfn.MINIFS(Table4[Report Number], Table4[Well Name (WellView Version)], Table4[[#This Row],[Well Name (WellView Version)]]), Table4[[#This Row],[Depth End (MD)]], Table4[[#This Row],[Depth End (MD)]]-F579)</f>
        <v>256</v>
      </c>
      <c r="O580" s="2">
        <f>IF(Table4[[#This Row],[Report Number]]=_xlfn.MINIFS(Table4[Report Number], Table4[Well Name (WellView Version)], Table4[[#This Row],[Well Name (WellView Version)]]), Table4[[#This Row],[Cum Time Log Days_WV]], Table4[[#This Row],[Cum Time Log Days_WV]]-G579)</f>
        <v>1</v>
      </c>
      <c r="P580" s="2">
        <f>(Table4[[#This Row],[dZ ft]]&lt;=50)*Table4[[#This Row],[dT days]]</f>
        <v>0</v>
      </c>
      <c r="Q580">
        <f>YEAR(Table4[[#This Row],[Report Start Date]])</f>
        <v>2019</v>
      </c>
      <c r="R580">
        <f>Table4[[#This Row],[Year Start Date]]</f>
        <v>2019</v>
      </c>
    </row>
    <row r="581" spans="2:18" x14ac:dyDescent="0.3">
      <c r="B581">
        <v>579</v>
      </c>
      <c r="C581" t="s">
        <v>649</v>
      </c>
      <c r="D581" t="s">
        <v>271</v>
      </c>
      <c r="E581">
        <v>14</v>
      </c>
      <c r="F581" s="2">
        <v>1620</v>
      </c>
      <c r="G581" s="2">
        <v>13.062500000000007</v>
      </c>
      <c r="H581">
        <v>39.000000000000021</v>
      </c>
      <c r="I581">
        <v>39.000000000000021</v>
      </c>
      <c r="J581" s="7">
        <v>43788</v>
      </c>
      <c r="K581" s="7">
        <v>43789</v>
      </c>
      <c r="L581" t="s">
        <v>526</v>
      </c>
      <c r="M581" t="str">
        <f>IFERROR(INDEX(Table2[Campaign], MATCH(Table4[[#This Row],[Well Name (WellView Version)]], Table2[Well Name
Actual], 0)), "A_Others")</f>
        <v>DRJ - 2019</v>
      </c>
      <c r="N581" s="19">
        <f>IF(Table4[[#This Row],[Report Number]]=_xlfn.MINIFS(Table4[Report Number], Table4[Well Name (WellView Version)], Table4[[#This Row],[Well Name (WellView Version)]]), Table4[[#This Row],[Depth End (MD)]], Table4[[#This Row],[Depth End (MD)]]-F580)</f>
        <v>39</v>
      </c>
      <c r="O581" s="2">
        <f>IF(Table4[[#This Row],[Report Number]]=_xlfn.MINIFS(Table4[Report Number], Table4[Well Name (WellView Version)], Table4[[#This Row],[Well Name (WellView Version)]]), Table4[[#This Row],[Cum Time Log Days_WV]], Table4[[#This Row],[Cum Time Log Days_WV]]-G580)</f>
        <v>1</v>
      </c>
      <c r="P581" s="2">
        <f>(Table4[[#This Row],[dZ ft]]&lt;=50)*Table4[[#This Row],[dT days]]</f>
        <v>1</v>
      </c>
      <c r="Q581">
        <f>YEAR(Table4[[#This Row],[Report Start Date]])</f>
        <v>2019</v>
      </c>
      <c r="R581">
        <f>Table4[[#This Row],[Year Start Date]]</f>
        <v>2019</v>
      </c>
    </row>
    <row r="582" spans="2:18" x14ac:dyDescent="0.3">
      <c r="B582">
        <v>580</v>
      </c>
      <c r="C582" t="s">
        <v>649</v>
      </c>
      <c r="D582" t="s">
        <v>271</v>
      </c>
      <c r="E582">
        <v>15</v>
      </c>
      <c r="F582" s="2">
        <v>1620</v>
      </c>
      <c r="G582" s="2">
        <v>14.062500000000007</v>
      </c>
      <c r="H582">
        <v>0</v>
      </c>
      <c r="I582">
        <v>0</v>
      </c>
      <c r="J582" s="7">
        <v>43789</v>
      </c>
      <c r="K582" s="7">
        <v>43790</v>
      </c>
      <c r="L582" t="s">
        <v>526</v>
      </c>
      <c r="M582" t="str">
        <f>IFERROR(INDEX(Table2[Campaign], MATCH(Table4[[#This Row],[Well Name (WellView Version)]], Table2[Well Name
Actual], 0)), "A_Others")</f>
        <v>DRJ - 2019</v>
      </c>
      <c r="N582" s="19">
        <f>IF(Table4[[#This Row],[Report Number]]=_xlfn.MINIFS(Table4[Report Number], Table4[Well Name (WellView Version)], Table4[[#This Row],[Well Name (WellView Version)]]), Table4[[#This Row],[Depth End (MD)]], Table4[[#This Row],[Depth End (MD)]]-F581)</f>
        <v>0</v>
      </c>
      <c r="O582" s="2">
        <f>IF(Table4[[#This Row],[Report Number]]=_xlfn.MINIFS(Table4[Report Number], Table4[Well Name (WellView Version)], Table4[[#This Row],[Well Name (WellView Version)]]), Table4[[#This Row],[Cum Time Log Days_WV]], Table4[[#This Row],[Cum Time Log Days_WV]]-G581)</f>
        <v>1</v>
      </c>
      <c r="P582" s="2">
        <f>(Table4[[#This Row],[dZ ft]]&lt;=50)*Table4[[#This Row],[dT days]]</f>
        <v>1</v>
      </c>
      <c r="Q582">
        <f>YEAR(Table4[[#This Row],[Report Start Date]])</f>
        <v>2019</v>
      </c>
      <c r="R582">
        <f>Table4[[#This Row],[Year Start Date]]</f>
        <v>2019</v>
      </c>
    </row>
    <row r="583" spans="2:18" x14ac:dyDescent="0.3">
      <c r="B583">
        <v>581</v>
      </c>
      <c r="C583" t="s">
        <v>649</v>
      </c>
      <c r="D583" t="s">
        <v>271</v>
      </c>
      <c r="E583">
        <v>16</v>
      </c>
      <c r="F583" s="2">
        <v>1620</v>
      </c>
      <c r="G583" s="2">
        <v>15.062500000000007</v>
      </c>
      <c r="H583">
        <v>0</v>
      </c>
      <c r="I583">
        <v>0</v>
      </c>
      <c r="J583" s="7">
        <v>43790</v>
      </c>
      <c r="K583" s="7">
        <v>43791</v>
      </c>
      <c r="L583" t="s">
        <v>526</v>
      </c>
      <c r="M583" t="str">
        <f>IFERROR(INDEX(Table2[Campaign], MATCH(Table4[[#This Row],[Well Name (WellView Version)]], Table2[Well Name
Actual], 0)), "A_Others")</f>
        <v>DRJ - 2019</v>
      </c>
      <c r="N583" s="19">
        <f>IF(Table4[[#This Row],[Report Number]]=_xlfn.MINIFS(Table4[Report Number], Table4[Well Name (WellView Version)], Table4[[#This Row],[Well Name (WellView Version)]]), Table4[[#This Row],[Depth End (MD)]], Table4[[#This Row],[Depth End (MD)]]-F582)</f>
        <v>0</v>
      </c>
      <c r="O583" s="2">
        <f>IF(Table4[[#This Row],[Report Number]]=_xlfn.MINIFS(Table4[Report Number], Table4[Well Name (WellView Version)], Table4[[#This Row],[Well Name (WellView Version)]]), Table4[[#This Row],[Cum Time Log Days_WV]], Table4[[#This Row],[Cum Time Log Days_WV]]-G582)</f>
        <v>1</v>
      </c>
      <c r="P583" s="2">
        <f>(Table4[[#This Row],[dZ ft]]&lt;=50)*Table4[[#This Row],[dT days]]</f>
        <v>1</v>
      </c>
      <c r="Q583">
        <f>YEAR(Table4[[#This Row],[Report Start Date]])</f>
        <v>2019</v>
      </c>
      <c r="R583">
        <f>Table4[[#This Row],[Year Start Date]]</f>
        <v>2019</v>
      </c>
    </row>
    <row r="584" spans="2:18" x14ac:dyDescent="0.3">
      <c r="B584">
        <v>582</v>
      </c>
      <c r="C584" t="s">
        <v>649</v>
      </c>
      <c r="D584" t="s">
        <v>271</v>
      </c>
      <c r="E584">
        <v>17</v>
      </c>
      <c r="F584" s="2">
        <v>1620</v>
      </c>
      <c r="G584" s="2">
        <v>16.062500000000007</v>
      </c>
      <c r="H584">
        <v>0</v>
      </c>
      <c r="I584">
        <v>0</v>
      </c>
      <c r="J584" s="7">
        <v>43791</v>
      </c>
      <c r="K584" s="7">
        <v>43792</v>
      </c>
      <c r="L584" t="s">
        <v>527</v>
      </c>
      <c r="M584" t="str">
        <f>IFERROR(INDEX(Table2[Campaign], MATCH(Table4[[#This Row],[Well Name (WellView Version)]], Table2[Well Name
Actual], 0)), "A_Others")</f>
        <v>DRJ - 2019</v>
      </c>
      <c r="N584" s="19">
        <f>IF(Table4[[#This Row],[Report Number]]=_xlfn.MINIFS(Table4[Report Number], Table4[Well Name (WellView Version)], Table4[[#This Row],[Well Name (WellView Version)]]), Table4[[#This Row],[Depth End (MD)]], Table4[[#This Row],[Depth End (MD)]]-F583)</f>
        <v>0</v>
      </c>
      <c r="O584" s="2">
        <f>IF(Table4[[#This Row],[Report Number]]=_xlfn.MINIFS(Table4[Report Number], Table4[Well Name (WellView Version)], Table4[[#This Row],[Well Name (WellView Version)]]), Table4[[#This Row],[Cum Time Log Days_WV]], Table4[[#This Row],[Cum Time Log Days_WV]]-G583)</f>
        <v>1</v>
      </c>
      <c r="P584" s="2">
        <f>(Table4[[#This Row],[dZ ft]]&lt;=50)*Table4[[#This Row],[dT days]]</f>
        <v>1</v>
      </c>
      <c r="Q584">
        <f>YEAR(Table4[[#This Row],[Report Start Date]])</f>
        <v>2019</v>
      </c>
      <c r="R584">
        <f>Table4[[#This Row],[Year Start Date]]</f>
        <v>2019</v>
      </c>
    </row>
    <row r="585" spans="2:18" x14ac:dyDescent="0.3">
      <c r="B585">
        <v>583</v>
      </c>
      <c r="C585" t="s">
        <v>649</v>
      </c>
      <c r="D585" t="s">
        <v>271</v>
      </c>
      <c r="E585">
        <v>18</v>
      </c>
      <c r="F585" s="2">
        <v>1620</v>
      </c>
      <c r="G585" s="2">
        <v>17.062500000000007</v>
      </c>
      <c r="H585">
        <v>0</v>
      </c>
      <c r="I585">
        <v>0</v>
      </c>
      <c r="J585" s="7">
        <v>43792</v>
      </c>
      <c r="K585" s="7">
        <v>43793</v>
      </c>
      <c r="L585" t="s">
        <v>527</v>
      </c>
      <c r="M585" t="str">
        <f>IFERROR(INDEX(Table2[Campaign], MATCH(Table4[[#This Row],[Well Name (WellView Version)]], Table2[Well Name
Actual], 0)), "A_Others")</f>
        <v>DRJ - 2019</v>
      </c>
      <c r="N585" s="19">
        <f>IF(Table4[[#This Row],[Report Number]]=_xlfn.MINIFS(Table4[Report Number], Table4[Well Name (WellView Version)], Table4[[#This Row],[Well Name (WellView Version)]]), Table4[[#This Row],[Depth End (MD)]], Table4[[#This Row],[Depth End (MD)]]-F584)</f>
        <v>0</v>
      </c>
      <c r="O585" s="2">
        <f>IF(Table4[[#This Row],[Report Number]]=_xlfn.MINIFS(Table4[Report Number], Table4[Well Name (WellView Version)], Table4[[#This Row],[Well Name (WellView Version)]]), Table4[[#This Row],[Cum Time Log Days_WV]], Table4[[#This Row],[Cum Time Log Days_WV]]-G584)</f>
        <v>1</v>
      </c>
      <c r="P585" s="2">
        <f>(Table4[[#This Row],[dZ ft]]&lt;=50)*Table4[[#This Row],[dT days]]</f>
        <v>1</v>
      </c>
      <c r="Q585">
        <f>YEAR(Table4[[#This Row],[Report Start Date]])</f>
        <v>2019</v>
      </c>
      <c r="R585">
        <f>Table4[[#This Row],[Year Start Date]]</f>
        <v>2019</v>
      </c>
    </row>
    <row r="586" spans="2:18" x14ac:dyDescent="0.3">
      <c r="B586">
        <v>584</v>
      </c>
      <c r="C586" t="s">
        <v>649</v>
      </c>
      <c r="D586" t="s">
        <v>271</v>
      </c>
      <c r="E586">
        <v>19</v>
      </c>
      <c r="F586" s="2">
        <v>1620</v>
      </c>
      <c r="G586" s="2">
        <v>18.062500000000007</v>
      </c>
      <c r="H586">
        <v>0</v>
      </c>
      <c r="I586">
        <v>0</v>
      </c>
      <c r="J586" s="7">
        <v>43793</v>
      </c>
      <c r="K586" s="7">
        <v>43794</v>
      </c>
      <c r="L586" t="s">
        <v>527</v>
      </c>
      <c r="M586" t="str">
        <f>IFERROR(INDEX(Table2[Campaign], MATCH(Table4[[#This Row],[Well Name (WellView Version)]], Table2[Well Name
Actual], 0)), "A_Others")</f>
        <v>DRJ - 2019</v>
      </c>
      <c r="N586" s="19">
        <f>IF(Table4[[#This Row],[Report Number]]=_xlfn.MINIFS(Table4[Report Number], Table4[Well Name (WellView Version)], Table4[[#This Row],[Well Name (WellView Version)]]), Table4[[#This Row],[Depth End (MD)]], Table4[[#This Row],[Depth End (MD)]]-F585)</f>
        <v>0</v>
      </c>
      <c r="O586" s="2">
        <f>IF(Table4[[#This Row],[Report Number]]=_xlfn.MINIFS(Table4[Report Number], Table4[Well Name (WellView Version)], Table4[[#This Row],[Well Name (WellView Version)]]), Table4[[#This Row],[Cum Time Log Days_WV]], Table4[[#This Row],[Cum Time Log Days_WV]]-G585)</f>
        <v>1</v>
      </c>
      <c r="P586" s="2">
        <f>(Table4[[#This Row],[dZ ft]]&lt;=50)*Table4[[#This Row],[dT days]]</f>
        <v>1</v>
      </c>
      <c r="Q586">
        <f>YEAR(Table4[[#This Row],[Report Start Date]])</f>
        <v>2019</v>
      </c>
      <c r="R586">
        <f>Table4[[#This Row],[Year Start Date]]</f>
        <v>2019</v>
      </c>
    </row>
    <row r="587" spans="2:18" x14ac:dyDescent="0.3">
      <c r="B587">
        <v>585</v>
      </c>
      <c r="C587" t="s">
        <v>649</v>
      </c>
      <c r="D587" t="s">
        <v>271</v>
      </c>
      <c r="E587">
        <v>20</v>
      </c>
      <c r="F587" s="2">
        <v>1620</v>
      </c>
      <c r="G587" s="2">
        <v>19.062500000000007</v>
      </c>
      <c r="H587">
        <v>0</v>
      </c>
      <c r="I587">
        <v>0</v>
      </c>
      <c r="J587" s="7">
        <v>43794</v>
      </c>
      <c r="K587" s="7">
        <v>43795</v>
      </c>
      <c r="L587" t="s">
        <v>527</v>
      </c>
      <c r="M587" t="str">
        <f>IFERROR(INDEX(Table2[Campaign], MATCH(Table4[[#This Row],[Well Name (WellView Version)]], Table2[Well Name
Actual], 0)), "A_Others")</f>
        <v>DRJ - 2019</v>
      </c>
      <c r="N587" s="19">
        <f>IF(Table4[[#This Row],[Report Number]]=_xlfn.MINIFS(Table4[Report Number], Table4[Well Name (WellView Version)], Table4[[#This Row],[Well Name (WellView Version)]]), Table4[[#This Row],[Depth End (MD)]], Table4[[#This Row],[Depth End (MD)]]-F586)</f>
        <v>0</v>
      </c>
      <c r="O587" s="2">
        <f>IF(Table4[[#This Row],[Report Number]]=_xlfn.MINIFS(Table4[Report Number], Table4[Well Name (WellView Version)], Table4[[#This Row],[Well Name (WellView Version)]]), Table4[[#This Row],[Cum Time Log Days_WV]], Table4[[#This Row],[Cum Time Log Days_WV]]-G586)</f>
        <v>1</v>
      </c>
      <c r="P587" s="2">
        <f>(Table4[[#This Row],[dZ ft]]&lt;=50)*Table4[[#This Row],[dT days]]</f>
        <v>1</v>
      </c>
      <c r="Q587">
        <f>YEAR(Table4[[#This Row],[Report Start Date]])</f>
        <v>2019</v>
      </c>
      <c r="R587">
        <f>Table4[[#This Row],[Year Start Date]]</f>
        <v>2019</v>
      </c>
    </row>
    <row r="588" spans="2:18" x14ac:dyDescent="0.3">
      <c r="B588">
        <v>586</v>
      </c>
      <c r="C588" t="s">
        <v>649</v>
      </c>
      <c r="D588" t="s">
        <v>271</v>
      </c>
      <c r="E588">
        <v>21</v>
      </c>
      <c r="F588" s="2">
        <v>1620</v>
      </c>
      <c r="G588" s="2">
        <v>20.062500000000007</v>
      </c>
      <c r="H588">
        <v>0</v>
      </c>
      <c r="I588">
        <v>0</v>
      </c>
      <c r="J588" s="7">
        <v>43795</v>
      </c>
      <c r="K588" s="7">
        <v>43796</v>
      </c>
      <c r="L588" t="s">
        <v>527</v>
      </c>
      <c r="M588" t="str">
        <f>IFERROR(INDEX(Table2[Campaign], MATCH(Table4[[#This Row],[Well Name (WellView Version)]], Table2[Well Name
Actual], 0)), "A_Others")</f>
        <v>DRJ - 2019</v>
      </c>
      <c r="N588" s="19">
        <f>IF(Table4[[#This Row],[Report Number]]=_xlfn.MINIFS(Table4[Report Number], Table4[Well Name (WellView Version)], Table4[[#This Row],[Well Name (WellView Version)]]), Table4[[#This Row],[Depth End (MD)]], Table4[[#This Row],[Depth End (MD)]]-F587)</f>
        <v>0</v>
      </c>
      <c r="O588" s="2">
        <f>IF(Table4[[#This Row],[Report Number]]=_xlfn.MINIFS(Table4[Report Number], Table4[Well Name (WellView Version)], Table4[[#This Row],[Well Name (WellView Version)]]), Table4[[#This Row],[Cum Time Log Days_WV]], Table4[[#This Row],[Cum Time Log Days_WV]]-G587)</f>
        <v>1</v>
      </c>
      <c r="P588" s="2">
        <f>(Table4[[#This Row],[dZ ft]]&lt;=50)*Table4[[#This Row],[dT days]]</f>
        <v>1</v>
      </c>
      <c r="Q588">
        <f>YEAR(Table4[[#This Row],[Report Start Date]])</f>
        <v>2019</v>
      </c>
      <c r="R588">
        <f>Table4[[#This Row],[Year Start Date]]</f>
        <v>2019</v>
      </c>
    </row>
    <row r="589" spans="2:18" x14ac:dyDescent="0.3">
      <c r="B589">
        <v>587</v>
      </c>
      <c r="C589" t="s">
        <v>649</v>
      </c>
      <c r="D589" t="s">
        <v>271</v>
      </c>
      <c r="E589">
        <v>22</v>
      </c>
      <c r="F589" s="2">
        <v>1620</v>
      </c>
      <c r="G589" s="2">
        <v>21.062500000000007</v>
      </c>
      <c r="H589">
        <v>0</v>
      </c>
      <c r="I589">
        <v>0</v>
      </c>
      <c r="J589" s="7">
        <v>43796</v>
      </c>
      <c r="K589" s="7">
        <v>43797</v>
      </c>
      <c r="L589" t="s">
        <v>527</v>
      </c>
      <c r="M589" t="str">
        <f>IFERROR(INDEX(Table2[Campaign], MATCH(Table4[[#This Row],[Well Name (WellView Version)]], Table2[Well Name
Actual], 0)), "A_Others")</f>
        <v>DRJ - 2019</v>
      </c>
      <c r="N589" s="19">
        <f>IF(Table4[[#This Row],[Report Number]]=_xlfn.MINIFS(Table4[Report Number], Table4[Well Name (WellView Version)], Table4[[#This Row],[Well Name (WellView Version)]]), Table4[[#This Row],[Depth End (MD)]], Table4[[#This Row],[Depth End (MD)]]-F588)</f>
        <v>0</v>
      </c>
      <c r="O589" s="2">
        <f>IF(Table4[[#This Row],[Report Number]]=_xlfn.MINIFS(Table4[Report Number], Table4[Well Name (WellView Version)], Table4[[#This Row],[Well Name (WellView Version)]]), Table4[[#This Row],[Cum Time Log Days_WV]], Table4[[#This Row],[Cum Time Log Days_WV]]-G588)</f>
        <v>1</v>
      </c>
      <c r="P589" s="2">
        <f>(Table4[[#This Row],[dZ ft]]&lt;=50)*Table4[[#This Row],[dT days]]</f>
        <v>1</v>
      </c>
      <c r="Q589">
        <f>YEAR(Table4[[#This Row],[Report Start Date]])</f>
        <v>2019</v>
      </c>
      <c r="R589">
        <f>Table4[[#This Row],[Year Start Date]]</f>
        <v>2019</v>
      </c>
    </row>
    <row r="590" spans="2:18" x14ac:dyDescent="0.3">
      <c r="B590">
        <v>588</v>
      </c>
      <c r="C590" t="s">
        <v>649</v>
      </c>
      <c r="D590" t="s">
        <v>271</v>
      </c>
      <c r="E590">
        <v>23</v>
      </c>
      <c r="F590" s="2">
        <v>1620</v>
      </c>
      <c r="G590" s="2">
        <v>22.062500000000007</v>
      </c>
      <c r="H590">
        <v>0</v>
      </c>
      <c r="I590">
        <v>0</v>
      </c>
      <c r="J590" s="7">
        <v>43797</v>
      </c>
      <c r="K590" s="7">
        <v>43798</v>
      </c>
      <c r="L590" t="s">
        <v>527</v>
      </c>
      <c r="M590" t="str">
        <f>IFERROR(INDEX(Table2[Campaign], MATCH(Table4[[#This Row],[Well Name (WellView Version)]], Table2[Well Name
Actual], 0)), "A_Others")</f>
        <v>DRJ - 2019</v>
      </c>
      <c r="N590" s="19">
        <f>IF(Table4[[#This Row],[Report Number]]=_xlfn.MINIFS(Table4[Report Number], Table4[Well Name (WellView Version)], Table4[[#This Row],[Well Name (WellView Version)]]), Table4[[#This Row],[Depth End (MD)]], Table4[[#This Row],[Depth End (MD)]]-F589)</f>
        <v>0</v>
      </c>
      <c r="O590" s="2">
        <f>IF(Table4[[#This Row],[Report Number]]=_xlfn.MINIFS(Table4[Report Number], Table4[Well Name (WellView Version)], Table4[[#This Row],[Well Name (WellView Version)]]), Table4[[#This Row],[Cum Time Log Days_WV]], Table4[[#This Row],[Cum Time Log Days_WV]]-G589)</f>
        <v>1</v>
      </c>
      <c r="P590" s="2">
        <f>(Table4[[#This Row],[dZ ft]]&lt;=50)*Table4[[#This Row],[dT days]]</f>
        <v>1</v>
      </c>
      <c r="Q590">
        <f>YEAR(Table4[[#This Row],[Report Start Date]])</f>
        <v>2019</v>
      </c>
      <c r="R590">
        <f>Table4[[#This Row],[Year Start Date]]</f>
        <v>2019</v>
      </c>
    </row>
    <row r="591" spans="2:18" x14ac:dyDescent="0.3">
      <c r="B591">
        <v>589</v>
      </c>
      <c r="C591" t="s">
        <v>649</v>
      </c>
      <c r="D591" t="s">
        <v>271</v>
      </c>
      <c r="E591">
        <v>24</v>
      </c>
      <c r="F591" s="2">
        <v>1620</v>
      </c>
      <c r="G591" s="2">
        <v>23.062500000000007</v>
      </c>
      <c r="H591">
        <v>0</v>
      </c>
      <c r="I591">
        <v>0</v>
      </c>
      <c r="J591" s="7">
        <v>43798</v>
      </c>
      <c r="K591" s="7">
        <v>43799</v>
      </c>
      <c r="L591" t="s">
        <v>527</v>
      </c>
      <c r="M591" t="str">
        <f>IFERROR(INDEX(Table2[Campaign], MATCH(Table4[[#This Row],[Well Name (WellView Version)]], Table2[Well Name
Actual], 0)), "A_Others")</f>
        <v>DRJ - 2019</v>
      </c>
      <c r="N591" s="19">
        <f>IF(Table4[[#This Row],[Report Number]]=_xlfn.MINIFS(Table4[Report Number], Table4[Well Name (WellView Version)], Table4[[#This Row],[Well Name (WellView Version)]]), Table4[[#This Row],[Depth End (MD)]], Table4[[#This Row],[Depth End (MD)]]-F590)</f>
        <v>0</v>
      </c>
      <c r="O591" s="2">
        <f>IF(Table4[[#This Row],[Report Number]]=_xlfn.MINIFS(Table4[Report Number], Table4[Well Name (WellView Version)], Table4[[#This Row],[Well Name (WellView Version)]]), Table4[[#This Row],[Cum Time Log Days_WV]], Table4[[#This Row],[Cum Time Log Days_WV]]-G590)</f>
        <v>1</v>
      </c>
      <c r="P591" s="2">
        <f>(Table4[[#This Row],[dZ ft]]&lt;=50)*Table4[[#This Row],[dT days]]</f>
        <v>1</v>
      </c>
      <c r="Q591">
        <f>YEAR(Table4[[#This Row],[Report Start Date]])</f>
        <v>2019</v>
      </c>
      <c r="R591">
        <f>Table4[[#This Row],[Year Start Date]]</f>
        <v>2019</v>
      </c>
    </row>
    <row r="592" spans="2:18" x14ac:dyDescent="0.3">
      <c r="B592">
        <v>590</v>
      </c>
      <c r="C592" t="s">
        <v>649</v>
      </c>
      <c r="D592" t="s">
        <v>271</v>
      </c>
      <c r="E592">
        <v>25</v>
      </c>
      <c r="F592" s="2">
        <v>1836.9999999999998</v>
      </c>
      <c r="G592" s="2">
        <v>24.062500000000007</v>
      </c>
      <c r="H592">
        <v>216.99999999999994</v>
      </c>
      <c r="I592">
        <v>216.99999999999994</v>
      </c>
      <c r="J592" s="7">
        <v>43799</v>
      </c>
      <c r="K592" s="7">
        <v>43800</v>
      </c>
      <c r="L592" t="s">
        <v>527</v>
      </c>
      <c r="M592" t="str">
        <f>IFERROR(INDEX(Table2[Campaign], MATCH(Table4[[#This Row],[Well Name (WellView Version)]], Table2[Well Name
Actual], 0)), "A_Others")</f>
        <v>DRJ - 2019</v>
      </c>
      <c r="N592" s="19">
        <f>IF(Table4[[#This Row],[Report Number]]=_xlfn.MINIFS(Table4[Report Number], Table4[Well Name (WellView Version)], Table4[[#This Row],[Well Name (WellView Version)]]), Table4[[#This Row],[Depth End (MD)]], Table4[[#This Row],[Depth End (MD)]]-F591)</f>
        <v>216.99999999999977</v>
      </c>
      <c r="O592" s="2">
        <f>IF(Table4[[#This Row],[Report Number]]=_xlfn.MINIFS(Table4[Report Number], Table4[Well Name (WellView Version)], Table4[[#This Row],[Well Name (WellView Version)]]), Table4[[#This Row],[Cum Time Log Days_WV]], Table4[[#This Row],[Cum Time Log Days_WV]]-G591)</f>
        <v>1</v>
      </c>
      <c r="P592" s="2">
        <f>(Table4[[#This Row],[dZ ft]]&lt;=50)*Table4[[#This Row],[dT days]]</f>
        <v>0</v>
      </c>
      <c r="Q592">
        <f>YEAR(Table4[[#This Row],[Report Start Date]])</f>
        <v>2019</v>
      </c>
      <c r="R592">
        <f>Table4[[#This Row],[Year Start Date]]</f>
        <v>2019</v>
      </c>
    </row>
    <row r="593" spans="2:18" x14ac:dyDescent="0.3">
      <c r="B593">
        <v>591</v>
      </c>
      <c r="C593" t="s">
        <v>649</v>
      </c>
      <c r="D593" t="s">
        <v>271</v>
      </c>
      <c r="E593">
        <v>26</v>
      </c>
      <c r="F593" s="2">
        <v>2350</v>
      </c>
      <c r="G593" s="2">
        <v>25.062500000000007</v>
      </c>
      <c r="H593">
        <v>513.00000000000023</v>
      </c>
      <c r="I593">
        <v>513.00000000000023</v>
      </c>
      <c r="J593" s="7">
        <v>43800</v>
      </c>
      <c r="K593" s="7">
        <v>43801</v>
      </c>
      <c r="L593" t="s">
        <v>527</v>
      </c>
      <c r="M593" t="str">
        <f>IFERROR(INDEX(Table2[Campaign], MATCH(Table4[[#This Row],[Well Name (WellView Version)]], Table2[Well Name
Actual], 0)), "A_Others")</f>
        <v>DRJ - 2019</v>
      </c>
      <c r="N593" s="19">
        <f>IF(Table4[[#This Row],[Report Number]]=_xlfn.MINIFS(Table4[Report Number], Table4[Well Name (WellView Version)], Table4[[#This Row],[Well Name (WellView Version)]]), Table4[[#This Row],[Depth End (MD)]], Table4[[#This Row],[Depth End (MD)]]-F592)</f>
        <v>513.00000000000023</v>
      </c>
      <c r="O593" s="2">
        <f>IF(Table4[[#This Row],[Report Number]]=_xlfn.MINIFS(Table4[Report Number], Table4[Well Name (WellView Version)], Table4[[#This Row],[Well Name (WellView Version)]]), Table4[[#This Row],[Cum Time Log Days_WV]], Table4[[#This Row],[Cum Time Log Days_WV]]-G592)</f>
        <v>1</v>
      </c>
      <c r="P593" s="2">
        <f>(Table4[[#This Row],[dZ ft]]&lt;=50)*Table4[[#This Row],[dT days]]</f>
        <v>0</v>
      </c>
      <c r="Q593">
        <f>YEAR(Table4[[#This Row],[Report Start Date]])</f>
        <v>2019</v>
      </c>
      <c r="R593">
        <f>Table4[[#This Row],[Year Start Date]]</f>
        <v>2019</v>
      </c>
    </row>
    <row r="594" spans="2:18" x14ac:dyDescent="0.3">
      <c r="B594">
        <v>592</v>
      </c>
      <c r="C594" t="s">
        <v>649</v>
      </c>
      <c r="D594" t="s">
        <v>271</v>
      </c>
      <c r="E594">
        <v>27</v>
      </c>
      <c r="F594" s="2">
        <v>2601</v>
      </c>
      <c r="G594" s="2">
        <v>26.062500000000007</v>
      </c>
      <c r="H594">
        <v>250.99999999999977</v>
      </c>
      <c r="I594">
        <v>250.99999999999977</v>
      </c>
      <c r="J594" s="7">
        <v>43801</v>
      </c>
      <c r="K594" s="7">
        <v>43802</v>
      </c>
      <c r="L594" t="s">
        <v>527</v>
      </c>
      <c r="M594" t="str">
        <f>IFERROR(INDEX(Table2[Campaign], MATCH(Table4[[#This Row],[Well Name (WellView Version)]], Table2[Well Name
Actual], 0)), "A_Others")</f>
        <v>DRJ - 2019</v>
      </c>
      <c r="N594" s="19">
        <f>IF(Table4[[#This Row],[Report Number]]=_xlfn.MINIFS(Table4[Report Number], Table4[Well Name (WellView Version)], Table4[[#This Row],[Well Name (WellView Version)]]), Table4[[#This Row],[Depth End (MD)]], Table4[[#This Row],[Depth End (MD)]]-F593)</f>
        <v>251</v>
      </c>
      <c r="O594" s="2">
        <f>IF(Table4[[#This Row],[Report Number]]=_xlfn.MINIFS(Table4[Report Number], Table4[Well Name (WellView Version)], Table4[[#This Row],[Well Name (WellView Version)]]), Table4[[#This Row],[Cum Time Log Days_WV]], Table4[[#This Row],[Cum Time Log Days_WV]]-G593)</f>
        <v>1</v>
      </c>
      <c r="P594" s="2">
        <f>(Table4[[#This Row],[dZ ft]]&lt;=50)*Table4[[#This Row],[dT days]]</f>
        <v>0</v>
      </c>
      <c r="Q594">
        <f>YEAR(Table4[[#This Row],[Report Start Date]])</f>
        <v>2019</v>
      </c>
      <c r="R594">
        <f>Table4[[#This Row],[Year Start Date]]</f>
        <v>2019</v>
      </c>
    </row>
    <row r="595" spans="2:18" x14ac:dyDescent="0.3">
      <c r="B595">
        <v>593</v>
      </c>
      <c r="C595" t="s">
        <v>649</v>
      </c>
      <c r="D595" t="s">
        <v>271</v>
      </c>
      <c r="E595">
        <v>28</v>
      </c>
      <c r="F595" s="2">
        <v>2822</v>
      </c>
      <c r="G595" s="2">
        <v>27.062500000000007</v>
      </c>
      <c r="H595">
        <v>221.00000000000011</v>
      </c>
      <c r="I595">
        <v>221.00000000000011</v>
      </c>
      <c r="J595" s="7">
        <v>43802</v>
      </c>
      <c r="K595" s="7">
        <v>43803</v>
      </c>
      <c r="L595" t="s">
        <v>527</v>
      </c>
      <c r="M595" t="str">
        <f>IFERROR(INDEX(Table2[Campaign], MATCH(Table4[[#This Row],[Well Name (WellView Version)]], Table2[Well Name
Actual], 0)), "A_Others")</f>
        <v>DRJ - 2019</v>
      </c>
      <c r="N595" s="19">
        <f>IF(Table4[[#This Row],[Report Number]]=_xlfn.MINIFS(Table4[Report Number], Table4[Well Name (WellView Version)], Table4[[#This Row],[Well Name (WellView Version)]]), Table4[[#This Row],[Depth End (MD)]], Table4[[#This Row],[Depth End (MD)]]-F594)</f>
        <v>221</v>
      </c>
      <c r="O595" s="2">
        <f>IF(Table4[[#This Row],[Report Number]]=_xlfn.MINIFS(Table4[Report Number], Table4[Well Name (WellView Version)], Table4[[#This Row],[Well Name (WellView Version)]]), Table4[[#This Row],[Cum Time Log Days_WV]], Table4[[#This Row],[Cum Time Log Days_WV]]-G594)</f>
        <v>1</v>
      </c>
      <c r="P595" s="2">
        <f>(Table4[[#This Row],[dZ ft]]&lt;=50)*Table4[[#This Row],[dT days]]</f>
        <v>0</v>
      </c>
      <c r="Q595">
        <f>YEAR(Table4[[#This Row],[Report Start Date]])</f>
        <v>2019</v>
      </c>
      <c r="R595">
        <f>Table4[[#This Row],[Year Start Date]]</f>
        <v>2019</v>
      </c>
    </row>
    <row r="596" spans="2:18" x14ac:dyDescent="0.3">
      <c r="B596">
        <v>594</v>
      </c>
      <c r="C596" t="s">
        <v>649</v>
      </c>
      <c r="D596" t="s">
        <v>271</v>
      </c>
      <c r="E596">
        <v>29</v>
      </c>
      <c r="F596" s="2">
        <v>2822</v>
      </c>
      <c r="G596" s="2">
        <v>28.062500000000007</v>
      </c>
      <c r="H596">
        <v>0</v>
      </c>
      <c r="I596">
        <v>0</v>
      </c>
      <c r="J596" s="7">
        <v>43803</v>
      </c>
      <c r="K596" s="7">
        <v>43804</v>
      </c>
      <c r="L596" t="s">
        <v>527</v>
      </c>
      <c r="M596" t="str">
        <f>IFERROR(INDEX(Table2[Campaign], MATCH(Table4[[#This Row],[Well Name (WellView Version)]], Table2[Well Name
Actual], 0)), "A_Others")</f>
        <v>DRJ - 2019</v>
      </c>
      <c r="N596" s="19">
        <f>IF(Table4[[#This Row],[Report Number]]=_xlfn.MINIFS(Table4[Report Number], Table4[Well Name (WellView Version)], Table4[[#This Row],[Well Name (WellView Version)]]), Table4[[#This Row],[Depth End (MD)]], Table4[[#This Row],[Depth End (MD)]]-F595)</f>
        <v>0</v>
      </c>
      <c r="O596" s="2">
        <f>IF(Table4[[#This Row],[Report Number]]=_xlfn.MINIFS(Table4[Report Number], Table4[Well Name (WellView Version)], Table4[[#This Row],[Well Name (WellView Version)]]), Table4[[#This Row],[Cum Time Log Days_WV]], Table4[[#This Row],[Cum Time Log Days_WV]]-G595)</f>
        <v>1</v>
      </c>
      <c r="P596" s="2">
        <f>(Table4[[#This Row],[dZ ft]]&lt;=50)*Table4[[#This Row],[dT days]]</f>
        <v>1</v>
      </c>
      <c r="Q596">
        <f>YEAR(Table4[[#This Row],[Report Start Date]])</f>
        <v>2019</v>
      </c>
      <c r="R596">
        <f>Table4[[#This Row],[Year Start Date]]</f>
        <v>2019</v>
      </c>
    </row>
    <row r="597" spans="2:18" x14ac:dyDescent="0.3">
      <c r="B597">
        <v>595</v>
      </c>
      <c r="C597" t="s">
        <v>649</v>
      </c>
      <c r="D597" t="s">
        <v>271</v>
      </c>
      <c r="E597">
        <v>30</v>
      </c>
      <c r="F597" s="2">
        <v>3129</v>
      </c>
      <c r="G597" s="2">
        <v>29.062500000000007</v>
      </c>
      <c r="H597">
        <v>306.99999999999977</v>
      </c>
      <c r="I597">
        <v>306.99999999999977</v>
      </c>
      <c r="J597" s="7">
        <v>43804</v>
      </c>
      <c r="K597" s="7">
        <v>43805</v>
      </c>
      <c r="L597" t="s">
        <v>527</v>
      </c>
      <c r="M597" t="str">
        <f>IFERROR(INDEX(Table2[Campaign], MATCH(Table4[[#This Row],[Well Name (WellView Version)]], Table2[Well Name
Actual], 0)), "A_Others")</f>
        <v>DRJ - 2019</v>
      </c>
      <c r="N597" s="19">
        <f>IF(Table4[[#This Row],[Report Number]]=_xlfn.MINIFS(Table4[Report Number], Table4[Well Name (WellView Version)], Table4[[#This Row],[Well Name (WellView Version)]]), Table4[[#This Row],[Depth End (MD)]], Table4[[#This Row],[Depth End (MD)]]-F596)</f>
        <v>307</v>
      </c>
      <c r="O597" s="2">
        <f>IF(Table4[[#This Row],[Report Number]]=_xlfn.MINIFS(Table4[Report Number], Table4[Well Name (WellView Version)], Table4[[#This Row],[Well Name (WellView Version)]]), Table4[[#This Row],[Cum Time Log Days_WV]], Table4[[#This Row],[Cum Time Log Days_WV]]-G596)</f>
        <v>1</v>
      </c>
      <c r="P597" s="2">
        <f>(Table4[[#This Row],[dZ ft]]&lt;=50)*Table4[[#This Row],[dT days]]</f>
        <v>0</v>
      </c>
      <c r="Q597">
        <f>YEAR(Table4[[#This Row],[Report Start Date]])</f>
        <v>2019</v>
      </c>
      <c r="R597">
        <f>Table4[[#This Row],[Year Start Date]]</f>
        <v>2019</v>
      </c>
    </row>
    <row r="598" spans="2:18" x14ac:dyDescent="0.3">
      <c r="B598">
        <v>596</v>
      </c>
      <c r="C598" t="s">
        <v>649</v>
      </c>
      <c r="D598" t="s">
        <v>271</v>
      </c>
      <c r="E598">
        <v>31</v>
      </c>
      <c r="F598" s="2">
        <v>3549.9999999999995</v>
      </c>
      <c r="G598" s="2">
        <v>30.062500000000007</v>
      </c>
      <c r="H598">
        <v>420.99999999999983</v>
      </c>
      <c r="I598">
        <v>420.99999999999983</v>
      </c>
      <c r="J598" s="7">
        <v>43805</v>
      </c>
      <c r="K598" s="7">
        <v>43806</v>
      </c>
      <c r="L598" t="s">
        <v>527</v>
      </c>
      <c r="M598" t="str">
        <f>IFERROR(INDEX(Table2[Campaign], MATCH(Table4[[#This Row],[Well Name (WellView Version)]], Table2[Well Name
Actual], 0)), "A_Others")</f>
        <v>DRJ - 2019</v>
      </c>
      <c r="N598" s="19">
        <f>IF(Table4[[#This Row],[Report Number]]=_xlfn.MINIFS(Table4[Report Number], Table4[Well Name (WellView Version)], Table4[[#This Row],[Well Name (WellView Version)]]), Table4[[#This Row],[Depth End (MD)]], Table4[[#This Row],[Depth End (MD)]]-F597)</f>
        <v>420.99999999999955</v>
      </c>
      <c r="O598" s="2">
        <f>IF(Table4[[#This Row],[Report Number]]=_xlfn.MINIFS(Table4[Report Number], Table4[Well Name (WellView Version)], Table4[[#This Row],[Well Name (WellView Version)]]), Table4[[#This Row],[Cum Time Log Days_WV]], Table4[[#This Row],[Cum Time Log Days_WV]]-G597)</f>
        <v>1</v>
      </c>
      <c r="P598" s="2">
        <f>(Table4[[#This Row],[dZ ft]]&lt;=50)*Table4[[#This Row],[dT days]]</f>
        <v>0</v>
      </c>
      <c r="Q598">
        <f>YEAR(Table4[[#This Row],[Report Start Date]])</f>
        <v>2019</v>
      </c>
      <c r="R598">
        <f>Table4[[#This Row],[Year Start Date]]</f>
        <v>2019</v>
      </c>
    </row>
    <row r="599" spans="2:18" x14ac:dyDescent="0.3">
      <c r="B599">
        <v>597</v>
      </c>
      <c r="C599" t="s">
        <v>649</v>
      </c>
      <c r="D599" t="s">
        <v>271</v>
      </c>
      <c r="E599">
        <v>32</v>
      </c>
      <c r="F599" s="2">
        <v>3549.9999999999995</v>
      </c>
      <c r="G599" s="2">
        <v>31.062500000000007</v>
      </c>
      <c r="H599">
        <v>0</v>
      </c>
      <c r="I599">
        <v>0</v>
      </c>
      <c r="J599" s="7">
        <v>43806</v>
      </c>
      <c r="K599" s="7">
        <v>43807</v>
      </c>
      <c r="L599" t="s">
        <v>527</v>
      </c>
      <c r="M599" t="str">
        <f>IFERROR(INDEX(Table2[Campaign], MATCH(Table4[[#This Row],[Well Name (WellView Version)]], Table2[Well Name
Actual], 0)), "A_Others")</f>
        <v>DRJ - 2019</v>
      </c>
      <c r="N599" s="19">
        <f>IF(Table4[[#This Row],[Report Number]]=_xlfn.MINIFS(Table4[Report Number], Table4[Well Name (WellView Version)], Table4[[#This Row],[Well Name (WellView Version)]]), Table4[[#This Row],[Depth End (MD)]], Table4[[#This Row],[Depth End (MD)]]-F598)</f>
        <v>0</v>
      </c>
      <c r="O599" s="2">
        <f>IF(Table4[[#This Row],[Report Number]]=_xlfn.MINIFS(Table4[Report Number], Table4[Well Name (WellView Version)], Table4[[#This Row],[Well Name (WellView Version)]]), Table4[[#This Row],[Cum Time Log Days_WV]], Table4[[#This Row],[Cum Time Log Days_WV]]-G598)</f>
        <v>1</v>
      </c>
      <c r="P599" s="2">
        <f>(Table4[[#This Row],[dZ ft]]&lt;=50)*Table4[[#This Row],[dT days]]</f>
        <v>1</v>
      </c>
      <c r="Q599">
        <f>YEAR(Table4[[#This Row],[Report Start Date]])</f>
        <v>2019</v>
      </c>
      <c r="R599">
        <f>Table4[[#This Row],[Year Start Date]]</f>
        <v>2019</v>
      </c>
    </row>
    <row r="600" spans="2:18" x14ac:dyDescent="0.3">
      <c r="B600">
        <v>598</v>
      </c>
      <c r="C600" t="s">
        <v>649</v>
      </c>
      <c r="D600" t="s">
        <v>271</v>
      </c>
      <c r="E600">
        <v>33</v>
      </c>
      <c r="F600" s="2">
        <v>3549.9999999999995</v>
      </c>
      <c r="G600" s="2">
        <v>32.062500000000007</v>
      </c>
      <c r="H600">
        <v>0</v>
      </c>
      <c r="I600">
        <v>0</v>
      </c>
      <c r="J600" s="7">
        <v>43807</v>
      </c>
      <c r="K600" s="7">
        <v>43808</v>
      </c>
      <c r="L600" t="s">
        <v>527</v>
      </c>
      <c r="M600" t="str">
        <f>IFERROR(INDEX(Table2[Campaign], MATCH(Table4[[#This Row],[Well Name (WellView Version)]], Table2[Well Name
Actual], 0)), "A_Others")</f>
        <v>DRJ - 2019</v>
      </c>
      <c r="N600" s="19">
        <f>IF(Table4[[#This Row],[Report Number]]=_xlfn.MINIFS(Table4[Report Number], Table4[Well Name (WellView Version)], Table4[[#This Row],[Well Name (WellView Version)]]), Table4[[#This Row],[Depth End (MD)]], Table4[[#This Row],[Depth End (MD)]]-F599)</f>
        <v>0</v>
      </c>
      <c r="O600" s="2">
        <f>IF(Table4[[#This Row],[Report Number]]=_xlfn.MINIFS(Table4[Report Number], Table4[Well Name (WellView Version)], Table4[[#This Row],[Well Name (WellView Version)]]), Table4[[#This Row],[Cum Time Log Days_WV]], Table4[[#This Row],[Cum Time Log Days_WV]]-G599)</f>
        <v>1</v>
      </c>
      <c r="P600" s="2">
        <f>(Table4[[#This Row],[dZ ft]]&lt;=50)*Table4[[#This Row],[dT days]]</f>
        <v>1</v>
      </c>
      <c r="Q600">
        <f>YEAR(Table4[[#This Row],[Report Start Date]])</f>
        <v>2019</v>
      </c>
      <c r="R600">
        <f>Table4[[#This Row],[Year Start Date]]</f>
        <v>2019</v>
      </c>
    </row>
    <row r="601" spans="2:18" x14ac:dyDescent="0.3">
      <c r="B601">
        <v>599</v>
      </c>
      <c r="C601" t="s">
        <v>649</v>
      </c>
      <c r="D601" t="s">
        <v>271</v>
      </c>
      <c r="E601">
        <v>34</v>
      </c>
      <c r="F601" s="2">
        <v>3549.9999999999995</v>
      </c>
      <c r="G601" s="2">
        <v>33.062500000000007</v>
      </c>
      <c r="H601">
        <v>0</v>
      </c>
      <c r="I601">
        <v>0</v>
      </c>
      <c r="J601" s="7">
        <v>43808</v>
      </c>
      <c r="K601" s="7">
        <v>43809</v>
      </c>
      <c r="L601" t="s">
        <v>527</v>
      </c>
      <c r="M601" t="str">
        <f>IFERROR(INDEX(Table2[Campaign], MATCH(Table4[[#This Row],[Well Name (WellView Version)]], Table2[Well Name
Actual], 0)), "A_Others")</f>
        <v>DRJ - 2019</v>
      </c>
      <c r="N601" s="19">
        <f>IF(Table4[[#This Row],[Report Number]]=_xlfn.MINIFS(Table4[Report Number], Table4[Well Name (WellView Version)], Table4[[#This Row],[Well Name (WellView Version)]]), Table4[[#This Row],[Depth End (MD)]], Table4[[#This Row],[Depth End (MD)]]-F600)</f>
        <v>0</v>
      </c>
      <c r="O601" s="2">
        <f>IF(Table4[[#This Row],[Report Number]]=_xlfn.MINIFS(Table4[Report Number], Table4[Well Name (WellView Version)], Table4[[#This Row],[Well Name (WellView Version)]]), Table4[[#This Row],[Cum Time Log Days_WV]], Table4[[#This Row],[Cum Time Log Days_WV]]-G600)</f>
        <v>1</v>
      </c>
      <c r="P601" s="2">
        <f>(Table4[[#This Row],[dZ ft]]&lt;=50)*Table4[[#This Row],[dT days]]</f>
        <v>1</v>
      </c>
      <c r="Q601">
        <f>YEAR(Table4[[#This Row],[Report Start Date]])</f>
        <v>2019</v>
      </c>
      <c r="R601">
        <f>Table4[[#This Row],[Year Start Date]]</f>
        <v>2019</v>
      </c>
    </row>
    <row r="602" spans="2:18" x14ac:dyDescent="0.3">
      <c r="B602">
        <v>600</v>
      </c>
      <c r="C602" t="s">
        <v>649</v>
      </c>
      <c r="D602" t="s">
        <v>271</v>
      </c>
      <c r="E602">
        <v>35</v>
      </c>
      <c r="F602" s="2">
        <v>3549.9999999999995</v>
      </c>
      <c r="G602" s="2">
        <v>34.062500000000007</v>
      </c>
      <c r="H602">
        <v>0</v>
      </c>
      <c r="I602">
        <v>0</v>
      </c>
      <c r="J602" s="7">
        <v>43809</v>
      </c>
      <c r="K602" s="7">
        <v>43810</v>
      </c>
      <c r="L602" t="s">
        <v>519</v>
      </c>
      <c r="M602" t="str">
        <f>IFERROR(INDEX(Table2[Campaign], MATCH(Table4[[#This Row],[Well Name (WellView Version)]], Table2[Well Name
Actual], 0)), "A_Others")</f>
        <v>DRJ - 2019</v>
      </c>
      <c r="N602" s="19">
        <f>IF(Table4[[#This Row],[Report Number]]=_xlfn.MINIFS(Table4[Report Number], Table4[Well Name (WellView Version)], Table4[[#This Row],[Well Name (WellView Version)]]), Table4[[#This Row],[Depth End (MD)]], Table4[[#This Row],[Depth End (MD)]]-F601)</f>
        <v>0</v>
      </c>
      <c r="O602" s="2">
        <f>IF(Table4[[#This Row],[Report Number]]=_xlfn.MINIFS(Table4[Report Number], Table4[Well Name (WellView Version)], Table4[[#This Row],[Well Name (WellView Version)]]), Table4[[#This Row],[Cum Time Log Days_WV]], Table4[[#This Row],[Cum Time Log Days_WV]]-G601)</f>
        <v>1</v>
      </c>
      <c r="P602" s="2">
        <f>(Table4[[#This Row],[dZ ft]]&lt;=50)*Table4[[#This Row],[dT days]]</f>
        <v>1</v>
      </c>
      <c r="Q602">
        <f>YEAR(Table4[[#This Row],[Report Start Date]])</f>
        <v>2019</v>
      </c>
      <c r="R602">
        <f>Table4[[#This Row],[Year Start Date]]</f>
        <v>2019</v>
      </c>
    </row>
    <row r="603" spans="2:18" x14ac:dyDescent="0.3">
      <c r="B603">
        <v>601</v>
      </c>
      <c r="C603" t="s">
        <v>649</v>
      </c>
      <c r="D603" t="s">
        <v>271</v>
      </c>
      <c r="E603">
        <v>36</v>
      </c>
      <c r="F603" s="2">
        <v>3549.9999999999995</v>
      </c>
      <c r="G603" s="2">
        <v>35.062500000000007</v>
      </c>
      <c r="H603">
        <v>0</v>
      </c>
      <c r="I603">
        <v>0</v>
      </c>
      <c r="J603" s="7">
        <v>43810</v>
      </c>
      <c r="K603" s="7">
        <v>43811</v>
      </c>
      <c r="L603" t="s">
        <v>519</v>
      </c>
      <c r="M603" t="str">
        <f>IFERROR(INDEX(Table2[Campaign], MATCH(Table4[[#This Row],[Well Name (WellView Version)]], Table2[Well Name
Actual], 0)), "A_Others")</f>
        <v>DRJ - 2019</v>
      </c>
      <c r="N603" s="19">
        <f>IF(Table4[[#This Row],[Report Number]]=_xlfn.MINIFS(Table4[Report Number], Table4[Well Name (WellView Version)], Table4[[#This Row],[Well Name (WellView Version)]]), Table4[[#This Row],[Depth End (MD)]], Table4[[#This Row],[Depth End (MD)]]-F602)</f>
        <v>0</v>
      </c>
      <c r="O603" s="2">
        <f>IF(Table4[[#This Row],[Report Number]]=_xlfn.MINIFS(Table4[Report Number], Table4[Well Name (WellView Version)], Table4[[#This Row],[Well Name (WellView Version)]]), Table4[[#This Row],[Cum Time Log Days_WV]], Table4[[#This Row],[Cum Time Log Days_WV]]-G602)</f>
        <v>1</v>
      </c>
      <c r="P603" s="2">
        <f>(Table4[[#This Row],[dZ ft]]&lt;=50)*Table4[[#This Row],[dT days]]</f>
        <v>1</v>
      </c>
      <c r="Q603">
        <f>YEAR(Table4[[#This Row],[Report Start Date]])</f>
        <v>2019</v>
      </c>
      <c r="R603">
        <f>Table4[[#This Row],[Year Start Date]]</f>
        <v>2019</v>
      </c>
    </row>
    <row r="604" spans="2:18" x14ac:dyDescent="0.3">
      <c r="B604">
        <v>602</v>
      </c>
      <c r="C604" t="s">
        <v>649</v>
      </c>
      <c r="D604" t="s">
        <v>271</v>
      </c>
      <c r="E604">
        <v>37</v>
      </c>
      <c r="F604" s="2">
        <v>3549.9999999999995</v>
      </c>
      <c r="G604" s="2">
        <v>36.062500000000007</v>
      </c>
      <c r="H604">
        <v>0</v>
      </c>
      <c r="I604">
        <v>0</v>
      </c>
      <c r="J604" s="7">
        <v>43811</v>
      </c>
      <c r="K604" s="7">
        <v>43812</v>
      </c>
      <c r="L604" t="s">
        <v>519</v>
      </c>
      <c r="M604" t="str">
        <f>IFERROR(INDEX(Table2[Campaign], MATCH(Table4[[#This Row],[Well Name (WellView Version)]], Table2[Well Name
Actual], 0)), "A_Others")</f>
        <v>DRJ - 2019</v>
      </c>
      <c r="N604" s="19">
        <f>IF(Table4[[#This Row],[Report Number]]=_xlfn.MINIFS(Table4[Report Number], Table4[Well Name (WellView Version)], Table4[[#This Row],[Well Name (WellView Version)]]), Table4[[#This Row],[Depth End (MD)]], Table4[[#This Row],[Depth End (MD)]]-F603)</f>
        <v>0</v>
      </c>
      <c r="O604" s="2">
        <f>IF(Table4[[#This Row],[Report Number]]=_xlfn.MINIFS(Table4[Report Number], Table4[Well Name (WellView Version)], Table4[[#This Row],[Well Name (WellView Version)]]), Table4[[#This Row],[Cum Time Log Days_WV]], Table4[[#This Row],[Cum Time Log Days_WV]]-G603)</f>
        <v>1</v>
      </c>
      <c r="P604" s="2">
        <f>(Table4[[#This Row],[dZ ft]]&lt;=50)*Table4[[#This Row],[dT days]]</f>
        <v>1</v>
      </c>
      <c r="Q604">
        <f>YEAR(Table4[[#This Row],[Report Start Date]])</f>
        <v>2019</v>
      </c>
      <c r="R604">
        <f>Table4[[#This Row],[Year Start Date]]</f>
        <v>2019</v>
      </c>
    </row>
    <row r="605" spans="2:18" x14ac:dyDescent="0.3">
      <c r="B605">
        <v>603</v>
      </c>
      <c r="C605" t="s">
        <v>649</v>
      </c>
      <c r="D605" t="s">
        <v>271</v>
      </c>
      <c r="E605">
        <v>38</v>
      </c>
      <c r="F605" s="2">
        <v>3549.9999999999995</v>
      </c>
      <c r="G605" s="2">
        <v>37.062500000000007</v>
      </c>
      <c r="H605">
        <v>0</v>
      </c>
      <c r="I605">
        <v>0</v>
      </c>
      <c r="J605" s="7">
        <v>43812</v>
      </c>
      <c r="K605" s="7">
        <v>43813</v>
      </c>
      <c r="L605" t="s">
        <v>519</v>
      </c>
      <c r="M605" t="str">
        <f>IFERROR(INDEX(Table2[Campaign], MATCH(Table4[[#This Row],[Well Name (WellView Version)]], Table2[Well Name
Actual], 0)), "A_Others")</f>
        <v>DRJ - 2019</v>
      </c>
      <c r="N605" s="19">
        <f>IF(Table4[[#This Row],[Report Number]]=_xlfn.MINIFS(Table4[Report Number], Table4[Well Name (WellView Version)], Table4[[#This Row],[Well Name (WellView Version)]]), Table4[[#This Row],[Depth End (MD)]], Table4[[#This Row],[Depth End (MD)]]-F604)</f>
        <v>0</v>
      </c>
      <c r="O605" s="2">
        <f>IF(Table4[[#This Row],[Report Number]]=_xlfn.MINIFS(Table4[Report Number], Table4[Well Name (WellView Version)], Table4[[#This Row],[Well Name (WellView Version)]]), Table4[[#This Row],[Cum Time Log Days_WV]], Table4[[#This Row],[Cum Time Log Days_WV]]-G604)</f>
        <v>1</v>
      </c>
      <c r="P605" s="2">
        <f>(Table4[[#This Row],[dZ ft]]&lt;=50)*Table4[[#This Row],[dT days]]</f>
        <v>1</v>
      </c>
      <c r="Q605">
        <f>YEAR(Table4[[#This Row],[Report Start Date]])</f>
        <v>2019</v>
      </c>
      <c r="R605">
        <f>Table4[[#This Row],[Year Start Date]]</f>
        <v>2019</v>
      </c>
    </row>
    <row r="606" spans="2:18" x14ac:dyDescent="0.3">
      <c r="B606">
        <v>604</v>
      </c>
      <c r="C606" t="s">
        <v>649</v>
      </c>
      <c r="D606" t="s">
        <v>271</v>
      </c>
      <c r="E606">
        <v>39</v>
      </c>
      <c r="F606" s="2">
        <v>3549.9999999999995</v>
      </c>
      <c r="G606" s="2">
        <v>38.062500000000007</v>
      </c>
      <c r="H606">
        <v>0</v>
      </c>
      <c r="I606">
        <v>0</v>
      </c>
      <c r="J606" s="7">
        <v>43813</v>
      </c>
      <c r="K606" s="7">
        <v>43814</v>
      </c>
      <c r="L606" t="s">
        <v>519</v>
      </c>
      <c r="M606" t="str">
        <f>IFERROR(INDEX(Table2[Campaign], MATCH(Table4[[#This Row],[Well Name (WellView Version)]], Table2[Well Name
Actual], 0)), "A_Others")</f>
        <v>DRJ - 2019</v>
      </c>
      <c r="N606" s="19">
        <f>IF(Table4[[#This Row],[Report Number]]=_xlfn.MINIFS(Table4[Report Number], Table4[Well Name (WellView Version)], Table4[[#This Row],[Well Name (WellView Version)]]), Table4[[#This Row],[Depth End (MD)]], Table4[[#This Row],[Depth End (MD)]]-F605)</f>
        <v>0</v>
      </c>
      <c r="O606" s="2">
        <f>IF(Table4[[#This Row],[Report Number]]=_xlfn.MINIFS(Table4[Report Number], Table4[Well Name (WellView Version)], Table4[[#This Row],[Well Name (WellView Version)]]), Table4[[#This Row],[Cum Time Log Days_WV]], Table4[[#This Row],[Cum Time Log Days_WV]]-G605)</f>
        <v>1</v>
      </c>
      <c r="P606" s="2">
        <f>(Table4[[#This Row],[dZ ft]]&lt;=50)*Table4[[#This Row],[dT days]]</f>
        <v>1</v>
      </c>
      <c r="Q606">
        <f>YEAR(Table4[[#This Row],[Report Start Date]])</f>
        <v>2019</v>
      </c>
      <c r="R606">
        <f>Table4[[#This Row],[Year Start Date]]</f>
        <v>2019</v>
      </c>
    </row>
    <row r="607" spans="2:18" x14ac:dyDescent="0.3">
      <c r="B607">
        <v>605</v>
      </c>
      <c r="C607" t="s">
        <v>649</v>
      </c>
      <c r="D607" t="s">
        <v>271</v>
      </c>
      <c r="E607">
        <v>40</v>
      </c>
      <c r="F607" s="2">
        <v>3549.9999999999995</v>
      </c>
      <c r="G607" s="2">
        <v>39.062500000000007</v>
      </c>
      <c r="H607">
        <v>0</v>
      </c>
      <c r="I607">
        <v>0</v>
      </c>
      <c r="J607" s="7">
        <v>43814</v>
      </c>
      <c r="K607" s="7">
        <v>43815</v>
      </c>
      <c r="L607" t="s">
        <v>519</v>
      </c>
      <c r="M607" t="str">
        <f>IFERROR(INDEX(Table2[Campaign], MATCH(Table4[[#This Row],[Well Name (WellView Version)]], Table2[Well Name
Actual], 0)), "A_Others")</f>
        <v>DRJ - 2019</v>
      </c>
      <c r="N607" s="19">
        <f>IF(Table4[[#This Row],[Report Number]]=_xlfn.MINIFS(Table4[Report Number], Table4[Well Name (WellView Version)], Table4[[#This Row],[Well Name (WellView Version)]]), Table4[[#This Row],[Depth End (MD)]], Table4[[#This Row],[Depth End (MD)]]-F606)</f>
        <v>0</v>
      </c>
      <c r="O607" s="2">
        <f>IF(Table4[[#This Row],[Report Number]]=_xlfn.MINIFS(Table4[Report Number], Table4[Well Name (WellView Version)], Table4[[#This Row],[Well Name (WellView Version)]]), Table4[[#This Row],[Cum Time Log Days_WV]], Table4[[#This Row],[Cum Time Log Days_WV]]-G606)</f>
        <v>1</v>
      </c>
      <c r="P607" s="2">
        <f>(Table4[[#This Row],[dZ ft]]&lt;=50)*Table4[[#This Row],[dT days]]</f>
        <v>1</v>
      </c>
      <c r="Q607">
        <f>YEAR(Table4[[#This Row],[Report Start Date]])</f>
        <v>2019</v>
      </c>
      <c r="R607">
        <f>Table4[[#This Row],[Year Start Date]]</f>
        <v>2019</v>
      </c>
    </row>
    <row r="608" spans="2:18" x14ac:dyDescent="0.3">
      <c r="B608">
        <v>606</v>
      </c>
      <c r="C608" t="s">
        <v>649</v>
      </c>
      <c r="D608" t="s">
        <v>271</v>
      </c>
      <c r="E608">
        <v>41</v>
      </c>
      <c r="F608" s="2">
        <v>3549.9999999999995</v>
      </c>
      <c r="G608" s="2">
        <v>40.062500000000007</v>
      </c>
      <c r="H608">
        <v>0</v>
      </c>
      <c r="I608">
        <v>0</v>
      </c>
      <c r="J608" s="7">
        <v>43815</v>
      </c>
      <c r="K608" s="7">
        <v>43816</v>
      </c>
      <c r="L608" t="s">
        <v>519</v>
      </c>
      <c r="M608" t="str">
        <f>IFERROR(INDEX(Table2[Campaign], MATCH(Table4[[#This Row],[Well Name (WellView Version)]], Table2[Well Name
Actual], 0)), "A_Others")</f>
        <v>DRJ - 2019</v>
      </c>
      <c r="N608" s="19">
        <f>IF(Table4[[#This Row],[Report Number]]=_xlfn.MINIFS(Table4[Report Number], Table4[Well Name (WellView Version)], Table4[[#This Row],[Well Name (WellView Version)]]), Table4[[#This Row],[Depth End (MD)]], Table4[[#This Row],[Depth End (MD)]]-F607)</f>
        <v>0</v>
      </c>
      <c r="O608" s="2">
        <f>IF(Table4[[#This Row],[Report Number]]=_xlfn.MINIFS(Table4[Report Number], Table4[Well Name (WellView Version)], Table4[[#This Row],[Well Name (WellView Version)]]), Table4[[#This Row],[Cum Time Log Days_WV]], Table4[[#This Row],[Cum Time Log Days_WV]]-G607)</f>
        <v>1</v>
      </c>
      <c r="P608" s="2">
        <f>(Table4[[#This Row],[dZ ft]]&lt;=50)*Table4[[#This Row],[dT days]]</f>
        <v>1</v>
      </c>
      <c r="Q608">
        <f>YEAR(Table4[[#This Row],[Report Start Date]])</f>
        <v>2019</v>
      </c>
      <c r="R608">
        <f>Table4[[#This Row],[Year Start Date]]</f>
        <v>2019</v>
      </c>
    </row>
    <row r="609" spans="2:18" x14ac:dyDescent="0.3">
      <c r="B609">
        <v>607</v>
      </c>
      <c r="C609" t="s">
        <v>649</v>
      </c>
      <c r="D609" t="s">
        <v>271</v>
      </c>
      <c r="E609">
        <v>42</v>
      </c>
      <c r="F609" s="2">
        <v>3769</v>
      </c>
      <c r="G609" s="2">
        <v>41.062500000000007</v>
      </c>
      <c r="H609">
        <v>219.00000000000048</v>
      </c>
      <c r="I609">
        <v>219.00000000000048</v>
      </c>
      <c r="J609" s="7">
        <v>43816</v>
      </c>
      <c r="K609" s="7">
        <v>43817</v>
      </c>
      <c r="L609" t="s">
        <v>519</v>
      </c>
      <c r="M609" t="str">
        <f>IFERROR(INDEX(Table2[Campaign], MATCH(Table4[[#This Row],[Well Name (WellView Version)]], Table2[Well Name
Actual], 0)), "A_Others")</f>
        <v>DRJ - 2019</v>
      </c>
      <c r="N609" s="19">
        <f>IF(Table4[[#This Row],[Report Number]]=_xlfn.MINIFS(Table4[Report Number], Table4[Well Name (WellView Version)], Table4[[#This Row],[Well Name (WellView Version)]]), Table4[[#This Row],[Depth End (MD)]], Table4[[#This Row],[Depth End (MD)]]-F608)</f>
        <v>219.00000000000045</v>
      </c>
      <c r="O609" s="2">
        <f>IF(Table4[[#This Row],[Report Number]]=_xlfn.MINIFS(Table4[Report Number], Table4[Well Name (WellView Version)], Table4[[#This Row],[Well Name (WellView Version)]]), Table4[[#This Row],[Cum Time Log Days_WV]], Table4[[#This Row],[Cum Time Log Days_WV]]-G608)</f>
        <v>1</v>
      </c>
      <c r="P609" s="2">
        <f>(Table4[[#This Row],[dZ ft]]&lt;=50)*Table4[[#This Row],[dT days]]</f>
        <v>0</v>
      </c>
      <c r="Q609">
        <f>YEAR(Table4[[#This Row],[Report Start Date]])</f>
        <v>2019</v>
      </c>
      <c r="R609">
        <f>Table4[[#This Row],[Year Start Date]]</f>
        <v>2019</v>
      </c>
    </row>
    <row r="610" spans="2:18" x14ac:dyDescent="0.3">
      <c r="B610">
        <v>608</v>
      </c>
      <c r="C610" t="s">
        <v>649</v>
      </c>
      <c r="D610" t="s">
        <v>271</v>
      </c>
      <c r="E610">
        <v>43</v>
      </c>
      <c r="F610" s="2">
        <v>4273</v>
      </c>
      <c r="G610" s="2">
        <v>42.062500000000007</v>
      </c>
      <c r="H610">
        <v>503.99999999999955</v>
      </c>
      <c r="I610">
        <v>503.99999999999955</v>
      </c>
      <c r="J610" s="7">
        <v>43817</v>
      </c>
      <c r="K610" s="7">
        <v>43818</v>
      </c>
      <c r="L610" t="s">
        <v>519</v>
      </c>
      <c r="M610" t="str">
        <f>IFERROR(INDEX(Table2[Campaign], MATCH(Table4[[#This Row],[Well Name (WellView Version)]], Table2[Well Name
Actual], 0)), "A_Others")</f>
        <v>DRJ - 2019</v>
      </c>
      <c r="N610" s="19">
        <f>IF(Table4[[#This Row],[Report Number]]=_xlfn.MINIFS(Table4[Report Number], Table4[Well Name (WellView Version)], Table4[[#This Row],[Well Name (WellView Version)]]), Table4[[#This Row],[Depth End (MD)]], Table4[[#This Row],[Depth End (MD)]]-F609)</f>
        <v>504</v>
      </c>
      <c r="O610" s="2">
        <f>IF(Table4[[#This Row],[Report Number]]=_xlfn.MINIFS(Table4[Report Number], Table4[Well Name (WellView Version)], Table4[[#This Row],[Well Name (WellView Version)]]), Table4[[#This Row],[Cum Time Log Days_WV]], Table4[[#This Row],[Cum Time Log Days_WV]]-G609)</f>
        <v>1</v>
      </c>
      <c r="P610" s="2">
        <f>(Table4[[#This Row],[dZ ft]]&lt;=50)*Table4[[#This Row],[dT days]]</f>
        <v>0</v>
      </c>
      <c r="Q610">
        <f>YEAR(Table4[[#This Row],[Report Start Date]])</f>
        <v>2019</v>
      </c>
      <c r="R610">
        <f>Table4[[#This Row],[Year Start Date]]</f>
        <v>2019</v>
      </c>
    </row>
    <row r="611" spans="2:18" x14ac:dyDescent="0.3">
      <c r="B611">
        <v>609</v>
      </c>
      <c r="C611" t="s">
        <v>649</v>
      </c>
      <c r="D611" t="s">
        <v>271</v>
      </c>
      <c r="E611">
        <v>44</v>
      </c>
      <c r="F611" s="2">
        <v>4851</v>
      </c>
      <c r="G611" s="2">
        <v>43.062500000000007</v>
      </c>
      <c r="H611">
        <v>578.00000000000034</v>
      </c>
      <c r="I611">
        <v>578.00000000000034</v>
      </c>
      <c r="J611" s="7">
        <v>43818</v>
      </c>
      <c r="K611" s="7">
        <v>43819</v>
      </c>
      <c r="L611" t="s">
        <v>519</v>
      </c>
      <c r="M611" t="str">
        <f>IFERROR(INDEX(Table2[Campaign], MATCH(Table4[[#This Row],[Well Name (WellView Version)]], Table2[Well Name
Actual], 0)), "A_Others")</f>
        <v>DRJ - 2019</v>
      </c>
      <c r="N611" s="19">
        <f>IF(Table4[[#This Row],[Report Number]]=_xlfn.MINIFS(Table4[Report Number], Table4[Well Name (WellView Version)], Table4[[#This Row],[Well Name (WellView Version)]]), Table4[[#This Row],[Depth End (MD)]], Table4[[#This Row],[Depth End (MD)]]-F610)</f>
        <v>578</v>
      </c>
      <c r="O611" s="2">
        <f>IF(Table4[[#This Row],[Report Number]]=_xlfn.MINIFS(Table4[Report Number], Table4[Well Name (WellView Version)], Table4[[#This Row],[Well Name (WellView Version)]]), Table4[[#This Row],[Cum Time Log Days_WV]], Table4[[#This Row],[Cum Time Log Days_WV]]-G610)</f>
        <v>1</v>
      </c>
      <c r="P611" s="2">
        <f>(Table4[[#This Row],[dZ ft]]&lt;=50)*Table4[[#This Row],[dT days]]</f>
        <v>0</v>
      </c>
      <c r="Q611">
        <f>YEAR(Table4[[#This Row],[Report Start Date]])</f>
        <v>2019</v>
      </c>
      <c r="R611">
        <f>Table4[[#This Row],[Year Start Date]]</f>
        <v>2019</v>
      </c>
    </row>
    <row r="612" spans="2:18" x14ac:dyDescent="0.3">
      <c r="B612">
        <v>610</v>
      </c>
      <c r="C612" t="s">
        <v>649</v>
      </c>
      <c r="D612" t="s">
        <v>271</v>
      </c>
      <c r="E612">
        <v>45</v>
      </c>
      <c r="F612" s="2">
        <v>5205</v>
      </c>
      <c r="G612" s="2">
        <v>44.062500000000007</v>
      </c>
      <c r="H612">
        <v>354.00000000000017</v>
      </c>
      <c r="I612">
        <v>354.00000000000017</v>
      </c>
      <c r="J612" s="7">
        <v>43819</v>
      </c>
      <c r="K612" s="7">
        <v>43820</v>
      </c>
      <c r="L612" t="s">
        <v>519</v>
      </c>
      <c r="M612" t="str">
        <f>IFERROR(INDEX(Table2[Campaign], MATCH(Table4[[#This Row],[Well Name (WellView Version)]], Table2[Well Name
Actual], 0)), "A_Others")</f>
        <v>DRJ - 2019</v>
      </c>
      <c r="N612" s="19">
        <f>IF(Table4[[#This Row],[Report Number]]=_xlfn.MINIFS(Table4[Report Number], Table4[Well Name (WellView Version)], Table4[[#This Row],[Well Name (WellView Version)]]), Table4[[#This Row],[Depth End (MD)]], Table4[[#This Row],[Depth End (MD)]]-F611)</f>
        <v>354</v>
      </c>
      <c r="O612" s="2">
        <f>IF(Table4[[#This Row],[Report Number]]=_xlfn.MINIFS(Table4[Report Number], Table4[Well Name (WellView Version)], Table4[[#This Row],[Well Name (WellView Version)]]), Table4[[#This Row],[Cum Time Log Days_WV]], Table4[[#This Row],[Cum Time Log Days_WV]]-G611)</f>
        <v>1</v>
      </c>
      <c r="P612" s="2">
        <f>(Table4[[#This Row],[dZ ft]]&lt;=50)*Table4[[#This Row],[dT days]]</f>
        <v>0</v>
      </c>
      <c r="Q612">
        <f>YEAR(Table4[[#This Row],[Report Start Date]])</f>
        <v>2019</v>
      </c>
      <c r="R612">
        <f>Table4[[#This Row],[Year Start Date]]</f>
        <v>2019</v>
      </c>
    </row>
    <row r="613" spans="2:18" x14ac:dyDescent="0.3">
      <c r="B613">
        <v>611</v>
      </c>
      <c r="C613" t="s">
        <v>649</v>
      </c>
      <c r="D613" t="s">
        <v>271</v>
      </c>
      <c r="E613">
        <v>46</v>
      </c>
      <c r="F613" s="2">
        <v>5501</v>
      </c>
      <c r="G613" s="2">
        <v>45.062500000000007</v>
      </c>
      <c r="H613">
        <v>295.99999999999943</v>
      </c>
      <c r="I613">
        <v>295.99999999999943</v>
      </c>
      <c r="J613" s="7">
        <v>43820</v>
      </c>
      <c r="K613" s="7">
        <v>43821</v>
      </c>
      <c r="L613" t="s">
        <v>519</v>
      </c>
      <c r="M613" t="str">
        <f>IFERROR(INDEX(Table2[Campaign], MATCH(Table4[[#This Row],[Well Name (WellView Version)]], Table2[Well Name
Actual], 0)), "A_Others")</f>
        <v>DRJ - 2019</v>
      </c>
      <c r="N613" s="19">
        <f>IF(Table4[[#This Row],[Report Number]]=_xlfn.MINIFS(Table4[Report Number], Table4[Well Name (WellView Version)], Table4[[#This Row],[Well Name (WellView Version)]]), Table4[[#This Row],[Depth End (MD)]], Table4[[#This Row],[Depth End (MD)]]-F612)</f>
        <v>296</v>
      </c>
      <c r="O613" s="2">
        <f>IF(Table4[[#This Row],[Report Number]]=_xlfn.MINIFS(Table4[Report Number], Table4[Well Name (WellView Version)], Table4[[#This Row],[Well Name (WellView Version)]]), Table4[[#This Row],[Cum Time Log Days_WV]], Table4[[#This Row],[Cum Time Log Days_WV]]-G612)</f>
        <v>1</v>
      </c>
      <c r="P613" s="2">
        <f>(Table4[[#This Row],[dZ ft]]&lt;=50)*Table4[[#This Row],[dT days]]</f>
        <v>0</v>
      </c>
      <c r="Q613">
        <f>YEAR(Table4[[#This Row],[Report Start Date]])</f>
        <v>2019</v>
      </c>
      <c r="R613">
        <f>Table4[[#This Row],[Year Start Date]]</f>
        <v>2019</v>
      </c>
    </row>
    <row r="614" spans="2:18" x14ac:dyDescent="0.3">
      <c r="B614">
        <v>612</v>
      </c>
      <c r="C614" t="s">
        <v>649</v>
      </c>
      <c r="D614" t="s">
        <v>271</v>
      </c>
      <c r="E614">
        <v>47</v>
      </c>
      <c r="F614" s="2">
        <v>5836</v>
      </c>
      <c r="G614" s="2">
        <v>46.062500000000007</v>
      </c>
      <c r="H614">
        <v>335.00000000000057</v>
      </c>
      <c r="I614">
        <v>335.00000000000057</v>
      </c>
      <c r="J614" s="7">
        <v>43821</v>
      </c>
      <c r="K614" s="7">
        <v>43822</v>
      </c>
      <c r="L614" t="s">
        <v>519</v>
      </c>
      <c r="M614" t="str">
        <f>IFERROR(INDEX(Table2[Campaign], MATCH(Table4[[#This Row],[Well Name (WellView Version)]], Table2[Well Name
Actual], 0)), "A_Others")</f>
        <v>DRJ - 2019</v>
      </c>
      <c r="N614" s="19">
        <f>IF(Table4[[#This Row],[Report Number]]=_xlfn.MINIFS(Table4[Report Number], Table4[Well Name (WellView Version)], Table4[[#This Row],[Well Name (WellView Version)]]), Table4[[#This Row],[Depth End (MD)]], Table4[[#This Row],[Depth End (MD)]]-F613)</f>
        <v>335</v>
      </c>
      <c r="O614" s="2">
        <f>IF(Table4[[#This Row],[Report Number]]=_xlfn.MINIFS(Table4[Report Number], Table4[Well Name (WellView Version)], Table4[[#This Row],[Well Name (WellView Version)]]), Table4[[#This Row],[Cum Time Log Days_WV]], Table4[[#This Row],[Cum Time Log Days_WV]]-G613)</f>
        <v>1</v>
      </c>
      <c r="P614" s="2">
        <f>(Table4[[#This Row],[dZ ft]]&lt;=50)*Table4[[#This Row],[dT days]]</f>
        <v>0</v>
      </c>
      <c r="Q614">
        <f>YEAR(Table4[[#This Row],[Report Start Date]])</f>
        <v>2019</v>
      </c>
      <c r="R614">
        <f>Table4[[#This Row],[Year Start Date]]</f>
        <v>2019</v>
      </c>
    </row>
    <row r="615" spans="2:18" x14ac:dyDescent="0.3">
      <c r="B615">
        <v>613</v>
      </c>
      <c r="C615" t="s">
        <v>649</v>
      </c>
      <c r="D615" t="s">
        <v>271</v>
      </c>
      <c r="E615">
        <v>48</v>
      </c>
      <c r="F615" s="2">
        <v>5836</v>
      </c>
      <c r="G615" s="2">
        <v>47.062500000000007</v>
      </c>
      <c r="H615">
        <v>0</v>
      </c>
      <c r="I615">
        <v>0</v>
      </c>
      <c r="J615" s="7">
        <v>43822</v>
      </c>
      <c r="K615" s="7">
        <v>43823</v>
      </c>
      <c r="L615" t="s">
        <v>519</v>
      </c>
      <c r="M615" t="str">
        <f>IFERROR(INDEX(Table2[Campaign], MATCH(Table4[[#This Row],[Well Name (WellView Version)]], Table2[Well Name
Actual], 0)), "A_Others")</f>
        <v>DRJ - 2019</v>
      </c>
      <c r="N615" s="19">
        <f>IF(Table4[[#This Row],[Report Number]]=_xlfn.MINIFS(Table4[Report Number], Table4[Well Name (WellView Version)], Table4[[#This Row],[Well Name (WellView Version)]]), Table4[[#This Row],[Depth End (MD)]], Table4[[#This Row],[Depth End (MD)]]-F614)</f>
        <v>0</v>
      </c>
      <c r="O615" s="2">
        <f>IF(Table4[[#This Row],[Report Number]]=_xlfn.MINIFS(Table4[Report Number], Table4[Well Name (WellView Version)], Table4[[#This Row],[Well Name (WellView Version)]]), Table4[[#This Row],[Cum Time Log Days_WV]], Table4[[#This Row],[Cum Time Log Days_WV]]-G614)</f>
        <v>1</v>
      </c>
      <c r="P615" s="2">
        <f>(Table4[[#This Row],[dZ ft]]&lt;=50)*Table4[[#This Row],[dT days]]</f>
        <v>1</v>
      </c>
      <c r="Q615">
        <f>YEAR(Table4[[#This Row],[Report Start Date]])</f>
        <v>2019</v>
      </c>
      <c r="R615">
        <f>Table4[[#This Row],[Year Start Date]]</f>
        <v>2019</v>
      </c>
    </row>
    <row r="616" spans="2:18" x14ac:dyDescent="0.3">
      <c r="B616">
        <v>614</v>
      </c>
      <c r="C616" t="s">
        <v>649</v>
      </c>
      <c r="D616" t="s">
        <v>271</v>
      </c>
      <c r="E616">
        <v>49</v>
      </c>
      <c r="F616" s="2">
        <v>5836</v>
      </c>
      <c r="G616" s="2">
        <v>47.479166666666671</v>
      </c>
      <c r="H616">
        <v>0</v>
      </c>
      <c r="I616">
        <v>0</v>
      </c>
      <c r="J616" s="7">
        <v>43823</v>
      </c>
      <c r="K616" s="7">
        <v>43824</v>
      </c>
      <c r="L616" t="s">
        <v>519</v>
      </c>
      <c r="M616" t="str">
        <f>IFERROR(INDEX(Table2[Campaign], MATCH(Table4[[#This Row],[Well Name (WellView Version)]], Table2[Well Name
Actual], 0)), "A_Others")</f>
        <v>DRJ - 2019</v>
      </c>
      <c r="N616" s="19">
        <f>IF(Table4[[#This Row],[Report Number]]=_xlfn.MINIFS(Table4[Report Number], Table4[Well Name (WellView Version)], Table4[[#This Row],[Well Name (WellView Version)]]), Table4[[#This Row],[Depth End (MD)]], Table4[[#This Row],[Depth End (MD)]]-F615)</f>
        <v>0</v>
      </c>
      <c r="O616" s="2">
        <f>IF(Table4[[#This Row],[Report Number]]=_xlfn.MINIFS(Table4[Report Number], Table4[Well Name (WellView Version)], Table4[[#This Row],[Well Name (WellView Version)]]), Table4[[#This Row],[Cum Time Log Days_WV]], Table4[[#This Row],[Cum Time Log Days_WV]]-G615)</f>
        <v>0.4166666666666643</v>
      </c>
      <c r="P616" s="2">
        <f>(Table4[[#This Row],[dZ ft]]&lt;=50)*Table4[[#This Row],[dT days]]</f>
        <v>0.4166666666666643</v>
      </c>
      <c r="Q616">
        <f>YEAR(Table4[[#This Row],[Report Start Date]])</f>
        <v>2019</v>
      </c>
      <c r="R616">
        <f>Table4[[#This Row],[Year Start Date]]</f>
        <v>2019</v>
      </c>
    </row>
    <row r="617" spans="2:18" x14ac:dyDescent="0.3">
      <c r="B617">
        <v>615</v>
      </c>
      <c r="C617" t="s">
        <v>650</v>
      </c>
      <c r="D617" t="s">
        <v>271</v>
      </c>
      <c r="E617">
        <v>1</v>
      </c>
      <c r="F617" s="2">
        <v>301</v>
      </c>
      <c r="G617" s="2">
        <v>0.33333333333333359</v>
      </c>
      <c r="H617">
        <v>87.999999999999957</v>
      </c>
      <c r="I617">
        <v>87.999999999999957</v>
      </c>
      <c r="J617" s="7">
        <v>43826.666666666664</v>
      </c>
      <c r="K617" s="7">
        <v>43827</v>
      </c>
      <c r="M617" t="str">
        <f>IFERROR(INDEX(Table2[Campaign], MATCH(Table4[[#This Row],[Well Name (WellView Version)]], Table2[Well Name
Actual], 0)), "A_Others")</f>
        <v>DRJ - 2019</v>
      </c>
      <c r="N617" s="19">
        <f>IF(Table4[[#This Row],[Report Number]]=_xlfn.MINIFS(Table4[Report Number], Table4[Well Name (WellView Version)], Table4[[#This Row],[Well Name (WellView Version)]]), Table4[[#This Row],[Depth End (MD)]], Table4[[#This Row],[Depth End (MD)]]-F616)</f>
        <v>301</v>
      </c>
      <c r="O617" s="2">
        <f>IF(Table4[[#This Row],[Report Number]]=_xlfn.MINIFS(Table4[Report Number], Table4[Well Name (WellView Version)], Table4[[#This Row],[Well Name (WellView Version)]]), Table4[[#This Row],[Cum Time Log Days_WV]], Table4[[#This Row],[Cum Time Log Days_WV]]-G616)</f>
        <v>0.33333333333333359</v>
      </c>
      <c r="P617" s="2">
        <f>(Table4[[#This Row],[dZ ft]]&lt;=50)*Table4[[#This Row],[dT days]]</f>
        <v>0</v>
      </c>
      <c r="Q617">
        <f>YEAR(Table4[[#This Row],[Report Start Date]])</f>
        <v>2019</v>
      </c>
      <c r="R617">
        <f>Table4[[#This Row],[Year Start Date]]</f>
        <v>2019</v>
      </c>
    </row>
    <row r="618" spans="2:18" x14ac:dyDescent="0.3">
      <c r="B618">
        <v>616</v>
      </c>
      <c r="C618" t="s">
        <v>650</v>
      </c>
      <c r="D618" t="s">
        <v>271</v>
      </c>
      <c r="E618">
        <v>2</v>
      </c>
      <c r="F618" s="2">
        <v>583</v>
      </c>
      <c r="G618" s="2">
        <v>1.3333333333333344</v>
      </c>
      <c r="H618">
        <v>282.00000000000006</v>
      </c>
      <c r="I618">
        <v>282.00000000000006</v>
      </c>
      <c r="J618" s="7">
        <v>43827</v>
      </c>
      <c r="K618" s="7">
        <v>43828</v>
      </c>
      <c r="M618" t="str">
        <f>IFERROR(INDEX(Table2[Campaign], MATCH(Table4[[#This Row],[Well Name (WellView Version)]], Table2[Well Name
Actual], 0)), "A_Others")</f>
        <v>DRJ - 2019</v>
      </c>
      <c r="N618" s="19">
        <f>IF(Table4[[#This Row],[Report Number]]=_xlfn.MINIFS(Table4[Report Number], Table4[Well Name (WellView Version)], Table4[[#This Row],[Well Name (WellView Version)]]), Table4[[#This Row],[Depth End (MD)]], Table4[[#This Row],[Depth End (MD)]]-F617)</f>
        <v>282</v>
      </c>
      <c r="O618" s="2">
        <f>IF(Table4[[#This Row],[Report Number]]=_xlfn.MINIFS(Table4[Report Number], Table4[Well Name (WellView Version)], Table4[[#This Row],[Well Name (WellView Version)]]), Table4[[#This Row],[Cum Time Log Days_WV]], Table4[[#This Row],[Cum Time Log Days_WV]]-G617)</f>
        <v>1.0000000000000009</v>
      </c>
      <c r="P618" s="2">
        <f>(Table4[[#This Row],[dZ ft]]&lt;=50)*Table4[[#This Row],[dT days]]</f>
        <v>0</v>
      </c>
      <c r="Q618">
        <f>YEAR(Table4[[#This Row],[Report Start Date]])</f>
        <v>2019</v>
      </c>
      <c r="R618">
        <f>Table4[[#This Row],[Year Start Date]]</f>
        <v>2019</v>
      </c>
    </row>
    <row r="619" spans="2:18" x14ac:dyDescent="0.3">
      <c r="B619">
        <v>617</v>
      </c>
      <c r="C619" t="s">
        <v>650</v>
      </c>
      <c r="D619" t="s">
        <v>271</v>
      </c>
      <c r="E619">
        <v>3</v>
      </c>
      <c r="F619" s="2">
        <v>773</v>
      </c>
      <c r="G619" s="2">
        <v>2.3333333333333353</v>
      </c>
      <c r="H619">
        <v>189.99999999999991</v>
      </c>
      <c r="I619">
        <v>189.99999999999991</v>
      </c>
      <c r="J619" s="7">
        <v>43828</v>
      </c>
      <c r="K619" s="7">
        <v>43829</v>
      </c>
      <c r="M619" t="str">
        <f>IFERROR(INDEX(Table2[Campaign], MATCH(Table4[[#This Row],[Well Name (WellView Version)]], Table2[Well Name
Actual], 0)), "A_Others")</f>
        <v>DRJ - 2019</v>
      </c>
      <c r="N619" s="19">
        <f>IF(Table4[[#This Row],[Report Number]]=_xlfn.MINIFS(Table4[Report Number], Table4[Well Name (WellView Version)], Table4[[#This Row],[Well Name (WellView Version)]]), Table4[[#This Row],[Depth End (MD)]], Table4[[#This Row],[Depth End (MD)]]-F618)</f>
        <v>190</v>
      </c>
      <c r="O619" s="2">
        <f>IF(Table4[[#This Row],[Report Number]]=_xlfn.MINIFS(Table4[Report Number], Table4[Well Name (WellView Version)], Table4[[#This Row],[Well Name (WellView Version)]]), Table4[[#This Row],[Cum Time Log Days_WV]], Table4[[#This Row],[Cum Time Log Days_WV]]-G618)</f>
        <v>1.0000000000000009</v>
      </c>
      <c r="P619" s="2">
        <f>(Table4[[#This Row],[dZ ft]]&lt;=50)*Table4[[#This Row],[dT days]]</f>
        <v>0</v>
      </c>
      <c r="Q619">
        <f>YEAR(Table4[[#This Row],[Report Start Date]])</f>
        <v>2019</v>
      </c>
      <c r="R619">
        <f>Table4[[#This Row],[Year Start Date]]</f>
        <v>2019</v>
      </c>
    </row>
    <row r="620" spans="2:18" x14ac:dyDescent="0.3">
      <c r="B620">
        <v>618</v>
      </c>
      <c r="C620" t="s">
        <v>650</v>
      </c>
      <c r="D620" t="s">
        <v>271</v>
      </c>
      <c r="E620">
        <v>4</v>
      </c>
      <c r="F620" s="2">
        <v>1043</v>
      </c>
      <c r="G620" s="2">
        <v>3.3333333333333361</v>
      </c>
      <c r="H620">
        <v>270.00000000000006</v>
      </c>
      <c r="I620">
        <v>270.00000000000006</v>
      </c>
      <c r="J620" s="7">
        <v>43829</v>
      </c>
      <c r="K620" s="7">
        <v>43830</v>
      </c>
      <c r="M620" t="str">
        <f>IFERROR(INDEX(Table2[Campaign], MATCH(Table4[[#This Row],[Well Name (WellView Version)]], Table2[Well Name
Actual], 0)), "A_Others")</f>
        <v>DRJ - 2019</v>
      </c>
      <c r="N620" s="19">
        <f>IF(Table4[[#This Row],[Report Number]]=_xlfn.MINIFS(Table4[Report Number], Table4[Well Name (WellView Version)], Table4[[#This Row],[Well Name (WellView Version)]]), Table4[[#This Row],[Depth End (MD)]], Table4[[#This Row],[Depth End (MD)]]-F619)</f>
        <v>270</v>
      </c>
      <c r="O620" s="2">
        <f>IF(Table4[[#This Row],[Report Number]]=_xlfn.MINIFS(Table4[Report Number], Table4[Well Name (WellView Version)], Table4[[#This Row],[Well Name (WellView Version)]]), Table4[[#This Row],[Cum Time Log Days_WV]], Table4[[#This Row],[Cum Time Log Days_WV]]-G619)</f>
        <v>1.0000000000000009</v>
      </c>
      <c r="P620" s="2">
        <f>(Table4[[#This Row],[dZ ft]]&lt;=50)*Table4[[#This Row],[dT days]]</f>
        <v>0</v>
      </c>
      <c r="Q620">
        <f>YEAR(Table4[[#This Row],[Report Start Date]])</f>
        <v>2019</v>
      </c>
      <c r="R620">
        <f>Table4[[#This Row],[Year Start Date]]</f>
        <v>2019</v>
      </c>
    </row>
    <row r="621" spans="2:18" x14ac:dyDescent="0.3">
      <c r="B621">
        <v>619</v>
      </c>
      <c r="C621" t="s">
        <v>650</v>
      </c>
      <c r="D621" t="s">
        <v>271</v>
      </c>
      <c r="E621">
        <v>5</v>
      </c>
      <c r="F621" s="2">
        <v>1324</v>
      </c>
      <c r="G621" s="2">
        <v>4.3333333333333375</v>
      </c>
      <c r="H621">
        <v>280.99999999999994</v>
      </c>
      <c r="I621">
        <v>280.99999999999994</v>
      </c>
      <c r="J621" s="7">
        <v>43830</v>
      </c>
      <c r="K621" s="7">
        <v>43831</v>
      </c>
      <c r="M621" t="str">
        <f>IFERROR(INDEX(Table2[Campaign], MATCH(Table4[[#This Row],[Well Name (WellView Version)]], Table2[Well Name
Actual], 0)), "A_Others")</f>
        <v>DRJ - 2019</v>
      </c>
      <c r="N621" s="19">
        <f>IF(Table4[[#This Row],[Report Number]]=_xlfn.MINIFS(Table4[Report Number], Table4[Well Name (WellView Version)], Table4[[#This Row],[Well Name (WellView Version)]]), Table4[[#This Row],[Depth End (MD)]], Table4[[#This Row],[Depth End (MD)]]-F620)</f>
        <v>281</v>
      </c>
      <c r="O621" s="2">
        <f>IF(Table4[[#This Row],[Report Number]]=_xlfn.MINIFS(Table4[Report Number], Table4[Well Name (WellView Version)], Table4[[#This Row],[Well Name (WellView Version)]]), Table4[[#This Row],[Cum Time Log Days_WV]], Table4[[#This Row],[Cum Time Log Days_WV]]-G620)</f>
        <v>1.0000000000000013</v>
      </c>
      <c r="P621" s="2">
        <f>(Table4[[#This Row],[dZ ft]]&lt;=50)*Table4[[#This Row],[dT days]]</f>
        <v>0</v>
      </c>
      <c r="Q621">
        <f>YEAR(Table4[[#This Row],[Report Start Date]])</f>
        <v>2019</v>
      </c>
      <c r="R621">
        <f>Table4[[#This Row],[Year Start Date]]</f>
        <v>2019</v>
      </c>
    </row>
    <row r="622" spans="2:18" x14ac:dyDescent="0.3">
      <c r="B622">
        <v>620</v>
      </c>
      <c r="C622" t="s">
        <v>650</v>
      </c>
      <c r="D622" t="s">
        <v>271</v>
      </c>
      <c r="E622">
        <v>6</v>
      </c>
      <c r="F622" s="2">
        <v>1524</v>
      </c>
      <c r="G622" s="2">
        <v>5.3333333333333384</v>
      </c>
      <c r="H622">
        <v>200.00000000000011</v>
      </c>
      <c r="I622">
        <v>200.00000000000011</v>
      </c>
      <c r="J622" s="7">
        <v>43831</v>
      </c>
      <c r="K622" s="7">
        <v>43832</v>
      </c>
      <c r="M622" t="str">
        <f>IFERROR(INDEX(Table2[Campaign], MATCH(Table4[[#This Row],[Well Name (WellView Version)]], Table2[Well Name
Actual], 0)), "A_Others")</f>
        <v>DRJ - 2019</v>
      </c>
      <c r="N622" s="19">
        <f>IF(Table4[[#This Row],[Report Number]]=_xlfn.MINIFS(Table4[Report Number], Table4[Well Name (WellView Version)], Table4[[#This Row],[Well Name (WellView Version)]]), Table4[[#This Row],[Depth End (MD)]], Table4[[#This Row],[Depth End (MD)]]-F621)</f>
        <v>200</v>
      </c>
      <c r="O622" s="2">
        <f>IF(Table4[[#This Row],[Report Number]]=_xlfn.MINIFS(Table4[Report Number], Table4[Well Name (WellView Version)], Table4[[#This Row],[Well Name (WellView Version)]]), Table4[[#This Row],[Cum Time Log Days_WV]], Table4[[#This Row],[Cum Time Log Days_WV]]-G621)</f>
        <v>1.0000000000000009</v>
      </c>
      <c r="P622" s="2">
        <f>(Table4[[#This Row],[dZ ft]]&lt;=50)*Table4[[#This Row],[dT days]]</f>
        <v>0</v>
      </c>
      <c r="Q622">
        <f>YEAR(Table4[[#This Row],[Report Start Date]])</f>
        <v>2020</v>
      </c>
      <c r="R622">
        <f>Table4[[#This Row],[Year Start Date]]</f>
        <v>2020</v>
      </c>
    </row>
    <row r="623" spans="2:18" x14ac:dyDescent="0.3">
      <c r="B623">
        <v>621</v>
      </c>
      <c r="C623" t="s">
        <v>650</v>
      </c>
      <c r="D623" t="s">
        <v>271</v>
      </c>
      <c r="E623">
        <v>7</v>
      </c>
      <c r="F623" s="2">
        <v>1620</v>
      </c>
      <c r="G623" s="2">
        <v>6.3333333333333393</v>
      </c>
      <c r="H623">
        <v>95.999999999999872</v>
      </c>
      <c r="I623">
        <v>95.999999999999872</v>
      </c>
      <c r="J623" s="7">
        <v>43832</v>
      </c>
      <c r="K623" s="7">
        <v>43833</v>
      </c>
      <c r="M623" t="str">
        <f>IFERROR(INDEX(Table2[Campaign], MATCH(Table4[[#This Row],[Well Name (WellView Version)]], Table2[Well Name
Actual], 0)), "A_Others")</f>
        <v>DRJ - 2019</v>
      </c>
      <c r="N623" s="19">
        <f>IF(Table4[[#This Row],[Report Number]]=_xlfn.MINIFS(Table4[Report Number], Table4[Well Name (WellView Version)], Table4[[#This Row],[Well Name (WellView Version)]]), Table4[[#This Row],[Depth End (MD)]], Table4[[#This Row],[Depth End (MD)]]-F622)</f>
        <v>96</v>
      </c>
      <c r="O623" s="2">
        <f>IF(Table4[[#This Row],[Report Number]]=_xlfn.MINIFS(Table4[Report Number], Table4[Well Name (WellView Version)], Table4[[#This Row],[Well Name (WellView Version)]]), Table4[[#This Row],[Cum Time Log Days_WV]], Table4[[#This Row],[Cum Time Log Days_WV]]-G622)</f>
        <v>1.0000000000000009</v>
      </c>
      <c r="P623" s="2">
        <f>(Table4[[#This Row],[dZ ft]]&lt;=50)*Table4[[#This Row],[dT days]]</f>
        <v>0</v>
      </c>
      <c r="Q623">
        <f>YEAR(Table4[[#This Row],[Report Start Date]])</f>
        <v>2020</v>
      </c>
      <c r="R623">
        <f>Table4[[#This Row],[Year Start Date]]</f>
        <v>2020</v>
      </c>
    </row>
    <row r="624" spans="2:18" x14ac:dyDescent="0.3">
      <c r="B624">
        <v>622</v>
      </c>
      <c r="C624" t="s">
        <v>650</v>
      </c>
      <c r="D624" t="s">
        <v>271</v>
      </c>
      <c r="E624">
        <v>8</v>
      </c>
      <c r="F624" s="2">
        <v>1620</v>
      </c>
      <c r="G624" s="2">
        <v>7.3333333333333401</v>
      </c>
      <c r="H624">
        <v>0</v>
      </c>
      <c r="I624">
        <v>0</v>
      </c>
      <c r="J624" s="7">
        <v>43833</v>
      </c>
      <c r="K624" s="7">
        <v>43834</v>
      </c>
      <c r="M624" t="str">
        <f>IFERROR(INDEX(Table2[Campaign], MATCH(Table4[[#This Row],[Well Name (WellView Version)]], Table2[Well Name
Actual], 0)), "A_Others")</f>
        <v>DRJ - 2019</v>
      </c>
      <c r="N624" s="19">
        <f>IF(Table4[[#This Row],[Report Number]]=_xlfn.MINIFS(Table4[Report Number], Table4[Well Name (WellView Version)], Table4[[#This Row],[Well Name (WellView Version)]]), Table4[[#This Row],[Depth End (MD)]], Table4[[#This Row],[Depth End (MD)]]-F623)</f>
        <v>0</v>
      </c>
      <c r="O624" s="2">
        <f>IF(Table4[[#This Row],[Report Number]]=_xlfn.MINIFS(Table4[Report Number], Table4[Well Name (WellView Version)], Table4[[#This Row],[Well Name (WellView Version)]]), Table4[[#This Row],[Cum Time Log Days_WV]], Table4[[#This Row],[Cum Time Log Days_WV]]-G623)</f>
        <v>1.0000000000000009</v>
      </c>
      <c r="P624" s="2">
        <f>(Table4[[#This Row],[dZ ft]]&lt;=50)*Table4[[#This Row],[dT days]]</f>
        <v>1.0000000000000009</v>
      </c>
      <c r="Q624">
        <f>YEAR(Table4[[#This Row],[Report Start Date]])</f>
        <v>2020</v>
      </c>
      <c r="R624">
        <f>Table4[[#This Row],[Year Start Date]]</f>
        <v>2020</v>
      </c>
    </row>
    <row r="625" spans="2:18" x14ac:dyDescent="0.3">
      <c r="B625">
        <v>623</v>
      </c>
      <c r="C625" t="s">
        <v>650</v>
      </c>
      <c r="D625" t="s">
        <v>271</v>
      </c>
      <c r="E625">
        <v>9</v>
      </c>
      <c r="F625" s="2">
        <v>1620</v>
      </c>
      <c r="G625" s="2">
        <v>8.333333333333341</v>
      </c>
      <c r="H625">
        <v>0</v>
      </c>
      <c r="I625">
        <v>0</v>
      </c>
      <c r="J625" s="7">
        <v>43834</v>
      </c>
      <c r="K625" s="7">
        <v>43835</v>
      </c>
      <c r="M625" t="str">
        <f>IFERROR(INDEX(Table2[Campaign], MATCH(Table4[[#This Row],[Well Name (WellView Version)]], Table2[Well Name
Actual], 0)), "A_Others")</f>
        <v>DRJ - 2019</v>
      </c>
      <c r="N625" s="19">
        <f>IF(Table4[[#This Row],[Report Number]]=_xlfn.MINIFS(Table4[Report Number], Table4[Well Name (WellView Version)], Table4[[#This Row],[Well Name (WellView Version)]]), Table4[[#This Row],[Depth End (MD)]], Table4[[#This Row],[Depth End (MD)]]-F624)</f>
        <v>0</v>
      </c>
      <c r="O625" s="2">
        <f>IF(Table4[[#This Row],[Report Number]]=_xlfn.MINIFS(Table4[Report Number], Table4[Well Name (WellView Version)], Table4[[#This Row],[Well Name (WellView Version)]]), Table4[[#This Row],[Cum Time Log Days_WV]], Table4[[#This Row],[Cum Time Log Days_WV]]-G624)</f>
        <v>1.0000000000000009</v>
      </c>
      <c r="P625" s="2">
        <f>(Table4[[#This Row],[dZ ft]]&lt;=50)*Table4[[#This Row],[dT days]]</f>
        <v>1.0000000000000009</v>
      </c>
      <c r="Q625">
        <f>YEAR(Table4[[#This Row],[Report Start Date]])</f>
        <v>2020</v>
      </c>
      <c r="R625">
        <f>Table4[[#This Row],[Year Start Date]]</f>
        <v>2020</v>
      </c>
    </row>
    <row r="626" spans="2:18" x14ac:dyDescent="0.3">
      <c r="B626">
        <v>624</v>
      </c>
      <c r="C626" t="s">
        <v>650</v>
      </c>
      <c r="D626" t="s">
        <v>271</v>
      </c>
      <c r="E626">
        <v>10</v>
      </c>
      <c r="F626" s="2">
        <v>1620</v>
      </c>
      <c r="G626" s="2">
        <v>9.3333333333333428</v>
      </c>
      <c r="H626">
        <v>0</v>
      </c>
      <c r="I626">
        <v>0</v>
      </c>
      <c r="J626" s="7">
        <v>43835</v>
      </c>
      <c r="K626" s="7">
        <v>43836</v>
      </c>
      <c r="M626" t="str">
        <f>IFERROR(INDEX(Table2[Campaign], MATCH(Table4[[#This Row],[Well Name (WellView Version)]], Table2[Well Name
Actual], 0)), "A_Others")</f>
        <v>DRJ - 2019</v>
      </c>
      <c r="N626" s="19">
        <f>IF(Table4[[#This Row],[Report Number]]=_xlfn.MINIFS(Table4[Report Number], Table4[Well Name (WellView Version)], Table4[[#This Row],[Well Name (WellView Version)]]), Table4[[#This Row],[Depth End (MD)]], Table4[[#This Row],[Depth End (MD)]]-F625)</f>
        <v>0</v>
      </c>
      <c r="O626" s="2">
        <f>IF(Table4[[#This Row],[Report Number]]=_xlfn.MINIFS(Table4[Report Number], Table4[Well Name (WellView Version)], Table4[[#This Row],[Well Name (WellView Version)]]), Table4[[#This Row],[Cum Time Log Days_WV]], Table4[[#This Row],[Cum Time Log Days_WV]]-G625)</f>
        <v>1.0000000000000018</v>
      </c>
      <c r="P626" s="2">
        <f>(Table4[[#This Row],[dZ ft]]&lt;=50)*Table4[[#This Row],[dT days]]</f>
        <v>1.0000000000000018</v>
      </c>
      <c r="Q626">
        <f>YEAR(Table4[[#This Row],[Report Start Date]])</f>
        <v>2020</v>
      </c>
      <c r="R626">
        <f>Table4[[#This Row],[Year Start Date]]</f>
        <v>2020</v>
      </c>
    </row>
    <row r="627" spans="2:18" x14ac:dyDescent="0.3">
      <c r="B627">
        <v>625</v>
      </c>
      <c r="C627" t="s">
        <v>650</v>
      </c>
      <c r="D627" t="s">
        <v>271</v>
      </c>
      <c r="E627">
        <v>11</v>
      </c>
      <c r="F627" s="2">
        <v>1620</v>
      </c>
      <c r="G627" s="2">
        <v>10.333333333333343</v>
      </c>
      <c r="H627">
        <v>0</v>
      </c>
      <c r="I627">
        <v>0</v>
      </c>
      <c r="J627" s="7">
        <v>43836</v>
      </c>
      <c r="K627" s="7">
        <v>43837</v>
      </c>
      <c r="M627" t="str">
        <f>IFERROR(INDEX(Table2[Campaign], MATCH(Table4[[#This Row],[Well Name (WellView Version)]], Table2[Well Name
Actual], 0)), "A_Others")</f>
        <v>DRJ - 2019</v>
      </c>
      <c r="N627" s="19">
        <f>IF(Table4[[#This Row],[Report Number]]=_xlfn.MINIFS(Table4[Report Number], Table4[Well Name (WellView Version)], Table4[[#This Row],[Well Name (WellView Version)]]), Table4[[#This Row],[Depth End (MD)]], Table4[[#This Row],[Depth End (MD)]]-F626)</f>
        <v>0</v>
      </c>
      <c r="O627" s="2">
        <f>IF(Table4[[#This Row],[Report Number]]=_xlfn.MINIFS(Table4[Report Number], Table4[Well Name (WellView Version)], Table4[[#This Row],[Well Name (WellView Version)]]), Table4[[#This Row],[Cum Time Log Days_WV]], Table4[[#This Row],[Cum Time Log Days_WV]]-G626)</f>
        <v>1</v>
      </c>
      <c r="P627" s="2">
        <f>(Table4[[#This Row],[dZ ft]]&lt;=50)*Table4[[#This Row],[dT days]]</f>
        <v>1</v>
      </c>
      <c r="Q627">
        <f>YEAR(Table4[[#This Row],[Report Start Date]])</f>
        <v>2020</v>
      </c>
      <c r="R627">
        <f>Table4[[#This Row],[Year Start Date]]</f>
        <v>2020</v>
      </c>
    </row>
    <row r="628" spans="2:18" x14ac:dyDescent="0.3">
      <c r="B628">
        <v>626</v>
      </c>
      <c r="C628" t="s">
        <v>650</v>
      </c>
      <c r="D628" t="s">
        <v>271</v>
      </c>
      <c r="E628">
        <v>12</v>
      </c>
      <c r="F628" s="2">
        <v>1620</v>
      </c>
      <c r="G628" s="2">
        <v>11.333333333333343</v>
      </c>
      <c r="H628">
        <v>0</v>
      </c>
      <c r="I628">
        <v>0</v>
      </c>
      <c r="J628" s="7">
        <v>43837</v>
      </c>
      <c r="K628" s="7">
        <v>43838</v>
      </c>
      <c r="M628" t="str">
        <f>IFERROR(INDEX(Table2[Campaign], MATCH(Table4[[#This Row],[Well Name (WellView Version)]], Table2[Well Name
Actual], 0)), "A_Others")</f>
        <v>DRJ - 2019</v>
      </c>
      <c r="N628" s="19">
        <f>IF(Table4[[#This Row],[Report Number]]=_xlfn.MINIFS(Table4[Report Number], Table4[Well Name (WellView Version)], Table4[[#This Row],[Well Name (WellView Version)]]), Table4[[#This Row],[Depth End (MD)]], Table4[[#This Row],[Depth End (MD)]]-F627)</f>
        <v>0</v>
      </c>
      <c r="O628" s="2">
        <f>IF(Table4[[#This Row],[Report Number]]=_xlfn.MINIFS(Table4[Report Number], Table4[Well Name (WellView Version)], Table4[[#This Row],[Well Name (WellView Version)]]), Table4[[#This Row],[Cum Time Log Days_WV]], Table4[[#This Row],[Cum Time Log Days_WV]]-G627)</f>
        <v>1</v>
      </c>
      <c r="P628" s="2">
        <f>(Table4[[#This Row],[dZ ft]]&lt;=50)*Table4[[#This Row],[dT days]]</f>
        <v>1</v>
      </c>
      <c r="Q628">
        <f>YEAR(Table4[[#This Row],[Report Start Date]])</f>
        <v>2020</v>
      </c>
      <c r="R628">
        <f>Table4[[#This Row],[Year Start Date]]</f>
        <v>2020</v>
      </c>
    </row>
    <row r="629" spans="2:18" x14ac:dyDescent="0.3">
      <c r="B629">
        <v>627</v>
      </c>
      <c r="C629" t="s">
        <v>650</v>
      </c>
      <c r="D629" t="s">
        <v>271</v>
      </c>
      <c r="E629">
        <v>13</v>
      </c>
      <c r="F629" s="2">
        <v>1620</v>
      </c>
      <c r="G629" s="2">
        <v>12.333333333333343</v>
      </c>
      <c r="H629">
        <v>0</v>
      </c>
      <c r="I629">
        <v>0</v>
      </c>
      <c r="J629" s="7">
        <v>43838</v>
      </c>
      <c r="K629" s="7">
        <v>43839</v>
      </c>
      <c r="M629" t="str">
        <f>IFERROR(INDEX(Table2[Campaign], MATCH(Table4[[#This Row],[Well Name (WellView Version)]], Table2[Well Name
Actual], 0)), "A_Others")</f>
        <v>DRJ - 2019</v>
      </c>
      <c r="N629" s="19">
        <f>IF(Table4[[#This Row],[Report Number]]=_xlfn.MINIFS(Table4[Report Number], Table4[Well Name (WellView Version)], Table4[[#This Row],[Well Name (WellView Version)]]), Table4[[#This Row],[Depth End (MD)]], Table4[[#This Row],[Depth End (MD)]]-F628)</f>
        <v>0</v>
      </c>
      <c r="O629" s="2">
        <f>IF(Table4[[#This Row],[Report Number]]=_xlfn.MINIFS(Table4[Report Number], Table4[Well Name (WellView Version)], Table4[[#This Row],[Well Name (WellView Version)]]), Table4[[#This Row],[Cum Time Log Days_WV]], Table4[[#This Row],[Cum Time Log Days_WV]]-G628)</f>
        <v>1</v>
      </c>
      <c r="P629" s="2">
        <f>(Table4[[#This Row],[dZ ft]]&lt;=50)*Table4[[#This Row],[dT days]]</f>
        <v>1</v>
      </c>
      <c r="Q629">
        <f>YEAR(Table4[[#This Row],[Report Start Date]])</f>
        <v>2020</v>
      </c>
      <c r="R629">
        <f>Table4[[#This Row],[Year Start Date]]</f>
        <v>2020</v>
      </c>
    </row>
    <row r="630" spans="2:18" x14ac:dyDescent="0.3">
      <c r="B630">
        <v>628</v>
      </c>
      <c r="C630" t="s">
        <v>650</v>
      </c>
      <c r="D630" t="s">
        <v>271</v>
      </c>
      <c r="E630">
        <v>14</v>
      </c>
      <c r="F630" s="2">
        <v>1620</v>
      </c>
      <c r="G630" s="2">
        <v>13.333333333333343</v>
      </c>
      <c r="H630">
        <v>0</v>
      </c>
      <c r="I630">
        <v>0</v>
      </c>
      <c r="J630" s="7">
        <v>43839</v>
      </c>
      <c r="K630" s="7">
        <v>43840</v>
      </c>
      <c r="M630" t="str">
        <f>IFERROR(INDEX(Table2[Campaign], MATCH(Table4[[#This Row],[Well Name (WellView Version)]], Table2[Well Name
Actual], 0)), "A_Others")</f>
        <v>DRJ - 2019</v>
      </c>
      <c r="N630" s="19">
        <f>IF(Table4[[#This Row],[Report Number]]=_xlfn.MINIFS(Table4[Report Number], Table4[Well Name (WellView Version)], Table4[[#This Row],[Well Name (WellView Version)]]), Table4[[#This Row],[Depth End (MD)]], Table4[[#This Row],[Depth End (MD)]]-F629)</f>
        <v>0</v>
      </c>
      <c r="O630" s="2">
        <f>IF(Table4[[#This Row],[Report Number]]=_xlfn.MINIFS(Table4[Report Number], Table4[Well Name (WellView Version)], Table4[[#This Row],[Well Name (WellView Version)]]), Table4[[#This Row],[Cum Time Log Days_WV]], Table4[[#This Row],[Cum Time Log Days_WV]]-G629)</f>
        <v>1</v>
      </c>
      <c r="P630" s="2">
        <f>(Table4[[#This Row],[dZ ft]]&lt;=50)*Table4[[#This Row],[dT days]]</f>
        <v>1</v>
      </c>
      <c r="Q630">
        <f>YEAR(Table4[[#This Row],[Report Start Date]])</f>
        <v>2020</v>
      </c>
      <c r="R630">
        <f>Table4[[#This Row],[Year Start Date]]</f>
        <v>2020</v>
      </c>
    </row>
    <row r="631" spans="2:18" x14ac:dyDescent="0.3">
      <c r="B631">
        <v>629</v>
      </c>
      <c r="C631" t="s">
        <v>650</v>
      </c>
      <c r="D631" t="s">
        <v>271</v>
      </c>
      <c r="E631">
        <v>15</v>
      </c>
      <c r="F631" s="2">
        <v>1620</v>
      </c>
      <c r="G631" s="2">
        <v>14.333333333333343</v>
      </c>
      <c r="H631">
        <v>0</v>
      </c>
      <c r="I631">
        <v>0</v>
      </c>
      <c r="J631" s="7">
        <v>43840</v>
      </c>
      <c r="K631" s="7">
        <v>43841</v>
      </c>
      <c r="M631" t="str">
        <f>IFERROR(INDEX(Table2[Campaign], MATCH(Table4[[#This Row],[Well Name (WellView Version)]], Table2[Well Name
Actual], 0)), "A_Others")</f>
        <v>DRJ - 2019</v>
      </c>
      <c r="N631" s="19">
        <f>IF(Table4[[#This Row],[Report Number]]=_xlfn.MINIFS(Table4[Report Number], Table4[Well Name (WellView Version)], Table4[[#This Row],[Well Name (WellView Version)]]), Table4[[#This Row],[Depth End (MD)]], Table4[[#This Row],[Depth End (MD)]]-F630)</f>
        <v>0</v>
      </c>
      <c r="O631" s="2">
        <f>IF(Table4[[#This Row],[Report Number]]=_xlfn.MINIFS(Table4[Report Number], Table4[Well Name (WellView Version)], Table4[[#This Row],[Well Name (WellView Version)]]), Table4[[#This Row],[Cum Time Log Days_WV]], Table4[[#This Row],[Cum Time Log Days_WV]]-G630)</f>
        <v>1</v>
      </c>
      <c r="P631" s="2">
        <f>(Table4[[#This Row],[dZ ft]]&lt;=50)*Table4[[#This Row],[dT days]]</f>
        <v>1</v>
      </c>
      <c r="Q631">
        <f>YEAR(Table4[[#This Row],[Report Start Date]])</f>
        <v>2020</v>
      </c>
      <c r="R631">
        <f>Table4[[#This Row],[Year Start Date]]</f>
        <v>2020</v>
      </c>
    </row>
    <row r="632" spans="2:18" x14ac:dyDescent="0.3">
      <c r="B632">
        <v>630</v>
      </c>
      <c r="C632" t="s">
        <v>650</v>
      </c>
      <c r="D632" t="s">
        <v>271</v>
      </c>
      <c r="E632">
        <v>16</v>
      </c>
      <c r="F632" s="2">
        <v>1620</v>
      </c>
      <c r="G632" s="2">
        <v>15.333333333333343</v>
      </c>
      <c r="H632">
        <v>0</v>
      </c>
      <c r="I632">
        <v>0</v>
      </c>
      <c r="J632" s="7">
        <v>43841</v>
      </c>
      <c r="K632" s="7">
        <v>43842</v>
      </c>
      <c r="M632" t="str">
        <f>IFERROR(INDEX(Table2[Campaign], MATCH(Table4[[#This Row],[Well Name (WellView Version)]], Table2[Well Name
Actual], 0)), "A_Others")</f>
        <v>DRJ - 2019</v>
      </c>
      <c r="N632" s="19">
        <f>IF(Table4[[#This Row],[Report Number]]=_xlfn.MINIFS(Table4[Report Number], Table4[Well Name (WellView Version)], Table4[[#This Row],[Well Name (WellView Version)]]), Table4[[#This Row],[Depth End (MD)]], Table4[[#This Row],[Depth End (MD)]]-F631)</f>
        <v>0</v>
      </c>
      <c r="O632" s="2">
        <f>IF(Table4[[#This Row],[Report Number]]=_xlfn.MINIFS(Table4[Report Number], Table4[Well Name (WellView Version)], Table4[[#This Row],[Well Name (WellView Version)]]), Table4[[#This Row],[Cum Time Log Days_WV]], Table4[[#This Row],[Cum Time Log Days_WV]]-G631)</f>
        <v>1</v>
      </c>
      <c r="P632" s="2">
        <f>(Table4[[#This Row],[dZ ft]]&lt;=50)*Table4[[#This Row],[dT days]]</f>
        <v>1</v>
      </c>
      <c r="Q632">
        <f>YEAR(Table4[[#This Row],[Report Start Date]])</f>
        <v>2020</v>
      </c>
      <c r="R632">
        <f>Table4[[#This Row],[Year Start Date]]</f>
        <v>2020</v>
      </c>
    </row>
    <row r="633" spans="2:18" x14ac:dyDescent="0.3">
      <c r="B633">
        <v>631</v>
      </c>
      <c r="C633" t="s">
        <v>650</v>
      </c>
      <c r="D633" t="s">
        <v>271</v>
      </c>
      <c r="E633">
        <v>17</v>
      </c>
      <c r="F633" s="2">
        <v>1620</v>
      </c>
      <c r="G633" s="2">
        <v>16.333333333333343</v>
      </c>
      <c r="H633">
        <v>0</v>
      </c>
      <c r="I633">
        <v>0</v>
      </c>
      <c r="J633" s="7">
        <v>43842</v>
      </c>
      <c r="K633" s="7">
        <v>43843</v>
      </c>
      <c r="M633" t="str">
        <f>IFERROR(INDEX(Table2[Campaign], MATCH(Table4[[#This Row],[Well Name (WellView Version)]], Table2[Well Name
Actual], 0)), "A_Others")</f>
        <v>DRJ - 2019</v>
      </c>
      <c r="N633" s="19">
        <f>IF(Table4[[#This Row],[Report Number]]=_xlfn.MINIFS(Table4[Report Number], Table4[Well Name (WellView Version)], Table4[[#This Row],[Well Name (WellView Version)]]), Table4[[#This Row],[Depth End (MD)]], Table4[[#This Row],[Depth End (MD)]]-F632)</f>
        <v>0</v>
      </c>
      <c r="O633" s="2">
        <f>IF(Table4[[#This Row],[Report Number]]=_xlfn.MINIFS(Table4[Report Number], Table4[Well Name (WellView Version)], Table4[[#This Row],[Well Name (WellView Version)]]), Table4[[#This Row],[Cum Time Log Days_WV]], Table4[[#This Row],[Cum Time Log Days_WV]]-G632)</f>
        <v>1</v>
      </c>
      <c r="P633" s="2">
        <f>(Table4[[#This Row],[dZ ft]]&lt;=50)*Table4[[#This Row],[dT days]]</f>
        <v>1</v>
      </c>
      <c r="Q633">
        <f>YEAR(Table4[[#This Row],[Report Start Date]])</f>
        <v>2020</v>
      </c>
      <c r="R633">
        <f>Table4[[#This Row],[Year Start Date]]</f>
        <v>2020</v>
      </c>
    </row>
    <row r="634" spans="2:18" x14ac:dyDescent="0.3">
      <c r="B634">
        <v>632</v>
      </c>
      <c r="C634" t="s">
        <v>650</v>
      </c>
      <c r="D634" t="s">
        <v>271</v>
      </c>
      <c r="E634">
        <v>18</v>
      </c>
      <c r="F634" s="2">
        <v>1620</v>
      </c>
      <c r="G634" s="2">
        <v>17.333333333333343</v>
      </c>
      <c r="H634">
        <v>0</v>
      </c>
      <c r="I634">
        <v>0</v>
      </c>
      <c r="J634" s="7">
        <v>43843</v>
      </c>
      <c r="K634" s="7">
        <v>43844</v>
      </c>
      <c r="M634" t="str">
        <f>IFERROR(INDEX(Table2[Campaign], MATCH(Table4[[#This Row],[Well Name (WellView Version)]], Table2[Well Name
Actual], 0)), "A_Others")</f>
        <v>DRJ - 2019</v>
      </c>
      <c r="N634" s="19">
        <f>IF(Table4[[#This Row],[Report Number]]=_xlfn.MINIFS(Table4[Report Number], Table4[Well Name (WellView Version)], Table4[[#This Row],[Well Name (WellView Version)]]), Table4[[#This Row],[Depth End (MD)]], Table4[[#This Row],[Depth End (MD)]]-F633)</f>
        <v>0</v>
      </c>
      <c r="O634" s="2">
        <f>IF(Table4[[#This Row],[Report Number]]=_xlfn.MINIFS(Table4[Report Number], Table4[Well Name (WellView Version)], Table4[[#This Row],[Well Name (WellView Version)]]), Table4[[#This Row],[Cum Time Log Days_WV]], Table4[[#This Row],[Cum Time Log Days_WV]]-G633)</f>
        <v>1</v>
      </c>
      <c r="P634" s="2">
        <f>(Table4[[#This Row],[dZ ft]]&lt;=50)*Table4[[#This Row],[dT days]]</f>
        <v>1</v>
      </c>
      <c r="Q634">
        <f>YEAR(Table4[[#This Row],[Report Start Date]])</f>
        <v>2020</v>
      </c>
      <c r="R634">
        <f>Table4[[#This Row],[Year Start Date]]</f>
        <v>2020</v>
      </c>
    </row>
    <row r="635" spans="2:18" x14ac:dyDescent="0.3">
      <c r="B635">
        <v>633</v>
      </c>
      <c r="C635" t="s">
        <v>650</v>
      </c>
      <c r="D635" t="s">
        <v>271</v>
      </c>
      <c r="E635">
        <v>19</v>
      </c>
      <c r="F635" s="2">
        <v>1620</v>
      </c>
      <c r="G635" s="2">
        <v>18.333333333333343</v>
      </c>
      <c r="H635">
        <v>0</v>
      </c>
      <c r="I635">
        <v>0</v>
      </c>
      <c r="J635" s="7">
        <v>43844</v>
      </c>
      <c r="K635" s="7">
        <v>43845</v>
      </c>
      <c r="M635" t="str">
        <f>IFERROR(INDEX(Table2[Campaign], MATCH(Table4[[#This Row],[Well Name (WellView Version)]], Table2[Well Name
Actual], 0)), "A_Others")</f>
        <v>DRJ - 2019</v>
      </c>
      <c r="N635" s="19">
        <f>IF(Table4[[#This Row],[Report Number]]=_xlfn.MINIFS(Table4[Report Number], Table4[Well Name (WellView Version)], Table4[[#This Row],[Well Name (WellView Version)]]), Table4[[#This Row],[Depth End (MD)]], Table4[[#This Row],[Depth End (MD)]]-F634)</f>
        <v>0</v>
      </c>
      <c r="O635" s="2">
        <f>IF(Table4[[#This Row],[Report Number]]=_xlfn.MINIFS(Table4[Report Number], Table4[Well Name (WellView Version)], Table4[[#This Row],[Well Name (WellView Version)]]), Table4[[#This Row],[Cum Time Log Days_WV]], Table4[[#This Row],[Cum Time Log Days_WV]]-G634)</f>
        <v>1</v>
      </c>
      <c r="P635" s="2">
        <f>(Table4[[#This Row],[dZ ft]]&lt;=50)*Table4[[#This Row],[dT days]]</f>
        <v>1</v>
      </c>
      <c r="Q635">
        <f>YEAR(Table4[[#This Row],[Report Start Date]])</f>
        <v>2020</v>
      </c>
      <c r="R635">
        <f>Table4[[#This Row],[Year Start Date]]</f>
        <v>2020</v>
      </c>
    </row>
    <row r="636" spans="2:18" x14ac:dyDescent="0.3">
      <c r="B636">
        <v>634</v>
      </c>
      <c r="C636" t="s">
        <v>650</v>
      </c>
      <c r="D636" t="s">
        <v>271</v>
      </c>
      <c r="E636">
        <v>20</v>
      </c>
      <c r="F636" s="2">
        <v>1865</v>
      </c>
      <c r="G636" s="2">
        <v>19.333333333333343</v>
      </c>
      <c r="H636">
        <v>244.99999999999994</v>
      </c>
      <c r="I636">
        <v>244.99999999999994</v>
      </c>
      <c r="J636" s="7">
        <v>43845</v>
      </c>
      <c r="K636" s="7">
        <v>43846</v>
      </c>
      <c r="M636" t="str">
        <f>IFERROR(INDEX(Table2[Campaign], MATCH(Table4[[#This Row],[Well Name (WellView Version)]], Table2[Well Name
Actual], 0)), "A_Others")</f>
        <v>DRJ - 2019</v>
      </c>
      <c r="N636" s="19">
        <f>IF(Table4[[#This Row],[Report Number]]=_xlfn.MINIFS(Table4[Report Number], Table4[Well Name (WellView Version)], Table4[[#This Row],[Well Name (WellView Version)]]), Table4[[#This Row],[Depth End (MD)]], Table4[[#This Row],[Depth End (MD)]]-F635)</f>
        <v>245</v>
      </c>
      <c r="O636" s="2">
        <f>IF(Table4[[#This Row],[Report Number]]=_xlfn.MINIFS(Table4[Report Number], Table4[Well Name (WellView Version)], Table4[[#This Row],[Well Name (WellView Version)]]), Table4[[#This Row],[Cum Time Log Days_WV]], Table4[[#This Row],[Cum Time Log Days_WV]]-G635)</f>
        <v>1</v>
      </c>
      <c r="P636" s="2">
        <f>(Table4[[#This Row],[dZ ft]]&lt;=50)*Table4[[#This Row],[dT days]]</f>
        <v>0</v>
      </c>
      <c r="Q636">
        <f>YEAR(Table4[[#This Row],[Report Start Date]])</f>
        <v>2020</v>
      </c>
      <c r="R636">
        <f>Table4[[#This Row],[Year Start Date]]</f>
        <v>2020</v>
      </c>
    </row>
    <row r="637" spans="2:18" x14ac:dyDescent="0.3">
      <c r="B637">
        <v>635</v>
      </c>
      <c r="C637" t="s">
        <v>650</v>
      </c>
      <c r="D637" t="s">
        <v>271</v>
      </c>
      <c r="E637">
        <v>21</v>
      </c>
      <c r="F637" s="2">
        <v>2576</v>
      </c>
      <c r="G637" s="2">
        <v>20.333333333333343</v>
      </c>
      <c r="H637">
        <v>711</v>
      </c>
      <c r="I637">
        <v>711</v>
      </c>
      <c r="J637" s="7">
        <v>43846</v>
      </c>
      <c r="K637" s="7">
        <v>43847</v>
      </c>
      <c r="M637" t="str">
        <f>IFERROR(INDEX(Table2[Campaign], MATCH(Table4[[#This Row],[Well Name (WellView Version)]], Table2[Well Name
Actual], 0)), "A_Others")</f>
        <v>DRJ - 2019</v>
      </c>
      <c r="N637" s="19">
        <f>IF(Table4[[#This Row],[Report Number]]=_xlfn.MINIFS(Table4[Report Number], Table4[Well Name (WellView Version)], Table4[[#This Row],[Well Name (WellView Version)]]), Table4[[#This Row],[Depth End (MD)]], Table4[[#This Row],[Depth End (MD)]]-F636)</f>
        <v>711</v>
      </c>
      <c r="O637" s="2">
        <f>IF(Table4[[#This Row],[Report Number]]=_xlfn.MINIFS(Table4[Report Number], Table4[Well Name (WellView Version)], Table4[[#This Row],[Well Name (WellView Version)]]), Table4[[#This Row],[Cum Time Log Days_WV]], Table4[[#This Row],[Cum Time Log Days_WV]]-G636)</f>
        <v>1</v>
      </c>
      <c r="P637" s="2">
        <f>(Table4[[#This Row],[dZ ft]]&lt;=50)*Table4[[#This Row],[dT days]]</f>
        <v>0</v>
      </c>
      <c r="Q637">
        <f>YEAR(Table4[[#This Row],[Report Start Date]])</f>
        <v>2020</v>
      </c>
      <c r="R637">
        <f>Table4[[#This Row],[Year Start Date]]</f>
        <v>2020</v>
      </c>
    </row>
    <row r="638" spans="2:18" x14ac:dyDescent="0.3">
      <c r="B638">
        <v>636</v>
      </c>
      <c r="C638" t="s">
        <v>650</v>
      </c>
      <c r="D638" t="s">
        <v>271</v>
      </c>
      <c r="E638">
        <v>22</v>
      </c>
      <c r="F638" s="2">
        <v>3120</v>
      </c>
      <c r="G638" s="2">
        <v>21.333333333333343</v>
      </c>
      <c r="H638">
        <v>543.99999999999989</v>
      </c>
      <c r="I638">
        <v>543.99999999999989</v>
      </c>
      <c r="J638" s="7">
        <v>43847</v>
      </c>
      <c r="K638" s="7">
        <v>43848</v>
      </c>
      <c r="M638" t="str">
        <f>IFERROR(INDEX(Table2[Campaign], MATCH(Table4[[#This Row],[Well Name (WellView Version)]], Table2[Well Name
Actual], 0)), "A_Others")</f>
        <v>DRJ - 2019</v>
      </c>
      <c r="N638" s="19">
        <f>IF(Table4[[#This Row],[Report Number]]=_xlfn.MINIFS(Table4[Report Number], Table4[Well Name (WellView Version)], Table4[[#This Row],[Well Name (WellView Version)]]), Table4[[#This Row],[Depth End (MD)]], Table4[[#This Row],[Depth End (MD)]]-F637)</f>
        <v>544</v>
      </c>
      <c r="O638" s="2">
        <f>IF(Table4[[#This Row],[Report Number]]=_xlfn.MINIFS(Table4[Report Number], Table4[Well Name (WellView Version)], Table4[[#This Row],[Well Name (WellView Version)]]), Table4[[#This Row],[Cum Time Log Days_WV]], Table4[[#This Row],[Cum Time Log Days_WV]]-G637)</f>
        <v>1</v>
      </c>
      <c r="P638" s="2">
        <f>(Table4[[#This Row],[dZ ft]]&lt;=50)*Table4[[#This Row],[dT days]]</f>
        <v>0</v>
      </c>
      <c r="Q638">
        <f>YEAR(Table4[[#This Row],[Report Start Date]])</f>
        <v>2020</v>
      </c>
      <c r="R638">
        <f>Table4[[#This Row],[Year Start Date]]</f>
        <v>2020</v>
      </c>
    </row>
    <row r="639" spans="2:18" x14ac:dyDescent="0.3">
      <c r="B639">
        <v>637</v>
      </c>
      <c r="C639" t="s">
        <v>650</v>
      </c>
      <c r="D639" t="s">
        <v>271</v>
      </c>
      <c r="E639">
        <v>23</v>
      </c>
      <c r="F639" s="2">
        <v>3200</v>
      </c>
      <c r="G639" s="2">
        <v>22.333333333333343</v>
      </c>
      <c r="H639">
        <v>80.000000000000043</v>
      </c>
      <c r="I639">
        <v>80.000000000000043</v>
      </c>
      <c r="J639" s="7">
        <v>43848</v>
      </c>
      <c r="K639" s="7">
        <v>43849</v>
      </c>
      <c r="M639" t="str">
        <f>IFERROR(INDEX(Table2[Campaign], MATCH(Table4[[#This Row],[Well Name (WellView Version)]], Table2[Well Name
Actual], 0)), "A_Others")</f>
        <v>DRJ - 2019</v>
      </c>
      <c r="N639" s="19">
        <f>IF(Table4[[#This Row],[Report Number]]=_xlfn.MINIFS(Table4[Report Number], Table4[Well Name (WellView Version)], Table4[[#This Row],[Well Name (WellView Version)]]), Table4[[#This Row],[Depth End (MD)]], Table4[[#This Row],[Depth End (MD)]]-F638)</f>
        <v>80</v>
      </c>
      <c r="O639" s="2">
        <f>IF(Table4[[#This Row],[Report Number]]=_xlfn.MINIFS(Table4[Report Number], Table4[Well Name (WellView Version)], Table4[[#This Row],[Well Name (WellView Version)]]), Table4[[#This Row],[Cum Time Log Days_WV]], Table4[[#This Row],[Cum Time Log Days_WV]]-G638)</f>
        <v>1</v>
      </c>
      <c r="P639" s="2">
        <f>(Table4[[#This Row],[dZ ft]]&lt;=50)*Table4[[#This Row],[dT days]]</f>
        <v>0</v>
      </c>
      <c r="Q639">
        <f>YEAR(Table4[[#This Row],[Report Start Date]])</f>
        <v>2020</v>
      </c>
      <c r="R639">
        <f>Table4[[#This Row],[Year Start Date]]</f>
        <v>2020</v>
      </c>
    </row>
    <row r="640" spans="2:18" x14ac:dyDescent="0.3">
      <c r="B640">
        <v>638</v>
      </c>
      <c r="C640" t="s">
        <v>650</v>
      </c>
      <c r="D640" t="s">
        <v>271</v>
      </c>
      <c r="E640">
        <v>24</v>
      </c>
      <c r="F640" s="2">
        <v>3200</v>
      </c>
      <c r="G640" s="2">
        <v>23.333333333333343</v>
      </c>
      <c r="H640">
        <v>0</v>
      </c>
      <c r="I640">
        <v>0</v>
      </c>
      <c r="J640" s="7">
        <v>43849</v>
      </c>
      <c r="K640" s="7">
        <v>43850</v>
      </c>
      <c r="M640" t="str">
        <f>IFERROR(INDEX(Table2[Campaign], MATCH(Table4[[#This Row],[Well Name (WellView Version)]], Table2[Well Name
Actual], 0)), "A_Others")</f>
        <v>DRJ - 2019</v>
      </c>
      <c r="N640" s="19">
        <f>IF(Table4[[#This Row],[Report Number]]=_xlfn.MINIFS(Table4[Report Number], Table4[Well Name (WellView Version)], Table4[[#This Row],[Well Name (WellView Version)]]), Table4[[#This Row],[Depth End (MD)]], Table4[[#This Row],[Depth End (MD)]]-F639)</f>
        <v>0</v>
      </c>
      <c r="O640" s="2">
        <f>IF(Table4[[#This Row],[Report Number]]=_xlfn.MINIFS(Table4[Report Number], Table4[Well Name (WellView Version)], Table4[[#This Row],[Well Name (WellView Version)]]), Table4[[#This Row],[Cum Time Log Days_WV]], Table4[[#This Row],[Cum Time Log Days_WV]]-G639)</f>
        <v>1</v>
      </c>
      <c r="P640" s="2">
        <f>(Table4[[#This Row],[dZ ft]]&lt;=50)*Table4[[#This Row],[dT days]]</f>
        <v>1</v>
      </c>
      <c r="Q640">
        <f>YEAR(Table4[[#This Row],[Report Start Date]])</f>
        <v>2020</v>
      </c>
      <c r="R640">
        <f>Table4[[#This Row],[Year Start Date]]</f>
        <v>2020</v>
      </c>
    </row>
    <row r="641" spans="2:18" x14ac:dyDescent="0.3">
      <c r="B641">
        <v>639</v>
      </c>
      <c r="C641" t="s">
        <v>650</v>
      </c>
      <c r="D641" t="s">
        <v>271</v>
      </c>
      <c r="E641">
        <v>25</v>
      </c>
      <c r="F641" s="2">
        <v>3200</v>
      </c>
      <c r="G641" s="2">
        <v>24.333333333333343</v>
      </c>
      <c r="H641">
        <v>0</v>
      </c>
      <c r="I641">
        <v>0</v>
      </c>
      <c r="J641" s="7">
        <v>43850</v>
      </c>
      <c r="K641" s="7">
        <v>43851</v>
      </c>
      <c r="M641" t="str">
        <f>IFERROR(INDEX(Table2[Campaign], MATCH(Table4[[#This Row],[Well Name (WellView Version)]], Table2[Well Name
Actual], 0)), "A_Others")</f>
        <v>DRJ - 2019</v>
      </c>
      <c r="N641" s="19">
        <f>IF(Table4[[#This Row],[Report Number]]=_xlfn.MINIFS(Table4[Report Number], Table4[Well Name (WellView Version)], Table4[[#This Row],[Well Name (WellView Version)]]), Table4[[#This Row],[Depth End (MD)]], Table4[[#This Row],[Depth End (MD)]]-F640)</f>
        <v>0</v>
      </c>
      <c r="O641" s="2">
        <f>IF(Table4[[#This Row],[Report Number]]=_xlfn.MINIFS(Table4[Report Number], Table4[Well Name (WellView Version)], Table4[[#This Row],[Well Name (WellView Version)]]), Table4[[#This Row],[Cum Time Log Days_WV]], Table4[[#This Row],[Cum Time Log Days_WV]]-G640)</f>
        <v>1</v>
      </c>
      <c r="P641" s="2">
        <f>(Table4[[#This Row],[dZ ft]]&lt;=50)*Table4[[#This Row],[dT days]]</f>
        <v>1</v>
      </c>
      <c r="Q641">
        <f>YEAR(Table4[[#This Row],[Report Start Date]])</f>
        <v>2020</v>
      </c>
      <c r="R641">
        <f>Table4[[#This Row],[Year Start Date]]</f>
        <v>2020</v>
      </c>
    </row>
    <row r="642" spans="2:18" x14ac:dyDescent="0.3">
      <c r="B642">
        <v>640</v>
      </c>
      <c r="C642" t="s">
        <v>650</v>
      </c>
      <c r="D642" t="s">
        <v>271</v>
      </c>
      <c r="E642">
        <v>26</v>
      </c>
      <c r="F642" s="2">
        <v>3200</v>
      </c>
      <c r="G642" s="2">
        <v>25.333333333333343</v>
      </c>
      <c r="H642">
        <v>0</v>
      </c>
      <c r="I642">
        <v>0</v>
      </c>
      <c r="J642" s="7">
        <v>43851</v>
      </c>
      <c r="K642" s="7">
        <v>43852</v>
      </c>
      <c r="M642" t="str">
        <f>IFERROR(INDEX(Table2[Campaign], MATCH(Table4[[#This Row],[Well Name (WellView Version)]], Table2[Well Name
Actual], 0)), "A_Others")</f>
        <v>DRJ - 2019</v>
      </c>
      <c r="N642" s="19">
        <f>IF(Table4[[#This Row],[Report Number]]=_xlfn.MINIFS(Table4[Report Number], Table4[Well Name (WellView Version)], Table4[[#This Row],[Well Name (WellView Version)]]), Table4[[#This Row],[Depth End (MD)]], Table4[[#This Row],[Depth End (MD)]]-F641)</f>
        <v>0</v>
      </c>
      <c r="O642" s="2">
        <f>IF(Table4[[#This Row],[Report Number]]=_xlfn.MINIFS(Table4[Report Number], Table4[Well Name (WellView Version)], Table4[[#This Row],[Well Name (WellView Version)]]), Table4[[#This Row],[Cum Time Log Days_WV]], Table4[[#This Row],[Cum Time Log Days_WV]]-G641)</f>
        <v>1</v>
      </c>
      <c r="P642" s="2">
        <f>(Table4[[#This Row],[dZ ft]]&lt;=50)*Table4[[#This Row],[dT days]]</f>
        <v>1</v>
      </c>
      <c r="Q642">
        <f>YEAR(Table4[[#This Row],[Report Start Date]])</f>
        <v>2020</v>
      </c>
      <c r="R642">
        <f>Table4[[#This Row],[Year Start Date]]</f>
        <v>2020</v>
      </c>
    </row>
    <row r="643" spans="2:18" x14ac:dyDescent="0.3">
      <c r="B643">
        <v>641</v>
      </c>
      <c r="C643" t="s">
        <v>650</v>
      </c>
      <c r="D643" t="s">
        <v>271</v>
      </c>
      <c r="E643">
        <v>27</v>
      </c>
      <c r="F643" s="2">
        <v>3402.0000000000005</v>
      </c>
      <c r="G643" s="2">
        <v>26.333333333333343</v>
      </c>
      <c r="H643">
        <v>202.00000000000048</v>
      </c>
      <c r="I643">
        <v>202.00000000000048</v>
      </c>
      <c r="J643" s="7">
        <v>43852</v>
      </c>
      <c r="K643" s="7">
        <v>43853</v>
      </c>
      <c r="M643" t="str">
        <f>IFERROR(INDEX(Table2[Campaign], MATCH(Table4[[#This Row],[Well Name (WellView Version)]], Table2[Well Name
Actual], 0)), "A_Others")</f>
        <v>DRJ - 2019</v>
      </c>
      <c r="N643" s="19">
        <f>IF(Table4[[#This Row],[Report Number]]=_xlfn.MINIFS(Table4[Report Number], Table4[Well Name (WellView Version)], Table4[[#This Row],[Well Name (WellView Version)]]), Table4[[#This Row],[Depth End (MD)]], Table4[[#This Row],[Depth End (MD)]]-F642)</f>
        <v>202.00000000000045</v>
      </c>
      <c r="O643" s="2">
        <f>IF(Table4[[#This Row],[Report Number]]=_xlfn.MINIFS(Table4[Report Number], Table4[Well Name (WellView Version)], Table4[[#This Row],[Well Name (WellView Version)]]), Table4[[#This Row],[Cum Time Log Days_WV]], Table4[[#This Row],[Cum Time Log Days_WV]]-G642)</f>
        <v>1</v>
      </c>
      <c r="P643" s="2">
        <f>(Table4[[#This Row],[dZ ft]]&lt;=50)*Table4[[#This Row],[dT days]]</f>
        <v>0</v>
      </c>
      <c r="Q643">
        <f>YEAR(Table4[[#This Row],[Report Start Date]])</f>
        <v>2020</v>
      </c>
      <c r="R643">
        <f>Table4[[#This Row],[Year Start Date]]</f>
        <v>2020</v>
      </c>
    </row>
    <row r="644" spans="2:18" x14ac:dyDescent="0.3">
      <c r="B644">
        <v>642</v>
      </c>
      <c r="C644" t="s">
        <v>650</v>
      </c>
      <c r="D644" t="s">
        <v>271</v>
      </c>
      <c r="E644">
        <v>28</v>
      </c>
      <c r="F644" s="2">
        <v>3864</v>
      </c>
      <c r="G644" s="2">
        <v>27.333333333333343</v>
      </c>
      <c r="H644">
        <v>461.99999999999949</v>
      </c>
      <c r="I644">
        <v>461.99999999999949</v>
      </c>
      <c r="J644" s="7">
        <v>43853</v>
      </c>
      <c r="K644" s="7">
        <v>43854</v>
      </c>
      <c r="M644" t="str">
        <f>IFERROR(INDEX(Table2[Campaign], MATCH(Table4[[#This Row],[Well Name (WellView Version)]], Table2[Well Name
Actual], 0)), "A_Others")</f>
        <v>DRJ - 2019</v>
      </c>
      <c r="N644" s="19">
        <f>IF(Table4[[#This Row],[Report Number]]=_xlfn.MINIFS(Table4[Report Number], Table4[Well Name (WellView Version)], Table4[[#This Row],[Well Name (WellView Version)]]), Table4[[#This Row],[Depth End (MD)]], Table4[[#This Row],[Depth End (MD)]]-F643)</f>
        <v>461.99999999999955</v>
      </c>
      <c r="O644" s="2">
        <f>IF(Table4[[#This Row],[Report Number]]=_xlfn.MINIFS(Table4[Report Number], Table4[Well Name (WellView Version)], Table4[[#This Row],[Well Name (WellView Version)]]), Table4[[#This Row],[Cum Time Log Days_WV]], Table4[[#This Row],[Cum Time Log Days_WV]]-G643)</f>
        <v>1</v>
      </c>
      <c r="P644" s="2">
        <f>(Table4[[#This Row],[dZ ft]]&lt;=50)*Table4[[#This Row],[dT days]]</f>
        <v>0</v>
      </c>
      <c r="Q644">
        <f>YEAR(Table4[[#This Row],[Report Start Date]])</f>
        <v>2020</v>
      </c>
      <c r="R644">
        <f>Table4[[#This Row],[Year Start Date]]</f>
        <v>2020</v>
      </c>
    </row>
    <row r="645" spans="2:18" x14ac:dyDescent="0.3">
      <c r="B645">
        <v>643</v>
      </c>
      <c r="C645" t="s">
        <v>650</v>
      </c>
      <c r="D645" t="s">
        <v>271</v>
      </c>
      <c r="E645">
        <v>29</v>
      </c>
      <c r="F645" s="2">
        <v>4480</v>
      </c>
      <c r="G645" s="2">
        <v>28.333333333333343</v>
      </c>
      <c r="H645">
        <v>616.00000000000034</v>
      </c>
      <c r="I645">
        <v>616.00000000000034</v>
      </c>
      <c r="J645" s="7">
        <v>43854</v>
      </c>
      <c r="K645" s="7">
        <v>43855</v>
      </c>
      <c r="M645" t="str">
        <f>IFERROR(INDEX(Table2[Campaign], MATCH(Table4[[#This Row],[Well Name (WellView Version)]], Table2[Well Name
Actual], 0)), "A_Others")</f>
        <v>DRJ - 2019</v>
      </c>
      <c r="N645" s="19">
        <f>IF(Table4[[#This Row],[Report Number]]=_xlfn.MINIFS(Table4[Report Number], Table4[Well Name (WellView Version)], Table4[[#This Row],[Well Name (WellView Version)]]), Table4[[#This Row],[Depth End (MD)]], Table4[[#This Row],[Depth End (MD)]]-F644)</f>
        <v>616</v>
      </c>
      <c r="O645" s="2">
        <f>IF(Table4[[#This Row],[Report Number]]=_xlfn.MINIFS(Table4[Report Number], Table4[Well Name (WellView Version)], Table4[[#This Row],[Well Name (WellView Version)]]), Table4[[#This Row],[Cum Time Log Days_WV]], Table4[[#This Row],[Cum Time Log Days_WV]]-G644)</f>
        <v>1</v>
      </c>
      <c r="P645" s="2">
        <f>(Table4[[#This Row],[dZ ft]]&lt;=50)*Table4[[#This Row],[dT days]]</f>
        <v>0</v>
      </c>
      <c r="Q645">
        <f>YEAR(Table4[[#This Row],[Report Start Date]])</f>
        <v>2020</v>
      </c>
      <c r="R645">
        <f>Table4[[#This Row],[Year Start Date]]</f>
        <v>2020</v>
      </c>
    </row>
    <row r="646" spans="2:18" x14ac:dyDescent="0.3">
      <c r="B646">
        <v>644</v>
      </c>
      <c r="C646" t="s">
        <v>650</v>
      </c>
      <c r="D646" t="s">
        <v>271</v>
      </c>
      <c r="E646">
        <v>30</v>
      </c>
      <c r="F646" s="2">
        <v>5054</v>
      </c>
      <c r="G646" s="2">
        <v>29.333333333333343</v>
      </c>
      <c r="H646">
        <v>573.99999999999955</v>
      </c>
      <c r="I646">
        <v>573.99999999999955</v>
      </c>
      <c r="J646" s="7">
        <v>43855</v>
      </c>
      <c r="K646" s="7">
        <v>43856</v>
      </c>
      <c r="M646" t="str">
        <f>IFERROR(INDEX(Table2[Campaign], MATCH(Table4[[#This Row],[Well Name (WellView Version)]], Table2[Well Name
Actual], 0)), "A_Others")</f>
        <v>DRJ - 2019</v>
      </c>
      <c r="N646" s="19">
        <f>IF(Table4[[#This Row],[Report Number]]=_xlfn.MINIFS(Table4[Report Number], Table4[Well Name (WellView Version)], Table4[[#This Row],[Well Name (WellView Version)]]), Table4[[#This Row],[Depth End (MD)]], Table4[[#This Row],[Depth End (MD)]]-F645)</f>
        <v>574</v>
      </c>
      <c r="O646" s="2">
        <f>IF(Table4[[#This Row],[Report Number]]=_xlfn.MINIFS(Table4[Report Number], Table4[Well Name (WellView Version)], Table4[[#This Row],[Well Name (WellView Version)]]), Table4[[#This Row],[Cum Time Log Days_WV]], Table4[[#This Row],[Cum Time Log Days_WV]]-G645)</f>
        <v>1</v>
      </c>
      <c r="P646" s="2">
        <f>(Table4[[#This Row],[dZ ft]]&lt;=50)*Table4[[#This Row],[dT days]]</f>
        <v>0</v>
      </c>
      <c r="Q646">
        <f>YEAR(Table4[[#This Row],[Report Start Date]])</f>
        <v>2020</v>
      </c>
      <c r="R646">
        <f>Table4[[#This Row],[Year Start Date]]</f>
        <v>2020</v>
      </c>
    </row>
    <row r="647" spans="2:18" x14ac:dyDescent="0.3">
      <c r="B647">
        <v>645</v>
      </c>
      <c r="C647" t="s">
        <v>650</v>
      </c>
      <c r="D647" t="s">
        <v>271</v>
      </c>
      <c r="E647">
        <v>31</v>
      </c>
      <c r="F647" s="2">
        <v>5603</v>
      </c>
      <c r="G647" s="2">
        <v>30.333333333333343</v>
      </c>
      <c r="H647">
        <v>548.99999999999989</v>
      </c>
      <c r="I647">
        <v>548.99999999999989</v>
      </c>
      <c r="J647" s="7">
        <v>43856</v>
      </c>
      <c r="K647" s="7">
        <v>43857</v>
      </c>
      <c r="M647" t="str">
        <f>IFERROR(INDEX(Table2[Campaign], MATCH(Table4[[#This Row],[Well Name (WellView Version)]], Table2[Well Name
Actual], 0)), "A_Others")</f>
        <v>DRJ - 2019</v>
      </c>
      <c r="N647" s="19">
        <f>IF(Table4[[#This Row],[Report Number]]=_xlfn.MINIFS(Table4[Report Number], Table4[Well Name (WellView Version)], Table4[[#This Row],[Well Name (WellView Version)]]), Table4[[#This Row],[Depth End (MD)]], Table4[[#This Row],[Depth End (MD)]]-F646)</f>
        <v>549</v>
      </c>
      <c r="O647" s="2">
        <f>IF(Table4[[#This Row],[Report Number]]=_xlfn.MINIFS(Table4[Report Number], Table4[Well Name (WellView Version)], Table4[[#This Row],[Well Name (WellView Version)]]), Table4[[#This Row],[Cum Time Log Days_WV]], Table4[[#This Row],[Cum Time Log Days_WV]]-G646)</f>
        <v>1</v>
      </c>
      <c r="P647" s="2">
        <f>(Table4[[#This Row],[dZ ft]]&lt;=50)*Table4[[#This Row],[dT days]]</f>
        <v>0</v>
      </c>
      <c r="Q647">
        <f>YEAR(Table4[[#This Row],[Report Start Date]])</f>
        <v>2020</v>
      </c>
      <c r="R647">
        <f>Table4[[#This Row],[Year Start Date]]</f>
        <v>2020</v>
      </c>
    </row>
    <row r="648" spans="2:18" x14ac:dyDescent="0.3">
      <c r="B648">
        <v>646</v>
      </c>
      <c r="C648" t="s">
        <v>650</v>
      </c>
      <c r="D648" t="s">
        <v>271</v>
      </c>
      <c r="E648">
        <v>32</v>
      </c>
      <c r="F648" s="2">
        <v>5902</v>
      </c>
      <c r="G648" s="2">
        <v>31.333333333333343</v>
      </c>
      <c r="H648">
        <v>299.00000000000051</v>
      </c>
      <c r="I648">
        <v>299.00000000000051</v>
      </c>
      <c r="J648" s="7">
        <v>43857</v>
      </c>
      <c r="K648" s="7">
        <v>43858</v>
      </c>
      <c r="M648" t="str">
        <f>IFERROR(INDEX(Table2[Campaign], MATCH(Table4[[#This Row],[Well Name (WellView Version)]], Table2[Well Name
Actual], 0)), "A_Others")</f>
        <v>DRJ - 2019</v>
      </c>
      <c r="N648" s="19">
        <f>IF(Table4[[#This Row],[Report Number]]=_xlfn.MINIFS(Table4[Report Number], Table4[Well Name (WellView Version)], Table4[[#This Row],[Well Name (WellView Version)]]), Table4[[#This Row],[Depth End (MD)]], Table4[[#This Row],[Depth End (MD)]]-F647)</f>
        <v>299</v>
      </c>
      <c r="O648" s="2">
        <f>IF(Table4[[#This Row],[Report Number]]=_xlfn.MINIFS(Table4[Report Number], Table4[Well Name (WellView Version)], Table4[[#This Row],[Well Name (WellView Version)]]), Table4[[#This Row],[Cum Time Log Days_WV]], Table4[[#This Row],[Cum Time Log Days_WV]]-G647)</f>
        <v>1</v>
      </c>
      <c r="P648" s="2">
        <f>(Table4[[#This Row],[dZ ft]]&lt;=50)*Table4[[#This Row],[dT days]]</f>
        <v>0</v>
      </c>
      <c r="Q648">
        <f>YEAR(Table4[[#This Row],[Report Start Date]])</f>
        <v>2020</v>
      </c>
      <c r="R648">
        <f>Table4[[#This Row],[Year Start Date]]</f>
        <v>2020</v>
      </c>
    </row>
    <row r="649" spans="2:18" x14ac:dyDescent="0.3">
      <c r="B649">
        <v>647</v>
      </c>
      <c r="C649" t="s">
        <v>650</v>
      </c>
      <c r="D649" t="s">
        <v>271</v>
      </c>
      <c r="E649">
        <v>33</v>
      </c>
      <c r="F649" s="2">
        <v>5902</v>
      </c>
      <c r="G649" s="2">
        <v>32.333333333333343</v>
      </c>
      <c r="H649">
        <v>0</v>
      </c>
      <c r="I649">
        <v>0</v>
      </c>
      <c r="J649" s="7">
        <v>43858</v>
      </c>
      <c r="K649" s="7">
        <v>43859</v>
      </c>
      <c r="M649" t="str">
        <f>IFERROR(INDEX(Table2[Campaign], MATCH(Table4[[#This Row],[Well Name (WellView Version)]], Table2[Well Name
Actual], 0)), "A_Others")</f>
        <v>DRJ - 2019</v>
      </c>
      <c r="N649" s="19">
        <f>IF(Table4[[#This Row],[Report Number]]=_xlfn.MINIFS(Table4[Report Number], Table4[Well Name (WellView Version)], Table4[[#This Row],[Well Name (WellView Version)]]), Table4[[#This Row],[Depth End (MD)]], Table4[[#This Row],[Depth End (MD)]]-F648)</f>
        <v>0</v>
      </c>
      <c r="O649" s="2">
        <f>IF(Table4[[#This Row],[Report Number]]=_xlfn.MINIFS(Table4[Report Number], Table4[Well Name (WellView Version)], Table4[[#This Row],[Well Name (WellView Version)]]), Table4[[#This Row],[Cum Time Log Days_WV]], Table4[[#This Row],[Cum Time Log Days_WV]]-G648)</f>
        <v>1</v>
      </c>
      <c r="P649" s="2">
        <f>(Table4[[#This Row],[dZ ft]]&lt;=50)*Table4[[#This Row],[dT days]]</f>
        <v>1</v>
      </c>
      <c r="Q649">
        <f>YEAR(Table4[[#This Row],[Report Start Date]])</f>
        <v>2020</v>
      </c>
      <c r="R649">
        <f>Table4[[#This Row],[Year Start Date]]</f>
        <v>2020</v>
      </c>
    </row>
    <row r="650" spans="2:18" x14ac:dyDescent="0.3">
      <c r="B650">
        <v>648</v>
      </c>
      <c r="C650" t="s">
        <v>650</v>
      </c>
      <c r="D650" t="s">
        <v>271</v>
      </c>
      <c r="E650">
        <v>34</v>
      </c>
      <c r="F650" s="2">
        <v>5902</v>
      </c>
      <c r="G650" s="2">
        <v>33.333333333333343</v>
      </c>
      <c r="H650">
        <v>0</v>
      </c>
      <c r="I650">
        <v>0</v>
      </c>
      <c r="J650" s="7">
        <v>43859</v>
      </c>
      <c r="K650" s="7">
        <v>43860</v>
      </c>
      <c r="M650" t="str">
        <f>IFERROR(INDEX(Table2[Campaign], MATCH(Table4[[#This Row],[Well Name (WellView Version)]], Table2[Well Name
Actual], 0)), "A_Others")</f>
        <v>DRJ - 2019</v>
      </c>
      <c r="N650" s="19">
        <f>IF(Table4[[#This Row],[Report Number]]=_xlfn.MINIFS(Table4[Report Number], Table4[Well Name (WellView Version)], Table4[[#This Row],[Well Name (WellView Version)]]), Table4[[#This Row],[Depth End (MD)]], Table4[[#This Row],[Depth End (MD)]]-F649)</f>
        <v>0</v>
      </c>
      <c r="O650" s="2">
        <f>IF(Table4[[#This Row],[Report Number]]=_xlfn.MINIFS(Table4[Report Number], Table4[Well Name (WellView Version)], Table4[[#This Row],[Well Name (WellView Version)]]), Table4[[#This Row],[Cum Time Log Days_WV]], Table4[[#This Row],[Cum Time Log Days_WV]]-G649)</f>
        <v>1</v>
      </c>
      <c r="P650" s="2">
        <f>(Table4[[#This Row],[dZ ft]]&lt;=50)*Table4[[#This Row],[dT days]]</f>
        <v>1</v>
      </c>
      <c r="Q650">
        <f>YEAR(Table4[[#This Row],[Report Start Date]])</f>
        <v>2020</v>
      </c>
      <c r="R650">
        <f>Table4[[#This Row],[Year Start Date]]</f>
        <v>2020</v>
      </c>
    </row>
    <row r="651" spans="2:18" x14ac:dyDescent="0.3">
      <c r="B651">
        <v>649</v>
      </c>
      <c r="C651" t="s">
        <v>650</v>
      </c>
      <c r="D651" t="s">
        <v>271</v>
      </c>
      <c r="E651">
        <v>35</v>
      </c>
      <c r="F651" s="2">
        <v>5902</v>
      </c>
      <c r="G651" s="2">
        <v>34.333333333333343</v>
      </c>
      <c r="H651">
        <v>0</v>
      </c>
      <c r="I651">
        <v>0</v>
      </c>
      <c r="J651" s="7">
        <v>43860</v>
      </c>
      <c r="K651" s="7">
        <v>43861</v>
      </c>
      <c r="M651" t="str">
        <f>IFERROR(INDEX(Table2[Campaign], MATCH(Table4[[#This Row],[Well Name (WellView Version)]], Table2[Well Name
Actual], 0)), "A_Others")</f>
        <v>DRJ - 2019</v>
      </c>
      <c r="N651" s="19">
        <f>IF(Table4[[#This Row],[Report Number]]=_xlfn.MINIFS(Table4[Report Number], Table4[Well Name (WellView Version)], Table4[[#This Row],[Well Name (WellView Version)]]), Table4[[#This Row],[Depth End (MD)]], Table4[[#This Row],[Depth End (MD)]]-F650)</f>
        <v>0</v>
      </c>
      <c r="O651" s="2">
        <f>IF(Table4[[#This Row],[Report Number]]=_xlfn.MINIFS(Table4[Report Number], Table4[Well Name (WellView Version)], Table4[[#This Row],[Well Name (WellView Version)]]), Table4[[#This Row],[Cum Time Log Days_WV]], Table4[[#This Row],[Cum Time Log Days_WV]]-G650)</f>
        <v>1</v>
      </c>
      <c r="P651" s="2">
        <f>(Table4[[#This Row],[dZ ft]]&lt;=50)*Table4[[#This Row],[dT days]]</f>
        <v>1</v>
      </c>
      <c r="Q651">
        <f>YEAR(Table4[[#This Row],[Report Start Date]])</f>
        <v>2020</v>
      </c>
      <c r="R651">
        <f>Table4[[#This Row],[Year Start Date]]</f>
        <v>2020</v>
      </c>
    </row>
    <row r="652" spans="2:18" x14ac:dyDescent="0.3">
      <c r="B652">
        <v>650</v>
      </c>
      <c r="C652" t="s">
        <v>650</v>
      </c>
      <c r="D652" t="s">
        <v>271</v>
      </c>
      <c r="E652">
        <v>36</v>
      </c>
      <c r="F652" s="2">
        <v>5902</v>
      </c>
      <c r="G652" s="2">
        <v>35.333333333333343</v>
      </c>
      <c r="H652">
        <v>0</v>
      </c>
      <c r="I652">
        <v>0</v>
      </c>
      <c r="J652" s="7">
        <v>43861</v>
      </c>
      <c r="K652" s="7">
        <v>43862</v>
      </c>
      <c r="L652" t="s">
        <v>520</v>
      </c>
      <c r="M652" t="str">
        <f>IFERROR(INDEX(Table2[Campaign], MATCH(Table4[[#This Row],[Well Name (WellView Version)]], Table2[Well Name
Actual], 0)), "A_Others")</f>
        <v>DRJ - 2019</v>
      </c>
      <c r="N652" s="19">
        <f>IF(Table4[[#This Row],[Report Number]]=_xlfn.MINIFS(Table4[Report Number], Table4[Well Name (WellView Version)], Table4[[#This Row],[Well Name (WellView Version)]]), Table4[[#This Row],[Depth End (MD)]], Table4[[#This Row],[Depth End (MD)]]-F651)</f>
        <v>0</v>
      </c>
      <c r="O652" s="2">
        <f>IF(Table4[[#This Row],[Report Number]]=_xlfn.MINIFS(Table4[Report Number], Table4[Well Name (WellView Version)], Table4[[#This Row],[Well Name (WellView Version)]]), Table4[[#This Row],[Cum Time Log Days_WV]], Table4[[#This Row],[Cum Time Log Days_WV]]-G651)</f>
        <v>1</v>
      </c>
      <c r="P652" s="2">
        <f>(Table4[[#This Row],[dZ ft]]&lt;=50)*Table4[[#This Row],[dT days]]</f>
        <v>1</v>
      </c>
      <c r="Q652">
        <f>YEAR(Table4[[#This Row],[Report Start Date]])</f>
        <v>2020</v>
      </c>
      <c r="R652">
        <f>Table4[[#This Row],[Year Start Date]]</f>
        <v>2020</v>
      </c>
    </row>
    <row r="653" spans="2:18" x14ac:dyDescent="0.3">
      <c r="B653">
        <v>651</v>
      </c>
      <c r="C653" t="s">
        <v>650</v>
      </c>
      <c r="D653" t="s">
        <v>271</v>
      </c>
      <c r="E653">
        <v>37</v>
      </c>
      <c r="F653" s="2">
        <v>5902</v>
      </c>
      <c r="G653" s="2">
        <v>35.833333333333343</v>
      </c>
      <c r="H653">
        <v>0</v>
      </c>
      <c r="I653">
        <v>0</v>
      </c>
      <c r="J653" s="7">
        <v>43862</v>
      </c>
      <c r="K653" s="7">
        <v>43862.5</v>
      </c>
      <c r="L653" t="s">
        <v>520</v>
      </c>
      <c r="M653" t="str">
        <f>IFERROR(INDEX(Table2[Campaign], MATCH(Table4[[#This Row],[Well Name (WellView Version)]], Table2[Well Name
Actual], 0)), "A_Others")</f>
        <v>DRJ - 2019</v>
      </c>
      <c r="N653" s="19">
        <f>IF(Table4[[#This Row],[Report Number]]=_xlfn.MINIFS(Table4[Report Number], Table4[Well Name (WellView Version)], Table4[[#This Row],[Well Name (WellView Version)]]), Table4[[#This Row],[Depth End (MD)]], Table4[[#This Row],[Depth End (MD)]]-F652)</f>
        <v>0</v>
      </c>
      <c r="O653" s="2">
        <f>IF(Table4[[#This Row],[Report Number]]=_xlfn.MINIFS(Table4[Report Number], Table4[Well Name (WellView Version)], Table4[[#This Row],[Well Name (WellView Version)]]), Table4[[#This Row],[Cum Time Log Days_WV]], Table4[[#This Row],[Cum Time Log Days_WV]]-G652)</f>
        <v>0.5</v>
      </c>
      <c r="P653" s="2">
        <f>(Table4[[#This Row],[dZ ft]]&lt;=50)*Table4[[#This Row],[dT days]]</f>
        <v>0.5</v>
      </c>
      <c r="Q653">
        <f>YEAR(Table4[[#This Row],[Report Start Date]])</f>
        <v>2020</v>
      </c>
      <c r="R653">
        <f>Table4[[#This Row],[Year Start Date]]</f>
        <v>2020</v>
      </c>
    </row>
    <row r="654" spans="2:18" x14ac:dyDescent="0.3">
      <c r="B654">
        <v>652</v>
      </c>
      <c r="C654" t="s">
        <v>21</v>
      </c>
      <c r="D654" t="s">
        <v>271</v>
      </c>
      <c r="E654">
        <v>1</v>
      </c>
      <c r="F654" s="2">
        <v>393</v>
      </c>
      <c r="G654" s="2">
        <v>0.5208333333333337</v>
      </c>
      <c r="H654">
        <v>218.99999999999997</v>
      </c>
      <c r="I654">
        <v>218.99999999999997</v>
      </c>
      <c r="J654" s="7">
        <v>43876.479166666664</v>
      </c>
      <c r="K654" s="7">
        <v>43877</v>
      </c>
      <c r="M654" t="str">
        <f>IFERROR(INDEX(Table2[Campaign], MATCH(Table4[[#This Row],[Well Name (WellView Version)]], Table2[Well Name
Actual], 0)), "A_Others")</f>
        <v>DRJ - 2019</v>
      </c>
      <c r="N654" s="19">
        <f>IF(Table4[[#This Row],[Report Number]]=_xlfn.MINIFS(Table4[Report Number], Table4[Well Name (WellView Version)], Table4[[#This Row],[Well Name (WellView Version)]]), Table4[[#This Row],[Depth End (MD)]], Table4[[#This Row],[Depth End (MD)]]-F653)</f>
        <v>393</v>
      </c>
      <c r="O654" s="2">
        <f>IF(Table4[[#This Row],[Report Number]]=_xlfn.MINIFS(Table4[Report Number], Table4[Well Name (WellView Version)], Table4[[#This Row],[Well Name (WellView Version)]]), Table4[[#This Row],[Cum Time Log Days_WV]], Table4[[#This Row],[Cum Time Log Days_WV]]-G653)</f>
        <v>0.5208333333333337</v>
      </c>
      <c r="P654" s="2">
        <f>(Table4[[#This Row],[dZ ft]]&lt;=50)*Table4[[#This Row],[dT days]]</f>
        <v>0</v>
      </c>
      <c r="Q654">
        <f>YEAR(Table4[[#This Row],[Report Start Date]])</f>
        <v>2020</v>
      </c>
      <c r="R654">
        <f>Table4[[#This Row],[Year Start Date]]</f>
        <v>2020</v>
      </c>
    </row>
    <row r="655" spans="2:18" x14ac:dyDescent="0.3">
      <c r="B655">
        <v>653</v>
      </c>
      <c r="C655" t="s">
        <v>21</v>
      </c>
      <c r="D655" t="s">
        <v>271</v>
      </c>
      <c r="E655">
        <v>2</v>
      </c>
      <c r="F655" s="2">
        <v>812</v>
      </c>
      <c r="G655" s="2">
        <v>1.5208333333333344</v>
      </c>
      <c r="H655">
        <v>419</v>
      </c>
      <c r="I655">
        <v>419</v>
      </c>
      <c r="J655" s="7">
        <v>43877</v>
      </c>
      <c r="K655" s="7">
        <v>43878</v>
      </c>
      <c r="M655" t="str">
        <f>IFERROR(INDEX(Table2[Campaign], MATCH(Table4[[#This Row],[Well Name (WellView Version)]], Table2[Well Name
Actual], 0)), "A_Others")</f>
        <v>DRJ - 2019</v>
      </c>
      <c r="N655" s="19">
        <f>IF(Table4[[#This Row],[Report Number]]=_xlfn.MINIFS(Table4[Report Number], Table4[Well Name (WellView Version)], Table4[[#This Row],[Well Name (WellView Version)]]), Table4[[#This Row],[Depth End (MD)]], Table4[[#This Row],[Depth End (MD)]]-F654)</f>
        <v>419</v>
      </c>
      <c r="O655" s="2">
        <f>IF(Table4[[#This Row],[Report Number]]=_xlfn.MINIFS(Table4[Report Number], Table4[Well Name (WellView Version)], Table4[[#This Row],[Well Name (WellView Version)]]), Table4[[#This Row],[Cum Time Log Days_WV]], Table4[[#This Row],[Cum Time Log Days_WV]]-G654)</f>
        <v>1.0000000000000007</v>
      </c>
      <c r="P655" s="2">
        <f>(Table4[[#This Row],[dZ ft]]&lt;=50)*Table4[[#This Row],[dT days]]</f>
        <v>0</v>
      </c>
      <c r="Q655">
        <f>YEAR(Table4[[#This Row],[Report Start Date]])</f>
        <v>2020</v>
      </c>
      <c r="R655">
        <f>Table4[[#This Row],[Year Start Date]]</f>
        <v>2020</v>
      </c>
    </row>
    <row r="656" spans="2:18" x14ac:dyDescent="0.3">
      <c r="B656">
        <v>654</v>
      </c>
      <c r="C656" t="s">
        <v>21</v>
      </c>
      <c r="D656" t="s">
        <v>271</v>
      </c>
      <c r="E656">
        <v>3</v>
      </c>
      <c r="F656" s="2">
        <v>812</v>
      </c>
      <c r="G656" s="2">
        <v>2.5208333333333353</v>
      </c>
      <c r="H656">
        <v>0</v>
      </c>
      <c r="I656">
        <v>0</v>
      </c>
      <c r="J656" s="7">
        <v>43878</v>
      </c>
      <c r="K656" s="7">
        <v>43879</v>
      </c>
      <c r="M656" t="str">
        <f>IFERROR(INDEX(Table2[Campaign], MATCH(Table4[[#This Row],[Well Name (WellView Version)]], Table2[Well Name
Actual], 0)), "A_Others")</f>
        <v>DRJ - 2019</v>
      </c>
      <c r="N656" s="19">
        <f>IF(Table4[[#This Row],[Report Number]]=_xlfn.MINIFS(Table4[Report Number], Table4[Well Name (WellView Version)], Table4[[#This Row],[Well Name (WellView Version)]]), Table4[[#This Row],[Depth End (MD)]], Table4[[#This Row],[Depth End (MD)]]-F655)</f>
        <v>0</v>
      </c>
      <c r="O656" s="2">
        <f>IF(Table4[[#This Row],[Report Number]]=_xlfn.MINIFS(Table4[Report Number], Table4[Well Name (WellView Version)], Table4[[#This Row],[Well Name (WellView Version)]]), Table4[[#This Row],[Cum Time Log Days_WV]], Table4[[#This Row],[Cum Time Log Days_WV]]-G655)</f>
        <v>1.0000000000000009</v>
      </c>
      <c r="P656" s="2">
        <f>(Table4[[#This Row],[dZ ft]]&lt;=50)*Table4[[#This Row],[dT days]]</f>
        <v>1.0000000000000009</v>
      </c>
      <c r="Q656">
        <f>YEAR(Table4[[#This Row],[Report Start Date]])</f>
        <v>2020</v>
      </c>
      <c r="R656">
        <f>Table4[[#This Row],[Year Start Date]]</f>
        <v>2020</v>
      </c>
    </row>
    <row r="657" spans="2:18" x14ac:dyDescent="0.3">
      <c r="B657">
        <v>655</v>
      </c>
      <c r="C657" t="s">
        <v>21</v>
      </c>
      <c r="D657" t="s">
        <v>271</v>
      </c>
      <c r="E657">
        <v>4</v>
      </c>
      <c r="F657" s="2">
        <v>1206</v>
      </c>
      <c r="G657" s="2">
        <v>3.5208333333333361</v>
      </c>
      <c r="H657">
        <v>393.99999999999994</v>
      </c>
      <c r="I657">
        <v>393.99999999999994</v>
      </c>
      <c r="J657" s="7">
        <v>43879</v>
      </c>
      <c r="K657" s="7">
        <v>43880</v>
      </c>
      <c r="M657" t="str">
        <f>IFERROR(INDEX(Table2[Campaign], MATCH(Table4[[#This Row],[Well Name (WellView Version)]], Table2[Well Name
Actual], 0)), "A_Others")</f>
        <v>DRJ - 2019</v>
      </c>
      <c r="N657" s="19">
        <f>IF(Table4[[#This Row],[Report Number]]=_xlfn.MINIFS(Table4[Report Number], Table4[Well Name (WellView Version)], Table4[[#This Row],[Well Name (WellView Version)]]), Table4[[#This Row],[Depth End (MD)]], Table4[[#This Row],[Depth End (MD)]]-F656)</f>
        <v>394</v>
      </c>
      <c r="O657" s="2">
        <f>IF(Table4[[#This Row],[Report Number]]=_xlfn.MINIFS(Table4[Report Number], Table4[Well Name (WellView Version)], Table4[[#This Row],[Well Name (WellView Version)]]), Table4[[#This Row],[Cum Time Log Days_WV]], Table4[[#This Row],[Cum Time Log Days_WV]]-G656)</f>
        <v>1.0000000000000009</v>
      </c>
      <c r="P657" s="2">
        <f>(Table4[[#This Row],[dZ ft]]&lt;=50)*Table4[[#This Row],[dT days]]</f>
        <v>0</v>
      </c>
      <c r="Q657">
        <f>YEAR(Table4[[#This Row],[Report Start Date]])</f>
        <v>2020</v>
      </c>
      <c r="R657">
        <f>Table4[[#This Row],[Year Start Date]]</f>
        <v>2020</v>
      </c>
    </row>
    <row r="658" spans="2:18" x14ac:dyDescent="0.3">
      <c r="B658">
        <v>656</v>
      </c>
      <c r="C658" t="s">
        <v>21</v>
      </c>
      <c r="D658" t="s">
        <v>271</v>
      </c>
      <c r="E658">
        <v>5</v>
      </c>
      <c r="F658" s="2">
        <v>1422</v>
      </c>
      <c r="G658" s="2">
        <v>4.5208333333333375</v>
      </c>
      <c r="H658">
        <v>216.00000000000011</v>
      </c>
      <c r="I658">
        <v>216.00000000000011</v>
      </c>
      <c r="J658" s="7">
        <v>43880</v>
      </c>
      <c r="K658" s="7">
        <v>43881</v>
      </c>
      <c r="M658" t="str">
        <f>IFERROR(INDEX(Table2[Campaign], MATCH(Table4[[#This Row],[Well Name (WellView Version)]], Table2[Well Name
Actual], 0)), "A_Others")</f>
        <v>DRJ - 2019</v>
      </c>
      <c r="N658" s="19">
        <f>IF(Table4[[#This Row],[Report Number]]=_xlfn.MINIFS(Table4[Report Number], Table4[Well Name (WellView Version)], Table4[[#This Row],[Well Name (WellView Version)]]), Table4[[#This Row],[Depth End (MD)]], Table4[[#This Row],[Depth End (MD)]]-F657)</f>
        <v>216</v>
      </c>
      <c r="O658" s="2">
        <f>IF(Table4[[#This Row],[Report Number]]=_xlfn.MINIFS(Table4[Report Number], Table4[Well Name (WellView Version)], Table4[[#This Row],[Well Name (WellView Version)]]), Table4[[#This Row],[Cum Time Log Days_WV]], Table4[[#This Row],[Cum Time Log Days_WV]]-G657)</f>
        <v>1.0000000000000013</v>
      </c>
      <c r="P658" s="2">
        <f>(Table4[[#This Row],[dZ ft]]&lt;=50)*Table4[[#This Row],[dT days]]</f>
        <v>0</v>
      </c>
      <c r="Q658">
        <f>YEAR(Table4[[#This Row],[Report Start Date]])</f>
        <v>2020</v>
      </c>
      <c r="R658">
        <f>Table4[[#This Row],[Year Start Date]]</f>
        <v>2020</v>
      </c>
    </row>
    <row r="659" spans="2:18" x14ac:dyDescent="0.3">
      <c r="B659">
        <v>657</v>
      </c>
      <c r="C659" t="s">
        <v>21</v>
      </c>
      <c r="D659" t="s">
        <v>271</v>
      </c>
      <c r="E659">
        <v>6</v>
      </c>
      <c r="F659" s="2">
        <v>1422</v>
      </c>
      <c r="G659" s="2">
        <v>5.5208333333333384</v>
      </c>
      <c r="H659">
        <v>0</v>
      </c>
      <c r="I659">
        <v>0</v>
      </c>
      <c r="J659" s="7">
        <v>43881</v>
      </c>
      <c r="K659" s="7">
        <v>43882</v>
      </c>
      <c r="M659" t="str">
        <f>IFERROR(INDEX(Table2[Campaign], MATCH(Table4[[#This Row],[Well Name (WellView Version)]], Table2[Well Name
Actual], 0)), "A_Others")</f>
        <v>DRJ - 2019</v>
      </c>
      <c r="N659" s="19">
        <f>IF(Table4[[#This Row],[Report Number]]=_xlfn.MINIFS(Table4[Report Number], Table4[Well Name (WellView Version)], Table4[[#This Row],[Well Name (WellView Version)]]), Table4[[#This Row],[Depth End (MD)]], Table4[[#This Row],[Depth End (MD)]]-F658)</f>
        <v>0</v>
      </c>
      <c r="O659" s="2">
        <f>IF(Table4[[#This Row],[Report Number]]=_xlfn.MINIFS(Table4[Report Number], Table4[Well Name (WellView Version)], Table4[[#This Row],[Well Name (WellView Version)]]), Table4[[#This Row],[Cum Time Log Days_WV]], Table4[[#This Row],[Cum Time Log Days_WV]]-G658)</f>
        <v>1.0000000000000009</v>
      </c>
      <c r="P659" s="2">
        <f>(Table4[[#This Row],[dZ ft]]&lt;=50)*Table4[[#This Row],[dT days]]</f>
        <v>1.0000000000000009</v>
      </c>
      <c r="Q659">
        <f>YEAR(Table4[[#This Row],[Report Start Date]])</f>
        <v>2020</v>
      </c>
      <c r="R659">
        <f>Table4[[#This Row],[Year Start Date]]</f>
        <v>2020</v>
      </c>
    </row>
    <row r="660" spans="2:18" x14ac:dyDescent="0.3">
      <c r="B660">
        <v>658</v>
      </c>
      <c r="C660" t="s">
        <v>21</v>
      </c>
      <c r="D660" t="s">
        <v>271</v>
      </c>
      <c r="E660">
        <v>7</v>
      </c>
      <c r="F660" s="2">
        <v>1422</v>
      </c>
      <c r="G660" s="2">
        <v>6.5208333333333393</v>
      </c>
      <c r="H660">
        <v>0</v>
      </c>
      <c r="I660">
        <v>0</v>
      </c>
      <c r="J660" s="7">
        <v>43882</v>
      </c>
      <c r="K660" s="7">
        <v>43883</v>
      </c>
      <c r="L660" t="s">
        <v>527</v>
      </c>
      <c r="M660" t="str">
        <f>IFERROR(INDEX(Table2[Campaign], MATCH(Table4[[#This Row],[Well Name (WellView Version)]], Table2[Well Name
Actual], 0)), "A_Others")</f>
        <v>DRJ - 2019</v>
      </c>
      <c r="N660" s="19">
        <f>IF(Table4[[#This Row],[Report Number]]=_xlfn.MINIFS(Table4[Report Number], Table4[Well Name (WellView Version)], Table4[[#This Row],[Well Name (WellView Version)]]), Table4[[#This Row],[Depth End (MD)]], Table4[[#This Row],[Depth End (MD)]]-F659)</f>
        <v>0</v>
      </c>
      <c r="O660" s="2">
        <f>IF(Table4[[#This Row],[Report Number]]=_xlfn.MINIFS(Table4[Report Number], Table4[Well Name (WellView Version)], Table4[[#This Row],[Well Name (WellView Version)]]), Table4[[#This Row],[Cum Time Log Days_WV]], Table4[[#This Row],[Cum Time Log Days_WV]]-G659)</f>
        <v>1.0000000000000009</v>
      </c>
      <c r="P660" s="2">
        <f>(Table4[[#This Row],[dZ ft]]&lt;=50)*Table4[[#This Row],[dT days]]</f>
        <v>1.0000000000000009</v>
      </c>
      <c r="Q660">
        <f>YEAR(Table4[[#This Row],[Report Start Date]])</f>
        <v>2020</v>
      </c>
      <c r="R660">
        <f>Table4[[#This Row],[Year Start Date]]</f>
        <v>2020</v>
      </c>
    </row>
    <row r="661" spans="2:18" x14ac:dyDescent="0.3">
      <c r="B661">
        <v>659</v>
      </c>
      <c r="C661" t="s">
        <v>21</v>
      </c>
      <c r="D661" t="s">
        <v>271</v>
      </c>
      <c r="E661">
        <v>8</v>
      </c>
      <c r="F661" s="2">
        <v>1422</v>
      </c>
      <c r="G661" s="2">
        <v>7.5208333333333401</v>
      </c>
      <c r="H661">
        <v>0</v>
      </c>
      <c r="I661">
        <v>0</v>
      </c>
      <c r="J661" s="7">
        <v>43883</v>
      </c>
      <c r="K661" s="7">
        <v>43884</v>
      </c>
      <c r="L661" t="s">
        <v>527</v>
      </c>
      <c r="M661" t="str">
        <f>IFERROR(INDEX(Table2[Campaign], MATCH(Table4[[#This Row],[Well Name (WellView Version)]], Table2[Well Name
Actual], 0)), "A_Others")</f>
        <v>DRJ - 2019</v>
      </c>
      <c r="N661" s="19">
        <f>IF(Table4[[#This Row],[Report Number]]=_xlfn.MINIFS(Table4[Report Number], Table4[Well Name (WellView Version)], Table4[[#This Row],[Well Name (WellView Version)]]), Table4[[#This Row],[Depth End (MD)]], Table4[[#This Row],[Depth End (MD)]]-F660)</f>
        <v>0</v>
      </c>
      <c r="O661" s="2">
        <f>IF(Table4[[#This Row],[Report Number]]=_xlfn.MINIFS(Table4[Report Number], Table4[Well Name (WellView Version)], Table4[[#This Row],[Well Name (WellView Version)]]), Table4[[#This Row],[Cum Time Log Days_WV]], Table4[[#This Row],[Cum Time Log Days_WV]]-G660)</f>
        <v>1.0000000000000009</v>
      </c>
      <c r="P661" s="2">
        <f>(Table4[[#This Row],[dZ ft]]&lt;=50)*Table4[[#This Row],[dT days]]</f>
        <v>1.0000000000000009</v>
      </c>
      <c r="Q661">
        <f>YEAR(Table4[[#This Row],[Report Start Date]])</f>
        <v>2020</v>
      </c>
      <c r="R661">
        <f>Table4[[#This Row],[Year Start Date]]</f>
        <v>2020</v>
      </c>
    </row>
    <row r="662" spans="2:18" x14ac:dyDescent="0.3">
      <c r="B662">
        <v>660</v>
      </c>
      <c r="C662" t="s">
        <v>21</v>
      </c>
      <c r="D662" t="s">
        <v>271</v>
      </c>
      <c r="E662">
        <v>9</v>
      </c>
      <c r="F662" s="2">
        <v>2179</v>
      </c>
      <c r="G662" s="2">
        <v>8.520833333333341</v>
      </c>
      <c r="H662">
        <v>757</v>
      </c>
      <c r="I662">
        <v>757</v>
      </c>
      <c r="J662" s="7">
        <v>43884</v>
      </c>
      <c r="K662" s="7">
        <v>43885</v>
      </c>
      <c r="L662" t="s">
        <v>527</v>
      </c>
      <c r="M662" t="str">
        <f>IFERROR(INDEX(Table2[Campaign], MATCH(Table4[[#This Row],[Well Name (WellView Version)]], Table2[Well Name
Actual], 0)), "A_Others")</f>
        <v>DRJ - 2019</v>
      </c>
      <c r="N662" s="19">
        <f>IF(Table4[[#This Row],[Report Number]]=_xlfn.MINIFS(Table4[Report Number], Table4[Well Name (WellView Version)], Table4[[#This Row],[Well Name (WellView Version)]]), Table4[[#This Row],[Depth End (MD)]], Table4[[#This Row],[Depth End (MD)]]-F661)</f>
        <v>757</v>
      </c>
      <c r="O662" s="2">
        <f>IF(Table4[[#This Row],[Report Number]]=_xlfn.MINIFS(Table4[Report Number], Table4[Well Name (WellView Version)], Table4[[#This Row],[Well Name (WellView Version)]]), Table4[[#This Row],[Cum Time Log Days_WV]], Table4[[#This Row],[Cum Time Log Days_WV]]-G661)</f>
        <v>1.0000000000000009</v>
      </c>
      <c r="P662" s="2">
        <f>(Table4[[#This Row],[dZ ft]]&lt;=50)*Table4[[#This Row],[dT days]]</f>
        <v>0</v>
      </c>
      <c r="Q662">
        <f>YEAR(Table4[[#This Row],[Report Start Date]])</f>
        <v>2020</v>
      </c>
      <c r="R662">
        <f>Table4[[#This Row],[Year Start Date]]</f>
        <v>2020</v>
      </c>
    </row>
    <row r="663" spans="2:18" x14ac:dyDescent="0.3">
      <c r="B663">
        <v>661</v>
      </c>
      <c r="C663" t="s">
        <v>21</v>
      </c>
      <c r="D663" t="s">
        <v>271</v>
      </c>
      <c r="E663">
        <v>10</v>
      </c>
      <c r="F663" s="2">
        <v>2797</v>
      </c>
      <c r="G663" s="2">
        <v>9.5208333333333428</v>
      </c>
      <c r="H663">
        <v>618</v>
      </c>
      <c r="I663">
        <v>618</v>
      </c>
      <c r="J663" s="7">
        <v>43885</v>
      </c>
      <c r="K663" s="7">
        <v>43886</v>
      </c>
      <c r="L663" t="s">
        <v>527</v>
      </c>
      <c r="M663" t="str">
        <f>IFERROR(INDEX(Table2[Campaign], MATCH(Table4[[#This Row],[Well Name (WellView Version)]], Table2[Well Name
Actual], 0)), "A_Others")</f>
        <v>DRJ - 2019</v>
      </c>
      <c r="N663" s="19">
        <f>IF(Table4[[#This Row],[Report Number]]=_xlfn.MINIFS(Table4[Report Number], Table4[Well Name (WellView Version)], Table4[[#This Row],[Well Name (WellView Version)]]), Table4[[#This Row],[Depth End (MD)]], Table4[[#This Row],[Depth End (MD)]]-F662)</f>
        <v>618</v>
      </c>
      <c r="O663" s="2">
        <f>IF(Table4[[#This Row],[Report Number]]=_xlfn.MINIFS(Table4[Report Number], Table4[Well Name (WellView Version)], Table4[[#This Row],[Well Name (WellView Version)]]), Table4[[#This Row],[Cum Time Log Days_WV]], Table4[[#This Row],[Cum Time Log Days_WV]]-G662)</f>
        <v>1.0000000000000018</v>
      </c>
      <c r="P663" s="2">
        <f>(Table4[[#This Row],[dZ ft]]&lt;=50)*Table4[[#This Row],[dT days]]</f>
        <v>0</v>
      </c>
      <c r="Q663">
        <f>YEAR(Table4[[#This Row],[Report Start Date]])</f>
        <v>2020</v>
      </c>
      <c r="R663">
        <f>Table4[[#This Row],[Year Start Date]]</f>
        <v>2020</v>
      </c>
    </row>
    <row r="664" spans="2:18" x14ac:dyDescent="0.3">
      <c r="B664">
        <v>662</v>
      </c>
      <c r="C664" t="s">
        <v>21</v>
      </c>
      <c r="D664" t="s">
        <v>271</v>
      </c>
      <c r="E664">
        <v>11</v>
      </c>
      <c r="F664" s="2">
        <v>3232</v>
      </c>
      <c r="G664" s="2">
        <v>10.520833333333343</v>
      </c>
      <c r="H664">
        <v>434.99999999999989</v>
      </c>
      <c r="I664">
        <v>434.99999999999989</v>
      </c>
      <c r="J664" s="7">
        <v>43886</v>
      </c>
      <c r="K664" s="7">
        <v>43887</v>
      </c>
      <c r="L664" t="s">
        <v>527</v>
      </c>
      <c r="M664" t="str">
        <f>IFERROR(INDEX(Table2[Campaign], MATCH(Table4[[#This Row],[Well Name (WellView Version)]], Table2[Well Name
Actual], 0)), "A_Others")</f>
        <v>DRJ - 2019</v>
      </c>
      <c r="N664" s="19">
        <f>IF(Table4[[#This Row],[Report Number]]=_xlfn.MINIFS(Table4[Report Number], Table4[Well Name (WellView Version)], Table4[[#This Row],[Well Name (WellView Version)]]), Table4[[#This Row],[Depth End (MD)]], Table4[[#This Row],[Depth End (MD)]]-F663)</f>
        <v>435</v>
      </c>
      <c r="O664" s="2">
        <f>IF(Table4[[#This Row],[Report Number]]=_xlfn.MINIFS(Table4[Report Number], Table4[Well Name (WellView Version)], Table4[[#This Row],[Well Name (WellView Version)]]), Table4[[#This Row],[Cum Time Log Days_WV]], Table4[[#This Row],[Cum Time Log Days_WV]]-G663)</f>
        <v>1</v>
      </c>
      <c r="P664" s="2">
        <f>(Table4[[#This Row],[dZ ft]]&lt;=50)*Table4[[#This Row],[dT days]]</f>
        <v>0</v>
      </c>
      <c r="Q664">
        <f>YEAR(Table4[[#This Row],[Report Start Date]])</f>
        <v>2020</v>
      </c>
      <c r="R664">
        <f>Table4[[#This Row],[Year Start Date]]</f>
        <v>2020</v>
      </c>
    </row>
    <row r="665" spans="2:18" x14ac:dyDescent="0.3">
      <c r="B665">
        <v>663</v>
      </c>
      <c r="C665" t="s">
        <v>21</v>
      </c>
      <c r="D665" t="s">
        <v>271</v>
      </c>
      <c r="E665">
        <v>12</v>
      </c>
      <c r="F665" s="2">
        <v>3350</v>
      </c>
      <c r="G665" s="2">
        <v>11.520833333333343</v>
      </c>
      <c r="H665">
        <v>118.00000000000007</v>
      </c>
      <c r="I665">
        <v>118.00000000000007</v>
      </c>
      <c r="J665" s="7">
        <v>43887</v>
      </c>
      <c r="K665" s="7">
        <v>43888</v>
      </c>
      <c r="L665" t="s">
        <v>527</v>
      </c>
      <c r="M665" t="str">
        <f>IFERROR(INDEX(Table2[Campaign], MATCH(Table4[[#This Row],[Well Name (WellView Version)]], Table2[Well Name
Actual], 0)), "A_Others")</f>
        <v>DRJ - 2019</v>
      </c>
      <c r="N665" s="19">
        <f>IF(Table4[[#This Row],[Report Number]]=_xlfn.MINIFS(Table4[Report Number], Table4[Well Name (WellView Version)], Table4[[#This Row],[Well Name (WellView Version)]]), Table4[[#This Row],[Depth End (MD)]], Table4[[#This Row],[Depth End (MD)]]-F664)</f>
        <v>118</v>
      </c>
      <c r="O665" s="2">
        <f>IF(Table4[[#This Row],[Report Number]]=_xlfn.MINIFS(Table4[Report Number], Table4[Well Name (WellView Version)], Table4[[#This Row],[Well Name (WellView Version)]]), Table4[[#This Row],[Cum Time Log Days_WV]], Table4[[#This Row],[Cum Time Log Days_WV]]-G664)</f>
        <v>1</v>
      </c>
      <c r="P665" s="2">
        <f>(Table4[[#This Row],[dZ ft]]&lt;=50)*Table4[[#This Row],[dT days]]</f>
        <v>0</v>
      </c>
      <c r="Q665">
        <f>YEAR(Table4[[#This Row],[Report Start Date]])</f>
        <v>2020</v>
      </c>
      <c r="R665">
        <f>Table4[[#This Row],[Year Start Date]]</f>
        <v>2020</v>
      </c>
    </row>
    <row r="666" spans="2:18" x14ac:dyDescent="0.3">
      <c r="B666">
        <v>664</v>
      </c>
      <c r="C666" t="s">
        <v>21</v>
      </c>
      <c r="D666" t="s">
        <v>271</v>
      </c>
      <c r="E666">
        <v>13</v>
      </c>
      <c r="F666" s="2">
        <v>3350</v>
      </c>
      <c r="G666" s="2">
        <v>12.520833333333343</v>
      </c>
      <c r="H666">
        <v>0</v>
      </c>
      <c r="I666">
        <v>0</v>
      </c>
      <c r="J666" s="7">
        <v>43888</v>
      </c>
      <c r="K666" s="7">
        <v>43889</v>
      </c>
      <c r="L666" t="s">
        <v>519</v>
      </c>
      <c r="M666" t="str">
        <f>IFERROR(INDEX(Table2[Campaign], MATCH(Table4[[#This Row],[Well Name (WellView Version)]], Table2[Well Name
Actual], 0)), "A_Others")</f>
        <v>DRJ - 2019</v>
      </c>
      <c r="N666" s="19">
        <f>IF(Table4[[#This Row],[Report Number]]=_xlfn.MINIFS(Table4[Report Number], Table4[Well Name (WellView Version)], Table4[[#This Row],[Well Name (WellView Version)]]), Table4[[#This Row],[Depth End (MD)]], Table4[[#This Row],[Depth End (MD)]]-F665)</f>
        <v>0</v>
      </c>
      <c r="O666" s="2">
        <f>IF(Table4[[#This Row],[Report Number]]=_xlfn.MINIFS(Table4[Report Number], Table4[Well Name (WellView Version)], Table4[[#This Row],[Well Name (WellView Version)]]), Table4[[#This Row],[Cum Time Log Days_WV]], Table4[[#This Row],[Cum Time Log Days_WV]]-G665)</f>
        <v>1</v>
      </c>
      <c r="P666" s="2">
        <f>(Table4[[#This Row],[dZ ft]]&lt;=50)*Table4[[#This Row],[dT days]]</f>
        <v>1</v>
      </c>
      <c r="Q666">
        <f>YEAR(Table4[[#This Row],[Report Start Date]])</f>
        <v>2020</v>
      </c>
      <c r="R666">
        <f>Table4[[#This Row],[Year Start Date]]</f>
        <v>2020</v>
      </c>
    </row>
    <row r="667" spans="2:18" x14ac:dyDescent="0.3">
      <c r="B667">
        <v>665</v>
      </c>
      <c r="C667" t="s">
        <v>21</v>
      </c>
      <c r="D667" t="s">
        <v>271</v>
      </c>
      <c r="E667">
        <v>14</v>
      </c>
      <c r="F667" s="2">
        <v>3350</v>
      </c>
      <c r="G667" s="2">
        <v>13.520833333333343</v>
      </c>
      <c r="H667">
        <v>0</v>
      </c>
      <c r="I667">
        <v>0</v>
      </c>
      <c r="J667" s="7">
        <v>43889</v>
      </c>
      <c r="K667" s="7">
        <v>43890</v>
      </c>
      <c r="L667" t="s">
        <v>519</v>
      </c>
      <c r="M667" t="str">
        <f>IFERROR(INDEX(Table2[Campaign], MATCH(Table4[[#This Row],[Well Name (WellView Version)]], Table2[Well Name
Actual], 0)), "A_Others")</f>
        <v>DRJ - 2019</v>
      </c>
      <c r="N667" s="19">
        <f>IF(Table4[[#This Row],[Report Number]]=_xlfn.MINIFS(Table4[Report Number], Table4[Well Name (WellView Version)], Table4[[#This Row],[Well Name (WellView Version)]]), Table4[[#This Row],[Depth End (MD)]], Table4[[#This Row],[Depth End (MD)]]-F666)</f>
        <v>0</v>
      </c>
      <c r="O667" s="2">
        <f>IF(Table4[[#This Row],[Report Number]]=_xlfn.MINIFS(Table4[Report Number], Table4[Well Name (WellView Version)], Table4[[#This Row],[Well Name (WellView Version)]]), Table4[[#This Row],[Cum Time Log Days_WV]], Table4[[#This Row],[Cum Time Log Days_WV]]-G666)</f>
        <v>1</v>
      </c>
      <c r="P667" s="2">
        <f>(Table4[[#This Row],[dZ ft]]&lt;=50)*Table4[[#This Row],[dT days]]</f>
        <v>1</v>
      </c>
      <c r="Q667">
        <f>YEAR(Table4[[#This Row],[Report Start Date]])</f>
        <v>2020</v>
      </c>
      <c r="R667">
        <f>Table4[[#This Row],[Year Start Date]]</f>
        <v>2020</v>
      </c>
    </row>
    <row r="668" spans="2:18" x14ac:dyDescent="0.3">
      <c r="B668">
        <v>666</v>
      </c>
      <c r="C668" t="s">
        <v>21</v>
      </c>
      <c r="D668" t="s">
        <v>271</v>
      </c>
      <c r="E668">
        <v>15</v>
      </c>
      <c r="F668" s="2">
        <v>3350</v>
      </c>
      <c r="G668" s="2">
        <v>14.520833333333343</v>
      </c>
      <c r="H668">
        <v>0</v>
      </c>
      <c r="I668">
        <v>0</v>
      </c>
      <c r="J668" s="7">
        <v>43890</v>
      </c>
      <c r="K668" s="7">
        <v>43891</v>
      </c>
      <c r="L668" t="s">
        <v>521</v>
      </c>
      <c r="M668" t="str">
        <f>IFERROR(INDEX(Table2[Campaign], MATCH(Table4[[#This Row],[Well Name (WellView Version)]], Table2[Well Name
Actual], 0)), "A_Others")</f>
        <v>DRJ - 2019</v>
      </c>
      <c r="N668" s="19">
        <f>IF(Table4[[#This Row],[Report Number]]=_xlfn.MINIFS(Table4[Report Number], Table4[Well Name (WellView Version)], Table4[[#This Row],[Well Name (WellView Version)]]), Table4[[#This Row],[Depth End (MD)]], Table4[[#This Row],[Depth End (MD)]]-F667)</f>
        <v>0</v>
      </c>
      <c r="O668" s="2">
        <f>IF(Table4[[#This Row],[Report Number]]=_xlfn.MINIFS(Table4[Report Number], Table4[Well Name (WellView Version)], Table4[[#This Row],[Well Name (WellView Version)]]), Table4[[#This Row],[Cum Time Log Days_WV]], Table4[[#This Row],[Cum Time Log Days_WV]]-G667)</f>
        <v>1</v>
      </c>
      <c r="P668" s="2">
        <f>(Table4[[#This Row],[dZ ft]]&lt;=50)*Table4[[#This Row],[dT days]]</f>
        <v>1</v>
      </c>
      <c r="Q668">
        <f>YEAR(Table4[[#This Row],[Report Start Date]])</f>
        <v>2020</v>
      </c>
      <c r="R668">
        <f>Table4[[#This Row],[Year Start Date]]</f>
        <v>2020</v>
      </c>
    </row>
    <row r="669" spans="2:18" x14ac:dyDescent="0.3">
      <c r="B669">
        <v>667</v>
      </c>
      <c r="C669" t="s">
        <v>21</v>
      </c>
      <c r="D669" t="s">
        <v>271</v>
      </c>
      <c r="E669">
        <v>16</v>
      </c>
      <c r="F669" s="2">
        <v>1121</v>
      </c>
      <c r="G669" s="2">
        <v>15.520833333333343</v>
      </c>
      <c r="H669">
        <v>108.00000000000006</v>
      </c>
      <c r="I669">
        <v>108.00000000000006</v>
      </c>
      <c r="J669" s="7">
        <v>43891</v>
      </c>
      <c r="K669" s="7">
        <v>43892</v>
      </c>
      <c r="L669" t="s">
        <v>521</v>
      </c>
      <c r="M669" t="str">
        <f>IFERROR(INDEX(Table2[Campaign], MATCH(Table4[[#This Row],[Well Name (WellView Version)]], Table2[Well Name
Actual], 0)), "A_Others")</f>
        <v>DRJ - 2019</v>
      </c>
      <c r="N669" s="19">
        <f>IF(Table4[[#This Row],[Report Number]]=_xlfn.MINIFS(Table4[Report Number], Table4[Well Name (WellView Version)], Table4[[#This Row],[Well Name (WellView Version)]]), Table4[[#This Row],[Depth End (MD)]], Table4[[#This Row],[Depth End (MD)]]-F668)</f>
        <v>-2229</v>
      </c>
      <c r="O669" s="2">
        <f>IF(Table4[[#This Row],[Report Number]]=_xlfn.MINIFS(Table4[Report Number], Table4[Well Name (WellView Version)], Table4[[#This Row],[Well Name (WellView Version)]]), Table4[[#This Row],[Cum Time Log Days_WV]], Table4[[#This Row],[Cum Time Log Days_WV]]-G668)</f>
        <v>1</v>
      </c>
      <c r="P669" s="2">
        <f>(Table4[[#This Row],[dZ ft]]&lt;=50)*Table4[[#This Row],[dT days]]</f>
        <v>1</v>
      </c>
      <c r="Q669">
        <f>YEAR(Table4[[#This Row],[Report Start Date]])</f>
        <v>2020</v>
      </c>
      <c r="R669">
        <f>Table4[[#This Row],[Year Start Date]]</f>
        <v>2020</v>
      </c>
    </row>
    <row r="670" spans="2:18" x14ac:dyDescent="0.3">
      <c r="B670">
        <v>668</v>
      </c>
      <c r="C670" t="s">
        <v>21</v>
      </c>
      <c r="D670" t="s">
        <v>271</v>
      </c>
      <c r="E670">
        <v>17</v>
      </c>
      <c r="F670" s="2">
        <v>3665</v>
      </c>
      <c r="G670" s="2">
        <v>16.520833333333343</v>
      </c>
      <c r="H670">
        <v>315.00000000000017</v>
      </c>
      <c r="I670">
        <v>315.00000000000017</v>
      </c>
      <c r="J670" s="7">
        <v>43892</v>
      </c>
      <c r="K670" s="7">
        <v>43893</v>
      </c>
      <c r="L670" t="s">
        <v>521</v>
      </c>
      <c r="M670" t="str">
        <f>IFERROR(INDEX(Table2[Campaign], MATCH(Table4[[#This Row],[Well Name (WellView Version)]], Table2[Well Name
Actual], 0)), "A_Others")</f>
        <v>DRJ - 2019</v>
      </c>
      <c r="N670" s="19">
        <f>IF(Table4[[#This Row],[Report Number]]=_xlfn.MINIFS(Table4[Report Number], Table4[Well Name (WellView Version)], Table4[[#This Row],[Well Name (WellView Version)]]), Table4[[#This Row],[Depth End (MD)]], Table4[[#This Row],[Depth End (MD)]]-F669)</f>
        <v>2544</v>
      </c>
      <c r="O670" s="2">
        <f>IF(Table4[[#This Row],[Report Number]]=_xlfn.MINIFS(Table4[Report Number], Table4[Well Name (WellView Version)], Table4[[#This Row],[Well Name (WellView Version)]]), Table4[[#This Row],[Cum Time Log Days_WV]], Table4[[#This Row],[Cum Time Log Days_WV]]-G669)</f>
        <v>1</v>
      </c>
      <c r="P670" s="2">
        <f>(Table4[[#This Row],[dZ ft]]&lt;=50)*Table4[[#This Row],[dT days]]</f>
        <v>0</v>
      </c>
      <c r="Q670">
        <f>YEAR(Table4[[#This Row],[Report Start Date]])</f>
        <v>2020</v>
      </c>
      <c r="R670">
        <f>Table4[[#This Row],[Year Start Date]]</f>
        <v>2020</v>
      </c>
    </row>
    <row r="671" spans="2:18" x14ac:dyDescent="0.3">
      <c r="B671">
        <v>669</v>
      </c>
      <c r="C671" t="s">
        <v>21</v>
      </c>
      <c r="D671" t="s">
        <v>271</v>
      </c>
      <c r="E671">
        <v>18</v>
      </c>
      <c r="F671" s="2">
        <v>4247</v>
      </c>
      <c r="G671" s="2">
        <v>17.520833333333343</v>
      </c>
      <c r="H671">
        <v>581.99999999999955</v>
      </c>
      <c r="I671">
        <v>581.99999999999955</v>
      </c>
      <c r="J671" s="7">
        <v>43893</v>
      </c>
      <c r="K671" s="7">
        <v>43894</v>
      </c>
      <c r="L671" t="s">
        <v>521</v>
      </c>
      <c r="M671" t="str">
        <f>IFERROR(INDEX(Table2[Campaign], MATCH(Table4[[#This Row],[Well Name (WellView Version)]], Table2[Well Name
Actual], 0)), "A_Others")</f>
        <v>DRJ - 2019</v>
      </c>
      <c r="N671" s="19">
        <f>IF(Table4[[#This Row],[Report Number]]=_xlfn.MINIFS(Table4[Report Number], Table4[Well Name (WellView Version)], Table4[[#This Row],[Well Name (WellView Version)]]), Table4[[#This Row],[Depth End (MD)]], Table4[[#This Row],[Depth End (MD)]]-F670)</f>
        <v>582</v>
      </c>
      <c r="O671" s="2">
        <f>IF(Table4[[#This Row],[Report Number]]=_xlfn.MINIFS(Table4[Report Number], Table4[Well Name (WellView Version)], Table4[[#This Row],[Well Name (WellView Version)]]), Table4[[#This Row],[Cum Time Log Days_WV]], Table4[[#This Row],[Cum Time Log Days_WV]]-G670)</f>
        <v>1</v>
      </c>
      <c r="P671" s="2">
        <f>(Table4[[#This Row],[dZ ft]]&lt;=50)*Table4[[#This Row],[dT days]]</f>
        <v>0</v>
      </c>
      <c r="Q671">
        <f>YEAR(Table4[[#This Row],[Report Start Date]])</f>
        <v>2020</v>
      </c>
      <c r="R671">
        <f>Table4[[#This Row],[Year Start Date]]</f>
        <v>2020</v>
      </c>
    </row>
    <row r="672" spans="2:18" x14ac:dyDescent="0.3">
      <c r="B672">
        <v>670</v>
      </c>
      <c r="C672" t="s">
        <v>21</v>
      </c>
      <c r="D672" t="s">
        <v>271</v>
      </c>
      <c r="E672">
        <v>19</v>
      </c>
      <c r="F672" s="2">
        <v>4661</v>
      </c>
      <c r="G672" s="2">
        <v>18.520833333333343</v>
      </c>
      <c r="H672">
        <v>414.00000000000023</v>
      </c>
      <c r="I672">
        <v>414.00000000000023</v>
      </c>
      <c r="J672" s="7">
        <v>43894</v>
      </c>
      <c r="K672" s="7">
        <v>43895</v>
      </c>
      <c r="L672" t="s">
        <v>521</v>
      </c>
      <c r="M672" t="str">
        <f>IFERROR(INDEX(Table2[Campaign], MATCH(Table4[[#This Row],[Well Name (WellView Version)]], Table2[Well Name
Actual], 0)), "A_Others")</f>
        <v>DRJ - 2019</v>
      </c>
      <c r="N672" s="19">
        <f>IF(Table4[[#This Row],[Report Number]]=_xlfn.MINIFS(Table4[Report Number], Table4[Well Name (WellView Version)], Table4[[#This Row],[Well Name (WellView Version)]]), Table4[[#This Row],[Depth End (MD)]], Table4[[#This Row],[Depth End (MD)]]-F671)</f>
        <v>414</v>
      </c>
      <c r="O672" s="2">
        <f>IF(Table4[[#This Row],[Report Number]]=_xlfn.MINIFS(Table4[Report Number], Table4[Well Name (WellView Version)], Table4[[#This Row],[Well Name (WellView Version)]]), Table4[[#This Row],[Cum Time Log Days_WV]], Table4[[#This Row],[Cum Time Log Days_WV]]-G671)</f>
        <v>1</v>
      </c>
      <c r="P672" s="2">
        <f>(Table4[[#This Row],[dZ ft]]&lt;=50)*Table4[[#This Row],[dT days]]</f>
        <v>0</v>
      </c>
      <c r="Q672">
        <f>YEAR(Table4[[#This Row],[Report Start Date]])</f>
        <v>2020</v>
      </c>
      <c r="R672">
        <f>Table4[[#This Row],[Year Start Date]]</f>
        <v>2020</v>
      </c>
    </row>
    <row r="673" spans="2:18" x14ac:dyDescent="0.3">
      <c r="B673">
        <v>671</v>
      </c>
      <c r="C673" t="s">
        <v>21</v>
      </c>
      <c r="D673" t="s">
        <v>271</v>
      </c>
      <c r="E673">
        <v>20</v>
      </c>
      <c r="F673" s="2">
        <v>4859</v>
      </c>
      <c r="G673" s="2">
        <v>19.520833333333343</v>
      </c>
      <c r="H673">
        <v>198.00000000000011</v>
      </c>
      <c r="I673">
        <v>198.00000000000011</v>
      </c>
      <c r="J673" s="7">
        <v>43895</v>
      </c>
      <c r="K673" s="7">
        <v>43896</v>
      </c>
      <c r="L673" t="s">
        <v>521</v>
      </c>
      <c r="M673" t="str">
        <f>IFERROR(INDEX(Table2[Campaign], MATCH(Table4[[#This Row],[Well Name (WellView Version)]], Table2[Well Name
Actual], 0)), "A_Others")</f>
        <v>DRJ - 2019</v>
      </c>
      <c r="N673" s="19">
        <f>IF(Table4[[#This Row],[Report Number]]=_xlfn.MINIFS(Table4[Report Number], Table4[Well Name (WellView Version)], Table4[[#This Row],[Well Name (WellView Version)]]), Table4[[#This Row],[Depth End (MD)]], Table4[[#This Row],[Depth End (MD)]]-F672)</f>
        <v>198</v>
      </c>
      <c r="O673" s="2">
        <f>IF(Table4[[#This Row],[Report Number]]=_xlfn.MINIFS(Table4[Report Number], Table4[Well Name (WellView Version)], Table4[[#This Row],[Well Name (WellView Version)]]), Table4[[#This Row],[Cum Time Log Days_WV]], Table4[[#This Row],[Cum Time Log Days_WV]]-G672)</f>
        <v>1</v>
      </c>
      <c r="P673" s="2">
        <f>(Table4[[#This Row],[dZ ft]]&lt;=50)*Table4[[#This Row],[dT days]]</f>
        <v>0</v>
      </c>
      <c r="Q673">
        <f>YEAR(Table4[[#This Row],[Report Start Date]])</f>
        <v>2020</v>
      </c>
      <c r="R673">
        <f>Table4[[#This Row],[Year Start Date]]</f>
        <v>2020</v>
      </c>
    </row>
    <row r="674" spans="2:18" x14ac:dyDescent="0.3">
      <c r="B674">
        <v>672</v>
      </c>
      <c r="C674" t="s">
        <v>21</v>
      </c>
      <c r="D674" t="s">
        <v>271</v>
      </c>
      <c r="E674">
        <v>21</v>
      </c>
      <c r="F674" s="2">
        <v>4949</v>
      </c>
      <c r="G674" s="2">
        <v>20.520833333333343</v>
      </c>
      <c r="H674">
        <v>90.000000000000043</v>
      </c>
      <c r="I674">
        <v>90.000000000000043</v>
      </c>
      <c r="J674" s="7">
        <v>43896</v>
      </c>
      <c r="K674" s="7">
        <v>43897</v>
      </c>
      <c r="L674" t="s">
        <v>521</v>
      </c>
      <c r="M674" t="str">
        <f>IFERROR(INDEX(Table2[Campaign], MATCH(Table4[[#This Row],[Well Name (WellView Version)]], Table2[Well Name
Actual], 0)), "A_Others")</f>
        <v>DRJ - 2019</v>
      </c>
      <c r="N674" s="19">
        <f>IF(Table4[[#This Row],[Report Number]]=_xlfn.MINIFS(Table4[Report Number], Table4[Well Name (WellView Version)], Table4[[#This Row],[Well Name (WellView Version)]]), Table4[[#This Row],[Depth End (MD)]], Table4[[#This Row],[Depth End (MD)]]-F673)</f>
        <v>90</v>
      </c>
      <c r="O674" s="2">
        <f>IF(Table4[[#This Row],[Report Number]]=_xlfn.MINIFS(Table4[Report Number], Table4[Well Name (WellView Version)], Table4[[#This Row],[Well Name (WellView Version)]]), Table4[[#This Row],[Cum Time Log Days_WV]], Table4[[#This Row],[Cum Time Log Days_WV]]-G673)</f>
        <v>1</v>
      </c>
      <c r="P674" s="2">
        <f>(Table4[[#This Row],[dZ ft]]&lt;=50)*Table4[[#This Row],[dT days]]</f>
        <v>0</v>
      </c>
      <c r="Q674">
        <f>YEAR(Table4[[#This Row],[Report Start Date]])</f>
        <v>2020</v>
      </c>
      <c r="R674">
        <f>Table4[[#This Row],[Year Start Date]]</f>
        <v>2020</v>
      </c>
    </row>
    <row r="675" spans="2:18" x14ac:dyDescent="0.3">
      <c r="B675">
        <v>673</v>
      </c>
      <c r="C675" t="s">
        <v>21</v>
      </c>
      <c r="D675" t="s">
        <v>271</v>
      </c>
      <c r="E675">
        <v>22</v>
      </c>
      <c r="F675" s="2">
        <v>4949</v>
      </c>
      <c r="G675" s="2">
        <v>21.520833333333343</v>
      </c>
      <c r="H675">
        <v>0</v>
      </c>
      <c r="I675">
        <v>0</v>
      </c>
      <c r="J675" s="7">
        <v>43897</v>
      </c>
      <c r="K675" s="7">
        <v>43898</v>
      </c>
      <c r="L675" t="s">
        <v>520</v>
      </c>
      <c r="M675" t="str">
        <f>IFERROR(INDEX(Table2[Campaign], MATCH(Table4[[#This Row],[Well Name (WellView Version)]], Table2[Well Name
Actual], 0)), "A_Others")</f>
        <v>DRJ - 2019</v>
      </c>
      <c r="N675" s="19">
        <f>IF(Table4[[#This Row],[Report Number]]=_xlfn.MINIFS(Table4[Report Number], Table4[Well Name (WellView Version)], Table4[[#This Row],[Well Name (WellView Version)]]), Table4[[#This Row],[Depth End (MD)]], Table4[[#This Row],[Depth End (MD)]]-F674)</f>
        <v>0</v>
      </c>
      <c r="O675" s="2">
        <f>IF(Table4[[#This Row],[Report Number]]=_xlfn.MINIFS(Table4[Report Number], Table4[Well Name (WellView Version)], Table4[[#This Row],[Well Name (WellView Version)]]), Table4[[#This Row],[Cum Time Log Days_WV]], Table4[[#This Row],[Cum Time Log Days_WV]]-G674)</f>
        <v>1</v>
      </c>
      <c r="P675" s="2">
        <f>(Table4[[#This Row],[dZ ft]]&lt;=50)*Table4[[#This Row],[dT days]]</f>
        <v>1</v>
      </c>
      <c r="Q675">
        <f>YEAR(Table4[[#This Row],[Report Start Date]])</f>
        <v>2020</v>
      </c>
      <c r="R675">
        <f>Table4[[#This Row],[Year Start Date]]</f>
        <v>2020</v>
      </c>
    </row>
    <row r="676" spans="2:18" x14ac:dyDescent="0.3">
      <c r="B676">
        <v>674</v>
      </c>
      <c r="C676" t="s">
        <v>21</v>
      </c>
      <c r="D676" t="s">
        <v>271</v>
      </c>
      <c r="E676">
        <v>23</v>
      </c>
      <c r="F676" s="2">
        <v>4949</v>
      </c>
      <c r="G676" s="2">
        <v>22.520833333333343</v>
      </c>
      <c r="H676">
        <v>0</v>
      </c>
      <c r="I676">
        <v>0</v>
      </c>
      <c r="J676" s="7">
        <v>43898</v>
      </c>
      <c r="K676" s="7">
        <v>43899</v>
      </c>
      <c r="L676" t="s">
        <v>520</v>
      </c>
      <c r="M676" t="str">
        <f>IFERROR(INDEX(Table2[Campaign], MATCH(Table4[[#This Row],[Well Name (WellView Version)]], Table2[Well Name
Actual], 0)), "A_Others")</f>
        <v>DRJ - 2019</v>
      </c>
      <c r="N676" s="19">
        <f>IF(Table4[[#This Row],[Report Number]]=_xlfn.MINIFS(Table4[Report Number], Table4[Well Name (WellView Version)], Table4[[#This Row],[Well Name (WellView Version)]]), Table4[[#This Row],[Depth End (MD)]], Table4[[#This Row],[Depth End (MD)]]-F675)</f>
        <v>0</v>
      </c>
      <c r="O676" s="2">
        <f>IF(Table4[[#This Row],[Report Number]]=_xlfn.MINIFS(Table4[Report Number], Table4[Well Name (WellView Version)], Table4[[#This Row],[Well Name (WellView Version)]]), Table4[[#This Row],[Cum Time Log Days_WV]], Table4[[#This Row],[Cum Time Log Days_WV]]-G675)</f>
        <v>1</v>
      </c>
      <c r="P676" s="2">
        <f>(Table4[[#This Row],[dZ ft]]&lt;=50)*Table4[[#This Row],[dT days]]</f>
        <v>1</v>
      </c>
      <c r="Q676">
        <f>YEAR(Table4[[#This Row],[Report Start Date]])</f>
        <v>2020</v>
      </c>
      <c r="R676">
        <f>Table4[[#This Row],[Year Start Date]]</f>
        <v>2020</v>
      </c>
    </row>
    <row r="677" spans="2:18" x14ac:dyDescent="0.3">
      <c r="B677">
        <v>675</v>
      </c>
      <c r="C677" t="s">
        <v>21</v>
      </c>
      <c r="D677" t="s">
        <v>271</v>
      </c>
      <c r="E677">
        <v>24</v>
      </c>
      <c r="F677" s="2">
        <v>4949</v>
      </c>
      <c r="G677" s="2">
        <v>23.520833333333343</v>
      </c>
      <c r="H677">
        <v>0</v>
      </c>
      <c r="I677">
        <v>0</v>
      </c>
      <c r="J677" s="7">
        <v>43899</v>
      </c>
      <c r="K677" s="7">
        <v>43900</v>
      </c>
      <c r="L677" t="s">
        <v>520</v>
      </c>
      <c r="M677" t="str">
        <f>IFERROR(INDEX(Table2[Campaign], MATCH(Table4[[#This Row],[Well Name (WellView Version)]], Table2[Well Name
Actual], 0)), "A_Others")</f>
        <v>DRJ - 2019</v>
      </c>
      <c r="N677" s="19">
        <f>IF(Table4[[#This Row],[Report Number]]=_xlfn.MINIFS(Table4[Report Number], Table4[Well Name (WellView Version)], Table4[[#This Row],[Well Name (WellView Version)]]), Table4[[#This Row],[Depth End (MD)]], Table4[[#This Row],[Depth End (MD)]]-F676)</f>
        <v>0</v>
      </c>
      <c r="O677" s="2">
        <f>IF(Table4[[#This Row],[Report Number]]=_xlfn.MINIFS(Table4[Report Number], Table4[Well Name (WellView Version)], Table4[[#This Row],[Well Name (WellView Version)]]), Table4[[#This Row],[Cum Time Log Days_WV]], Table4[[#This Row],[Cum Time Log Days_WV]]-G676)</f>
        <v>1</v>
      </c>
      <c r="P677" s="2">
        <f>(Table4[[#This Row],[dZ ft]]&lt;=50)*Table4[[#This Row],[dT days]]</f>
        <v>1</v>
      </c>
      <c r="Q677">
        <f>YEAR(Table4[[#This Row],[Report Start Date]])</f>
        <v>2020</v>
      </c>
      <c r="R677">
        <f>Table4[[#This Row],[Year Start Date]]</f>
        <v>2020</v>
      </c>
    </row>
    <row r="678" spans="2:18" x14ac:dyDescent="0.3">
      <c r="B678">
        <v>676</v>
      </c>
      <c r="C678" t="s">
        <v>21</v>
      </c>
      <c r="D678" t="s">
        <v>271</v>
      </c>
      <c r="E678">
        <v>25</v>
      </c>
      <c r="F678" s="2">
        <v>4949</v>
      </c>
      <c r="G678" s="2">
        <v>24.520833333333343</v>
      </c>
      <c r="H678">
        <v>0</v>
      </c>
      <c r="I678">
        <v>0</v>
      </c>
      <c r="J678" s="7">
        <v>43900</v>
      </c>
      <c r="K678" s="7">
        <v>43901</v>
      </c>
      <c r="L678" t="s">
        <v>522</v>
      </c>
      <c r="M678" t="str">
        <f>IFERROR(INDEX(Table2[Campaign], MATCH(Table4[[#This Row],[Well Name (WellView Version)]], Table2[Well Name
Actual], 0)), "A_Others")</f>
        <v>DRJ - 2019</v>
      </c>
      <c r="N678" s="19">
        <f>IF(Table4[[#This Row],[Report Number]]=_xlfn.MINIFS(Table4[Report Number], Table4[Well Name (WellView Version)], Table4[[#This Row],[Well Name (WellView Version)]]), Table4[[#This Row],[Depth End (MD)]], Table4[[#This Row],[Depth End (MD)]]-F677)</f>
        <v>0</v>
      </c>
      <c r="O678" s="2">
        <f>IF(Table4[[#This Row],[Report Number]]=_xlfn.MINIFS(Table4[Report Number], Table4[Well Name (WellView Version)], Table4[[#This Row],[Well Name (WellView Version)]]), Table4[[#This Row],[Cum Time Log Days_WV]], Table4[[#This Row],[Cum Time Log Days_WV]]-G677)</f>
        <v>1</v>
      </c>
      <c r="P678" s="2">
        <f>(Table4[[#This Row],[dZ ft]]&lt;=50)*Table4[[#This Row],[dT days]]</f>
        <v>1</v>
      </c>
      <c r="Q678">
        <f>YEAR(Table4[[#This Row],[Report Start Date]])</f>
        <v>2020</v>
      </c>
      <c r="R678">
        <f>Table4[[#This Row],[Year Start Date]]</f>
        <v>2020</v>
      </c>
    </row>
    <row r="679" spans="2:18" x14ac:dyDescent="0.3">
      <c r="B679">
        <v>677</v>
      </c>
      <c r="C679" t="s">
        <v>21</v>
      </c>
      <c r="D679" t="s">
        <v>271</v>
      </c>
      <c r="E679">
        <v>26</v>
      </c>
      <c r="F679" s="2">
        <v>4949</v>
      </c>
      <c r="G679" s="2">
        <v>25.520833333333343</v>
      </c>
      <c r="H679">
        <v>0</v>
      </c>
      <c r="I679">
        <v>0</v>
      </c>
      <c r="J679" s="7">
        <v>43901</v>
      </c>
      <c r="K679" s="7">
        <v>43902</v>
      </c>
      <c r="L679" t="s">
        <v>522</v>
      </c>
      <c r="M679" t="str">
        <f>IFERROR(INDEX(Table2[Campaign], MATCH(Table4[[#This Row],[Well Name (WellView Version)]], Table2[Well Name
Actual], 0)), "A_Others")</f>
        <v>DRJ - 2019</v>
      </c>
      <c r="N679" s="19">
        <f>IF(Table4[[#This Row],[Report Number]]=_xlfn.MINIFS(Table4[Report Number], Table4[Well Name (WellView Version)], Table4[[#This Row],[Well Name (WellView Version)]]), Table4[[#This Row],[Depth End (MD)]], Table4[[#This Row],[Depth End (MD)]]-F678)</f>
        <v>0</v>
      </c>
      <c r="O679" s="2">
        <f>IF(Table4[[#This Row],[Report Number]]=_xlfn.MINIFS(Table4[Report Number], Table4[Well Name (WellView Version)], Table4[[#This Row],[Well Name (WellView Version)]]), Table4[[#This Row],[Cum Time Log Days_WV]], Table4[[#This Row],[Cum Time Log Days_WV]]-G678)</f>
        <v>1</v>
      </c>
      <c r="P679" s="2">
        <f>(Table4[[#This Row],[dZ ft]]&lt;=50)*Table4[[#This Row],[dT days]]</f>
        <v>1</v>
      </c>
      <c r="Q679">
        <f>YEAR(Table4[[#This Row],[Report Start Date]])</f>
        <v>2020</v>
      </c>
      <c r="R679">
        <f>Table4[[#This Row],[Year Start Date]]</f>
        <v>2020</v>
      </c>
    </row>
    <row r="680" spans="2:18" x14ac:dyDescent="0.3">
      <c r="B680">
        <v>678</v>
      </c>
      <c r="C680" t="s">
        <v>21</v>
      </c>
      <c r="D680" t="s">
        <v>271</v>
      </c>
      <c r="E680">
        <v>27</v>
      </c>
      <c r="F680" s="2">
        <v>5183</v>
      </c>
      <c r="G680" s="2">
        <v>26.520833333333343</v>
      </c>
      <c r="H680">
        <v>234.00000000000011</v>
      </c>
      <c r="I680">
        <v>234.00000000000011</v>
      </c>
      <c r="J680" s="7">
        <v>43902</v>
      </c>
      <c r="K680" s="7">
        <v>43903</v>
      </c>
      <c r="L680" t="s">
        <v>522</v>
      </c>
      <c r="M680" t="str">
        <f>IFERROR(INDEX(Table2[Campaign], MATCH(Table4[[#This Row],[Well Name (WellView Version)]], Table2[Well Name
Actual], 0)), "A_Others")</f>
        <v>DRJ - 2019</v>
      </c>
      <c r="N680" s="19">
        <f>IF(Table4[[#This Row],[Report Number]]=_xlfn.MINIFS(Table4[Report Number], Table4[Well Name (WellView Version)], Table4[[#This Row],[Well Name (WellView Version)]]), Table4[[#This Row],[Depth End (MD)]], Table4[[#This Row],[Depth End (MD)]]-F679)</f>
        <v>234</v>
      </c>
      <c r="O680" s="2">
        <f>IF(Table4[[#This Row],[Report Number]]=_xlfn.MINIFS(Table4[Report Number], Table4[Well Name (WellView Version)], Table4[[#This Row],[Well Name (WellView Version)]]), Table4[[#This Row],[Cum Time Log Days_WV]], Table4[[#This Row],[Cum Time Log Days_WV]]-G679)</f>
        <v>1</v>
      </c>
      <c r="P680" s="2">
        <f>(Table4[[#This Row],[dZ ft]]&lt;=50)*Table4[[#This Row],[dT days]]</f>
        <v>0</v>
      </c>
      <c r="Q680">
        <f>YEAR(Table4[[#This Row],[Report Start Date]])</f>
        <v>2020</v>
      </c>
      <c r="R680">
        <f>Table4[[#This Row],[Year Start Date]]</f>
        <v>2020</v>
      </c>
    </row>
    <row r="681" spans="2:18" x14ac:dyDescent="0.3">
      <c r="B681">
        <v>679</v>
      </c>
      <c r="C681" t="s">
        <v>21</v>
      </c>
      <c r="D681" t="s">
        <v>271</v>
      </c>
      <c r="E681">
        <v>28</v>
      </c>
      <c r="F681" s="2">
        <v>5399.5</v>
      </c>
      <c r="G681" s="2">
        <v>27.520833333333343</v>
      </c>
      <c r="H681">
        <v>216.49999999999994</v>
      </c>
      <c r="I681">
        <v>216.49999999999994</v>
      </c>
      <c r="J681" s="7">
        <v>43903</v>
      </c>
      <c r="K681" s="7">
        <v>43904</v>
      </c>
      <c r="L681" t="s">
        <v>522</v>
      </c>
      <c r="M681" t="str">
        <f>IFERROR(INDEX(Table2[Campaign], MATCH(Table4[[#This Row],[Well Name (WellView Version)]], Table2[Well Name
Actual], 0)), "A_Others")</f>
        <v>DRJ - 2019</v>
      </c>
      <c r="N681" s="19">
        <f>IF(Table4[[#This Row],[Report Number]]=_xlfn.MINIFS(Table4[Report Number], Table4[Well Name (WellView Version)], Table4[[#This Row],[Well Name (WellView Version)]]), Table4[[#This Row],[Depth End (MD)]], Table4[[#This Row],[Depth End (MD)]]-F680)</f>
        <v>216.5</v>
      </c>
      <c r="O681" s="2">
        <f>IF(Table4[[#This Row],[Report Number]]=_xlfn.MINIFS(Table4[Report Number], Table4[Well Name (WellView Version)], Table4[[#This Row],[Well Name (WellView Version)]]), Table4[[#This Row],[Cum Time Log Days_WV]], Table4[[#This Row],[Cum Time Log Days_WV]]-G680)</f>
        <v>1</v>
      </c>
      <c r="P681" s="2">
        <f>(Table4[[#This Row],[dZ ft]]&lt;=50)*Table4[[#This Row],[dT days]]</f>
        <v>0</v>
      </c>
      <c r="Q681">
        <f>YEAR(Table4[[#This Row],[Report Start Date]])</f>
        <v>2020</v>
      </c>
      <c r="R681">
        <f>Table4[[#This Row],[Year Start Date]]</f>
        <v>2020</v>
      </c>
    </row>
    <row r="682" spans="2:18" x14ac:dyDescent="0.3">
      <c r="B682">
        <v>680</v>
      </c>
      <c r="C682" t="s">
        <v>21</v>
      </c>
      <c r="D682" t="s">
        <v>271</v>
      </c>
      <c r="E682">
        <v>29</v>
      </c>
      <c r="F682" s="2">
        <v>5399.5</v>
      </c>
      <c r="G682" s="2">
        <v>28.520833333333343</v>
      </c>
      <c r="H682">
        <v>0</v>
      </c>
      <c r="I682">
        <v>0</v>
      </c>
      <c r="J682" s="7">
        <v>43904</v>
      </c>
      <c r="K682" s="7">
        <v>43905</v>
      </c>
      <c r="L682" t="s">
        <v>528</v>
      </c>
      <c r="M682" t="str">
        <f>IFERROR(INDEX(Table2[Campaign], MATCH(Table4[[#This Row],[Well Name (WellView Version)]], Table2[Well Name
Actual], 0)), "A_Others")</f>
        <v>DRJ - 2019</v>
      </c>
      <c r="N682" s="19">
        <f>IF(Table4[[#This Row],[Report Number]]=_xlfn.MINIFS(Table4[Report Number], Table4[Well Name (WellView Version)], Table4[[#This Row],[Well Name (WellView Version)]]), Table4[[#This Row],[Depth End (MD)]], Table4[[#This Row],[Depth End (MD)]]-F681)</f>
        <v>0</v>
      </c>
      <c r="O682" s="2">
        <f>IF(Table4[[#This Row],[Report Number]]=_xlfn.MINIFS(Table4[Report Number], Table4[Well Name (WellView Version)], Table4[[#This Row],[Well Name (WellView Version)]]), Table4[[#This Row],[Cum Time Log Days_WV]], Table4[[#This Row],[Cum Time Log Days_WV]]-G681)</f>
        <v>1</v>
      </c>
      <c r="P682" s="2">
        <f>(Table4[[#This Row],[dZ ft]]&lt;=50)*Table4[[#This Row],[dT days]]</f>
        <v>1</v>
      </c>
      <c r="Q682">
        <f>YEAR(Table4[[#This Row],[Report Start Date]])</f>
        <v>2020</v>
      </c>
      <c r="R682">
        <f>Table4[[#This Row],[Year Start Date]]</f>
        <v>2020</v>
      </c>
    </row>
    <row r="683" spans="2:18" x14ac:dyDescent="0.3">
      <c r="B683">
        <v>681</v>
      </c>
      <c r="C683" t="s">
        <v>21</v>
      </c>
      <c r="D683" t="s">
        <v>271</v>
      </c>
      <c r="E683">
        <v>30</v>
      </c>
      <c r="F683" s="2">
        <v>5399.5</v>
      </c>
      <c r="G683" s="2">
        <v>28.937500000000011</v>
      </c>
      <c r="H683">
        <v>0</v>
      </c>
      <c r="I683">
        <v>0</v>
      </c>
      <c r="J683" s="7">
        <v>43905</v>
      </c>
      <c r="K683" s="7">
        <v>43905.416666666664</v>
      </c>
      <c r="L683" t="s">
        <v>528</v>
      </c>
      <c r="M683" t="str">
        <f>IFERROR(INDEX(Table2[Campaign], MATCH(Table4[[#This Row],[Well Name (WellView Version)]], Table2[Well Name
Actual], 0)), "A_Others")</f>
        <v>DRJ - 2019</v>
      </c>
      <c r="N683" s="19">
        <f>IF(Table4[[#This Row],[Report Number]]=_xlfn.MINIFS(Table4[Report Number], Table4[Well Name (WellView Version)], Table4[[#This Row],[Well Name (WellView Version)]]), Table4[[#This Row],[Depth End (MD)]], Table4[[#This Row],[Depth End (MD)]]-F682)</f>
        <v>0</v>
      </c>
      <c r="O683" s="2">
        <f>IF(Table4[[#This Row],[Report Number]]=_xlfn.MINIFS(Table4[Report Number], Table4[Well Name (WellView Version)], Table4[[#This Row],[Well Name (WellView Version)]]), Table4[[#This Row],[Cum Time Log Days_WV]], Table4[[#This Row],[Cum Time Log Days_WV]]-G682)</f>
        <v>0.41666666666666785</v>
      </c>
      <c r="P683" s="2">
        <f>(Table4[[#This Row],[dZ ft]]&lt;=50)*Table4[[#This Row],[dT days]]</f>
        <v>0.41666666666666785</v>
      </c>
      <c r="Q683">
        <f>YEAR(Table4[[#This Row],[Report Start Date]])</f>
        <v>2020</v>
      </c>
      <c r="R683">
        <f>Table4[[#This Row],[Year Start Date]]</f>
        <v>2020</v>
      </c>
    </row>
    <row r="684" spans="2:18" x14ac:dyDescent="0.3">
      <c r="B684">
        <v>682</v>
      </c>
      <c r="C684" t="s">
        <v>56</v>
      </c>
      <c r="D684" t="s">
        <v>410</v>
      </c>
      <c r="E684">
        <v>1</v>
      </c>
      <c r="F684" s="2">
        <v>0</v>
      </c>
      <c r="G684" s="2">
        <v>0.1666666666666668</v>
      </c>
      <c r="J684" s="7">
        <v>44141.833333333328</v>
      </c>
      <c r="K684" s="7">
        <v>44142</v>
      </c>
      <c r="M684" t="str">
        <f>IFERROR(INDEX(Table2[Campaign], MATCH(Table4[[#This Row],[Well Name (WellView Version)]], Table2[Well Name
Actual], 0)), "A_Others")</f>
        <v>WW - 2018</v>
      </c>
      <c r="N684" s="19">
        <f>IF(Table4[[#This Row],[Report Number]]=_xlfn.MINIFS(Table4[Report Number], Table4[Well Name (WellView Version)], Table4[[#This Row],[Well Name (WellView Version)]]), Table4[[#This Row],[Depth End (MD)]], Table4[[#This Row],[Depth End (MD)]]-F683)</f>
        <v>0</v>
      </c>
      <c r="O684" s="2">
        <f>IF(Table4[[#This Row],[Report Number]]=_xlfn.MINIFS(Table4[Report Number], Table4[Well Name (WellView Version)], Table4[[#This Row],[Well Name (WellView Version)]]), Table4[[#This Row],[Cum Time Log Days_WV]], Table4[[#This Row],[Cum Time Log Days_WV]]-G683)</f>
        <v>0.1666666666666668</v>
      </c>
      <c r="P684" s="2">
        <f>(Table4[[#This Row],[dZ ft]]&lt;=50)*Table4[[#This Row],[dT days]]</f>
        <v>0.1666666666666668</v>
      </c>
      <c r="Q684">
        <f>YEAR(Table4[[#This Row],[Report Start Date]])</f>
        <v>2020</v>
      </c>
      <c r="R684">
        <f>Table4[[#This Row],[Year Start Date]]</f>
        <v>2020</v>
      </c>
    </row>
    <row r="685" spans="2:18" x14ac:dyDescent="0.3">
      <c r="B685">
        <v>683</v>
      </c>
      <c r="C685" t="s">
        <v>56</v>
      </c>
      <c r="D685" t="s">
        <v>410</v>
      </c>
      <c r="E685">
        <v>2</v>
      </c>
      <c r="F685" s="2">
        <v>0</v>
      </c>
      <c r="G685" s="2">
        <v>1.1666666666666674</v>
      </c>
      <c r="J685" s="7">
        <v>44142</v>
      </c>
      <c r="K685" s="7">
        <v>44143</v>
      </c>
      <c r="M685" t="str">
        <f>IFERROR(INDEX(Table2[Campaign], MATCH(Table4[[#This Row],[Well Name (WellView Version)]], Table2[Well Name
Actual], 0)), "A_Others")</f>
        <v>WW - 2018</v>
      </c>
      <c r="N685" s="19">
        <f>IF(Table4[[#This Row],[Report Number]]=_xlfn.MINIFS(Table4[Report Number], Table4[Well Name (WellView Version)], Table4[[#This Row],[Well Name (WellView Version)]]), Table4[[#This Row],[Depth End (MD)]], Table4[[#This Row],[Depth End (MD)]]-F684)</f>
        <v>0</v>
      </c>
      <c r="O685" s="2">
        <f>IF(Table4[[#This Row],[Report Number]]=_xlfn.MINIFS(Table4[Report Number], Table4[Well Name (WellView Version)], Table4[[#This Row],[Well Name (WellView Version)]]), Table4[[#This Row],[Cum Time Log Days_WV]], Table4[[#This Row],[Cum Time Log Days_WV]]-G684)</f>
        <v>1.0000000000000007</v>
      </c>
      <c r="P685" s="2">
        <f>(Table4[[#This Row],[dZ ft]]&lt;=50)*Table4[[#This Row],[dT days]]</f>
        <v>1.0000000000000007</v>
      </c>
      <c r="Q685">
        <f>YEAR(Table4[[#This Row],[Report Start Date]])</f>
        <v>2020</v>
      </c>
      <c r="R685">
        <f>Table4[[#This Row],[Year Start Date]]</f>
        <v>2020</v>
      </c>
    </row>
    <row r="686" spans="2:18" x14ac:dyDescent="0.3">
      <c r="B686">
        <v>684</v>
      </c>
      <c r="C686" t="s">
        <v>56</v>
      </c>
      <c r="D686" t="s">
        <v>410</v>
      </c>
      <c r="E686">
        <v>3</v>
      </c>
      <c r="F686" s="2">
        <v>0</v>
      </c>
      <c r="G686" s="2">
        <v>2.1666666666666683</v>
      </c>
      <c r="J686" s="7">
        <v>44143</v>
      </c>
      <c r="K686" s="7">
        <v>44144</v>
      </c>
      <c r="M686" t="str">
        <f>IFERROR(INDEX(Table2[Campaign], MATCH(Table4[[#This Row],[Well Name (WellView Version)]], Table2[Well Name
Actual], 0)), "A_Others")</f>
        <v>WW - 2018</v>
      </c>
      <c r="N686" s="19">
        <f>IF(Table4[[#This Row],[Report Number]]=_xlfn.MINIFS(Table4[Report Number], Table4[Well Name (WellView Version)], Table4[[#This Row],[Well Name (WellView Version)]]), Table4[[#This Row],[Depth End (MD)]], Table4[[#This Row],[Depth End (MD)]]-F685)</f>
        <v>0</v>
      </c>
      <c r="O686" s="2">
        <f>IF(Table4[[#This Row],[Report Number]]=_xlfn.MINIFS(Table4[Report Number], Table4[Well Name (WellView Version)], Table4[[#This Row],[Well Name (WellView Version)]]), Table4[[#This Row],[Cum Time Log Days_WV]], Table4[[#This Row],[Cum Time Log Days_WV]]-G685)</f>
        <v>1.0000000000000009</v>
      </c>
      <c r="P686" s="2">
        <f>(Table4[[#This Row],[dZ ft]]&lt;=50)*Table4[[#This Row],[dT days]]</f>
        <v>1.0000000000000009</v>
      </c>
      <c r="Q686">
        <f>YEAR(Table4[[#This Row],[Report Start Date]])</f>
        <v>2020</v>
      </c>
      <c r="R686">
        <f>Table4[[#This Row],[Year Start Date]]</f>
        <v>2020</v>
      </c>
    </row>
    <row r="687" spans="2:18" x14ac:dyDescent="0.3">
      <c r="B687">
        <v>685</v>
      </c>
      <c r="C687" t="s">
        <v>56</v>
      </c>
      <c r="D687" t="s">
        <v>410</v>
      </c>
      <c r="E687">
        <v>4</v>
      </c>
      <c r="F687" s="2">
        <v>0</v>
      </c>
      <c r="G687" s="2">
        <v>3.1666666666666687</v>
      </c>
      <c r="J687" s="7">
        <v>44144</v>
      </c>
      <c r="K687" s="7">
        <v>44145</v>
      </c>
      <c r="M687" t="str">
        <f>IFERROR(INDEX(Table2[Campaign], MATCH(Table4[[#This Row],[Well Name (WellView Version)]], Table2[Well Name
Actual], 0)), "A_Others")</f>
        <v>WW - 2018</v>
      </c>
      <c r="N687" s="19">
        <f>IF(Table4[[#This Row],[Report Number]]=_xlfn.MINIFS(Table4[Report Number], Table4[Well Name (WellView Version)], Table4[[#This Row],[Well Name (WellView Version)]]), Table4[[#This Row],[Depth End (MD)]], Table4[[#This Row],[Depth End (MD)]]-F686)</f>
        <v>0</v>
      </c>
      <c r="O687" s="2">
        <f>IF(Table4[[#This Row],[Report Number]]=_xlfn.MINIFS(Table4[Report Number], Table4[Well Name (WellView Version)], Table4[[#This Row],[Well Name (WellView Version)]]), Table4[[#This Row],[Cum Time Log Days_WV]], Table4[[#This Row],[Cum Time Log Days_WV]]-G686)</f>
        <v>1.0000000000000004</v>
      </c>
      <c r="P687" s="2">
        <f>(Table4[[#This Row],[dZ ft]]&lt;=50)*Table4[[#This Row],[dT days]]</f>
        <v>1.0000000000000004</v>
      </c>
      <c r="Q687">
        <f>YEAR(Table4[[#This Row],[Report Start Date]])</f>
        <v>2020</v>
      </c>
      <c r="R687">
        <f>Table4[[#This Row],[Year Start Date]]</f>
        <v>2020</v>
      </c>
    </row>
    <row r="688" spans="2:18" x14ac:dyDescent="0.3">
      <c r="B688">
        <v>686</v>
      </c>
      <c r="C688" t="s">
        <v>56</v>
      </c>
      <c r="D688" t="s">
        <v>410</v>
      </c>
      <c r="E688">
        <v>5</v>
      </c>
      <c r="F688" s="2">
        <v>0</v>
      </c>
      <c r="G688" s="2">
        <v>4.1666666666666696</v>
      </c>
      <c r="J688" s="7">
        <v>44145</v>
      </c>
      <c r="K688" s="7">
        <v>44146</v>
      </c>
      <c r="M688" t="str">
        <f>IFERROR(INDEX(Table2[Campaign], MATCH(Table4[[#This Row],[Well Name (WellView Version)]], Table2[Well Name
Actual], 0)), "A_Others")</f>
        <v>WW - 2018</v>
      </c>
      <c r="N688" s="19">
        <f>IF(Table4[[#This Row],[Report Number]]=_xlfn.MINIFS(Table4[Report Number], Table4[Well Name (WellView Version)], Table4[[#This Row],[Well Name (WellView Version)]]), Table4[[#This Row],[Depth End (MD)]], Table4[[#This Row],[Depth End (MD)]]-F687)</f>
        <v>0</v>
      </c>
      <c r="O688" s="2">
        <f>IF(Table4[[#This Row],[Report Number]]=_xlfn.MINIFS(Table4[Report Number], Table4[Well Name (WellView Version)], Table4[[#This Row],[Well Name (WellView Version)]]), Table4[[#This Row],[Cum Time Log Days_WV]], Table4[[#This Row],[Cum Time Log Days_WV]]-G687)</f>
        <v>1.0000000000000009</v>
      </c>
      <c r="P688" s="2">
        <f>(Table4[[#This Row],[dZ ft]]&lt;=50)*Table4[[#This Row],[dT days]]</f>
        <v>1.0000000000000009</v>
      </c>
      <c r="Q688">
        <f>YEAR(Table4[[#This Row],[Report Start Date]])</f>
        <v>2020</v>
      </c>
      <c r="R688">
        <f>Table4[[#This Row],[Year Start Date]]</f>
        <v>2020</v>
      </c>
    </row>
    <row r="689" spans="2:18" x14ac:dyDescent="0.3">
      <c r="B689">
        <v>687</v>
      </c>
      <c r="C689" t="s">
        <v>56</v>
      </c>
      <c r="D689" t="s">
        <v>410</v>
      </c>
      <c r="E689">
        <v>6</v>
      </c>
      <c r="F689" s="2">
        <v>0</v>
      </c>
      <c r="G689" s="2">
        <v>5.1666666666666705</v>
      </c>
      <c r="J689" s="7">
        <v>44146</v>
      </c>
      <c r="K689" s="7">
        <v>44147</v>
      </c>
      <c r="M689" t="str">
        <f>IFERROR(INDEX(Table2[Campaign], MATCH(Table4[[#This Row],[Well Name (WellView Version)]], Table2[Well Name
Actual], 0)), "A_Others")</f>
        <v>WW - 2018</v>
      </c>
      <c r="N689" s="19">
        <f>IF(Table4[[#This Row],[Report Number]]=_xlfn.MINIFS(Table4[Report Number], Table4[Well Name (WellView Version)], Table4[[#This Row],[Well Name (WellView Version)]]), Table4[[#This Row],[Depth End (MD)]], Table4[[#This Row],[Depth End (MD)]]-F688)</f>
        <v>0</v>
      </c>
      <c r="O689" s="2">
        <f>IF(Table4[[#This Row],[Report Number]]=_xlfn.MINIFS(Table4[Report Number], Table4[Well Name (WellView Version)], Table4[[#This Row],[Well Name (WellView Version)]]), Table4[[#This Row],[Cum Time Log Days_WV]], Table4[[#This Row],[Cum Time Log Days_WV]]-G688)</f>
        <v>1.0000000000000009</v>
      </c>
      <c r="P689" s="2">
        <f>(Table4[[#This Row],[dZ ft]]&lt;=50)*Table4[[#This Row],[dT days]]</f>
        <v>1.0000000000000009</v>
      </c>
      <c r="Q689">
        <f>YEAR(Table4[[#This Row],[Report Start Date]])</f>
        <v>2020</v>
      </c>
      <c r="R689">
        <f>Table4[[#This Row],[Year Start Date]]</f>
        <v>2020</v>
      </c>
    </row>
    <row r="690" spans="2:18" x14ac:dyDescent="0.3">
      <c r="B690">
        <v>688</v>
      </c>
      <c r="C690" t="s">
        <v>56</v>
      </c>
      <c r="D690" t="s">
        <v>410</v>
      </c>
      <c r="E690">
        <v>7</v>
      </c>
      <c r="F690" s="2">
        <v>0</v>
      </c>
      <c r="G690" s="2">
        <v>6.1666666666666714</v>
      </c>
      <c r="J690" s="7">
        <v>44147</v>
      </c>
      <c r="K690" s="7">
        <v>44148</v>
      </c>
      <c r="M690" t="str">
        <f>IFERROR(INDEX(Table2[Campaign], MATCH(Table4[[#This Row],[Well Name (WellView Version)]], Table2[Well Name
Actual], 0)), "A_Others")</f>
        <v>WW - 2018</v>
      </c>
      <c r="N690" s="19">
        <f>IF(Table4[[#This Row],[Report Number]]=_xlfn.MINIFS(Table4[Report Number], Table4[Well Name (WellView Version)], Table4[[#This Row],[Well Name (WellView Version)]]), Table4[[#This Row],[Depth End (MD)]], Table4[[#This Row],[Depth End (MD)]]-F689)</f>
        <v>0</v>
      </c>
      <c r="O690" s="2">
        <f>IF(Table4[[#This Row],[Report Number]]=_xlfn.MINIFS(Table4[Report Number], Table4[Well Name (WellView Version)], Table4[[#This Row],[Well Name (WellView Version)]]), Table4[[#This Row],[Cum Time Log Days_WV]], Table4[[#This Row],[Cum Time Log Days_WV]]-G689)</f>
        <v>1.0000000000000009</v>
      </c>
      <c r="P690" s="2">
        <f>(Table4[[#This Row],[dZ ft]]&lt;=50)*Table4[[#This Row],[dT days]]</f>
        <v>1.0000000000000009</v>
      </c>
      <c r="Q690">
        <f>YEAR(Table4[[#This Row],[Report Start Date]])</f>
        <v>2020</v>
      </c>
      <c r="R690">
        <f>Table4[[#This Row],[Year Start Date]]</f>
        <v>2020</v>
      </c>
    </row>
    <row r="691" spans="2:18" x14ac:dyDescent="0.3">
      <c r="B691">
        <v>689</v>
      </c>
      <c r="C691" t="s">
        <v>56</v>
      </c>
      <c r="D691" t="s">
        <v>410</v>
      </c>
      <c r="E691">
        <v>8</v>
      </c>
      <c r="F691" s="2">
        <v>2010</v>
      </c>
      <c r="G691" s="2">
        <v>7.1666666666666723</v>
      </c>
      <c r="H691">
        <v>34.000000000000021</v>
      </c>
      <c r="I691">
        <v>34.000000000000021</v>
      </c>
      <c r="J691" s="7">
        <v>44148</v>
      </c>
      <c r="K691" s="7">
        <v>44149</v>
      </c>
      <c r="M691" t="str">
        <f>IFERROR(INDEX(Table2[Campaign], MATCH(Table4[[#This Row],[Well Name (WellView Version)]], Table2[Well Name
Actual], 0)), "A_Others")</f>
        <v>WW - 2018</v>
      </c>
      <c r="N691" s="19">
        <f>IF(Table4[[#This Row],[Report Number]]=_xlfn.MINIFS(Table4[Report Number], Table4[Well Name (WellView Version)], Table4[[#This Row],[Well Name (WellView Version)]]), Table4[[#This Row],[Depth End (MD)]], Table4[[#This Row],[Depth End (MD)]]-F690)</f>
        <v>2010</v>
      </c>
      <c r="O691" s="2">
        <f>IF(Table4[[#This Row],[Report Number]]=_xlfn.MINIFS(Table4[Report Number], Table4[Well Name (WellView Version)], Table4[[#This Row],[Well Name (WellView Version)]]), Table4[[#This Row],[Cum Time Log Days_WV]], Table4[[#This Row],[Cum Time Log Days_WV]]-G690)</f>
        <v>1.0000000000000009</v>
      </c>
      <c r="P691" s="2">
        <f>(Table4[[#This Row],[dZ ft]]&lt;=50)*Table4[[#This Row],[dT days]]</f>
        <v>0</v>
      </c>
      <c r="Q691">
        <f>YEAR(Table4[[#This Row],[Report Start Date]])</f>
        <v>2020</v>
      </c>
      <c r="R691">
        <f>Table4[[#This Row],[Year Start Date]]</f>
        <v>2020</v>
      </c>
    </row>
    <row r="692" spans="2:18" x14ac:dyDescent="0.3">
      <c r="B692">
        <v>690</v>
      </c>
      <c r="C692" t="s">
        <v>56</v>
      </c>
      <c r="D692" t="s">
        <v>410</v>
      </c>
      <c r="E692">
        <v>9</v>
      </c>
      <c r="F692" s="2">
        <v>2132</v>
      </c>
      <c r="G692" s="2">
        <v>8.1666666666666732</v>
      </c>
      <c r="H692">
        <v>92.000000000000057</v>
      </c>
      <c r="I692">
        <v>92.000000000000057</v>
      </c>
      <c r="J692" s="7">
        <v>44149</v>
      </c>
      <c r="K692" s="7">
        <v>44150</v>
      </c>
      <c r="M692" t="str">
        <f>IFERROR(INDEX(Table2[Campaign], MATCH(Table4[[#This Row],[Well Name (WellView Version)]], Table2[Well Name
Actual], 0)), "A_Others")</f>
        <v>WW - 2018</v>
      </c>
      <c r="N692" s="19">
        <f>IF(Table4[[#This Row],[Report Number]]=_xlfn.MINIFS(Table4[Report Number], Table4[Well Name (WellView Version)], Table4[[#This Row],[Well Name (WellView Version)]]), Table4[[#This Row],[Depth End (MD)]], Table4[[#This Row],[Depth End (MD)]]-F691)</f>
        <v>122</v>
      </c>
      <c r="O692" s="2">
        <f>IF(Table4[[#This Row],[Report Number]]=_xlfn.MINIFS(Table4[Report Number], Table4[Well Name (WellView Version)], Table4[[#This Row],[Well Name (WellView Version)]]), Table4[[#This Row],[Cum Time Log Days_WV]], Table4[[#This Row],[Cum Time Log Days_WV]]-G691)</f>
        <v>1.0000000000000009</v>
      </c>
      <c r="P692" s="2">
        <f>(Table4[[#This Row],[dZ ft]]&lt;=50)*Table4[[#This Row],[dT days]]</f>
        <v>0</v>
      </c>
      <c r="Q692">
        <f>YEAR(Table4[[#This Row],[Report Start Date]])</f>
        <v>2020</v>
      </c>
      <c r="R692">
        <f>Table4[[#This Row],[Year Start Date]]</f>
        <v>2020</v>
      </c>
    </row>
    <row r="693" spans="2:18" x14ac:dyDescent="0.3">
      <c r="B693">
        <v>691</v>
      </c>
      <c r="C693" t="s">
        <v>56</v>
      </c>
      <c r="D693" t="s">
        <v>410</v>
      </c>
      <c r="E693">
        <v>10</v>
      </c>
      <c r="F693" s="2">
        <v>2706</v>
      </c>
      <c r="G693" s="2">
        <v>9.166666666666675</v>
      </c>
      <c r="H693">
        <v>573.99999999999989</v>
      </c>
      <c r="I693">
        <v>573.99999999999989</v>
      </c>
      <c r="J693" s="7">
        <v>44150</v>
      </c>
      <c r="K693" s="7">
        <v>44151</v>
      </c>
      <c r="M693" t="str">
        <f>IFERROR(INDEX(Table2[Campaign], MATCH(Table4[[#This Row],[Well Name (WellView Version)]], Table2[Well Name
Actual], 0)), "A_Others")</f>
        <v>WW - 2018</v>
      </c>
      <c r="N693" s="19">
        <f>IF(Table4[[#This Row],[Report Number]]=_xlfn.MINIFS(Table4[Report Number], Table4[Well Name (WellView Version)], Table4[[#This Row],[Well Name (WellView Version)]]), Table4[[#This Row],[Depth End (MD)]], Table4[[#This Row],[Depth End (MD)]]-F692)</f>
        <v>574</v>
      </c>
      <c r="O693" s="2">
        <f>IF(Table4[[#This Row],[Report Number]]=_xlfn.MINIFS(Table4[Report Number], Table4[Well Name (WellView Version)], Table4[[#This Row],[Well Name (WellView Version)]]), Table4[[#This Row],[Cum Time Log Days_WV]], Table4[[#This Row],[Cum Time Log Days_WV]]-G692)</f>
        <v>1.0000000000000018</v>
      </c>
      <c r="P693" s="2">
        <f>(Table4[[#This Row],[dZ ft]]&lt;=50)*Table4[[#This Row],[dT days]]</f>
        <v>0</v>
      </c>
      <c r="Q693">
        <f>YEAR(Table4[[#This Row],[Report Start Date]])</f>
        <v>2020</v>
      </c>
      <c r="R693">
        <f>Table4[[#This Row],[Year Start Date]]</f>
        <v>2020</v>
      </c>
    </row>
    <row r="694" spans="2:18" x14ac:dyDescent="0.3">
      <c r="B694">
        <v>692</v>
      </c>
      <c r="C694" t="s">
        <v>56</v>
      </c>
      <c r="D694" t="s">
        <v>410</v>
      </c>
      <c r="E694">
        <v>11</v>
      </c>
      <c r="F694" s="2">
        <v>3100</v>
      </c>
      <c r="G694" s="2">
        <v>10.166666666666675</v>
      </c>
      <c r="H694">
        <v>393.99999999999983</v>
      </c>
      <c r="I694">
        <v>393.99999999999983</v>
      </c>
      <c r="J694" s="7">
        <v>44151</v>
      </c>
      <c r="K694" s="7">
        <v>44152</v>
      </c>
      <c r="M694" t="str">
        <f>IFERROR(INDEX(Table2[Campaign], MATCH(Table4[[#This Row],[Well Name (WellView Version)]], Table2[Well Name
Actual], 0)), "A_Others")</f>
        <v>WW - 2018</v>
      </c>
      <c r="N694" s="19">
        <f>IF(Table4[[#This Row],[Report Number]]=_xlfn.MINIFS(Table4[Report Number], Table4[Well Name (WellView Version)], Table4[[#This Row],[Well Name (WellView Version)]]), Table4[[#This Row],[Depth End (MD)]], Table4[[#This Row],[Depth End (MD)]]-F693)</f>
        <v>394</v>
      </c>
      <c r="O694" s="2">
        <f>IF(Table4[[#This Row],[Report Number]]=_xlfn.MINIFS(Table4[Report Number], Table4[Well Name (WellView Version)], Table4[[#This Row],[Well Name (WellView Version)]]), Table4[[#This Row],[Cum Time Log Days_WV]], Table4[[#This Row],[Cum Time Log Days_WV]]-G693)</f>
        <v>1</v>
      </c>
      <c r="P694" s="2">
        <f>(Table4[[#This Row],[dZ ft]]&lt;=50)*Table4[[#This Row],[dT days]]</f>
        <v>0</v>
      </c>
      <c r="Q694">
        <f>YEAR(Table4[[#This Row],[Report Start Date]])</f>
        <v>2020</v>
      </c>
      <c r="R694">
        <f>Table4[[#This Row],[Year Start Date]]</f>
        <v>2020</v>
      </c>
    </row>
    <row r="695" spans="2:18" x14ac:dyDescent="0.3">
      <c r="B695">
        <v>693</v>
      </c>
      <c r="C695" t="s">
        <v>56</v>
      </c>
      <c r="D695" t="s">
        <v>410</v>
      </c>
      <c r="E695">
        <v>12</v>
      </c>
      <c r="F695" s="2">
        <v>2791</v>
      </c>
      <c r="G695" s="2">
        <v>11.166666666666677</v>
      </c>
      <c r="H695">
        <v>0</v>
      </c>
      <c r="I695">
        <v>0</v>
      </c>
      <c r="J695" s="7">
        <v>44152</v>
      </c>
      <c r="K695" s="7">
        <v>44153</v>
      </c>
      <c r="L695" t="s">
        <v>520</v>
      </c>
      <c r="M695" t="str">
        <f>IFERROR(INDEX(Table2[Campaign], MATCH(Table4[[#This Row],[Well Name (WellView Version)]], Table2[Well Name
Actual], 0)), "A_Others")</f>
        <v>WW - 2018</v>
      </c>
      <c r="N695" s="19">
        <f>IF(Table4[[#This Row],[Report Number]]=_xlfn.MINIFS(Table4[Report Number], Table4[Well Name (WellView Version)], Table4[[#This Row],[Well Name (WellView Version)]]), Table4[[#This Row],[Depth End (MD)]], Table4[[#This Row],[Depth End (MD)]]-F694)</f>
        <v>-309</v>
      </c>
      <c r="O695" s="2">
        <f>IF(Table4[[#This Row],[Report Number]]=_xlfn.MINIFS(Table4[Report Number], Table4[Well Name (WellView Version)], Table4[[#This Row],[Well Name (WellView Version)]]), Table4[[#This Row],[Cum Time Log Days_WV]], Table4[[#This Row],[Cum Time Log Days_WV]]-G694)</f>
        <v>1.0000000000000018</v>
      </c>
      <c r="P695" s="2">
        <f>(Table4[[#This Row],[dZ ft]]&lt;=50)*Table4[[#This Row],[dT days]]</f>
        <v>1.0000000000000018</v>
      </c>
      <c r="Q695">
        <f>YEAR(Table4[[#This Row],[Report Start Date]])</f>
        <v>2020</v>
      </c>
      <c r="R695">
        <f>Table4[[#This Row],[Year Start Date]]</f>
        <v>2020</v>
      </c>
    </row>
    <row r="696" spans="2:18" x14ac:dyDescent="0.3">
      <c r="B696">
        <v>694</v>
      </c>
      <c r="C696" t="s">
        <v>56</v>
      </c>
      <c r="D696" t="s">
        <v>410</v>
      </c>
      <c r="E696">
        <v>13</v>
      </c>
      <c r="F696" s="2">
        <v>2927</v>
      </c>
      <c r="G696" s="2">
        <v>12.166666666666679</v>
      </c>
      <c r="H696">
        <v>136.00000000000009</v>
      </c>
      <c r="I696">
        <v>136.00000000000009</v>
      </c>
      <c r="J696" s="7">
        <v>44153</v>
      </c>
      <c r="K696" s="7">
        <v>44154</v>
      </c>
      <c r="L696" t="s">
        <v>520</v>
      </c>
      <c r="M696" t="str">
        <f>IFERROR(INDEX(Table2[Campaign], MATCH(Table4[[#This Row],[Well Name (WellView Version)]], Table2[Well Name
Actual], 0)), "A_Others")</f>
        <v>WW - 2018</v>
      </c>
      <c r="N696" s="19">
        <f>IF(Table4[[#This Row],[Report Number]]=_xlfn.MINIFS(Table4[Report Number], Table4[Well Name (WellView Version)], Table4[[#This Row],[Well Name (WellView Version)]]), Table4[[#This Row],[Depth End (MD)]], Table4[[#This Row],[Depth End (MD)]]-F695)</f>
        <v>136</v>
      </c>
      <c r="O696" s="2">
        <f>IF(Table4[[#This Row],[Report Number]]=_xlfn.MINIFS(Table4[Report Number], Table4[Well Name (WellView Version)], Table4[[#This Row],[Well Name (WellView Version)]]), Table4[[#This Row],[Cum Time Log Days_WV]], Table4[[#This Row],[Cum Time Log Days_WV]]-G695)</f>
        <v>1.0000000000000018</v>
      </c>
      <c r="P696" s="2">
        <f>(Table4[[#This Row],[dZ ft]]&lt;=50)*Table4[[#This Row],[dT days]]</f>
        <v>0</v>
      </c>
      <c r="Q696">
        <f>YEAR(Table4[[#This Row],[Report Start Date]])</f>
        <v>2020</v>
      </c>
      <c r="R696">
        <f>Table4[[#This Row],[Year Start Date]]</f>
        <v>2020</v>
      </c>
    </row>
    <row r="697" spans="2:18" x14ac:dyDescent="0.3">
      <c r="B697">
        <v>695</v>
      </c>
      <c r="C697" t="s">
        <v>56</v>
      </c>
      <c r="D697" t="s">
        <v>410</v>
      </c>
      <c r="E697">
        <v>14</v>
      </c>
      <c r="F697" s="2">
        <v>3350</v>
      </c>
      <c r="G697" s="2">
        <v>13.166666666666679</v>
      </c>
      <c r="H697">
        <v>500.00000000000028</v>
      </c>
      <c r="I697">
        <v>250.00000000000014</v>
      </c>
      <c r="J697" s="7">
        <v>44154</v>
      </c>
      <c r="K697" s="7">
        <v>44155</v>
      </c>
      <c r="L697" t="s">
        <v>520</v>
      </c>
      <c r="M697" t="str">
        <f>IFERROR(INDEX(Table2[Campaign], MATCH(Table4[[#This Row],[Well Name (WellView Version)]], Table2[Well Name
Actual], 0)), "A_Others")</f>
        <v>WW - 2018</v>
      </c>
      <c r="N697" s="19">
        <f>IF(Table4[[#This Row],[Report Number]]=_xlfn.MINIFS(Table4[Report Number], Table4[Well Name (WellView Version)], Table4[[#This Row],[Well Name (WellView Version)]]), Table4[[#This Row],[Depth End (MD)]], Table4[[#This Row],[Depth End (MD)]]-F696)</f>
        <v>423</v>
      </c>
      <c r="O697" s="2">
        <f>IF(Table4[[#This Row],[Report Number]]=_xlfn.MINIFS(Table4[Report Number], Table4[Well Name (WellView Version)], Table4[[#This Row],[Well Name (WellView Version)]]), Table4[[#This Row],[Cum Time Log Days_WV]], Table4[[#This Row],[Cum Time Log Days_WV]]-G696)</f>
        <v>1</v>
      </c>
      <c r="P697" s="2">
        <f>(Table4[[#This Row],[dZ ft]]&lt;=50)*Table4[[#This Row],[dT days]]</f>
        <v>0</v>
      </c>
      <c r="Q697">
        <f>YEAR(Table4[[#This Row],[Report Start Date]])</f>
        <v>2020</v>
      </c>
      <c r="R697">
        <f>Table4[[#This Row],[Year Start Date]]</f>
        <v>2020</v>
      </c>
    </row>
    <row r="698" spans="2:18" x14ac:dyDescent="0.3">
      <c r="B698">
        <v>696</v>
      </c>
      <c r="C698" t="s">
        <v>56</v>
      </c>
      <c r="D698" t="s">
        <v>410</v>
      </c>
      <c r="E698">
        <v>15</v>
      </c>
      <c r="F698" s="2">
        <v>3575</v>
      </c>
      <c r="G698" s="2">
        <v>14.166666666666679</v>
      </c>
      <c r="H698">
        <v>450.00000000000023</v>
      </c>
      <c r="I698">
        <v>225.00000000000011</v>
      </c>
      <c r="J698" s="7">
        <v>44155</v>
      </c>
      <c r="K698" s="7">
        <v>44156</v>
      </c>
      <c r="L698" t="s">
        <v>520</v>
      </c>
      <c r="M698" t="str">
        <f>IFERROR(INDEX(Table2[Campaign], MATCH(Table4[[#This Row],[Well Name (WellView Version)]], Table2[Well Name
Actual], 0)), "A_Others")</f>
        <v>WW - 2018</v>
      </c>
      <c r="N698" s="19">
        <f>IF(Table4[[#This Row],[Report Number]]=_xlfn.MINIFS(Table4[Report Number], Table4[Well Name (WellView Version)], Table4[[#This Row],[Well Name (WellView Version)]]), Table4[[#This Row],[Depth End (MD)]], Table4[[#This Row],[Depth End (MD)]]-F697)</f>
        <v>225</v>
      </c>
      <c r="O698" s="2">
        <f>IF(Table4[[#This Row],[Report Number]]=_xlfn.MINIFS(Table4[Report Number], Table4[Well Name (WellView Version)], Table4[[#This Row],[Well Name (WellView Version)]]), Table4[[#This Row],[Cum Time Log Days_WV]], Table4[[#This Row],[Cum Time Log Days_WV]]-G697)</f>
        <v>1</v>
      </c>
      <c r="P698" s="2">
        <f>(Table4[[#This Row],[dZ ft]]&lt;=50)*Table4[[#This Row],[dT days]]</f>
        <v>0</v>
      </c>
      <c r="Q698">
        <f>YEAR(Table4[[#This Row],[Report Start Date]])</f>
        <v>2020</v>
      </c>
      <c r="R698">
        <f>Table4[[#This Row],[Year Start Date]]</f>
        <v>2020</v>
      </c>
    </row>
    <row r="699" spans="2:18" x14ac:dyDescent="0.3">
      <c r="B699">
        <v>697</v>
      </c>
      <c r="C699" t="s">
        <v>56</v>
      </c>
      <c r="D699" t="s">
        <v>410</v>
      </c>
      <c r="E699">
        <v>16</v>
      </c>
      <c r="F699" s="2">
        <v>4140</v>
      </c>
      <c r="G699" s="2">
        <v>15.166666666666679</v>
      </c>
      <c r="H699">
        <v>1129.9999999999998</v>
      </c>
      <c r="I699">
        <v>564.99999999999989</v>
      </c>
      <c r="J699" s="7">
        <v>44156</v>
      </c>
      <c r="K699" s="7">
        <v>44157</v>
      </c>
      <c r="L699" t="s">
        <v>520</v>
      </c>
      <c r="M699" t="str">
        <f>IFERROR(INDEX(Table2[Campaign], MATCH(Table4[[#This Row],[Well Name (WellView Version)]], Table2[Well Name
Actual], 0)), "A_Others")</f>
        <v>WW - 2018</v>
      </c>
      <c r="N699" s="19">
        <f>IF(Table4[[#This Row],[Report Number]]=_xlfn.MINIFS(Table4[Report Number], Table4[Well Name (WellView Version)], Table4[[#This Row],[Well Name (WellView Version)]]), Table4[[#This Row],[Depth End (MD)]], Table4[[#This Row],[Depth End (MD)]]-F698)</f>
        <v>565</v>
      </c>
      <c r="O699" s="2">
        <f>IF(Table4[[#This Row],[Report Number]]=_xlfn.MINIFS(Table4[Report Number], Table4[Well Name (WellView Version)], Table4[[#This Row],[Well Name (WellView Version)]]), Table4[[#This Row],[Cum Time Log Days_WV]], Table4[[#This Row],[Cum Time Log Days_WV]]-G698)</f>
        <v>1</v>
      </c>
      <c r="P699" s="2">
        <f>(Table4[[#This Row],[dZ ft]]&lt;=50)*Table4[[#This Row],[dT days]]</f>
        <v>0</v>
      </c>
      <c r="Q699">
        <f>YEAR(Table4[[#This Row],[Report Start Date]])</f>
        <v>2020</v>
      </c>
      <c r="R699">
        <f>Table4[[#This Row],[Year Start Date]]</f>
        <v>2020</v>
      </c>
    </row>
    <row r="700" spans="2:18" x14ac:dyDescent="0.3">
      <c r="B700">
        <v>698</v>
      </c>
      <c r="C700" t="s">
        <v>56</v>
      </c>
      <c r="D700" t="s">
        <v>410</v>
      </c>
      <c r="E700">
        <v>17</v>
      </c>
      <c r="F700" s="2">
        <v>4140</v>
      </c>
      <c r="G700" s="2">
        <v>16.166666666666679</v>
      </c>
      <c r="H700">
        <v>0</v>
      </c>
      <c r="I700">
        <v>0</v>
      </c>
      <c r="J700" s="7">
        <v>44157</v>
      </c>
      <c r="K700" s="7">
        <v>44158</v>
      </c>
      <c r="L700" t="s">
        <v>520</v>
      </c>
      <c r="M700" t="str">
        <f>IFERROR(INDEX(Table2[Campaign], MATCH(Table4[[#This Row],[Well Name (WellView Version)]], Table2[Well Name
Actual], 0)), "A_Others")</f>
        <v>WW - 2018</v>
      </c>
      <c r="N700" s="19">
        <f>IF(Table4[[#This Row],[Report Number]]=_xlfn.MINIFS(Table4[Report Number], Table4[Well Name (WellView Version)], Table4[[#This Row],[Well Name (WellView Version)]]), Table4[[#This Row],[Depth End (MD)]], Table4[[#This Row],[Depth End (MD)]]-F699)</f>
        <v>0</v>
      </c>
      <c r="O700" s="2">
        <f>IF(Table4[[#This Row],[Report Number]]=_xlfn.MINIFS(Table4[Report Number], Table4[Well Name (WellView Version)], Table4[[#This Row],[Well Name (WellView Version)]]), Table4[[#This Row],[Cum Time Log Days_WV]], Table4[[#This Row],[Cum Time Log Days_WV]]-G699)</f>
        <v>1</v>
      </c>
      <c r="P700" s="2">
        <f>(Table4[[#This Row],[dZ ft]]&lt;=50)*Table4[[#This Row],[dT days]]</f>
        <v>1</v>
      </c>
      <c r="Q700">
        <f>YEAR(Table4[[#This Row],[Report Start Date]])</f>
        <v>2020</v>
      </c>
      <c r="R700">
        <f>Table4[[#This Row],[Year Start Date]]</f>
        <v>2020</v>
      </c>
    </row>
    <row r="701" spans="2:18" x14ac:dyDescent="0.3">
      <c r="B701">
        <v>699</v>
      </c>
      <c r="C701" t="s">
        <v>56</v>
      </c>
      <c r="D701" t="s">
        <v>410</v>
      </c>
      <c r="E701">
        <v>18</v>
      </c>
      <c r="F701" s="2">
        <v>4140</v>
      </c>
      <c r="G701" s="2">
        <v>17.166666666666679</v>
      </c>
      <c r="H701">
        <v>0</v>
      </c>
      <c r="I701">
        <v>0</v>
      </c>
      <c r="J701" s="7">
        <v>44158</v>
      </c>
      <c r="K701" s="7">
        <v>44159</v>
      </c>
      <c r="L701" t="s">
        <v>520</v>
      </c>
      <c r="M701" t="str">
        <f>IFERROR(INDEX(Table2[Campaign], MATCH(Table4[[#This Row],[Well Name (WellView Version)]], Table2[Well Name
Actual], 0)), "A_Others")</f>
        <v>WW - 2018</v>
      </c>
      <c r="N701" s="19">
        <f>IF(Table4[[#This Row],[Report Number]]=_xlfn.MINIFS(Table4[Report Number], Table4[Well Name (WellView Version)], Table4[[#This Row],[Well Name (WellView Version)]]), Table4[[#This Row],[Depth End (MD)]], Table4[[#This Row],[Depth End (MD)]]-F700)</f>
        <v>0</v>
      </c>
      <c r="O701" s="2">
        <f>IF(Table4[[#This Row],[Report Number]]=_xlfn.MINIFS(Table4[Report Number], Table4[Well Name (WellView Version)], Table4[[#This Row],[Well Name (WellView Version)]]), Table4[[#This Row],[Cum Time Log Days_WV]], Table4[[#This Row],[Cum Time Log Days_WV]]-G700)</f>
        <v>1</v>
      </c>
      <c r="P701" s="2">
        <f>(Table4[[#This Row],[dZ ft]]&lt;=50)*Table4[[#This Row],[dT days]]</f>
        <v>1</v>
      </c>
      <c r="Q701">
        <f>YEAR(Table4[[#This Row],[Report Start Date]])</f>
        <v>2020</v>
      </c>
      <c r="R701">
        <f>Table4[[#This Row],[Year Start Date]]</f>
        <v>2020</v>
      </c>
    </row>
    <row r="702" spans="2:18" x14ac:dyDescent="0.3">
      <c r="B702">
        <v>700</v>
      </c>
      <c r="C702" t="s">
        <v>56</v>
      </c>
      <c r="D702" t="s">
        <v>410</v>
      </c>
      <c r="E702">
        <v>19</v>
      </c>
      <c r="F702" s="2">
        <v>4140</v>
      </c>
      <c r="G702" s="2">
        <v>18.166666666666679</v>
      </c>
      <c r="H702">
        <v>0</v>
      </c>
      <c r="I702">
        <v>0</v>
      </c>
      <c r="J702" s="7">
        <v>44159</v>
      </c>
      <c r="K702" s="7">
        <v>44160</v>
      </c>
      <c r="L702" t="s">
        <v>520</v>
      </c>
      <c r="M702" t="str">
        <f>IFERROR(INDEX(Table2[Campaign], MATCH(Table4[[#This Row],[Well Name (WellView Version)]], Table2[Well Name
Actual], 0)), "A_Others")</f>
        <v>WW - 2018</v>
      </c>
      <c r="N702" s="19">
        <f>IF(Table4[[#This Row],[Report Number]]=_xlfn.MINIFS(Table4[Report Number], Table4[Well Name (WellView Version)], Table4[[#This Row],[Well Name (WellView Version)]]), Table4[[#This Row],[Depth End (MD)]], Table4[[#This Row],[Depth End (MD)]]-F701)</f>
        <v>0</v>
      </c>
      <c r="O702" s="2">
        <f>IF(Table4[[#This Row],[Report Number]]=_xlfn.MINIFS(Table4[Report Number], Table4[Well Name (WellView Version)], Table4[[#This Row],[Well Name (WellView Version)]]), Table4[[#This Row],[Cum Time Log Days_WV]], Table4[[#This Row],[Cum Time Log Days_WV]]-G701)</f>
        <v>1</v>
      </c>
      <c r="P702" s="2">
        <f>(Table4[[#This Row],[dZ ft]]&lt;=50)*Table4[[#This Row],[dT days]]</f>
        <v>1</v>
      </c>
      <c r="Q702">
        <f>YEAR(Table4[[#This Row],[Report Start Date]])</f>
        <v>2020</v>
      </c>
      <c r="R702">
        <f>Table4[[#This Row],[Year Start Date]]</f>
        <v>2020</v>
      </c>
    </row>
    <row r="703" spans="2:18" x14ac:dyDescent="0.3">
      <c r="B703">
        <v>701</v>
      </c>
      <c r="C703" t="s">
        <v>56</v>
      </c>
      <c r="D703" t="s">
        <v>410</v>
      </c>
      <c r="E703">
        <v>20</v>
      </c>
      <c r="F703" s="2">
        <v>4140</v>
      </c>
      <c r="G703" s="2">
        <v>19.166666666666679</v>
      </c>
      <c r="H703">
        <v>0</v>
      </c>
      <c r="I703">
        <v>0</v>
      </c>
      <c r="J703" s="7">
        <v>44160</v>
      </c>
      <c r="K703" s="7">
        <v>44161</v>
      </c>
      <c r="L703" t="s">
        <v>520</v>
      </c>
      <c r="M703" t="str">
        <f>IFERROR(INDEX(Table2[Campaign], MATCH(Table4[[#This Row],[Well Name (WellView Version)]], Table2[Well Name
Actual], 0)), "A_Others")</f>
        <v>WW - 2018</v>
      </c>
      <c r="N703" s="19">
        <f>IF(Table4[[#This Row],[Report Number]]=_xlfn.MINIFS(Table4[Report Number], Table4[Well Name (WellView Version)], Table4[[#This Row],[Well Name (WellView Version)]]), Table4[[#This Row],[Depth End (MD)]], Table4[[#This Row],[Depth End (MD)]]-F702)</f>
        <v>0</v>
      </c>
      <c r="O703" s="2">
        <f>IF(Table4[[#This Row],[Report Number]]=_xlfn.MINIFS(Table4[Report Number], Table4[Well Name (WellView Version)], Table4[[#This Row],[Well Name (WellView Version)]]), Table4[[#This Row],[Cum Time Log Days_WV]], Table4[[#This Row],[Cum Time Log Days_WV]]-G702)</f>
        <v>1</v>
      </c>
      <c r="P703" s="2">
        <f>(Table4[[#This Row],[dZ ft]]&lt;=50)*Table4[[#This Row],[dT days]]</f>
        <v>1</v>
      </c>
      <c r="Q703">
        <f>YEAR(Table4[[#This Row],[Report Start Date]])</f>
        <v>2020</v>
      </c>
      <c r="R703">
        <f>Table4[[#This Row],[Year Start Date]]</f>
        <v>2020</v>
      </c>
    </row>
    <row r="704" spans="2:18" x14ac:dyDescent="0.3">
      <c r="B704">
        <v>702</v>
      </c>
      <c r="C704" t="s">
        <v>56</v>
      </c>
      <c r="D704" t="s">
        <v>410</v>
      </c>
      <c r="E704">
        <v>21</v>
      </c>
      <c r="F704" s="2">
        <v>4140</v>
      </c>
      <c r="G704" s="2">
        <v>20.166666666666679</v>
      </c>
      <c r="H704">
        <v>0</v>
      </c>
      <c r="I704">
        <v>0</v>
      </c>
      <c r="J704" s="7">
        <v>44161</v>
      </c>
      <c r="K704" s="7">
        <v>44162</v>
      </c>
      <c r="L704" t="s">
        <v>520</v>
      </c>
      <c r="M704" t="str">
        <f>IFERROR(INDEX(Table2[Campaign], MATCH(Table4[[#This Row],[Well Name (WellView Version)]], Table2[Well Name
Actual], 0)), "A_Others")</f>
        <v>WW - 2018</v>
      </c>
      <c r="N704" s="19">
        <f>IF(Table4[[#This Row],[Report Number]]=_xlfn.MINIFS(Table4[Report Number], Table4[Well Name (WellView Version)], Table4[[#This Row],[Well Name (WellView Version)]]), Table4[[#This Row],[Depth End (MD)]], Table4[[#This Row],[Depth End (MD)]]-F703)</f>
        <v>0</v>
      </c>
      <c r="O704" s="2">
        <f>IF(Table4[[#This Row],[Report Number]]=_xlfn.MINIFS(Table4[Report Number], Table4[Well Name (WellView Version)], Table4[[#This Row],[Well Name (WellView Version)]]), Table4[[#This Row],[Cum Time Log Days_WV]], Table4[[#This Row],[Cum Time Log Days_WV]]-G703)</f>
        <v>1</v>
      </c>
      <c r="P704" s="2">
        <f>(Table4[[#This Row],[dZ ft]]&lt;=50)*Table4[[#This Row],[dT days]]</f>
        <v>1</v>
      </c>
      <c r="Q704">
        <f>YEAR(Table4[[#This Row],[Report Start Date]])</f>
        <v>2020</v>
      </c>
      <c r="R704">
        <f>Table4[[#This Row],[Year Start Date]]</f>
        <v>2020</v>
      </c>
    </row>
    <row r="705" spans="2:18" x14ac:dyDescent="0.3">
      <c r="B705">
        <v>703</v>
      </c>
      <c r="C705" t="s">
        <v>56</v>
      </c>
      <c r="D705" t="s">
        <v>410</v>
      </c>
      <c r="E705">
        <v>22</v>
      </c>
      <c r="F705" s="2">
        <v>4140</v>
      </c>
      <c r="G705" s="2">
        <v>21.166666666666679</v>
      </c>
      <c r="H705">
        <v>0</v>
      </c>
      <c r="I705">
        <v>0</v>
      </c>
      <c r="J705" s="7">
        <v>44162</v>
      </c>
      <c r="K705" s="7">
        <v>44163</v>
      </c>
      <c r="L705" t="s">
        <v>520</v>
      </c>
      <c r="M705" t="str">
        <f>IFERROR(INDEX(Table2[Campaign], MATCH(Table4[[#This Row],[Well Name (WellView Version)]], Table2[Well Name
Actual], 0)), "A_Others")</f>
        <v>WW - 2018</v>
      </c>
      <c r="N705" s="19">
        <f>IF(Table4[[#This Row],[Report Number]]=_xlfn.MINIFS(Table4[Report Number], Table4[Well Name (WellView Version)], Table4[[#This Row],[Well Name (WellView Version)]]), Table4[[#This Row],[Depth End (MD)]], Table4[[#This Row],[Depth End (MD)]]-F704)</f>
        <v>0</v>
      </c>
      <c r="O705" s="2">
        <f>IF(Table4[[#This Row],[Report Number]]=_xlfn.MINIFS(Table4[Report Number], Table4[Well Name (WellView Version)], Table4[[#This Row],[Well Name (WellView Version)]]), Table4[[#This Row],[Cum Time Log Days_WV]], Table4[[#This Row],[Cum Time Log Days_WV]]-G704)</f>
        <v>1</v>
      </c>
      <c r="P705" s="2">
        <f>(Table4[[#This Row],[dZ ft]]&lt;=50)*Table4[[#This Row],[dT days]]</f>
        <v>1</v>
      </c>
      <c r="Q705">
        <f>YEAR(Table4[[#This Row],[Report Start Date]])</f>
        <v>2020</v>
      </c>
      <c r="R705">
        <f>Table4[[#This Row],[Year Start Date]]</f>
        <v>2020</v>
      </c>
    </row>
    <row r="706" spans="2:18" x14ac:dyDescent="0.3">
      <c r="B706">
        <v>704</v>
      </c>
      <c r="C706" t="s">
        <v>56</v>
      </c>
      <c r="D706" t="s">
        <v>410</v>
      </c>
      <c r="E706">
        <v>23</v>
      </c>
      <c r="F706" s="2">
        <v>4140</v>
      </c>
      <c r="G706" s="2">
        <v>22.166666666666679</v>
      </c>
      <c r="H706">
        <v>0</v>
      </c>
      <c r="I706">
        <v>0</v>
      </c>
      <c r="J706" s="7">
        <v>44163</v>
      </c>
      <c r="K706" s="7">
        <v>44164</v>
      </c>
      <c r="L706" t="s">
        <v>520</v>
      </c>
      <c r="M706" t="str">
        <f>IFERROR(INDEX(Table2[Campaign], MATCH(Table4[[#This Row],[Well Name (WellView Version)]], Table2[Well Name
Actual], 0)), "A_Others")</f>
        <v>WW - 2018</v>
      </c>
      <c r="N706" s="19">
        <f>IF(Table4[[#This Row],[Report Number]]=_xlfn.MINIFS(Table4[Report Number], Table4[Well Name (WellView Version)], Table4[[#This Row],[Well Name (WellView Version)]]), Table4[[#This Row],[Depth End (MD)]], Table4[[#This Row],[Depth End (MD)]]-F705)</f>
        <v>0</v>
      </c>
      <c r="O706" s="2">
        <f>IF(Table4[[#This Row],[Report Number]]=_xlfn.MINIFS(Table4[Report Number], Table4[Well Name (WellView Version)], Table4[[#This Row],[Well Name (WellView Version)]]), Table4[[#This Row],[Cum Time Log Days_WV]], Table4[[#This Row],[Cum Time Log Days_WV]]-G705)</f>
        <v>1</v>
      </c>
      <c r="P706" s="2">
        <f>(Table4[[#This Row],[dZ ft]]&lt;=50)*Table4[[#This Row],[dT days]]</f>
        <v>1</v>
      </c>
      <c r="Q706">
        <f>YEAR(Table4[[#This Row],[Report Start Date]])</f>
        <v>2020</v>
      </c>
      <c r="R706">
        <f>Table4[[#This Row],[Year Start Date]]</f>
        <v>2020</v>
      </c>
    </row>
    <row r="707" spans="2:18" x14ac:dyDescent="0.3">
      <c r="B707">
        <v>705</v>
      </c>
      <c r="C707" t="s">
        <v>56</v>
      </c>
      <c r="D707" t="s">
        <v>410</v>
      </c>
      <c r="E707">
        <v>24</v>
      </c>
      <c r="F707" s="2">
        <v>4140</v>
      </c>
      <c r="G707" s="2">
        <v>23.166666666666679</v>
      </c>
      <c r="H707">
        <v>0</v>
      </c>
      <c r="I707">
        <v>0</v>
      </c>
      <c r="J707" s="7">
        <v>44164</v>
      </c>
      <c r="K707" s="7">
        <v>44165</v>
      </c>
      <c r="L707" t="s">
        <v>520</v>
      </c>
      <c r="M707" t="str">
        <f>IFERROR(INDEX(Table2[Campaign], MATCH(Table4[[#This Row],[Well Name (WellView Version)]], Table2[Well Name
Actual], 0)), "A_Others")</f>
        <v>WW - 2018</v>
      </c>
      <c r="N707" s="19">
        <f>IF(Table4[[#This Row],[Report Number]]=_xlfn.MINIFS(Table4[Report Number], Table4[Well Name (WellView Version)], Table4[[#This Row],[Well Name (WellView Version)]]), Table4[[#This Row],[Depth End (MD)]], Table4[[#This Row],[Depth End (MD)]]-F706)</f>
        <v>0</v>
      </c>
      <c r="O707" s="2">
        <f>IF(Table4[[#This Row],[Report Number]]=_xlfn.MINIFS(Table4[Report Number], Table4[Well Name (WellView Version)], Table4[[#This Row],[Well Name (WellView Version)]]), Table4[[#This Row],[Cum Time Log Days_WV]], Table4[[#This Row],[Cum Time Log Days_WV]]-G706)</f>
        <v>1</v>
      </c>
      <c r="P707" s="2">
        <f>(Table4[[#This Row],[dZ ft]]&lt;=50)*Table4[[#This Row],[dT days]]</f>
        <v>1</v>
      </c>
      <c r="Q707">
        <f>YEAR(Table4[[#This Row],[Report Start Date]])</f>
        <v>2020</v>
      </c>
      <c r="R707">
        <f>Table4[[#This Row],[Year Start Date]]</f>
        <v>2020</v>
      </c>
    </row>
    <row r="708" spans="2:18" x14ac:dyDescent="0.3">
      <c r="B708">
        <v>706</v>
      </c>
      <c r="C708" t="s">
        <v>56</v>
      </c>
      <c r="D708" t="s">
        <v>410</v>
      </c>
      <c r="E708">
        <v>25</v>
      </c>
      <c r="F708" s="2">
        <v>4140</v>
      </c>
      <c r="G708" s="2">
        <v>24.166666666666679</v>
      </c>
      <c r="H708">
        <v>0</v>
      </c>
      <c r="I708">
        <v>0</v>
      </c>
      <c r="J708" s="7">
        <v>44165</v>
      </c>
      <c r="K708" s="7">
        <v>44166</v>
      </c>
      <c r="L708" t="s">
        <v>529</v>
      </c>
      <c r="M708" t="str">
        <f>IFERROR(INDEX(Table2[Campaign], MATCH(Table4[[#This Row],[Well Name (WellView Version)]], Table2[Well Name
Actual], 0)), "A_Others")</f>
        <v>WW - 2018</v>
      </c>
      <c r="N708" s="19">
        <f>IF(Table4[[#This Row],[Report Number]]=_xlfn.MINIFS(Table4[Report Number], Table4[Well Name (WellView Version)], Table4[[#This Row],[Well Name (WellView Version)]]), Table4[[#This Row],[Depth End (MD)]], Table4[[#This Row],[Depth End (MD)]]-F707)</f>
        <v>0</v>
      </c>
      <c r="O708" s="2">
        <f>IF(Table4[[#This Row],[Report Number]]=_xlfn.MINIFS(Table4[Report Number], Table4[Well Name (WellView Version)], Table4[[#This Row],[Well Name (WellView Version)]]), Table4[[#This Row],[Cum Time Log Days_WV]], Table4[[#This Row],[Cum Time Log Days_WV]]-G707)</f>
        <v>1</v>
      </c>
      <c r="P708" s="2">
        <f>(Table4[[#This Row],[dZ ft]]&lt;=50)*Table4[[#This Row],[dT days]]</f>
        <v>1</v>
      </c>
      <c r="Q708">
        <f>YEAR(Table4[[#This Row],[Report Start Date]])</f>
        <v>2020</v>
      </c>
      <c r="R708">
        <f>Table4[[#This Row],[Year Start Date]]</f>
        <v>2020</v>
      </c>
    </row>
    <row r="709" spans="2:18" x14ac:dyDescent="0.3">
      <c r="B709">
        <v>707</v>
      </c>
      <c r="C709" t="s">
        <v>56</v>
      </c>
      <c r="D709" t="s">
        <v>410</v>
      </c>
      <c r="E709">
        <v>26</v>
      </c>
      <c r="F709" s="2">
        <v>4140</v>
      </c>
      <c r="G709" s="2">
        <v>25.166666666666679</v>
      </c>
      <c r="H709">
        <v>0</v>
      </c>
      <c r="I709">
        <v>0</v>
      </c>
      <c r="J709" s="7">
        <v>44166</v>
      </c>
      <c r="K709" s="7">
        <v>44167</v>
      </c>
      <c r="L709" t="s">
        <v>529</v>
      </c>
      <c r="M709" t="str">
        <f>IFERROR(INDEX(Table2[Campaign], MATCH(Table4[[#This Row],[Well Name (WellView Version)]], Table2[Well Name
Actual], 0)), "A_Others")</f>
        <v>WW - 2018</v>
      </c>
      <c r="N709" s="19">
        <f>IF(Table4[[#This Row],[Report Number]]=_xlfn.MINIFS(Table4[Report Number], Table4[Well Name (WellView Version)], Table4[[#This Row],[Well Name (WellView Version)]]), Table4[[#This Row],[Depth End (MD)]], Table4[[#This Row],[Depth End (MD)]]-F708)</f>
        <v>0</v>
      </c>
      <c r="O709" s="2">
        <f>IF(Table4[[#This Row],[Report Number]]=_xlfn.MINIFS(Table4[Report Number], Table4[Well Name (WellView Version)], Table4[[#This Row],[Well Name (WellView Version)]]), Table4[[#This Row],[Cum Time Log Days_WV]], Table4[[#This Row],[Cum Time Log Days_WV]]-G708)</f>
        <v>1</v>
      </c>
      <c r="P709" s="2">
        <f>(Table4[[#This Row],[dZ ft]]&lt;=50)*Table4[[#This Row],[dT days]]</f>
        <v>1</v>
      </c>
      <c r="Q709">
        <f>YEAR(Table4[[#This Row],[Report Start Date]])</f>
        <v>2020</v>
      </c>
      <c r="R709">
        <f>Table4[[#This Row],[Year Start Date]]</f>
        <v>2020</v>
      </c>
    </row>
    <row r="710" spans="2:18" x14ac:dyDescent="0.3">
      <c r="B710">
        <v>708</v>
      </c>
      <c r="C710" t="s">
        <v>56</v>
      </c>
      <c r="D710" t="s">
        <v>410</v>
      </c>
      <c r="E710">
        <v>27</v>
      </c>
      <c r="F710" s="2">
        <v>4140</v>
      </c>
      <c r="G710" s="2">
        <v>26.166666666666679</v>
      </c>
      <c r="H710">
        <v>0</v>
      </c>
      <c r="I710">
        <v>0</v>
      </c>
      <c r="J710" s="7">
        <v>44167</v>
      </c>
      <c r="K710" s="7">
        <v>44168</v>
      </c>
      <c r="L710" t="s">
        <v>529</v>
      </c>
      <c r="M710" t="str">
        <f>IFERROR(INDEX(Table2[Campaign], MATCH(Table4[[#This Row],[Well Name (WellView Version)]], Table2[Well Name
Actual], 0)), "A_Others")</f>
        <v>WW - 2018</v>
      </c>
      <c r="N710" s="19">
        <f>IF(Table4[[#This Row],[Report Number]]=_xlfn.MINIFS(Table4[Report Number], Table4[Well Name (WellView Version)], Table4[[#This Row],[Well Name (WellView Version)]]), Table4[[#This Row],[Depth End (MD)]], Table4[[#This Row],[Depth End (MD)]]-F709)</f>
        <v>0</v>
      </c>
      <c r="O710" s="2">
        <f>IF(Table4[[#This Row],[Report Number]]=_xlfn.MINIFS(Table4[Report Number], Table4[Well Name (WellView Version)], Table4[[#This Row],[Well Name (WellView Version)]]), Table4[[#This Row],[Cum Time Log Days_WV]], Table4[[#This Row],[Cum Time Log Days_WV]]-G709)</f>
        <v>1</v>
      </c>
      <c r="P710" s="2">
        <f>(Table4[[#This Row],[dZ ft]]&lt;=50)*Table4[[#This Row],[dT days]]</f>
        <v>1</v>
      </c>
      <c r="Q710">
        <f>YEAR(Table4[[#This Row],[Report Start Date]])</f>
        <v>2020</v>
      </c>
      <c r="R710">
        <f>Table4[[#This Row],[Year Start Date]]</f>
        <v>2020</v>
      </c>
    </row>
    <row r="711" spans="2:18" x14ac:dyDescent="0.3">
      <c r="B711">
        <v>709</v>
      </c>
      <c r="C711" t="s">
        <v>56</v>
      </c>
      <c r="D711" t="s">
        <v>410</v>
      </c>
      <c r="E711">
        <v>28</v>
      </c>
      <c r="F711" s="2">
        <v>4140</v>
      </c>
      <c r="G711" s="2">
        <v>27.166666666666679</v>
      </c>
      <c r="H711">
        <v>0</v>
      </c>
      <c r="I711">
        <v>0</v>
      </c>
      <c r="J711" s="7">
        <v>44168</v>
      </c>
      <c r="K711" s="7">
        <v>44169</v>
      </c>
      <c r="L711" t="s">
        <v>529</v>
      </c>
      <c r="M711" t="str">
        <f>IFERROR(INDEX(Table2[Campaign], MATCH(Table4[[#This Row],[Well Name (WellView Version)]], Table2[Well Name
Actual], 0)), "A_Others")</f>
        <v>WW - 2018</v>
      </c>
      <c r="N711" s="19">
        <f>IF(Table4[[#This Row],[Report Number]]=_xlfn.MINIFS(Table4[Report Number], Table4[Well Name (WellView Version)], Table4[[#This Row],[Well Name (WellView Version)]]), Table4[[#This Row],[Depth End (MD)]], Table4[[#This Row],[Depth End (MD)]]-F710)</f>
        <v>0</v>
      </c>
      <c r="O711" s="2">
        <f>IF(Table4[[#This Row],[Report Number]]=_xlfn.MINIFS(Table4[Report Number], Table4[Well Name (WellView Version)], Table4[[#This Row],[Well Name (WellView Version)]]), Table4[[#This Row],[Cum Time Log Days_WV]], Table4[[#This Row],[Cum Time Log Days_WV]]-G710)</f>
        <v>1</v>
      </c>
      <c r="P711" s="2">
        <f>(Table4[[#This Row],[dZ ft]]&lt;=50)*Table4[[#This Row],[dT days]]</f>
        <v>1</v>
      </c>
      <c r="Q711">
        <f>YEAR(Table4[[#This Row],[Report Start Date]])</f>
        <v>2020</v>
      </c>
      <c r="R711">
        <f>Table4[[#This Row],[Year Start Date]]</f>
        <v>2020</v>
      </c>
    </row>
    <row r="712" spans="2:18" x14ac:dyDescent="0.3">
      <c r="B712">
        <v>710</v>
      </c>
      <c r="C712" t="s">
        <v>56</v>
      </c>
      <c r="D712" t="s">
        <v>410</v>
      </c>
      <c r="E712">
        <v>29</v>
      </c>
      <c r="F712" s="2">
        <v>4140</v>
      </c>
      <c r="G712" s="2">
        <v>28.166666666666679</v>
      </c>
      <c r="H712">
        <v>0</v>
      </c>
      <c r="I712">
        <v>0</v>
      </c>
      <c r="J712" s="7">
        <v>44169</v>
      </c>
      <c r="K712" s="7">
        <v>44170</v>
      </c>
      <c r="L712" t="s">
        <v>529</v>
      </c>
      <c r="M712" t="str">
        <f>IFERROR(INDEX(Table2[Campaign], MATCH(Table4[[#This Row],[Well Name (WellView Version)]], Table2[Well Name
Actual], 0)), "A_Others")</f>
        <v>WW - 2018</v>
      </c>
      <c r="N712" s="19">
        <f>IF(Table4[[#This Row],[Report Number]]=_xlfn.MINIFS(Table4[Report Number], Table4[Well Name (WellView Version)], Table4[[#This Row],[Well Name (WellView Version)]]), Table4[[#This Row],[Depth End (MD)]], Table4[[#This Row],[Depth End (MD)]]-F711)</f>
        <v>0</v>
      </c>
      <c r="O712" s="2">
        <f>IF(Table4[[#This Row],[Report Number]]=_xlfn.MINIFS(Table4[Report Number], Table4[Well Name (WellView Version)], Table4[[#This Row],[Well Name (WellView Version)]]), Table4[[#This Row],[Cum Time Log Days_WV]], Table4[[#This Row],[Cum Time Log Days_WV]]-G711)</f>
        <v>1</v>
      </c>
      <c r="P712" s="2">
        <f>(Table4[[#This Row],[dZ ft]]&lt;=50)*Table4[[#This Row],[dT days]]</f>
        <v>1</v>
      </c>
      <c r="Q712">
        <f>YEAR(Table4[[#This Row],[Report Start Date]])</f>
        <v>2020</v>
      </c>
      <c r="R712">
        <f>Table4[[#This Row],[Year Start Date]]</f>
        <v>2020</v>
      </c>
    </row>
    <row r="713" spans="2:18" x14ac:dyDescent="0.3">
      <c r="B713">
        <v>711</v>
      </c>
      <c r="C713" t="s">
        <v>56</v>
      </c>
      <c r="D713" t="s">
        <v>410</v>
      </c>
      <c r="E713">
        <v>30</v>
      </c>
      <c r="F713" s="2">
        <v>4140</v>
      </c>
      <c r="G713" s="2">
        <v>28.229166666666679</v>
      </c>
      <c r="H713">
        <v>0</v>
      </c>
      <c r="I713">
        <v>0</v>
      </c>
      <c r="J713" s="7">
        <v>44170</v>
      </c>
      <c r="K713" s="7">
        <v>44170.0625</v>
      </c>
      <c r="L713" t="s">
        <v>529</v>
      </c>
      <c r="M713" t="str">
        <f>IFERROR(INDEX(Table2[Campaign], MATCH(Table4[[#This Row],[Well Name (WellView Version)]], Table2[Well Name
Actual], 0)), "A_Others")</f>
        <v>WW - 2018</v>
      </c>
      <c r="N713" s="19">
        <f>IF(Table4[[#This Row],[Report Number]]=_xlfn.MINIFS(Table4[Report Number], Table4[Well Name (WellView Version)], Table4[[#This Row],[Well Name (WellView Version)]]), Table4[[#This Row],[Depth End (MD)]], Table4[[#This Row],[Depth End (MD)]]-F712)</f>
        <v>0</v>
      </c>
      <c r="O713" s="2">
        <f>IF(Table4[[#This Row],[Report Number]]=_xlfn.MINIFS(Table4[Report Number], Table4[Well Name (WellView Version)], Table4[[#This Row],[Well Name (WellView Version)]]), Table4[[#This Row],[Cum Time Log Days_WV]], Table4[[#This Row],[Cum Time Log Days_WV]]-G712)</f>
        <v>6.25E-2</v>
      </c>
      <c r="P713" s="2">
        <f>(Table4[[#This Row],[dZ ft]]&lt;=50)*Table4[[#This Row],[dT days]]</f>
        <v>6.25E-2</v>
      </c>
      <c r="Q713">
        <f>YEAR(Table4[[#This Row],[Report Start Date]])</f>
        <v>2020</v>
      </c>
      <c r="R713">
        <f>Table4[[#This Row],[Year Start Date]]</f>
        <v>2020</v>
      </c>
    </row>
    <row r="714" spans="2:18" x14ac:dyDescent="0.3">
      <c r="B714">
        <v>712</v>
      </c>
      <c r="C714" t="s">
        <v>59</v>
      </c>
      <c r="D714" t="s">
        <v>271</v>
      </c>
      <c r="E714">
        <v>1</v>
      </c>
      <c r="F714" s="2">
        <v>520</v>
      </c>
      <c r="G714" s="2">
        <v>0.77083333333333404</v>
      </c>
      <c r="H714">
        <v>330</v>
      </c>
      <c r="I714">
        <v>330</v>
      </c>
      <c r="J714" s="7">
        <v>44185.229166666664</v>
      </c>
      <c r="K714" s="7">
        <v>44186</v>
      </c>
      <c r="M714" t="str">
        <f>IFERROR(INDEX(Table2[Campaign], MATCH(Table4[[#This Row],[Well Name (WellView Version)]], Table2[Well Name
Actual], 0)), "A_Others")</f>
        <v>WW - 2021</v>
      </c>
      <c r="N714" s="19">
        <f>IF(Table4[[#This Row],[Report Number]]=_xlfn.MINIFS(Table4[Report Number], Table4[Well Name (WellView Version)], Table4[[#This Row],[Well Name (WellView Version)]]), Table4[[#This Row],[Depth End (MD)]], Table4[[#This Row],[Depth End (MD)]]-F713)</f>
        <v>520</v>
      </c>
      <c r="O714" s="2">
        <f>IF(Table4[[#This Row],[Report Number]]=_xlfn.MINIFS(Table4[Report Number], Table4[Well Name (WellView Version)], Table4[[#This Row],[Well Name (WellView Version)]]), Table4[[#This Row],[Cum Time Log Days_WV]], Table4[[#This Row],[Cum Time Log Days_WV]]-G713)</f>
        <v>0.77083333333333404</v>
      </c>
      <c r="P714" s="2">
        <f>(Table4[[#This Row],[dZ ft]]&lt;=50)*Table4[[#This Row],[dT days]]</f>
        <v>0</v>
      </c>
      <c r="Q714">
        <f>YEAR(Table4[[#This Row],[Report Start Date]])</f>
        <v>2020</v>
      </c>
      <c r="R714">
        <f>Table4[[#This Row],[Year Start Date]]</f>
        <v>2020</v>
      </c>
    </row>
    <row r="715" spans="2:18" x14ac:dyDescent="0.3">
      <c r="B715">
        <v>713</v>
      </c>
      <c r="C715" t="s">
        <v>59</v>
      </c>
      <c r="D715" t="s">
        <v>271</v>
      </c>
      <c r="E715">
        <v>2</v>
      </c>
      <c r="F715" s="2">
        <v>1170</v>
      </c>
      <c r="G715" s="2">
        <v>1.7708333333333348</v>
      </c>
      <c r="H715">
        <v>650.00000000000011</v>
      </c>
      <c r="I715">
        <v>650.00000000000011</v>
      </c>
      <c r="J715" s="7">
        <v>44186</v>
      </c>
      <c r="K715" s="7">
        <v>44187</v>
      </c>
      <c r="M715" t="str">
        <f>IFERROR(INDEX(Table2[Campaign], MATCH(Table4[[#This Row],[Well Name (WellView Version)]], Table2[Well Name
Actual], 0)), "A_Others")</f>
        <v>WW - 2021</v>
      </c>
      <c r="N715" s="19">
        <f>IF(Table4[[#This Row],[Report Number]]=_xlfn.MINIFS(Table4[Report Number], Table4[Well Name (WellView Version)], Table4[[#This Row],[Well Name (WellView Version)]]), Table4[[#This Row],[Depth End (MD)]], Table4[[#This Row],[Depth End (MD)]]-F714)</f>
        <v>650</v>
      </c>
      <c r="O715" s="2">
        <f>IF(Table4[[#This Row],[Report Number]]=_xlfn.MINIFS(Table4[Report Number], Table4[Well Name (WellView Version)], Table4[[#This Row],[Well Name (WellView Version)]]), Table4[[#This Row],[Cum Time Log Days_WV]], Table4[[#This Row],[Cum Time Log Days_WV]]-G714)</f>
        <v>1.0000000000000009</v>
      </c>
      <c r="P715" s="2">
        <f>(Table4[[#This Row],[dZ ft]]&lt;=50)*Table4[[#This Row],[dT days]]</f>
        <v>0</v>
      </c>
      <c r="Q715">
        <f>YEAR(Table4[[#This Row],[Report Start Date]])</f>
        <v>2020</v>
      </c>
      <c r="R715">
        <f>Table4[[#This Row],[Year Start Date]]</f>
        <v>2020</v>
      </c>
    </row>
    <row r="716" spans="2:18" x14ac:dyDescent="0.3">
      <c r="B716">
        <v>714</v>
      </c>
      <c r="C716" t="s">
        <v>59</v>
      </c>
      <c r="D716" t="s">
        <v>271</v>
      </c>
      <c r="E716">
        <v>3</v>
      </c>
      <c r="F716" s="2">
        <v>1246</v>
      </c>
      <c r="G716" s="2">
        <v>2.7708333333333357</v>
      </c>
      <c r="H716">
        <v>75.999999999999858</v>
      </c>
      <c r="I716">
        <v>75.999999999999858</v>
      </c>
      <c r="J716" s="7">
        <v>44187</v>
      </c>
      <c r="K716" s="7">
        <v>44188</v>
      </c>
      <c r="L716" t="s">
        <v>527</v>
      </c>
      <c r="M716" t="str">
        <f>IFERROR(INDEX(Table2[Campaign], MATCH(Table4[[#This Row],[Well Name (WellView Version)]], Table2[Well Name
Actual], 0)), "A_Others")</f>
        <v>WW - 2021</v>
      </c>
      <c r="N716" s="19">
        <f>IF(Table4[[#This Row],[Report Number]]=_xlfn.MINIFS(Table4[Report Number], Table4[Well Name (WellView Version)], Table4[[#This Row],[Well Name (WellView Version)]]), Table4[[#This Row],[Depth End (MD)]], Table4[[#This Row],[Depth End (MD)]]-F715)</f>
        <v>76</v>
      </c>
      <c r="O716" s="2">
        <f>IF(Table4[[#This Row],[Report Number]]=_xlfn.MINIFS(Table4[Report Number], Table4[Well Name (WellView Version)], Table4[[#This Row],[Well Name (WellView Version)]]), Table4[[#This Row],[Cum Time Log Days_WV]], Table4[[#This Row],[Cum Time Log Days_WV]]-G715)</f>
        <v>1.0000000000000009</v>
      </c>
      <c r="P716" s="2">
        <f>(Table4[[#This Row],[dZ ft]]&lt;=50)*Table4[[#This Row],[dT days]]</f>
        <v>0</v>
      </c>
      <c r="Q716">
        <f>YEAR(Table4[[#This Row],[Report Start Date]])</f>
        <v>2020</v>
      </c>
      <c r="R716">
        <f>Table4[[#This Row],[Year Start Date]]</f>
        <v>2020</v>
      </c>
    </row>
    <row r="717" spans="2:18" x14ac:dyDescent="0.3">
      <c r="B717">
        <v>715</v>
      </c>
      <c r="C717" t="s">
        <v>59</v>
      </c>
      <c r="D717" t="s">
        <v>271</v>
      </c>
      <c r="E717">
        <v>4</v>
      </c>
      <c r="F717" s="2">
        <v>1246</v>
      </c>
      <c r="G717" s="2">
        <v>3.7708333333333366</v>
      </c>
      <c r="H717">
        <v>0</v>
      </c>
      <c r="I717">
        <v>0</v>
      </c>
      <c r="J717" s="7">
        <v>44188</v>
      </c>
      <c r="K717" s="7">
        <v>44189</v>
      </c>
      <c r="L717" t="s">
        <v>527</v>
      </c>
      <c r="M717" t="str">
        <f>IFERROR(INDEX(Table2[Campaign], MATCH(Table4[[#This Row],[Well Name (WellView Version)]], Table2[Well Name
Actual], 0)), "A_Others")</f>
        <v>WW - 2021</v>
      </c>
      <c r="N717" s="19">
        <f>IF(Table4[[#This Row],[Report Number]]=_xlfn.MINIFS(Table4[Report Number], Table4[Well Name (WellView Version)], Table4[[#This Row],[Well Name (WellView Version)]]), Table4[[#This Row],[Depth End (MD)]], Table4[[#This Row],[Depth End (MD)]]-F716)</f>
        <v>0</v>
      </c>
      <c r="O717" s="2">
        <f>IF(Table4[[#This Row],[Report Number]]=_xlfn.MINIFS(Table4[Report Number], Table4[Well Name (WellView Version)], Table4[[#This Row],[Well Name (WellView Version)]]), Table4[[#This Row],[Cum Time Log Days_WV]], Table4[[#This Row],[Cum Time Log Days_WV]]-G716)</f>
        <v>1.0000000000000009</v>
      </c>
      <c r="P717" s="2">
        <f>(Table4[[#This Row],[dZ ft]]&lt;=50)*Table4[[#This Row],[dT days]]</f>
        <v>1.0000000000000009</v>
      </c>
      <c r="Q717">
        <f>YEAR(Table4[[#This Row],[Report Start Date]])</f>
        <v>2020</v>
      </c>
      <c r="R717">
        <f>Table4[[#This Row],[Year Start Date]]</f>
        <v>2020</v>
      </c>
    </row>
    <row r="718" spans="2:18" x14ac:dyDescent="0.3">
      <c r="B718">
        <v>716</v>
      </c>
      <c r="C718" t="s">
        <v>59</v>
      </c>
      <c r="D718" t="s">
        <v>271</v>
      </c>
      <c r="E718">
        <v>5</v>
      </c>
      <c r="F718" s="2">
        <v>1246</v>
      </c>
      <c r="G718" s="2">
        <v>4.7708333333333375</v>
      </c>
      <c r="H718">
        <v>0</v>
      </c>
      <c r="I718">
        <v>0</v>
      </c>
      <c r="J718" s="7">
        <v>44189</v>
      </c>
      <c r="K718" s="7">
        <v>44190</v>
      </c>
      <c r="L718" t="s">
        <v>527</v>
      </c>
      <c r="M718" t="str">
        <f>IFERROR(INDEX(Table2[Campaign], MATCH(Table4[[#This Row],[Well Name (WellView Version)]], Table2[Well Name
Actual], 0)), "A_Others")</f>
        <v>WW - 2021</v>
      </c>
      <c r="N718" s="19">
        <f>IF(Table4[[#This Row],[Report Number]]=_xlfn.MINIFS(Table4[Report Number], Table4[Well Name (WellView Version)], Table4[[#This Row],[Well Name (WellView Version)]]), Table4[[#This Row],[Depth End (MD)]], Table4[[#This Row],[Depth End (MD)]]-F717)</f>
        <v>0</v>
      </c>
      <c r="O718" s="2">
        <f>IF(Table4[[#This Row],[Report Number]]=_xlfn.MINIFS(Table4[Report Number], Table4[Well Name (WellView Version)], Table4[[#This Row],[Well Name (WellView Version)]]), Table4[[#This Row],[Cum Time Log Days_WV]], Table4[[#This Row],[Cum Time Log Days_WV]]-G717)</f>
        <v>1.0000000000000009</v>
      </c>
      <c r="P718" s="2">
        <f>(Table4[[#This Row],[dZ ft]]&lt;=50)*Table4[[#This Row],[dT days]]</f>
        <v>1.0000000000000009</v>
      </c>
      <c r="Q718">
        <f>YEAR(Table4[[#This Row],[Report Start Date]])</f>
        <v>2020</v>
      </c>
      <c r="R718">
        <f>Table4[[#This Row],[Year Start Date]]</f>
        <v>2020</v>
      </c>
    </row>
    <row r="719" spans="2:18" x14ac:dyDescent="0.3">
      <c r="B719">
        <v>717</v>
      </c>
      <c r="C719" t="s">
        <v>59</v>
      </c>
      <c r="D719" t="s">
        <v>271</v>
      </c>
      <c r="E719">
        <v>6</v>
      </c>
      <c r="F719" s="2">
        <v>1298</v>
      </c>
      <c r="G719" s="2">
        <v>5.7708333333333384</v>
      </c>
      <c r="H719">
        <v>52.000000000000028</v>
      </c>
      <c r="I719">
        <v>52.000000000000028</v>
      </c>
      <c r="J719" s="7">
        <v>44190</v>
      </c>
      <c r="K719" s="7">
        <v>44191</v>
      </c>
      <c r="L719" t="s">
        <v>527</v>
      </c>
      <c r="M719" t="str">
        <f>IFERROR(INDEX(Table2[Campaign], MATCH(Table4[[#This Row],[Well Name (WellView Version)]], Table2[Well Name
Actual], 0)), "A_Others")</f>
        <v>WW - 2021</v>
      </c>
      <c r="N719" s="19">
        <f>IF(Table4[[#This Row],[Report Number]]=_xlfn.MINIFS(Table4[Report Number], Table4[Well Name (WellView Version)], Table4[[#This Row],[Well Name (WellView Version)]]), Table4[[#This Row],[Depth End (MD)]], Table4[[#This Row],[Depth End (MD)]]-F718)</f>
        <v>52</v>
      </c>
      <c r="O719" s="2">
        <f>IF(Table4[[#This Row],[Report Number]]=_xlfn.MINIFS(Table4[Report Number], Table4[Well Name (WellView Version)], Table4[[#This Row],[Well Name (WellView Version)]]), Table4[[#This Row],[Cum Time Log Days_WV]], Table4[[#This Row],[Cum Time Log Days_WV]]-G718)</f>
        <v>1.0000000000000009</v>
      </c>
      <c r="P719" s="2">
        <f>(Table4[[#This Row],[dZ ft]]&lt;=50)*Table4[[#This Row],[dT days]]</f>
        <v>0</v>
      </c>
      <c r="Q719">
        <f>YEAR(Table4[[#This Row],[Report Start Date]])</f>
        <v>2020</v>
      </c>
      <c r="R719">
        <f>Table4[[#This Row],[Year Start Date]]</f>
        <v>2020</v>
      </c>
    </row>
    <row r="720" spans="2:18" x14ac:dyDescent="0.3">
      <c r="B720">
        <v>718</v>
      </c>
      <c r="C720" t="s">
        <v>59</v>
      </c>
      <c r="D720" t="s">
        <v>271</v>
      </c>
      <c r="E720">
        <v>7</v>
      </c>
      <c r="F720" s="2">
        <v>2032</v>
      </c>
      <c r="G720" s="2">
        <v>6.7708333333333393</v>
      </c>
      <c r="H720">
        <v>712.00000000000023</v>
      </c>
      <c r="I720">
        <v>734</v>
      </c>
      <c r="J720" s="7">
        <v>44191</v>
      </c>
      <c r="K720" s="7">
        <v>44192</v>
      </c>
      <c r="L720" t="s">
        <v>527</v>
      </c>
      <c r="M720" t="str">
        <f>IFERROR(INDEX(Table2[Campaign], MATCH(Table4[[#This Row],[Well Name (WellView Version)]], Table2[Well Name
Actual], 0)), "A_Others")</f>
        <v>WW - 2021</v>
      </c>
      <c r="N720" s="19">
        <f>IF(Table4[[#This Row],[Report Number]]=_xlfn.MINIFS(Table4[Report Number], Table4[Well Name (WellView Version)], Table4[[#This Row],[Well Name (WellView Version)]]), Table4[[#This Row],[Depth End (MD)]], Table4[[#This Row],[Depth End (MD)]]-F719)</f>
        <v>734</v>
      </c>
      <c r="O720" s="2">
        <f>IF(Table4[[#This Row],[Report Number]]=_xlfn.MINIFS(Table4[Report Number], Table4[Well Name (WellView Version)], Table4[[#This Row],[Well Name (WellView Version)]]), Table4[[#This Row],[Cum Time Log Days_WV]], Table4[[#This Row],[Cum Time Log Days_WV]]-G719)</f>
        <v>1.0000000000000009</v>
      </c>
      <c r="P720" s="2">
        <f>(Table4[[#This Row],[dZ ft]]&lt;=50)*Table4[[#This Row],[dT days]]</f>
        <v>0</v>
      </c>
      <c r="Q720">
        <f>YEAR(Table4[[#This Row],[Report Start Date]])</f>
        <v>2020</v>
      </c>
      <c r="R720">
        <f>Table4[[#This Row],[Year Start Date]]</f>
        <v>2020</v>
      </c>
    </row>
    <row r="721" spans="2:18" x14ac:dyDescent="0.3">
      <c r="B721">
        <v>719</v>
      </c>
      <c r="C721" t="s">
        <v>59</v>
      </c>
      <c r="D721" t="s">
        <v>271</v>
      </c>
      <c r="E721">
        <v>8</v>
      </c>
      <c r="F721" s="2">
        <v>2354</v>
      </c>
      <c r="G721" s="2">
        <v>7.7708333333333401</v>
      </c>
      <c r="H721">
        <v>299.00000000000017</v>
      </c>
      <c r="I721">
        <v>322.00000000000017</v>
      </c>
      <c r="J721" s="7">
        <v>44192</v>
      </c>
      <c r="K721" s="7">
        <v>44193</v>
      </c>
      <c r="L721" t="s">
        <v>527</v>
      </c>
      <c r="M721" t="str">
        <f>IFERROR(INDEX(Table2[Campaign], MATCH(Table4[[#This Row],[Well Name (WellView Version)]], Table2[Well Name
Actual], 0)), "A_Others")</f>
        <v>WW - 2021</v>
      </c>
      <c r="N721" s="19">
        <f>IF(Table4[[#This Row],[Report Number]]=_xlfn.MINIFS(Table4[Report Number], Table4[Well Name (WellView Version)], Table4[[#This Row],[Well Name (WellView Version)]]), Table4[[#This Row],[Depth End (MD)]], Table4[[#This Row],[Depth End (MD)]]-F720)</f>
        <v>322</v>
      </c>
      <c r="O721" s="2">
        <f>IF(Table4[[#This Row],[Report Number]]=_xlfn.MINIFS(Table4[Report Number], Table4[Well Name (WellView Version)], Table4[[#This Row],[Well Name (WellView Version)]]), Table4[[#This Row],[Cum Time Log Days_WV]], Table4[[#This Row],[Cum Time Log Days_WV]]-G720)</f>
        <v>1.0000000000000009</v>
      </c>
      <c r="P721" s="2">
        <f>(Table4[[#This Row],[dZ ft]]&lt;=50)*Table4[[#This Row],[dT days]]</f>
        <v>0</v>
      </c>
      <c r="Q721">
        <f>YEAR(Table4[[#This Row],[Report Start Date]])</f>
        <v>2020</v>
      </c>
      <c r="R721">
        <f>Table4[[#This Row],[Year Start Date]]</f>
        <v>2020</v>
      </c>
    </row>
    <row r="722" spans="2:18" x14ac:dyDescent="0.3">
      <c r="B722">
        <v>720</v>
      </c>
      <c r="C722" t="s">
        <v>59</v>
      </c>
      <c r="D722" t="s">
        <v>271</v>
      </c>
      <c r="E722">
        <v>9</v>
      </c>
      <c r="F722" s="2">
        <v>2860</v>
      </c>
      <c r="G722" s="2">
        <v>8.770833333333341</v>
      </c>
      <c r="H722">
        <v>505.99999999999989</v>
      </c>
      <c r="I722">
        <v>505.99999999999989</v>
      </c>
      <c r="J722" s="7">
        <v>44193</v>
      </c>
      <c r="K722" s="7">
        <v>44194</v>
      </c>
      <c r="L722" t="s">
        <v>527</v>
      </c>
      <c r="M722" t="str">
        <f>IFERROR(INDEX(Table2[Campaign], MATCH(Table4[[#This Row],[Well Name (WellView Version)]], Table2[Well Name
Actual], 0)), "A_Others")</f>
        <v>WW - 2021</v>
      </c>
      <c r="N722" s="19">
        <f>IF(Table4[[#This Row],[Report Number]]=_xlfn.MINIFS(Table4[Report Number], Table4[Well Name (WellView Version)], Table4[[#This Row],[Well Name (WellView Version)]]), Table4[[#This Row],[Depth End (MD)]], Table4[[#This Row],[Depth End (MD)]]-F721)</f>
        <v>506</v>
      </c>
      <c r="O722" s="2">
        <f>IF(Table4[[#This Row],[Report Number]]=_xlfn.MINIFS(Table4[Report Number], Table4[Well Name (WellView Version)], Table4[[#This Row],[Well Name (WellView Version)]]), Table4[[#This Row],[Cum Time Log Days_WV]], Table4[[#This Row],[Cum Time Log Days_WV]]-G721)</f>
        <v>1.0000000000000009</v>
      </c>
      <c r="P722" s="2">
        <f>(Table4[[#This Row],[dZ ft]]&lt;=50)*Table4[[#This Row],[dT days]]</f>
        <v>0</v>
      </c>
      <c r="Q722">
        <f>YEAR(Table4[[#This Row],[Report Start Date]])</f>
        <v>2020</v>
      </c>
      <c r="R722">
        <f>Table4[[#This Row],[Year Start Date]]</f>
        <v>2020</v>
      </c>
    </row>
    <row r="723" spans="2:18" x14ac:dyDescent="0.3">
      <c r="B723">
        <v>721</v>
      </c>
      <c r="C723" t="s">
        <v>59</v>
      </c>
      <c r="D723" t="s">
        <v>271</v>
      </c>
      <c r="E723">
        <v>10</v>
      </c>
      <c r="F723" s="2">
        <v>2860</v>
      </c>
      <c r="G723" s="2">
        <v>9.7708333333333428</v>
      </c>
      <c r="H723">
        <v>0</v>
      </c>
      <c r="I723">
        <v>0</v>
      </c>
      <c r="J723" s="7">
        <v>44194</v>
      </c>
      <c r="K723" s="7">
        <v>44195</v>
      </c>
      <c r="L723" t="s">
        <v>519</v>
      </c>
      <c r="M723" t="str">
        <f>IFERROR(INDEX(Table2[Campaign], MATCH(Table4[[#This Row],[Well Name (WellView Version)]], Table2[Well Name
Actual], 0)), "A_Others")</f>
        <v>WW - 2021</v>
      </c>
      <c r="N723" s="19">
        <f>IF(Table4[[#This Row],[Report Number]]=_xlfn.MINIFS(Table4[Report Number], Table4[Well Name (WellView Version)], Table4[[#This Row],[Well Name (WellView Version)]]), Table4[[#This Row],[Depth End (MD)]], Table4[[#This Row],[Depth End (MD)]]-F722)</f>
        <v>0</v>
      </c>
      <c r="O723" s="2">
        <f>IF(Table4[[#This Row],[Report Number]]=_xlfn.MINIFS(Table4[Report Number], Table4[Well Name (WellView Version)], Table4[[#This Row],[Well Name (WellView Version)]]), Table4[[#This Row],[Cum Time Log Days_WV]], Table4[[#This Row],[Cum Time Log Days_WV]]-G722)</f>
        <v>1.0000000000000018</v>
      </c>
      <c r="P723" s="2">
        <f>(Table4[[#This Row],[dZ ft]]&lt;=50)*Table4[[#This Row],[dT days]]</f>
        <v>1.0000000000000018</v>
      </c>
      <c r="Q723">
        <f>YEAR(Table4[[#This Row],[Report Start Date]])</f>
        <v>2020</v>
      </c>
      <c r="R723">
        <f>Table4[[#This Row],[Year Start Date]]</f>
        <v>2020</v>
      </c>
    </row>
    <row r="724" spans="2:18" x14ac:dyDescent="0.3">
      <c r="B724">
        <v>722</v>
      </c>
      <c r="C724" t="s">
        <v>59</v>
      </c>
      <c r="D724" t="s">
        <v>271</v>
      </c>
      <c r="E724">
        <v>11</v>
      </c>
      <c r="F724" s="2">
        <v>2860</v>
      </c>
      <c r="G724" s="2">
        <v>10.770833333333343</v>
      </c>
      <c r="H724">
        <v>0</v>
      </c>
      <c r="I724">
        <v>0</v>
      </c>
      <c r="J724" s="7">
        <v>44195</v>
      </c>
      <c r="K724" s="7">
        <v>44196</v>
      </c>
      <c r="L724" t="s">
        <v>519</v>
      </c>
      <c r="M724" t="str">
        <f>IFERROR(INDEX(Table2[Campaign], MATCH(Table4[[#This Row],[Well Name (WellView Version)]], Table2[Well Name
Actual], 0)), "A_Others")</f>
        <v>WW - 2021</v>
      </c>
      <c r="N724" s="19">
        <f>IF(Table4[[#This Row],[Report Number]]=_xlfn.MINIFS(Table4[Report Number], Table4[Well Name (WellView Version)], Table4[[#This Row],[Well Name (WellView Version)]]), Table4[[#This Row],[Depth End (MD)]], Table4[[#This Row],[Depth End (MD)]]-F723)</f>
        <v>0</v>
      </c>
      <c r="O724" s="2">
        <f>IF(Table4[[#This Row],[Report Number]]=_xlfn.MINIFS(Table4[Report Number], Table4[Well Name (WellView Version)], Table4[[#This Row],[Well Name (WellView Version)]]), Table4[[#This Row],[Cum Time Log Days_WV]], Table4[[#This Row],[Cum Time Log Days_WV]]-G723)</f>
        <v>1</v>
      </c>
      <c r="P724" s="2">
        <f>(Table4[[#This Row],[dZ ft]]&lt;=50)*Table4[[#This Row],[dT days]]</f>
        <v>1</v>
      </c>
      <c r="Q724">
        <f>YEAR(Table4[[#This Row],[Report Start Date]])</f>
        <v>2020</v>
      </c>
      <c r="R724">
        <f>Table4[[#This Row],[Year Start Date]]</f>
        <v>2020</v>
      </c>
    </row>
    <row r="725" spans="2:18" x14ac:dyDescent="0.3">
      <c r="B725">
        <v>723</v>
      </c>
      <c r="C725" t="s">
        <v>59</v>
      </c>
      <c r="D725" t="s">
        <v>271</v>
      </c>
      <c r="E725">
        <v>12</v>
      </c>
      <c r="F725" s="2">
        <v>2860</v>
      </c>
      <c r="G725" s="2">
        <v>11.770833333333343</v>
      </c>
      <c r="H725">
        <v>0</v>
      </c>
      <c r="I725">
        <v>0</v>
      </c>
      <c r="J725" s="7">
        <v>44196</v>
      </c>
      <c r="K725" s="7">
        <v>44197</v>
      </c>
      <c r="L725" t="s">
        <v>530</v>
      </c>
      <c r="M725" t="str">
        <f>IFERROR(INDEX(Table2[Campaign], MATCH(Table4[[#This Row],[Well Name (WellView Version)]], Table2[Well Name
Actual], 0)), "A_Others")</f>
        <v>WW - 2021</v>
      </c>
      <c r="N725" s="19">
        <f>IF(Table4[[#This Row],[Report Number]]=_xlfn.MINIFS(Table4[Report Number], Table4[Well Name (WellView Version)], Table4[[#This Row],[Well Name (WellView Version)]]), Table4[[#This Row],[Depth End (MD)]], Table4[[#This Row],[Depth End (MD)]]-F724)</f>
        <v>0</v>
      </c>
      <c r="O725" s="2">
        <f>IF(Table4[[#This Row],[Report Number]]=_xlfn.MINIFS(Table4[Report Number], Table4[Well Name (WellView Version)], Table4[[#This Row],[Well Name (WellView Version)]]), Table4[[#This Row],[Cum Time Log Days_WV]], Table4[[#This Row],[Cum Time Log Days_WV]]-G724)</f>
        <v>1</v>
      </c>
      <c r="P725" s="2">
        <f>(Table4[[#This Row],[dZ ft]]&lt;=50)*Table4[[#This Row],[dT days]]</f>
        <v>1</v>
      </c>
      <c r="Q725">
        <f>YEAR(Table4[[#This Row],[Report Start Date]])</f>
        <v>2020</v>
      </c>
      <c r="R725">
        <f>Table4[[#This Row],[Year Start Date]]</f>
        <v>2020</v>
      </c>
    </row>
    <row r="726" spans="2:18" x14ac:dyDescent="0.3">
      <c r="B726">
        <v>724</v>
      </c>
      <c r="C726" t="s">
        <v>59</v>
      </c>
      <c r="D726" t="s">
        <v>271</v>
      </c>
      <c r="E726">
        <v>13</v>
      </c>
      <c r="F726" s="2">
        <v>2926</v>
      </c>
      <c r="G726" s="2">
        <v>12.770833333333343</v>
      </c>
      <c r="H726">
        <v>66.000000000000043</v>
      </c>
      <c r="I726">
        <v>66.000000000000043</v>
      </c>
      <c r="J726" s="7">
        <v>44197</v>
      </c>
      <c r="K726" s="7">
        <v>44198</v>
      </c>
      <c r="L726" t="s">
        <v>530</v>
      </c>
      <c r="M726" t="str">
        <f>IFERROR(INDEX(Table2[Campaign], MATCH(Table4[[#This Row],[Well Name (WellView Version)]], Table2[Well Name
Actual], 0)), "A_Others")</f>
        <v>WW - 2021</v>
      </c>
      <c r="N726" s="19">
        <f>IF(Table4[[#This Row],[Report Number]]=_xlfn.MINIFS(Table4[Report Number], Table4[Well Name (WellView Version)], Table4[[#This Row],[Well Name (WellView Version)]]), Table4[[#This Row],[Depth End (MD)]], Table4[[#This Row],[Depth End (MD)]]-F725)</f>
        <v>66</v>
      </c>
      <c r="O726" s="2">
        <f>IF(Table4[[#This Row],[Report Number]]=_xlfn.MINIFS(Table4[Report Number], Table4[Well Name (WellView Version)], Table4[[#This Row],[Well Name (WellView Version)]]), Table4[[#This Row],[Cum Time Log Days_WV]], Table4[[#This Row],[Cum Time Log Days_WV]]-G725)</f>
        <v>1</v>
      </c>
      <c r="P726" s="2">
        <f>(Table4[[#This Row],[dZ ft]]&lt;=50)*Table4[[#This Row],[dT days]]</f>
        <v>0</v>
      </c>
      <c r="Q726">
        <f>YEAR(Table4[[#This Row],[Report Start Date]])</f>
        <v>2021</v>
      </c>
      <c r="R726">
        <f>Table4[[#This Row],[Year Start Date]]</f>
        <v>2021</v>
      </c>
    </row>
    <row r="727" spans="2:18" x14ac:dyDescent="0.3">
      <c r="B727">
        <v>725</v>
      </c>
      <c r="C727" t="s">
        <v>59</v>
      </c>
      <c r="D727" t="s">
        <v>271</v>
      </c>
      <c r="E727">
        <v>14</v>
      </c>
      <c r="F727" s="2">
        <v>3884</v>
      </c>
      <c r="G727" s="2">
        <v>13.770833333333343</v>
      </c>
      <c r="H727">
        <v>932.99999999999977</v>
      </c>
      <c r="I727">
        <v>957.99999999999977</v>
      </c>
      <c r="J727" s="7">
        <v>44198</v>
      </c>
      <c r="K727" s="7">
        <v>44199</v>
      </c>
      <c r="L727" t="s">
        <v>530</v>
      </c>
      <c r="M727" t="str">
        <f>IFERROR(INDEX(Table2[Campaign], MATCH(Table4[[#This Row],[Well Name (WellView Version)]], Table2[Well Name
Actual], 0)), "A_Others")</f>
        <v>WW - 2021</v>
      </c>
      <c r="N727" s="19">
        <f>IF(Table4[[#This Row],[Report Number]]=_xlfn.MINIFS(Table4[Report Number], Table4[Well Name (WellView Version)], Table4[[#This Row],[Well Name (WellView Version)]]), Table4[[#This Row],[Depth End (MD)]], Table4[[#This Row],[Depth End (MD)]]-F726)</f>
        <v>958</v>
      </c>
      <c r="O727" s="2">
        <f>IF(Table4[[#This Row],[Report Number]]=_xlfn.MINIFS(Table4[Report Number], Table4[Well Name (WellView Version)], Table4[[#This Row],[Well Name (WellView Version)]]), Table4[[#This Row],[Cum Time Log Days_WV]], Table4[[#This Row],[Cum Time Log Days_WV]]-G726)</f>
        <v>1</v>
      </c>
      <c r="P727" s="2">
        <f>(Table4[[#This Row],[dZ ft]]&lt;=50)*Table4[[#This Row],[dT days]]</f>
        <v>0</v>
      </c>
      <c r="Q727">
        <f>YEAR(Table4[[#This Row],[Report Start Date]])</f>
        <v>2021</v>
      </c>
      <c r="R727">
        <f>Table4[[#This Row],[Year Start Date]]</f>
        <v>2021</v>
      </c>
    </row>
    <row r="728" spans="2:18" x14ac:dyDescent="0.3">
      <c r="B728">
        <v>726</v>
      </c>
      <c r="C728" t="s">
        <v>59</v>
      </c>
      <c r="D728" t="s">
        <v>271</v>
      </c>
      <c r="E728">
        <v>15</v>
      </c>
      <c r="F728" s="2">
        <v>4500</v>
      </c>
      <c r="G728" s="2">
        <v>14.770833333333343</v>
      </c>
      <c r="H728">
        <v>616.00000000000034</v>
      </c>
      <c r="I728">
        <v>616.00000000000034</v>
      </c>
      <c r="J728" s="7">
        <v>44199</v>
      </c>
      <c r="K728" s="7">
        <v>44200</v>
      </c>
      <c r="L728" t="s">
        <v>520</v>
      </c>
      <c r="M728" t="str">
        <f>IFERROR(INDEX(Table2[Campaign], MATCH(Table4[[#This Row],[Well Name (WellView Version)]], Table2[Well Name
Actual], 0)), "A_Others")</f>
        <v>WW - 2021</v>
      </c>
      <c r="N728" s="19">
        <f>IF(Table4[[#This Row],[Report Number]]=_xlfn.MINIFS(Table4[Report Number], Table4[Well Name (WellView Version)], Table4[[#This Row],[Well Name (WellView Version)]]), Table4[[#This Row],[Depth End (MD)]], Table4[[#This Row],[Depth End (MD)]]-F727)</f>
        <v>616</v>
      </c>
      <c r="O728" s="2">
        <f>IF(Table4[[#This Row],[Report Number]]=_xlfn.MINIFS(Table4[Report Number], Table4[Well Name (WellView Version)], Table4[[#This Row],[Well Name (WellView Version)]]), Table4[[#This Row],[Cum Time Log Days_WV]], Table4[[#This Row],[Cum Time Log Days_WV]]-G727)</f>
        <v>1</v>
      </c>
      <c r="P728" s="2">
        <f>(Table4[[#This Row],[dZ ft]]&lt;=50)*Table4[[#This Row],[dT days]]</f>
        <v>0</v>
      </c>
      <c r="Q728">
        <f>YEAR(Table4[[#This Row],[Report Start Date]])</f>
        <v>2021</v>
      </c>
      <c r="R728">
        <f>Table4[[#This Row],[Year Start Date]]</f>
        <v>2021</v>
      </c>
    </row>
    <row r="729" spans="2:18" x14ac:dyDescent="0.3">
      <c r="B729">
        <v>727</v>
      </c>
      <c r="C729" t="s">
        <v>59</v>
      </c>
      <c r="D729" t="s">
        <v>271</v>
      </c>
      <c r="E729">
        <v>16</v>
      </c>
      <c r="F729" s="2">
        <v>4500</v>
      </c>
      <c r="G729" s="2">
        <v>15.229166666666677</v>
      </c>
      <c r="H729">
        <v>0</v>
      </c>
      <c r="I729">
        <v>0</v>
      </c>
      <c r="J729" s="7">
        <v>44200</v>
      </c>
      <c r="K729" s="7">
        <v>44201</v>
      </c>
      <c r="L729" t="s">
        <v>520</v>
      </c>
      <c r="M729" t="str">
        <f>IFERROR(INDEX(Table2[Campaign], MATCH(Table4[[#This Row],[Well Name (WellView Version)]], Table2[Well Name
Actual], 0)), "A_Others")</f>
        <v>WW - 2021</v>
      </c>
      <c r="N729" s="19">
        <f>IF(Table4[[#This Row],[Report Number]]=_xlfn.MINIFS(Table4[Report Number], Table4[Well Name (WellView Version)], Table4[[#This Row],[Well Name (WellView Version)]]), Table4[[#This Row],[Depth End (MD)]], Table4[[#This Row],[Depth End (MD)]]-F728)</f>
        <v>0</v>
      </c>
      <c r="O729" s="2">
        <f>IF(Table4[[#This Row],[Report Number]]=_xlfn.MINIFS(Table4[Report Number], Table4[Well Name (WellView Version)], Table4[[#This Row],[Well Name (WellView Version)]]), Table4[[#This Row],[Cum Time Log Days_WV]], Table4[[#This Row],[Cum Time Log Days_WV]]-G728)</f>
        <v>0.45833333333333393</v>
      </c>
      <c r="P729" s="2">
        <f>(Table4[[#This Row],[dZ ft]]&lt;=50)*Table4[[#This Row],[dT days]]</f>
        <v>0.45833333333333393</v>
      </c>
      <c r="Q729">
        <f>YEAR(Table4[[#This Row],[Report Start Date]])</f>
        <v>2021</v>
      </c>
      <c r="R729">
        <f>Table4[[#This Row],[Year Start Date]]</f>
        <v>2021</v>
      </c>
    </row>
    <row r="730" spans="2:18" x14ac:dyDescent="0.3">
      <c r="B730">
        <v>728</v>
      </c>
      <c r="C730" t="s">
        <v>60</v>
      </c>
      <c r="D730" t="s">
        <v>271</v>
      </c>
      <c r="E730">
        <v>1</v>
      </c>
      <c r="F730" s="2">
        <v>245</v>
      </c>
      <c r="G730" s="2">
        <v>0.10416666666666674</v>
      </c>
      <c r="H730">
        <v>17.000000000000011</v>
      </c>
      <c r="I730">
        <v>17.000000000000011</v>
      </c>
      <c r="J730" s="7">
        <v>44204.895833333328</v>
      </c>
      <c r="K730" s="7">
        <v>44205</v>
      </c>
      <c r="M730" t="str">
        <f>IFERROR(INDEX(Table2[Campaign], MATCH(Table4[[#This Row],[Well Name (WellView Version)]], Table2[Well Name
Actual], 0)), "A_Others")</f>
        <v>WW - 2021</v>
      </c>
      <c r="N730" s="19">
        <f>IF(Table4[[#This Row],[Report Number]]=_xlfn.MINIFS(Table4[Report Number], Table4[Well Name (WellView Version)], Table4[[#This Row],[Well Name (WellView Version)]]), Table4[[#This Row],[Depth End (MD)]], Table4[[#This Row],[Depth End (MD)]]-F729)</f>
        <v>245</v>
      </c>
      <c r="O730" s="2">
        <f>IF(Table4[[#This Row],[Report Number]]=_xlfn.MINIFS(Table4[Report Number], Table4[Well Name (WellView Version)], Table4[[#This Row],[Well Name (WellView Version)]]), Table4[[#This Row],[Cum Time Log Days_WV]], Table4[[#This Row],[Cum Time Log Days_WV]]-G729)</f>
        <v>0.10416666666666674</v>
      </c>
      <c r="P730" s="2">
        <f>(Table4[[#This Row],[dZ ft]]&lt;=50)*Table4[[#This Row],[dT days]]</f>
        <v>0</v>
      </c>
      <c r="Q730">
        <f>YEAR(Table4[[#This Row],[Report Start Date]])</f>
        <v>2021</v>
      </c>
      <c r="R730">
        <f>Table4[[#This Row],[Year Start Date]]</f>
        <v>2021</v>
      </c>
    </row>
    <row r="731" spans="2:18" x14ac:dyDescent="0.3">
      <c r="B731">
        <v>729</v>
      </c>
      <c r="C731" t="s">
        <v>60</v>
      </c>
      <c r="D731" t="s">
        <v>271</v>
      </c>
      <c r="E731">
        <v>2</v>
      </c>
      <c r="F731" s="2">
        <v>456.99999999999994</v>
      </c>
      <c r="G731" s="2">
        <v>1.1041666666666676</v>
      </c>
      <c r="H731">
        <v>211.99999999999997</v>
      </c>
      <c r="I731">
        <v>211.99999999999997</v>
      </c>
      <c r="J731" s="7">
        <v>44205</v>
      </c>
      <c r="K731" s="7">
        <v>44206</v>
      </c>
      <c r="M731" t="str">
        <f>IFERROR(INDEX(Table2[Campaign], MATCH(Table4[[#This Row],[Well Name (WellView Version)]], Table2[Well Name
Actual], 0)), "A_Others")</f>
        <v>WW - 2021</v>
      </c>
      <c r="N731" s="19">
        <f>IF(Table4[[#This Row],[Report Number]]=_xlfn.MINIFS(Table4[Report Number], Table4[Well Name (WellView Version)], Table4[[#This Row],[Well Name (WellView Version)]]), Table4[[#This Row],[Depth End (MD)]], Table4[[#This Row],[Depth End (MD)]]-F730)</f>
        <v>211.99999999999994</v>
      </c>
      <c r="O731" s="2">
        <f>IF(Table4[[#This Row],[Report Number]]=_xlfn.MINIFS(Table4[Report Number], Table4[Well Name (WellView Version)], Table4[[#This Row],[Well Name (WellView Version)]]), Table4[[#This Row],[Cum Time Log Days_WV]], Table4[[#This Row],[Cum Time Log Days_WV]]-G730)</f>
        <v>1.0000000000000009</v>
      </c>
      <c r="P731" s="2">
        <f>(Table4[[#This Row],[dZ ft]]&lt;=50)*Table4[[#This Row],[dT days]]</f>
        <v>0</v>
      </c>
      <c r="Q731">
        <f>YEAR(Table4[[#This Row],[Report Start Date]])</f>
        <v>2021</v>
      </c>
      <c r="R731">
        <f>Table4[[#This Row],[Year Start Date]]</f>
        <v>2021</v>
      </c>
    </row>
    <row r="732" spans="2:18" x14ac:dyDescent="0.3">
      <c r="B732">
        <v>730</v>
      </c>
      <c r="C732" t="s">
        <v>60</v>
      </c>
      <c r="D732" t="s">
        <v>271</v>
      </c>
      <c r="E732">
        <v>3</v>
      </c>
      <c r="F732" s="2">
        <v>1265</v>
      </c>
      <c r="G732" s="2">
        <v>2.1041666666666687</v>
      </c>
      <c r="H732">
        <v>808</v>
      </c>
      <c r="I732">
        <v>808</v>
      </c>
      <c r="J732" s="7">
        <v>44206</v>
      </c>
      <c r="K732" s="7">
        <v>44207</v>
      </c>
      <c r="M732" t="str">
        <f>IFERROR(INDEX(Table2[Campaign], MATCH(Table4[[#This Row],[Well Name (WellView Version)]], Table2[Well Name
Actual], 0)), "A_Others")</f>
        <v>WW - 2021</v>
      </c>
      <c r="N732" s="19">
        <f>IF(Table4[[#This Row],[Report Number]]=_xlfn.MINIFS(Table4[Report Number], Table4[Well Name (WellView Version)], Table4[[#This Row],[Well Name (WellView Version)]]), Table4[[#This Row],[Depth End (MD)]], Table4[[#This Row],[Depth End (MD)]]-F731)</f>
        <v>808</v>
      </c>
      <c r="O732" s="2">
        <f>IF(Table4[[#This Row],[Report Number]]=_xlfn.MINIFS(Table4[Report Number], Table4[Well Name (WellView Version)], Table4[[#This Row],[Well Name (WellView Version)]]), Table4[[#This Row],[Cum Time Log Days_WV]], Table4[[#This Row],[Cum Time Log Days_WV]]-G731)</f>
        <v>1.0000000000000011</v>
      </c>
      <c r="P732" s="2">
        <f>(Table4[[#This Row],[dZ ft]]&lt;=50)*Table4[[#This Row],[dT days]]</f>
        <v>0</v>
      </c>
      <c r="Q732">
        <f>YEAR(Table4[[#This Row],[Report Start Date]])</f>
        <v>2021</v>
      </c>
      <c r="R732">
        <f>Table4[[#This Row],[Year Start Date]]</f>
        <v>2021</v>
      </c>
    </row>
    <row r="733" spans="2:18" x14ac:dyDescent="0.3">
      <c r="B733">
        <v>731</v>
      </c>
      <c r="C733" t="s">
        <v>60</v>
      </c>
      <c r="D733" t="s">
        <v>271</v>
      </c>
      <c r="E733">
        <v>4</v>
      </c>
      <c r="F733" s="2">
        <v>1265</v>
      </c>
      <c r="G733" s="2">
        <v>3.1041666666666696</v>
      </c>
      <c r="H733">
        <v>0</v>
      </c>
      <c r="I733">
        <v>0</v>
      </c>
      <c r="J733" s="7">
        <v>44207</v>
      </c>
      <c r="K733" s="7">
        <v>44208</v>
      </c>
      <c r="L733" t="s">
        <v>527</v>
      </c>
      <c r="M733" t="str">
        <f>IFERROR(INDEX(Table2[Campaign], MATCH(Table4[[#This Row],[Well Name (WellView Version)]], Table2[Well Name
Actual], 0)), "A_Others")</f>
        <v>WW - 2021</v>
      </c>
      <c r="N733" s="19">
        <f>IF(Table4[[#This Row],[Report Number]]=_xlfn.MINIFS(Table4[Report Number], Table4[Well Name (WellView Version)], Table4[[#This Row],[Well Name (WellView Version)]]), Table4[[#This Row],[Depth End (MD)]], Table4[[#This Row],[Depth End (MD)]]-F732)</f>
        <v>0</v>
      </c>
      <c r="O733" s="2">
        <f>IF(Table4[[#This Row],[Report Number]]=_xlfn.MINIFS(Table4[Report Number], Table4[Well Name (WellView Version)], Table4[[#This Row],[Well Name (WellView Version)]]), Table4[[#This Row],[Cum Time Log Days_WV]], Table4[[#This Row],[Cum Time Log Days_WV]]-G732)</f>
        <v>1.0000000000000009</v>
      </c>
      <c r="P733" s="2">
        <f>(Table4[[#This Row],[dZ ft]]&lt;=50)*Table4[[#This Row],[dT days]]</f>
        <v>1.0000000000000009</v>
      </c>
      <c r="Q733">
        <f>YEAR(Table4[[#This Row],[Report Start Date]])</f>
        <v>2021</v>
      </c>
      <c r="R733">
        <f>Table4[[#This Row],[Year Start Date]]</f>
        <v>2021</v>
      </c>
    </row>
    <row r="734" spans="2:18" x14ac:dyDescent="0.3">
      <c r="B734">
        <v>732</v>
      </c>
      <c r="C734" t="s">
        <v>60</v>
      </c>
      <c r="D734" t="s">
        <v>271</v>
      </c>
      <c r="E734">
        <v>5</v>
      </c>
      <c r="F734" s="2">
        <v>1265</v>
      </c>
      <c r="G734" s="2">
        <v>4.1041666666666705</v>
      </c>
      <c r="H734">
        <v>0</v>
      </c>
      <c r="I734">
        <v>0</v>
      </c>
      <c r="J734" s="7">
        <v>44208</v>
      </c>
      <c r="K734" s="7">
        <v>44209</v>
      </c>
      <c r="L734" t="s">
        <v>527</v>
      </c>
      <c r="M734" t="str">
        <f>IFERROR(INDEX(Table2[Campaign], MATCH(Table4[[#This Row],[Well Name (WellView Version)]], Table2[Well Name
Actual], 0)), "A_Others")</f>
        <v>WW - 2021</v>
      </c>
      <c r="N734" s="19">
        <f>IF(Table4[[#This Row],[Report Number]]=_xlfn.MINIFS(Table4[Report Number], Table4[Well Name (WellView Version)], Table4[[#This Row],[Well Name (WellView Version)]]), Table4[[#This Row],[Depth End (MD)]], Table4[[#This Row],[Depth End (MD)]]-F733)</f>
        <v>0</v>
      </c>
      <c r="O734" s="2">
        <f>IF(Table4[[#This Row],[Report Number]]=_xlfn.MINIFS(Table4[Report Number], Table4[Well Name (WellView Version)], Table4[[#This Row],[Well Name (WellView Version)]]), Table4[[#This Row],[Cum Time Log Days_WV]], Table4[[#This Row],[Cum Time Log Days_WV]]-G733)</f>
        <v>1.0000000000000009</v>
      </c>
      <c r="P734" s="2">
        <f>(Table4[[#This Row],[dZ ft]]&lt;=50)*Table4[[#This Row],[dT days]]</f>
        <v>1.0000000000000009</v>
      </c>
      <c r="Q734">
        <f>YEAR(Table4[[#This Row],[Report Start Date]])</f>
        <v>2021</v>
      </c>
      <c r="R734">
        <f>Table4[[#This Row],[Year Start Date]]</f>
        <v>2021</v>
      </c>
    </row>
    <row r="735" spans="2:18" x14ac:dyDescent="0.3">
      <c r="B735">
        <v>733</v>
      </c>
      <c r="C735" t="s">
        <v>60</v>
      </c>
      <c r="D735" t="s">
        <v>271</v>
      </c>
      <c r="E735">
        <v>6</v>
      </c>
      <c r="F735" s="2">
        <v>2110</v>
      </c>
      <c r="G735" s="2">
        <v>5.1041666666666714</v>
      </c>
      <c r="H735">
        <v>845.00000000000011</v>
      </c>
      <c r="I735">
        <v>845.00000000000011</v>
      </c>
      <c r="J735" s="7">
        <v>44209</v>
      </c>
      <c r="K735" s="7">
        <v>44210</v>
      </c>
      <c r="L735" t="s">
        <v>527</v>
      </c>
      <c r="M735" t="str">
        <f>IFERROR(INDEX(Table2[Campaign], MATCH(Table4[[#This Row],[Well Name (WellView Version)]], Table2[Well Name
Actual], 0)), "A_Others")</f>
        <v>WW - 2021</v>
      </c>
      <c r="N735" s="19">
        <f>IF(Table4[[#This Row],[Report Number]]=_xlfn.MINIFS(Table4[Report Number], Table4[Well Name (WellView Version)], Table4[[#This Row],[Well Name (WellView Version)]]), Table4[[#This Row],[Depth End (MD)]], Table4[[#This Row],[Depth End (MD)]]-F734)</f>
        <v>845</v>
      </c>
      <c r="O735" s="2">
        <f>IF(Table4[[#This Row],[Report Number]]=_xlfn.MINIFS(Table4[Report Number], Table4[Well Name (WellView Version)], Table4[[#This Row],[Well Name (WellView Version)]]), Table4[[#This Row],[Cum Time Log Days_WV]], Table4[[#This Row],[Cum Time Log Days_WV]]-G734)</f>
        <v>1.0000000000000009</v>
      </c>
      <c r="P735" s="2">
        <f>(Table4[[#This Row],[dZ ft]]&lt;=50)*Table4[[#This Row],[dT days]]</f>
        <v>0</v>
      </c>
      <c r="Q735">
        <f>YEAR(Table4[[#This Row],[Report Start Date]])</f>
        <v>2021</v>
      </c>
      <c r="R735">
        <f>Table4[[#This Row],[Year Start Date]]</f>
        <v>2021</v>
      </c>
    </row>
    <row r="736" spans="2:18" x14ac:dyDescent="0.3">
      <c r="B736">
        <v>734</v>
      </c>
      <c r="C736" t="s">
        <v>60</v>
      </c>
      <c r="D736" t="s">
        <v>271</v>
      </c>
      <c r="E736">
        <v>7</v>
      </c>
      <c r="F736" s="2">
        <v>2746</v>
      </c>
      <c r="G736" s="2">
        <v>6.1041666666666723</v>
      </c>
      <c r="H736">
        <v>636</v>
      </c>
      <c r="I736">
        <v>636</v>
      </c>
      <c r="J736" s="7">
        <v>44210</v>
      </c>
      <c r="K736" s="7">
        <v>44211</v>
      </c>
      <c r="L736" t="s">
        <v>527</v>
      </c>
      <c r="M736" t="str">
        <f>IFERROR(INDEX(Table2[Campaign], MATCH(Table4[[#This Row],[Well Name (WellView Version)]], Table2[Well Name
Actual], 0)), "A_Others")</f>
        <v>WW - 2021</v>
      </c>
      <c r="N736" s="19">
        <f>IF(Table4[[#This Row],[Report Number]]=_xlfn.MINIFS(Table4[Report Number], Table4[Well Name (WellView Version)], Table4[[#This Row],[Well Name (WellView Version)]]), Table4[[#This Row],[Depth End (MD)]], Table4[[#This Row],[Depth End (MD)]]-F735)</f>
        <v>636</v>
      </c>
      <c r="O736" s="2">
        <f>IF(Table4[[#This Row],[Report Number]]=_xlfn.MINIFS(Table4[Report Number], Table4[Well Name (WellView Version)], Table4[[#This Row],[Well Name (WellView Version)]]), Table4[[#This Row],[Cum Time Log Days_WV]], Table4[[#This Row],[Cum Time Log Days_WV]]-G735)</f>
        <v>1.0000000000000009</v>
      </c>
      <c r="P736" s="2">
        <f>(Table4[[#This Row],[dZ ft]]&lt;=50)*Table4[[#This Row],[dT days]]</f>
        <v>0</v>
      </c>
      <c r="Q736">
        <f>YEAR(Table4[[#This Row],[Report Start Date]])</f>
        <v>2021</v>
      </c>
      <c r="R736">
        <f>Table4[[#This Row],[Year Start Date]]</f>
        <v>2021</v>
      </c>
    </row>
    <row r="737" spans="2:18" x14ac:dyDescent="0.3">
      <c r="B737">
        <v>735</v>
      </c>
      <c r="C737" t="s">
        <v>60</v>
      </c>
      <c r="D737" t="s">
        <v>271</v>
      </c>
      <c r="E737">
        <v>8</v>
      </c>
      <c r="F737" s="2">
        <v>2746</v>
      </c>
      <c r="G737" s="2">
        <v>7.1041666666666732</v>
      </c>
      <c r="H737">
        <v>0</v>
      </c>
      <c r="I737">
        <v>0</v>
      </c>
      <c r="J737" s="7">
        <v>44211</v>
      </c>
      <c r="K737" s="7">
        <v>44212</v>
      </c>
      <c r="L737" t="s">
        <v>527</v>
      </c>
      <c r="M737" t="str">
        <f>IFERROR(INDEX(Table2[Campaign], MATCH(Table4[[#This Row],[Well Name (WellView Version)]], Table2[Well Name
Actual], 0)), "A_Others")</f>
        <v>WW - 2021</v>
      </c>
      <c r="N737" s="19">
        <f>IF(Table4[[#This Row],[Report Number]]=_xlfn.MINIFS(Table4[Report Number], Table4[Well Name (WellView Version)], Table4[[#This Row],[Well Name (WellView Version)]]), Table4[[#This Row],[Depth End (MD)]], Table4[[#This Row],[Depth End (MD)]]-F736)</f>
        <v>0</v>
      </c>
      <c r="O737" s="2">
        <f>IF(Table4[[#This Row],[Report Number]]=_xlfn.MINIFS(Table4[Report Number], Table4[Well Name (WellView Version)], Table4[[#This Row],[Well Name (WellView Version)]]), Table4[[#This Row],[Cum Time Log Days_WV]], Table4[[#This Row],[Cum Time Log Days_WV]]-G736)</f>
        <v>1.0000000000000009</v>
      </c>
      <c r="P737" s="2">
        <f>(Table4[[#This Row],[dZ ft]]&lt;=50)*Table4[[#This Row],[dT days]]</f>
        <v>1.0000000000000009</v>
      </c>
      <c r="Q737">
        <f>YEAR(Table4[[#This Row],[Report Start Date]])</f>
        <v>2021</v>
      </c>
      <c r="R737">
        <f>Table4[[#This Row],[Year Start Date]]</f>
        <v>2021</v>
      </c>
    </row>
    <row r="738" spans="2:18" x14ac:dyDescent="0.3">
      <c r="B738">
        <v>736</v>
      </c>
      <c r="C738" t="s">
        <v>60</v>
      </c>
      <c r="D738" t="s">
        <v>271</v>
      </c>
      <c r="E738">
        <v>9</v>
      </c>
      <c r="F738" s="2">
        <v>2746</v>
      </c>
      <c r="G738" s="2">
        <v>8.104166666666675</v>
      </c>
      <c r="H738">
        <v>0</v>
      </c>
      <c r="I738">
        <v>0</v>
      </c>
      <c r="J738" s="7">
        <v>44212</v>
      </c>
      <c r="K738" s="7">
        <v>44213</v>
      </c>
      <c r="L738" t="s">
        <v>519</v>
      </c>
      <c r="M738" t="str">
        <f>IFERROR(INDEX(Table2[Campaign], MATCH(Table4[[#This Row],[Well Name (WellView Version)]], Table2[Well Name
Actual], 0)), "A_Others")</f>
        <v>WW - 2021</v>
      </c>
      <c r="N738" s="19">
        <f>IF(Table4[[#This Row],[Report Number]]=_xlfn.MINIFS(Table4[Report Number], Table4[Well Name (WellView Version)], Table4[[#This Row],[Well Name (WellView Version)]]), Table4[[#This Row],[Depth End (MD)]], Table4[[#This Row],[Depth End (MD)]]-F737)</f>
        <v>0</v>
      </c>
      <c r="O738" s="2">
        <f>IF(Table4[[#This Row],[Report Number]]=_xlfn.MINIFS(Table4[Report Number], Table4[Well Name (WellView Version)], Table4[[#This Row],[Well Name (WellView Version)]]), Table4[[#This Row],[Cum Time Log Days_WV]], Table4[[#This Row],[Cum Time Log Days_WV]]-G737)</f>
        <v>1.0000000000000018</v>
      </c>
      <c r="P738" s="2">
        <f>(Table4[[#This Row],[dZ ft]]&lt;=50)*Table4[[#This Row],[dT days]]</f>
        <v>1.0000000000000018</v>
      </c>
      <c r="Q738">
        <f>YEAR(Table4[[#This Row],[Report Start Date]])</f>
        <v>2021</v>
      </c>
      <c r="R738">
        <f>Table4[[#This Row],[Year Start Date]]</f>
        <v>2021</v>
      </c>
    </row>
    <row r="739" spans="2:18" x14ac:dyDescent="0.3">
      <c r="B739">
        <v>737</v>
      </c>
      <c r="C739" t="s">
        <v>60</v>
      </c>
      <c r="D739" t="s">
        <v>271</v>
      </c>
      <c r="E739">
        <v>10</v>
      </c>
      <c r="F739" s="2">
        <v>2746</v>
      </c>
      <c r="G739" s="2">
        <v>9.104166666666675</v>
      </c>
      <c r="H739">
        <v>0</v>
      </c>
      <c r="I739">
        <v>0</v>
      </c>
      <c r="J739" s="7">
        <v>44213</v>
      </c>
      <c r="K739" s="7">
        <v>44214</v>
      </c>
      <c r="L739" t="s">
        <v>519</v>
      </c>
      <c r="M739" t="str">
        <f>IFERROR(INDEX(Table2[Campaign], MATCH(Table4[[#This Row],[Well Name (WellView Version)]], Table2[Well Name
Actual], 0)), "A_Others")</f>
        <v>WW - 2021</v>
      </c>
      <c r="N739" s="19">
        <f>IF(Table4[[#This Row],[Report Number]]=_xlfn.MINIFS(Table4[Report Number], Table4[Well Name (WellView Version)], Table4[[#This Row],[Well Name (WellView Version)]]), Table4[[#This Row],[Depth End (MD)]], Table4[[#This Row],[Depth End (MD)]]-F738)</f>
        <v>0</v>
      </c>
      <c r="O739" s="2">
        <f>IF(Table4[[#This Row],[Report Number]]=_xlfn.MINIFS(Table4[Report Number], Table4[Well Name (WellView Version)], Table4[[#This Row],[Well Name (WellView Version)]]), Table4[[#This Row],[Cum Time Log Days_WV]], Table4[[#This Row],[Cum Time Log Days_WV]]-G738)</f>
        <v>1</v>
      </c>
      <c r="P739" s="2">
        <f>(Table4[[#This Row],[dZ ft]]&lt;=50)*Table4[[#This Row],[dT days]]</f>
        <v>1</v>
      </c>
      <c r="Q739">
        <f>YEAR(Table4[[#This Row],[Report Start Date]])</f>
        <v>2021</v>
      </c>
      <c r="R739">
        <f>Table4[[#This Row],[Year Start Date]]</f>
        <v>2021</v>
      </c>
    </row>
    <row r="740" spans="2:18" x14ac:dyDescent="0.3">
      <c r="B740">
        <v>738</v>
      </c>
      <c r="C740" t="s">
        <v>60</v>
      </c>
      <c r="D740" t="s">
        <v>271</v>
      </c>
      <c r="E740">
        <v>11</v>
      </c>
      <c r="F740" s="2">
        <v>2746</v>
      </c>
      <c r="G740" s="2">
        <v>10.104166666666675</v>
      </c>
      <c r="H740">
        <v>0</v>
      </c>
      <c r="I740">
        <v>0</v>
      </c>
      <c r="J740" s="7">
        <v>44214</v>
      </c>
      <c r="K740" s="7">
        <v>44215</v>
      </c>
      <c r="L740" t="s">
        <v>521</v>
      </c>
      <c r="M740" t="str">
        <f>IFERROR(INDEX(Table2[Campaign], MATCH(Table4[[#This Row],[Well Name (WellView Version)]], Table2[Well Name
Actual], 0)), "A_Others")</f>
        <v>WW - 2021</v>
      </c>
      <c r="N740" s="19">
        <f>IF(Table4[[#This Row],[Report Number]]=_xlfn.MINIFS(Table4[Report Number], Table4[Well Name (WellView Version)], Table4[[#This Row],[Well Name (WellView Version)]]), Table4[[#This Row],[Depth End (MD)]], Table4[[#This Row],[Depth End (MD)]]-F739)</f>
        <v>0</v>
      </c>
      <c r="O740" s="2">
        <f>IF(Table4[[#This Row],[Report Number]]=_xlfn.MINIFS(Table4[Report Number], Table4[Well Name (WellView Version)], Table4[[#This Row],[Well Name (WellView Version)]]), Table4[[#This Row],[Cum Time Log Days_WV]], Table4[[#This Row],[Cum Time Log Days_WV]]-G739)</f>
        <v>1</v>
      </c>
      <c r="P740" s="2">
        <f>(Table4[[#This Row],[dZ ft]]&lt;=50)*Table4[[#This Row],[dT days]]</f>
        <v>1</v>
      </c>
      <c r="Q740">
        <f>YEAR(Table4[[#This Row],[Report Start Date]])</f>
        <v>2021</v>
      </c>
      <c r="R740">
        <f>Table4[[#This Row],[Year Start Date]]</f>
        <v>2021</v>
      </c>
    </row>
    <row r="741" spans="2:18" x14ac:dyDescent="0.3">
      <c r="B741">
        <v>739</v>
      </c>
      <c r="C741" t="s">
        <v>60</v>
      </c>
      <c r="D741" t="s">
        <v>271</v>
      </c>
      <c r="E741">
        <v>12</v>
      </c>
      <c r="F741" s="2">
        <v>2746</v>
      </c>
      <c r="G741" s="2">
        <v>11.104166666666675</v>
      </c>
      <c r="H741">
        <v>0</v>
      </c>
      <c r="I741">
        <v>0</v>
      </c>
      <c r="J741" s="7">
        <v>44215</v>
      </c>
      <c r="K741" s="7">
        <v>44216</v>
      </c>
      <c r="L741" t="s">
        <v>521</v>
      </c>
      <c r="M741" t="str">
        <f>IFERROR(INDEX(Table2[Campaign], MATCH(Table4[[#This Row],[Well Name (WellView Version)]], Table2[Well Name
Actual], 0)), "A_Others")</f>
        <v>WW - 2021</v>
      </c>
      <c r="N741" s="19">
        <f>IF(Table4[[#This Row],[Report Number]]=_xlfn.MINIFS(Table4[Report Number], Table4[Well Name (WellView Version)], Table4[[#This Row],[Well Name (WellView Version)]]), Table4[[#This Row],[Depth End (MD)]], Table4[[#This Row],[Depth End (MD)]]-F740)</f>
        <v>0</v>
      </c>
      <c r="O741" s="2">
        <f>IF(Table4[[#This Row],[Report Number]]=_xlfn.MINIFS(Table4[Report Number], Table4[Well Name (WellView Version)], Table4[[#This Row],[Well Name (WellView Version)]]), Table4[[#This Row],[Cum Time Log Days_WV]], Table4[[#This Row],[Cum Time Log Days_WV]]-G740)</f>
        <v>1</v>
      </c>
      <c r="P741" s="2">
        <f>(Table4[[#This Row],[dZ ft]]&lt;=50)*Table4[[#This Row],[dT days]]</f>
        <v>1</v>
      </c>
      <c r="Q741">
        <f>YEAR(Table4[[#This Row],[Report Start Date]])</f>
        <v>2021</v>
      </c>
      <c r="R741">
        <f>Table4[[#This Row],[Year Start Date]]</f>
        <v>2021</v>
      </c>
    </row>
    <row r="742" spans="2:18" x14ac:dyDescent="0.3">
      <c r="B742">
        <v>740</v>
      </c>
      <c r="C742" t="s">
        <v>60</v>
      </c>
      <c r="D742" t="s">
        <v>271</v>
      </c>
      <c r="E742">
        <v>13</v>
      </c>
      <c r="F742" s="2">
        <v>2746</v>
      </c>
      <c r="G742" s="2">
        <v>12.104166666666675</v>
      </c>
      <c r="H742">
        <v>0</v>
      </c>
      <c r="I742">
        <v>0</v>
      </c>
      <c r="J742" s="7">
        <v>44216</v>
      </c>
      <c r="K742" s="7">
        <v>44217</v>
      </c>
      <c r="L742" t="s">
        <v>521</v>
      </c>
      <c r="M742" t="str">
        <f>IFERROR(INDEX(Table2[Campaign], MATCH(Table4[[#This Row],[Well Name (WellView Version)]], Table2[Well Name
Actual], 0)), "A_Others")</f>
        <v>WW - 2021</v>
      </c>
      <c r="N742" s="19">
        <f>IF(Table4[[#This Row],[Report Number]]=_xlfn.MINIFS(Table4[Report Number], Table4[Well Name (WellView Version)], Table4[[#This Row],[Well Name (WellView Version)]]), Table4[[#This Row],[Depth End (MD)]], Table4[[#This Row],[Depth End (MD)]]-F741)</f>
        <v>0</v>
      </c>
      <c r="O742" s="2">
        <f>IF(Table4[[#This Row],[Report Number]]=_xlfn.MINIFS(Table4[Report Number], Table4[Well Name (WellView Version)], Table4[[#This Row],[Well Name (WellView Version)]]), Table4[[#This Row],[Cum Time Log Days_WV]], Table4[[#This Row],[Cum Time Log Days_WV]]-G741)</f>
        <v>1</v>
      </c>
      <c r="P742" s="2">
        <f>(Table4[[#This Row],[dZ ft]]&lt;=50)*Table4[[#This Row],[dT days]]</f>
        <v>1</v>
      </c>
      <c r="Q742">
        <f>YEAR(Table4[[#This Row],[Report Start Date]])</f>
        <v>2021</v>
      </c>
      <c r="R742">
        <f>Table4[[#This Row],[Year Start Date]]</f>
        <v>2021</v>
      </c>
    </row>
    <row r="743" spans="2:18" x14ac:dyDescent="0.3">
      <c r="B743">
        <v>741</v>
      </c>
      <c r="C743" t="s">
        <v>60</v>
      </c>
      <c r="D743" t="s">
        <v>271</v>
      </c>
      <c r="E743">
        <v>14</v>
      </c>
      <c r="F743" s="2">
        <v>3413.9999999999995</v>
      </c>
      <c r="G743" s="2">
        <v>13.104166666666675</v>
      </c>
      <c r="H743">
        <v>667.99999999999966</v>
      </c>
      <c r="I743">
        <v>667.99999999999966</v>
      </c>
      <c r="J743" s="7">
        <v>44217</v>
      </c>
      <c r="K743" s="7">
        <v>44218</v>
      </c>
      <c r="L743" t="s">
        <v>521</v>
      </c>
      <c r="M743" t="str">
        <f>IFERROR(INDEX(Table2[Campaign], MATCH(Table4[[#This Row],[Well Name (WellView Version)]], Table2[Well Name
Actual], 0)), "A_Others")</f>
        <v>WW - 2021</v>
      </c>
      <c r="N743" s="19">
        <f>IF(Table4[[#This Row],[Report Number]]=_xlfn.MINIFS(Table4[Report Number], Table4[Well Name (WellView Version)], Table4[[#This Row],[Well Name (WellView Version)]]), Table4[[#This Row],[Depth End (MD)]], Table4[[#This Row],[Depth End (MD)]]-F742)</f>
        <v>667.99999999999955</v>
      </c>
      <c r="O743" s="2">
        <f>IF(Table4[[#This Row],[Report Number]]=_xlfn.MINIFS(Table4[Report Number], Table4[Well Name (WellView Version)], Table4[[#This Row],[Well Name (WellView Version)]]), Table4[[#This Row],[Cum Time Log Days_WV]], Table4[[#This Row],[Cum Time Log Days_WV]]-G742)</f>
        <v>1</v>
      </c>
      <c r="P743" s="2">
        <f>(Table4[[#This Row],[dZ ft]]&lt;=50)*Table4[[#This Row],[dT days]]</f>
        <v>0</v>
      </c>
      <c r="Q743">
        <f>YEAR(Table4[[#This Row],[Report Start Date]])</f>
        <v>2021</v>
      </c>
      <c r="R743">
        <f>Table4[[#This Row],[Year Start Date]]</f>
        <v>2021</v>
      </c>
    </row>
    <row r="744" spans="2:18" x14ac:dyDescent="0.3">
      <c r="B744">
        <v>742</v>
      </c>
      <c r="C744" t="s">
        <v>60</v>
      </c>
      <c r="D744" t="s">
        <v>271</v>
      </c>
      <c r="E744">
        <v>15</v>
      </c>
      <c r="F744" s="2">
        <v>4625</v>
      </c>
      <c r="G744" s="2">
        <v>14.104166666666675</v>
      </c>
      <c r="H744">
        <v>1211.0000000000002</v>
      </c>
      <c r="I744">
        <v>1211.0000000000002</v>
      </c>
      <c r="J744" s="7">
        <v>44218</v>
      </c>
      <c r="K744" s="7">
        <v>44219</v>
      </c>
      <c r="L744" t="s">
        <v>521</v>
      </c>
      <c r="M744" t="str">
        <f>IFERROR(INDEX(Table2[Campaign], MATCH(Table4[[#This Row],[Well Name (WellView Version)]], Table2[Well Name
Actual], 0)), "A_Others")</f>
        <v>WW - 2021</v>
      </c>
      <c r="N744" s="19">
        <f>IF(Table4[[#This Row],[Report Number]]=_xlfn.MINIFS(Table4[Report Number], Table4[Well Name (WellView Version)], Table4[[#This Row],[Well Name (WellView Version)]]), Table4[[#This Row],[Depth End (MD)]], Table4[[#This Row],[Depth End (MD)]]-F743)</f>
        <v>1211.0000000000005</v>
      </c>
      <c r="O744" s="2">
        <f>IF(Table4[[#This Row],[Report Number]]=_xlfn.MINIFS(Table4[Report Number], Table4[Well Name (WellView Version)], Table4[[#This Row],[Well Name (WellView Version)]]), Table4[[#This Row],[Cum Time Log Days_WV]], Table4[[#This Row],[Cum Time Log Days_WV]]-G743)</f>
        <v>1</v>
      </c>
      <c r="P744" s="2">
        <f>(Table4[[#This Row],[dZ ft]]&lt;=50)*Table4[[#This Row],[dT days]]</f>
        <v>0</v>
      </c>
      <c r="Q744">
        <f>YEAR(Table4[[#This Row],[Report Start Date]])</f>
        <v>2021</v>
      </c>
      <c r="R744">
        <f>Table4[[#This Row],[Year Start Date]]</f>
        <v>2021</v>
      </c>
    </row>
    <row r="745" spans="2:18" x14ac:dyDescent="0.3">
      <c r="B745">
        <v>743</v>
      </c>
      <c r="C745" t="s">
        <v>60</v>
      </c>
      <c r="D745" t="s">
        <v>271</v>
      </c>
      <c r="E745">
        <v>16</v>
      </c>
      <c r="F745" s="2">
        <v>5128</v>
      </c>
      <c r="G745" s="2">
        <v>15.104166666666675</v>
      </c>
      <c r="H745">
        <v>502.99999999999989</v>
      </c>
      <c r="I745">
        <v>502.99999999999989</v>
      </c>
      <c r="J745" s="7">
        <v>44219</v>
      </c>
      <c r="K745" s="7">
        <v>44220</v>
      </c>
      <c r="L745" t="s">
        <v>520</v>
      </c>
      <c r="M745" t="str">
        <f>IFERROR(INDEX(Table2[Campaign], MATCH(Table4[[#This Row],[Well Name (WellView Version)]], Table2[Well Name
Actual], 0)), "A_Others")</f>
        <v>WW - 2021</v>
      </c>
      <c r="N745" s="19">
        <f>IF(Table4[[#This Row],[Report Number]]=_xlfn.MINIFS(Table4[Report Number], Table4[Well Name (WellView Version)], Table4[[#This Row],[Well Name (WellView Version)]]), Table4[[#This Row],[Depth End (MD)]], Table4[[#This Row],[Depth End (MD)]]-F744)</f>
        <v>503</v>
      </c>
      <c r="O745" s="2">
        <f>IF(Table4[[#This Row],[Report Number]]=_xlfn.MINIFS(Table4[Report Number], Table4[Well Name (WellView Version)], Table4[[#This Row],[Well Name (WellView Version)]]), Table4[[#This Row],[Cum Time Log Days_WV]], Table4[[#This Row],[Cum Time Log Days_WV]]-G744)</f>
        <v>1</v>
      </c>
      <c r="P745" s="2">
        <f>(Table4[[#This Row],[dZ ft]]&lt;=50)*Table4[[#This Row],[dT days]]</f>
        <v>0</v>
      </c>
      <c r="Q745">
        <f>YEAR(Table4[[#This Row],[Report Start Date]])</f>
        <v>2021</v>
      </c>
      <c r="R745">
        <f>Table4[[#This Row],[Year Start Date]]</f>
        <v>2021</v>
      </c>
    </row>
    <row r="746" spans="2:18" x14ac:dyDescent="0.3">
      <c r="B746">
        <v>744</v>
      </c>
      <c r="C746" t="s">
        <v>60</v>
      </c>
      <c r="D746" t="s">
        <v>271</v>
      </c>
      <c r="E746">
        <v>17</v>
      </c>
      <c r="F746" s="2">
        <v>5128</v>
      </c>
      <c r="G746" s="2">
        <v>16.104166666666675</v>
      </c>
      <c r="H746">
        <v>0</v>
      </c>
      <c r="I746">
        <v>0</v>
      </c>
      <c r="J746" s="7">
        <v>44220</v>
      </c>
      <c r="K746" s="7">
        <v>44221</v>
      </c>
      <c r="L746" t="s">
        <v>520</v>
      </c>
      <c r="M746" t="str">
        <f>IFERROR(INDEX(Table2[Campaign], MATCH(Table4[[#This Row],[Well Name (WellView Version)]], Table2[Well Name
Actual], 0)), "A_Others")</f>
        <v>WW - 2021</v>
      </c>
      <c r="N746" s="19">
        <f>IF(Table4[[#This Row],[Report Number]]=_xlfn.MINIFS(Table4[Report Number], Table4[Well Name (WellView Version)], Table4[[#This Row],[Well Name (WellView Version)]]), Table4[[#This Row],[Depth End (MD)]], Table4[[#This Row],[Depth End (MD)]]-F745)</f>
        <v>0</v>
      </c>
      <c r="O746" s="2">
        <f>IF(Table4[[#This Row],[Report Number]]=_xlfn.MINIFS(Table4[Report Number], Table4[Well Name (WellView Version)], Table4[[#This Row],[Well Name (WellView Version)]]), Table4[[#This Row],[Cum Time Log Days_WV]], Table4[[#This Row],[Cum Time Log Days_WV]]-G745)</f>
        <v>1</v>
      </c>
      <c r="P746" s="2">
        <f>(Table4[[#This Row],[dZ ft]]&lt;=50)*Table4[[#This Row],[dT days]]</f>
        <v>1</v>
      </c>
      <c r="Q746">
        <f>YEAR(Table4[[#This Row],[Report Start Date]])</f>
        <v>2021</v>
      </c>
      <c r="R746">
        <f>Table4[[#This Row],[Year Start Date]]</f>
        <v>2021</v>
      </c>
    </row>
    <row r="747" spans="2:18" x14ac:dyDescent="0.3">
      <c r="B747">
        <v>745</v>
      </c>
      <c r="C747" t="s">
        <v>60</v>
      </c>
      <c r="D747" t="s">
        <v>271</v>
      </c>
      <c r="E747">
        <v>18</v>
      </c>
      <c r="F747" s="2">
        <v>5128</v>
      </c>
      <c r="G747" s="2">
        <v>17.104166666666675</v>
      </c>
      <c r="H747">
        <v>0</v>
      </c>
      <c r="I747">
        <v>0</v>
      </c>
      <c r="J747" s="7">
        <v>44221</v>
      </c>
      <c r="K747" s="7">
        <v>44222</v>
      </c>
      <c r="L747" t="s">
        <v>520</v>
      </c>
      <c r="M747" t="str">
        <f>IFERROR(INDEX(Table2[Campaign], MATCH(Table4[[#This Row],[Well Name (WellView Version)]], Table2[Well Name
Actual], 0)), "A_Others")</f>
        <v>WW - 2021</v>
      </c>
      <c r="N747" s="19">
        <f>IF(Table4[[#This Row],[Report Number]]=_xlfn.MINIFS(Table4[Report Number], Table4[Well Name (WellView Version)], Table4[[#This Row],[Well Name (WellView Version)]]), Table4[[#This Row],[Depth End (MD)]], Table4[[#This Row],[Depth End (MD)]]-F746)</f>
        <v>0</v>
      </c>
      <c r="O747" s="2">
        <f>IF(Table4[[#This Row],[Report Number]]=_xlfn.MINIFS(Table4[Report Number], Table4[Well Name (WellView Version)], Table4[[#This Row],[Well Name (WellView Version)]]), Table4[[#This Row],[Cum Time Log Days_WV]], Table4[[#This Row],[Cum Time Log Days_WV]]-G746)</f>
        <v>1</v>
      </c>
      <c r="P747" s="2">
        <f>(Table4[[#This Row],[dZ ft]]&lt;=50)*Table4[[#This Row],[dT days]]</f>
        <v>1</v>
      </c>
      <c r="Q747">
        <f>YEAR(Table4[[#This Row],[Report Start Date]])</f>
        <v>2021</v>
      </c>
      <c r="R747">
        <f>Table4[[#This Row],[Year Start Date]]</f>
        <v>2021</v>
      </c>
    </row>
    <row r="748" spans="2:18" x14ac:dyDescent="0.3">
      <c r="B748">
        <v>746</v>
      </c>
      <c r="C748" t="s">
        <v>60</v>
      </c>
      <c r="D748" t="s">
        <v>271</v>
      </c>
      <c r="E748">
        <v>19</v>
      </c>
      <c r="F748" s="2">
        <v>5133</v>
      </c>
      <c r="G748" s="2">
        <v>18.104166666666675</v>
      </c>
      <c r="H748">
        <v>5.0000000000003757</v>
      </c>
      <c r="I748">
        <v>5.0000000000003757</v>
      </c>
      <c r="J748" s="7">
        <v>44222</v>
      </c>
      <c r="K748" s="7">
        <v>44223</v>
      </c>
      <c r="L748" t="s">
        <v>520</v>
      </c>
      <c r="M748" t="str">
        <f>IFERROR(INDEX(Table2[Campaign], MATCH(Table4[[#This Row],[Well Name (WellView Version)]], Table2[Well Name
Actual], 0)), "A_Others")</f>
        <v>WW - 2021</v>
      </c>
      <c r="N748" s="19">
        <f>IF(Table4[[#This Row],[Report Number]]=_xlfn.MINIFS(Table4[Report Number], Table4[Well Name (WellView Version)], Table4[[#This Row],[Well Name (WellView Version)]]), Table4[[#This Row],[Depth End (MD)]], Table4[[#This Row],[Depth End (MD)]]-F747)</f>
        <v>5</v>
      </c>
      <c r="O748" s="2">
        <f>IF(Table4[[#This Row],[Report Number]]=_xlfn.MINIFS(Table4[Report Number], Table4[Well Name (WellView Version)], Table4[[#This Row],[Well Name (WellView Version)]]), Table4[[#This Row],[Cum Time Log Days_WV]], Table4[[#This Row],[Cum Time Log Days_WV]]-G747)</f>
        <v>1</v>
      </c>
      <c r="P748" s="2">
        <f>(Table4[[#This Row],[dZ ft]]&lt;=50)*Table4[[#This Row],[dT days]]</f>
        <v>1</v>
      </c>
      <c r="Q748">
        <f>YEAR(Table4[[#This Row],[Report Start Date]])</f>
        <v>2021</v>
      </c>
      <c r="R748">
        <f>Table4[[#This Row],[Year Start Date]]</f>
        <v>2021</v>
      </c>
    </row>
    <row r="749" spans="2:18" x14ac:dyDescent="0.3">
      <c r="B749">
        <v>747</v>
      </c>
      <c r="C749" t="s">
        <v>60</v>
      </c>
      <c r="D749" t="s">
        <v>271</v>
      </c>
      <c r="E749">
        <v>20</v>
      </c>
      <c r="F749" s="2">
        <v>5873</v>
      </c>
      <c r="G749" s="2">
        <v>19.104166666666675</v>
      </c>
      <c r="H749">
        <v>739.99999999999966</v>
      </c>
      <c r="I749">
        <v>739.99999999999966</v>
      </c>
      <c r="J749" s="7">
        <v>44223</v>
      </c>
      <c r="K749" s="7">
        <v>44224</v>
      </c>
      <c r="L749" t="s">
        <v>520</v>
      </c>
      <c r="M749" t="str">
        <f>IFERROR(INDEX(Table2[Campaign], MATCH(Table4[[#This Row],[Well Name (WellView Version)]], Table2[Well Name
Actual], 0)), "A_Others")</f>
        <v>WW - 2021</v>
      </c>
      <c r="N749" s="19">
        <f>IF(Table4[[#This Row],[Report Number]]=_xlfn.MINIFS(Table4[Report Number], Table4[Well Name (WellView Version)], Table4[[#This Row],[Well Name (WellView Version)]]), Table4[[#This Row],[Depth End (MD)]], Table4[[#This Row],[Depth End (MD)]]-F748)</f>
        <v>740</v>
      </c>
      <c r="O749" s="2">
        <f>IF(Table4[[#This Row],[Report Number]]=_xlfn.MINIFS(Table4[Report Number], Table4[Well Name (WellView Version)], Table4[[#This Row],[Well Name (WellView Version)]]), Table4[[#This Row],[Cum Time Log Days_WV]], Table4[[#This Row],[Cum Time Log Days_WV]]-G748)</f>
        <v>1</v>
      </c>
      <c r="P749" s="2">
        <f>(Table4[[#This Row],[dZ ft]]&lt;=50)*Table4[[#This Row],[dT days]]</f>
        <v>0</v>
      </c>
      <c r="Q749">
        <f>YEAR(Table4[[#This Row],[Report Start Date]])</f>
        <v>2021</v>
      </c>
      <c r="R749">
        <f>Table4[[#This Row],[Year Start Date]]</f>
        <v>2021</v>
      </c>
    </row>
    <row r="750" spans="2:18" x14ac:dyDescent="0.3">
      <c r="B750">
        <v>748</v>
      </c>
      <c r="C750" t="s">
        <v>60</v>
      </c>
      <c r="D750" t="s">
        <v>271</v>
      </c>
      <c r="E750">
        <v>21</v>
      </c>
      <c r="F750" s="2">
        <v>6251</v>
      </c>
      <c r="G750" s="2">
        <v>20.104166666666675</v>
      </c>
      <c r="H750">
        <v>378.00000000000023</v>
      </c>
      <c r="I750">
        <v>378.00000000000023</v>
      </c>
      <c r="J750" s="7">
        <v>44224</v>
      </c>
      <c r="K750" s="7">
        <v>44225</v>
      </c>
      <c r="L750" t="s">
        <v>520</v>
      </c>
      <c r="M750" t="str">
        <f>IFERROR(INDEX(Table2[Campaign], MATCH(Table4[[#This Row],[Well Name (WellView Version)]], Table2[Well Name
Actual], 0)), "A_Others")</f>
        <v>WW - 2021</v>
      </c>
      <c r="N750" s="19">
        <f>IF(Table4[[#This Row],[Report Number]]=_xlfn.MINIFS(Table4[Report Number], Table4[Well Name (WellView Version)], Table4[[#This Row],[Well Name (WellView Version)]]), Table4[[#This Row],[Depth End (MD)]], Table4[[#This Row],[Depth End (MD)]]-F749)</f>
        <v>378</v>
      </c>
      <c r="O750" s="2">
        <f>IF(Table4[[#This Row],[Report Number]]=_xlfn.MINIFS(Table4[Report Number], Table4[Well Name (WellView Version)], Table4[[#This Row],[Well Name (WellView Version)]]), Table4[[#This Row],[Cum Time Log Days_WV]], Table4[[#This Row],[Cum Time Log Days_WV]]-G749)</f>
        <v>1</v>
      </c>
      <c r="P750" s="2">
        <f>(Table4[[#This Row],[dZ ft]]&lt;=50)*Table4[[#This Row],[dT days]]</f>
        <v>0</v>
      </c>
      <c r="Q750">
        <f>YEAR(Table4[[#This Row],[Report Start Date]])</f>
        <v>2021</v>
      </c>
      <c r="R750">
        <f>Table4[[#This Row],[Year Start Date]]</f>
        <v>2021</v>
      </c>
    </row>
    <row r="751" spans="2:18" x14ac:dyDescent="0.3">
      <c r="B751">
        <v>749</v>
      </c>
      <c r="C751" t="s">
        <v>60</v>
      </c>
      <c r="D751" t="s">
        <v>271</v>
      </c>
      <c r="E751">
        <v>22</v>
      </c>
      <c r="F751" s="2">
        <v>7065.0000000000009</v>
      </c>
      <c r="G751" s="2">
        <v>21.104166666666675</v>
      </c>
      <c r="H751">
        <v>814.00000000000045</v>
      </c>
      <c r="I751">
        <v>814.00000000000045</v>
      </c>
      <c r="J751" s="7">
        <v>44225</v>
      </c>
      <c r="K751" s="7">
        <v>44226</v>
      </c>
      <c r="L751" t="s">
        <v>520</v>
      </c>
      <c r="M751" t="str">
        <f>IFERROR(INDEX(Table2[Campaign], MATCH(Table4[[#This Row],[Well Name (WellView Version)]], Table2[Well Name
Actual], 0)), "A_Others")</f>
        <v>WW - 2021</v>
      </c>
      <c r="N751" s="19">
        <f>IF(Table4[[#This Row],[Report Number]]=_xlfn.MINIFS(Table4[Report Number], Table4[Well Name (WellView Version)], Table4[[#This Row],[Well Name (WellView Version)]]), Table4[[#This Row],[Depth End (MD)]], Table4[[#This Row],[Depth End (MD)]]-F750)</f>
        <v>814.00000000000091</v>
      </c>
      <c r="O751" s="2">
        <f>IF(Table4[[#This Row],[Report Number]]=_xlfn.MINIFS(Table4[Report Number], Table4[Well Name (WellView Version)], Table4[[#This Row],[Well Name (WellView Version)]]), Table4[[#This Row],[Cum Time Log Days_WV]], Table4[[#This Row],[Cum Time Log Days_WV]]-G750)</f>
        <v>1</v>
      </c>
      <c r="P751" s="2">
        <f>(Table4[[#This Row],[dZ ft]]&lt;=50)*Table4[[#This Row],[dT days]]</f>
        <v>0</v>
      </c>
      <c r="Q751">
        <f>YEAR(Table4[[#This Row],[Report Start Date]])</f>
        <v>2021</v>
      </c>
      <c r="R751">
        <f>Table4[[#This Row],[Year Start Date]]</f>
        <v>2021</v>
      </c>
    </row>
    <row r="752" spans="2:18" x14ac:dyDescent="0.3">
      <c r="B752">
        <v>750</v>
      </c>
      <c r="C752" t="s">
        <v>60</v>
      </c>
      <c r="D752" t="s">
        <v>271</v>
      </c>
      <c r="E752">
        <v>23</v>
      </c>
      <c r="F752" s="2">
        <v>7065.0000000000009</v>
      </c>
      <c r="G752" s="2">
        <v>22.104166666666675</v>
      </c>
      <c r="H752">
        <v>0</v>
      </c>
      <c r="I752">
        <v>0</v>
      </c>
      <c r="J752" s="7">
        <v>44226</v>
      </c>
      <c r="K752" s="7">
        <v>44227</v>
      </c>
      <c r="L752" t="s">
        <v>522</v>
      </c>
      <c r="M752" t="str">
        <f>IFERROR(INDEX(Table2[Campaign], MATCH(Table4[[#This Row],[Well Name (WellView Version)]], Table2[Well Name
Actual], 0)), "A_Others")</f>
        <v>WW - 2021</v>
      </c>
      <c r="N752" s="19">
        <f>IF(Table4[[#This Row],[Report Number]]=_xlfn.MINIFS(Table4[Report Number], Table4[Well Name (WellView Version)], Table4[[#This Row],[Well Name (WellView Version)]]), Table4[[#This Row],[Depth End (MD)]], Table4[[#This Row],[Depth End (MD)]]-F751)</f>
        <v>0</v>
      </c>
      <c r="O752" s="2">
        <f>IF(Table4[[#This Row],[Report Number]]=_xlfn.MINIFS(Table4[Report Number], Table4[Well Name (WellView Version)], Table4[[#This Row],[Well Name (WellView Version)]]), Table4[[#This Row],[Cum Time Log Days_WV]], Table4[[#This Row],[Cum Time Log Days_WV]]-G751)</f>
        <v>1</v>
      </c>
      <c r="P752" s="2">
        <f>(Table4[[#This Row],[dZ ft]]&lt;=50)*Table4[[#This Row],[dT days]]</f>
        <v>1</v>
      </c>
      <c r="Q752">
        <f>YEAR(Table4[[#This Row],[Report Start Date]])</f>
        <v>2021</v>
      </c>
      <c r="R752">
        <f>Table4[[#This Row],[Year Start Date]]</f>
        <v>2021</v>
      </c>
    </row>
    <row r="753" spans="2:18" x14ac:dyDescent="0.3">
      <c r="B753">
        <v>751</v>
      </c>
      <c r="C753" t="s">
        <v>60</v>
      </c>
      <c r="D753" t="s">
        <v>271</v>
      </c>
      <c r="E753">
        <v>24</v>
      </c>
      <c r="F753" s="2">
        <v>7065.0000000000009</v>
      </c>
      <c r="G753" s="2">
        <v>23.104166666666675</v>
      </c>
      <c r="H753">
        <v>0</v>
      </c>
      <c r="I753">
        <v>0</v>
      </c>
      <c r="J753" s="7">
        <v>44227</v>
      </c>
      <c r="K753" s="7">
        <v>44228</v>
      </c>
      <c r="L753" t="s">
        <v>525</v>
      </c>
      <c r="M753" t="str">
        <f>IFERROR(INDEX(Table2[Campaign], MATCH(Table4[[#This Row],[Well Name (WellView Version)]], Table2[Well Name
Actual], 0)), "A_Others")</f>
        <v>WW - 2021</v>
      </c>
      <c r="N753" s="19">
        <f>IF(Table4[[#This Row],[Report Number]]=_xlfn.MINIFS(Table4[Report Number], Table4[Well Name (WellView Version)], Table4[[#This Row],[Well Name (WellView Version)]]), Table4[[#This Row],[Depth End (MD)]], Table4[[#This Row],[Depth End (MD)]]-F752)</f>
        <v>0</v>
      </c>
      <c r="O753" s="2">
        <f>IF(Table4[[#This Row],[Report Number]]=_xlfn.MINIFS(Table4[Report Number], Table4[Well Name (WellView Version)], Table4[[#This Row],[Well Name (WellView Version)]]), Table4[[#This Row],[Cum Time Log Days_WV]], Table4[[#This Row],[Cum Time Log Days_WV]]-G752)</f>
        <v>1</v>
      </c>
      <c r="P753" s="2">
        <f>(Table4[[#This Row],[dZ ft]]&lt;=50)*Table4[[#This Row],[dT days]]</f>
        <v>1</v>
      </c>
      <c r="Q753">
        <f>YEAR(Table4[[#This Row],[Report Start Date]])</f>
        <v>2021</v>
      </c>
      <c r="R753">
        <f>Table4[[#This Row],[Year Start Date]]</f>
        <v>2021</v>
      </c>
    </row>
    <row r="754" spans="2:18" x14ac:dyDescent="0.3">
      <c r="B754">
        <v>752</v>
      </c>
      <c r="C754" t="s">
        <v>60</v>
      </c>
      <c r="D754" t="s">
        <v>271</v>
      </c>
      <c r="E754">
        <v>25</v>
      </c>
      <c r="F754" s="2">
        <v>7065.0000000000009</v>
      </c>
      <c r="G754" s="2">
        <v>24.104166666666675</v>
      </c>
      <c r="H754">
        <v>0</v>
      </c>
      <c r="I754">
        <v>0</v>
      </c>
      <c r="J754" s="7">
        <v>44228</v>
      </c>
      <c r="K754" s="7">
        <v>44229</v>
      </c>
      <c r="L754" t="s">
        <v>525</v>
      </c>
      <c r="M754" t="str">
        <f>IFERROR(INDEX(Table2[Campaign], MATCH(Table4[[#This Row],[Well Name (WellView Version)]], Table2[Well Name
Actual], 0)), "A_Others")</f>
        <v>WW - 2021</v>
      </c>
      <c r="N754" s="19">
        <f>IF(Table4[[#This Row],[Report Number]]=_xlfn.MINIFS(Table4[Report Number], Table4[Well Name (WellView Version)], Table4[[#This Row],[Well Name (WellView Version)]]), Table4[[#This Row],[Depth End (MD)]], Table4[[#This Row],[Depth End (MD)]]-F753)</f>
        <v>0</v>
      </c>
      <c r="O754" s="2">
        <f>IF(Table4[[#This Row],[Report Number]]=_xlfn.MINIFS(Table4[Report Number], Table4[Well Name (WellView Version)], Table4[[#This Row],[Well Name (WellView Version)]]), Table4[[#This Row],[Cum Time Log Days_WV]], Table4[[#This Row],[Cum Time Log Days_WV]]-G753)</f>
        <v>1</v>
      </c>
      <c r="P754" s="2">
        <f>(Table4[[#This Row],[dZ ft]]&lt;=50)*Table4[[#This Row],[dT days]]</f>
        <v>1</v>
      </c>
      <c r="Q754">
        <f>YEAR(Table4[[#This Row],[Report Start Date]])</f>
        <v>2021</v>
      </c>
      <c r="R754">
        <f>Table4[[#This Row],[Year Start Date]]</f>
        <v>2021</v>
      </c>
    </row>
    <row r="755" spans="2:18" x14ac:dyDescent="0.3">
      <c r="B755">
        <v>753</v>
      </c>
      <c r="C755" t="s">
        <v>63</v>
      </c>
      <c r="D755" t="s">
        <v>271</v>
      </c>
      <c r="E755">
        <v>1</v>
      </c>
      <c r="F755" s="2">
        <v>182</v>
      </c>
      <c r="G755" s="2">
        <v>8.3333333333333398E-2</v>
      </c>
      <c r="H755">
        <v>0</v>
      </c>
      <c r="I755">
        <v>0</v>
      </c>
      <c r="J755" s="7">
        <v>44258.916666666664</v>
      </c>
      <c r="K755" s="7">
        <v>44259</v>
      </c>
      <c r="M755" t="str">
        <f>IFERROR(INDEX(Table2[Campaign], MATCH(Table4[[#This Row],[Well Name (WellView Version)]], Table2[Well Name
Actual], 0)), "A_Others")</f>
        <v>WW - 2021</v>
      </c>
      <c r="N755" s="19">
        <f>IF(Table4[[#This Row],[Report Number]]=_xlfn.MINIFS(Table4[Report Number], Table4[Well Name (WellView Version)], Table4[[#This Row],[Well Name (WellView Version)]]), Table4[[#This Row],[Depth End (MD)]], Table4[[#This Row],[Depth End (MD)]]-F754)</f>
        <v>182</v>
      </c>
      <c r="O755" s="2">
        <f>IF(Table4[[#This Row],[Report Number]]=_xlfn.MINIFS(Table4[Report Number], Table4[Well Name (WellView Version)], Table4[[#This Row],[Well Name (WellView Version)]]), Table4[[#This Row],[Cum Time Log Days_WV]], Table4[[#This Row],[Cum Time Log Days_WV]]-G754)</f>
        <v>8.3333333333333398E-2</v>
      </c>
      <c r="P755" s="2">
        <f>(Table4[[#This Row],[dZ ft]]&lt;=50)*Table4[[#This Row],[dT days]]</f>
        <v>0</v>
      </c>
      <c r="Q755">
        <f>YEAR(Table4[[#This Row],[Report Start Date]])</f>
        <v>2021</v>
      </c>
      <c r="R755">
        <f>Table4[[#This Row],[Year Start Date]]</f>
        <v>2021</v>
      </c>
    </row>
    <row r="756" spans="2:18" x14ac:dyDescent="0.3">
      <c r="B756">
        <v>754</v>
      </c>
      <c r="C756" t="s">
        <v>63</v>
      </c>
      <c r="D756" t="s">
        <v>271</v>
      </c>
      <c r="E756">
        <v>2</v>
      </c>
      <c r="F756" s="2">
        <v>810</v>
      </c>
      <c r="G756" s="2">
        <v>1.0833333333333341</v>
      </c>
      <c r="H756">
        <v>628</v>
      </c>
      <c r="I756">
        <v>628</v>
      </c>
      <c r="J756" s="7">
        <v>44259</v>
      </c>
      <c r="K756" s="7">
        <v>44260</v>
      </c>
      <c r="M756" t="str">
        <f>IFERROR(INDEX(Table2[Campaign], MATCH(Table4[[#This Row],[Well Name (WellView Version)]], Table2[Well Name
Actual], 0)), "A_Others")</f>
        <v>WW - 2021</v>
      </c>
      <c r="N756" s="19">
        <f>IF(Table4[[#This Row],[Report Number]]=_xlfn.MINIFS(Table4[Report Number], Table4[Well Name (WellView Version)], Table4[[#This Row],[Well Name (WellView Version)]]), Table4[[#This Row],[Depth End (MD)]], Table4[[#This Row],[Depth End (MD)]]-F755)</f>
        <v>628</v>
      </c>
      <c r="O756" s="2">
        <f>IF(Table4[[#This Row],[Report Number]]=_xlfn.MINIFS(Table4[Report Number], Table4[Well Name (WellView Version)], Table4[[#This Row],[Well Name (WellView Version)]]), Table4[[#This Row],[Cum Time Log Days_WV]], Table4[[#This Row],[Cum Time Log Days_WV]]-G755)</f>
        <v>1.0000000000000007</v>
      </c>
      <c r="P756" s="2">
        <f>(Table4[[#This Row],[dZ ft]]&lt;=50)*Table4[[#This Row],[dT days]]</f>
        <v>0</v>
      </c>
      <c r="Q756">
        <f>YEAR(Table4[[#This Row],[Report Start Date]])</f>
        <v>2021</v>
      </c>
      <c r="R756">
        <f>Table4[[#This Row],[Year Start Date]]</f>
        <v>2021</v>
      </c>
    </row>
    <row r="757" spans="2:18" x14ac:dyDescent="0.3">
      <c r="B757">
        <v>755</v>
      </c>
      <c r="C757" t="s">
        <v>63</v>
      </c>
      <c r="D757" t="s">
        <v>271</v>
      </c>
      <c r="E757">
        <v>3</v>
      </c>
      <c r="F757" s="2">
        <v>1434</v>
      </c>
      <c r="G757" s="2">
        <v>2.0833333333333348</v>
      </c>
      <c r="H757">
        <v>624.00000000000011</v>
      </c>
      <c r="I757">
        <v>624.00000000000011</v>
      </c>
      <c r="J757" s="7">
        <v>44260</v>
      </c>
      <c r="K757" s="7">
        <v>44261</v>
      </c>
      <c r="M757" t="str">
        <f>IFERROR(INDEX(Table2[Campaign], MATCH(Table4[[#This Row],[Well Name (WellView Version)]], Table2[Well Name
Actual], 0)), "A_Others")</f>
        <v>WW - 2021</v>
      </c>
      <c r="N757" s="19">
        <f>IF(Table4[[#This Row],[Report Number]]=_xlfn.MINIFS(Table4[Report Number], Table4[Well Name (WellView Version)], Table4[[#This Row],[Well Name (WellView Version)]]), Table4[[#This Row],[Depth End (MD)]], Table4[[#This Row],[Depth End (MD)]]-F756)</f>
        <v>624</v>
      </c>
      <c r="O757" s="2">
        <f>IF(Table4[[#This Row],[Report Number]]=_xlfn.MINIFS(Table4[Report Number], Table4[Well Name (WellView Version)], Table4[[#This Row],[Well Name (WellView Version)]]), Table4[[#This Row],[Cum Time Log Days_WV]], Table4[[#This Row],[Cum Time Log Days_WV]]-G756)</f>
        <v>1.0000000000000007</v>
      </c>
      <c r="P757" s="2">
        <f>(Table4[[#This Row],[dZ ft]]&lt;=50)*Table4[[#This Row],[dT days]]</f>
        <v>0</v>
      </c>
      <c r="Q757">
        <f>YEAR(Table4[[#This Row],[Report Start Date]])</f>
        <v>2021</v>
      </c>
      <c r="R757">
        <f>Table4[[#This Row],[Year Start Date]]</f>
        <v>2021</v>
      </c>
    </row>
    <row r="758" spans="2:18" x14ac:dyDescent="0.3">
      <c r="B758">
        <v>756</v>
      </c>
      <c r="C758" t="s">
        <v>63</v>
      </c>
      <c r="D758" t="s">
        <v>271</v>
      </c>
      <c r="E758">
        <v>4</v>
      </c>
      <c r="F758" s="2">
        <v>1434</v>
      </c>
      <c r="G758" s="2">
        <v>3.0833333333333357</v>
      </c>
      <c r="H758">
        <v>0</v>
      </c>
      <c r="I758">
        <v>0</v>
      </c>
      <c r="J758" s="7">
        <v>44261</v>
      </c>
      <c r="K758" s="7">
        <v>44262</v>
      </c>
      <c r="L758" t="s">
        <v>527</v>
      </c>
      <c r="M758" t="str">
        <f>IFERROR(INDEX(Table2[Campaign], MATCH(Table4[[#This Row],[Well Name (WellView Version)]], Table2[Well Name
Actual], 0)), "A_Others")</f>
        <v>WW - 2021</v>
      </c>
      <c r="N758" s="19">
        <f>IF(Table4[[#This Row],[Report Number]]=_xlfn.MINIFS(Table4[Report Number], Table4[Well Name (WellView Version)], Table4[[#This Row],[Well Name (WellView Version)]]), Table4[[#This Row],[Depth End (MD)]], Table4[[#This Row],[Depth End (MD)]]-F757)</f>
        <v>0</v>
      </c>
      <c r="O758" s="2">
        <f>IF(Table4[[#This Row],[Report Number]]=_xlfn.MINIFS(Table4[Report Number], Table4[Well Name (WellView Version)], Table4[[#This Row],[Well Name (WellView Version)]]), Table4[[#This Row],[Cum Time Log Days_WV]], Table4[[#This Row],[Cum Time Log Days_WV]]-G757)</f>
        <v>1.0000000000000009</v>
      </c>
      <c r="P758" s="2">
        <f>(Table4[[#This Row],[dZ ft]]&lt;=50)*Table4[[#This Row],[dT days]]</f>
        <v>1.0000000000000009</v>
      </c>
      <c r="Q758">
        <f>YEAR(Table4[[#This Row],[Report Start Date]])</f>
        <v>2021</v>
      </c>
      <c r="R758">
        <f>Table4[[#This Row],[Year Start Date]]</f>
        <v>2021</v>
      </c>
    </row>
    <row r="759" spans="2:18" x14ac:dyDescent="0.3">
      <c r="B759">
        <v>757</v>
      </c>
      <c r="C759" t="s">
        <v>63</v>
      </c>
      <c r="D759" t="s">
        <v>271</v>
      </c>
      <c r="E759">
        <v>5</v>
      </c>
      <c r="F759" s="2">
        <v>1434</v>
      </c>
      <c r="G759" s="2">
        <v>4.0833333333333366</v>
      </c>
      <c r="H759">
        <v>0</v>
      </c>
      <c r="I759">
        <v>0</v>
      </c>
      <c r="J759" s="7">
        <v>44262</v>
      </c>
      <c r="K759" s="7">
        <v>44263</v>
      </c>
      <c r="L759" t="s">
        <v>527</v>
      </c>
      <c r="M759" t="str">
        <f>IFERROR(INDEX(Table2[Campaign], MATCH(Table4[[#This Row],[Well Name (WellView Version)]], Table2[Well Name
Actual], 0)), "A_Others")</f>
        <v>WW - 2021</v>
      </c>
      <c r="N759" s="19">
        <f>IF(Table4[[#This Row],[Report Number]]=_xlfn.MINIFS(Table4[Report Number], Table4[Well Name (WellView Version)], Table4[[#This Row],[Well Name (WellView Version)]]), Table4[[#This Row],[Depth End (MD)]], Table4[[#This Row],[Depth End (MD)]]-F758)</f>
        <v>0</v>
      </c>
      <c r="O759" s="2">
        <f>IF(Table4[[#This Row],[Report Number]]=_xlfn.MINIFS(Table4[Report Number], Table4[Well Name (WellView Version)], Table4[[#This Row],[Well Name (WellView Version)]]), Table4[[#This Row],[Cum Time Log Days_WV]], Table4[[#This Row],[Cum Time Log Days_WV]]-G758)</f>
        <v>1.0000000000000009</v>
      </c>
      <c r="P759" s="2">
        <f>(Table4[[#This Row],[dZ ft]]&lt;=50)*Table4[[#This Row],[dT days]]</f>
        <v>1.0000000000000009</v>
      </c>
      <c r="Q759">
        <f>YEAR(Table4[[#This Row],[Report Start Date]])</f>
        <v>2021</v>
      </c>
      <c r="R759">
        <f>Table4[[#This Row],[Year Start Date]]</f>
        <v>2021</v>
      </c>
    </row>
    <row r="760" spans="2:18" x14ac:dyDescent="0.3">
      <c r="B760">
        <v>758</v>
      </c>
      <c r="C760" t="s">
        <v>63</v>
      </c>
      <c r="D760" t="s">
        <v>271</v>
      </c>
      <c r="E760">
        <v>6</v>
      </c>
      <c r="F760" s="2">
        <v>1600</v>
      </c>
      <c r="G760" s="2">
        <v>5.0833333333333375</v>
      </c>
      <c r="H760">
        <v>165.99999999999991</v>
      </c>
      <c r="I760">
        <v>165.99999999999991</v>
      </c>
      <c r="J760" s="7">
        <v>44263</v>
      </c>
      <c r="K760" s="7">
        <v>44264</v>
      </c>
      <c r="L760" t="s">
        <v>527</v>
      </c>
      <c r="M760" t="str">
        <f>IFERROR(INDEX(Table2[Campaign], MATCH(Table4[[#This Row],[Well Name (WellView Version)]], Table2[Well Name
Actual], 0)), "A_Others")</f>
        <v>WW - 2021</v>
      </c>
      <c r="N760" s="19">
        <f>IF(Table4[[#This Row],[Report Number]]=_xlfn.MINIFS(Table4[Report Number], Table4[Well Name (WellView Version)], Table4[[#This Row],[Well Name (WellView Version)]]), Table4[[#This Row],[Depth End (MD)]], Table4[[#This Row],[Depth End (MD)]]-F759)</f>
        <v>166</v>
      </c>
      <c r="O760" s="2">
        <f>IF(Table4[[#This Row],[Report Number]]=_xlfn.MINIFS(Table4[Report Number], Table4[Well Name (WellView Version)], Table4[[#This Row],[Well Name (WellView Version)]]), Table4[[#This Row],[Cum Time Log Days_WV]], Table4[[#This Row],[Cum Time Log Days_WV]]-G759)</f>
        <v>1.0000000000000009</v>
      </c>
      <c r="P760" s="2">
        <f>(Table4[[#This Row],[dZ ft]]&lt;=50)*Table4[[#This Row],[dT days]]</f>
        <v>0</v>
      </c>
      <c r="Q760">
        <f>YEAR(Table4[[#This Row],[Report Start Date]])</f>
        <v>2021</v>
      </c>
      <c r="R760">
        <f>Table4[[#This Row],[Year Start Date]]</f>
        <v>2021</v>
      </c>
    </row>
    <row r="761" spans="2:18" x14ac:dyDescent="0.3">
      <c r="B761">
        <v>759</v>
      </c>
      <c r="C761" t="s">
        <v>63</v>
      </c>
      <c r="D761" t="s">
        <v>271</v>
      </c>
      <c r="E761">
        <v>7</v>
      </c>
      <c r="F761" s="2">
        <v>2614</v>
      </c>
      <c r="G761" s="2">
        <v>6.0833333333333384</v>
      </c>
      <c r="H761">
        <v>1014</v>
      </c>
      <c r="I761">
        <v>1014</v>
      </c>
      <c r="J761" s="7">
        <v>44264</v>
      </c>
      <c r="K761" s="7">
        <v>44265</v>
      </c>
      <c r="L761" t="s">
        <v>527</v>
      </c>
      <c r="M761" t="str">
        <f>IFERROR(INDEX(Table2[Campaign], MATCH(Table4[[#This Row],[Well Name (WellView Version)]], Table2[Well Name
Actual], 0)), "A_Others")</f>
        <v>WW - 2021</v>
      </c>
      <c r="N761" s="19">
        <f>IF(Table4[[#This Row],[Report Number]]=_xlfn.MINIFS(Table4[Report Number], Table4[Well Name (WellView Version)], Table4[[#This Row],[Well Name (WellView Version)]]), Table4[[#This Row],[Depth End (MD)]], Table4[[#This Row],[Depth End (MD)]]-F760)</f>
        <v>1014</v>
      </c>
      <c r="O761" s="2">
        <f>IF(Table4[[#This Row],[Report Number]]=_xlfn.MINIFS(Table4[Report Number], Table4[Well Name (WellView Version)], Table4[[#This Row],[Well Name (WellView Version)]]), Table4[[#This Row],[Cum Time Log Days_WV]], Table4[[#This Row],[Cum Time Log Days_WV]]-G760)</f>
        <v>1.0000000000000009</v>
      </c>
      <c r="P761" s="2">
        <f>(Table4[[#This Row],[dZ ft]]&lt;=50)*Table4[[#This Row],[dT days]]</f>
        <v>0</v>
      </c>
      <c r="Q761">
        <f>YEAR(Table4[[#This Row],[Report Start Date]])</f>
        <v>2021</v>
      </c>
      <c r="R761">
        <f>Table4[[#This Row],[Year Start Date]]</f>
        <v>2021</v>
      </c>
    </row>
    <row r="762" spans="2:18" x14ac:dyDescent="0.3">
      <c r="B762">
        <v>760</v>
      </c>
      <c r="C762" t="s">
        <v>63</v>
      </c>
      <c r="D762" t="s">
        <v>271</v>
      </c>
      <c r="E762">
        <v>8</v>
      </c>
      <c r="F762" s="2">
        <v>3200</v>
      </c>
      <c r="G762" s="2">
        <v>7.0833333333333393</v>
      </c>
      <c r="H762">
        <v>586</v>
      </c>
      <c r="I762">
        <v>586</v>
      </c>
      <c r="J762" s="7">
        <v>44265</v>
      </c>
      <c r="K762" s="7">
        <v>44266</v>
      </c>
      <c r="L762" t="s">
        <v>527</v>
      </c>
      <c r="M762" t="str">
        <f>IFERROR(INDEX(Table2[Campaign], MATCH(Table4[[#This Row],[Well Name (WellView Version)]], Table2[Well Name
Actual], 0)), "A_Others")</f>
        <v>WW - 2021</v>
      </c>
      <c r="N762" s="19">
        <f>IF(Table4[[#This Row],[Report Number]]=_xlfn.MINIFS(Table4[Report Number], Table4[Well Name (WellView Version)], Table4[[#This Row],[Well Name (WellView Version)]]), Table4[[#This Row],[Depth End (MD)]], Table4[[#This Row],[Depth End (MD)]]-F761)</f>
        <v>586</v>
      </c>
      <c r="O762" s="2">
        <f>IF(Table4[[#This Row],[Report Number]]=_xlfn.MINIFS(Table4[Report Number], Table4[Well Name (WellView Version)], Table4[[#This Row],[Well Name (WellView Version)]]), Table4[[#This Row],[Cum Time Log Days_WV]], Table4[[#This Row],[Cum Time Log Days_WV]]-G761)</f>
        <v>1.0000000000000009</v>
      </c>
      <c r="P762" s="2">
        <f>(Table4[[#This Row],[dZ ft]]&lt;=50)*Table4[[#This Row],[dT days]]</f>
        <v>0</v>
      </c>
      <c r="Q762">
        <f>YEAR(Table4[[#This Row],[Report Start Date]])</f>
        <v>2021</v>
      </c>
      <c r="R762">
        <f>Table4[[#This Row],[Year Start Date]]</f>
        <v>2021</v>
      </c>
    </row>
    <row r="763" spans="2:18" x14ac:dyDescent="0.3">
      <c r="B763">
        <v>761</v>
      </c>
      <c r="C763" t="s">
        <v>63</v>
      </c>
      <c r="D763" t="s">
        <v>271</v>
      </c>
      <c r="E763">
        <v>9</v>
      </c>
      <c r="F763" s="2">
        <v>3200</v>
      </c>
      <c r="G763" s="2">
        <v>8.0833333333333393</v>
      </c>
      <c r="H763">
        <v>0</v>
      </c>
      <c r="I763">
        <v>0</v>
      </c>
      <c r="J763" s="7">
        <v>44266</v>
      </c>
      <c r="K763" s="7">
        <v>44267</v>
      </c>
      <c r="L763" t="s">
        <v>527</v>
      </c>
      <c r="M763" t="str">
        <f>IFERROR(INDEX(Table2[Campaign], MATCH(Table4[[#This Row],[Well Name (WellView Version)]], Table2[Well Name
Actual], 0)), "A_Others")</f>
        <v>WW - 2021</v>
      </c>
      <c r="N763" s="19">
        <f>IF(Table4[[#This Row],[Report Number]]=_xlfn.MINIFS(Table4[Report Number], Table4[Well Name (WellView Version)], Table4[[#This Row],[Well Name (WellView Version)]]), Table4[[#This Row],[Depth End (MD)]], Table4[[#This Row],[Depth End (MD)]]-F762)</f>
        <v>0</v>
      </c>
      <c r="O763" s="2">
        <f>IF(Table4[[#This Row],[Report Number]]=_xlfn.MINIFS(Table4[Report Number], Table4[Well Name (WellView Version)], Table4[[#This Row],[Well Name (WellView Version)]]), Table4[[#This Row],[Cum Time Log Days_WV]], Table4[[#This Row],[Cum Time Log Days_WV]]-G762)</f>
        <v>1</v>
      </c>
      <c r="P763" s="2">
        <f>(Table4[[#This Row],[dZ ft]]&lt;=50)*Table4[[#This Row],[dT days]]</f>
        <v>1</v>
      </c>
      <c r="Q763">
        <f>YEAR(Table4[[#This Row],[Report Start Date]])</f>
        <v>2021</v>
      </c>
      <c r="R763">
        <f>Table4[[#This Row],[Year Start Date]]</f>
        <v>2021</v>
      </c>
    </row>
    <row r="764" spans="2:18" x14ac:dyDescent="0.3">
      <c r="B764">
        <v>762</v>
      </c>
      <c r="C764" t="s">
        <v>63</v>
      </c>
      <c r="D764" t="s">
        <v>271</v>
      </c>
      <c r="E764">
        <v>10</v>
      </c>
      <c r="F764" s="2">
        <v>3200</v>
      </c>
      <c r="G764" s="2">
        <v>9.0833333333333393</v>
      </c>
      <c r="H764">
        <v>0</v>
      </c>
      <c r="I764">
        <v>0</v>
      </c>
      <c r="J764" s="7">
        <v>44267</v>
      </c>
      <c r="K764" s="7">
        <v>44268</v>
      </c>
      <c r="L764" t="s">
        <v>519</v>
      </c>
      <c r="M764" t="str">
        <f>IFERROR(INDEX(Table2[Campaign], MATCH(Table4[[#This Row],[Well Name (WellView Version)]], Table2[Well Name
Actual], 0)), "A_Others")</f>
        <v>WW - 2021</v>
      </c>
      <c r="N764" s="19">
        <f>IF(Table4[[#This Row],[Report Number]]=_xlfn.MINIFS(Table4[Report Number], Table4[Well Name (WellView Version)], Table4[[#This Row],[Well Name (WellView Version)]]), Table4[[#This Row],[Depth End (MD)]], Table4[[#This Row],[Depth End (MD)]]-F763)</f>
        <v>0</v>
      </c>
      <c r="O764" s="2">
        <f>IF(Table4[[#This Row],[Report Number]]=_xlfn.MINIFS(Table4[Report Number], Table4[Well Name (WellView Version)], Table4[[#This Row],[Well Name (WellView Version)]]), Table4[[#This Row],[Cum Time Log Days_WV]], Table4[[#This Row],[Cum Time Log Days_WV]]-G763)</f>
        <v>1</v>
      </c>
      <c r="P764" s="2">
        <f>(Table4[[#This Row],[dZ ft]]&lt;=50)*Table4[[#This Row],[dT days]]</f>
        <v>1</v>
      </c>
      <c r="Q764">
        <f>YEAR(Table4[[#This Row],[Report Start Date]])</f>
        <v>2021</v>
      </c>
      <c r="R764">
        <f>Table4[[#This Row],[Year Start Date]]</f>
        <v>2021</v>
      </c>
    </row>
    <row r="765" spans="2:18" x14ac:dyDescent="0.3">
      <c r="B765">
        <v>763</v>
      </c>
      <c r="C765" t="s">
        <v>63</v>
      </c>
      <c r="D765" t="s">
        <v>271</v>
      </c>
      <c r="E765">
        <v>11</v>
      </c>
      <c r="F765" s="2">
        <v>3200</v>
      </c>
      <c r="G765" s="2">
        <v>10.083333333333339</v>
      </c>
      <c r="H765">
        <v>0</v>
      </c>
      <c r="I765">
        <v>0</v>
      </c>
      <c r="J765" s="7">
        <v>44268</v>
      </c>
      <c r="K765" s="7">
        <v>44269</v>
      </c>
      <c r="L765" t="s">
        <v>519</v>
      </c>
      <c r="M765" t="str">
        <f>IFERROR(INDEX(Table2[Campaign], MATCH(Table4[[#This Row],[Well Name (WellView Version)]], Table2[Well Name
Actual], 0)), "A_Others")</f>
        <v>WW - 2021</v>
      </c>
      <c r="N765" s="19">
        <f>IF(Table4[[#This Row],[Report Number]]=_xlfn.MINIFS(Table4[Report Number], Table4[Well Name (WellView Version)], Table4[[#This Row],[Well Name (WellView Version)]]), Table4[[#This Row],[Depth End (MD)]], Table4[[#This Row],[Depth End (MD)]]-F764)</f>
        <v>0</v>
      </c>
      <c r="O765" s="2">
        <f>IF(Table4[[#This Row],[Report Number]]=_xlfn.MINIFS(Table4[Report Number], Table4[Well Name (WellView Version)], Table4[[#This Row],[Well Name (WellView Version)]]), Table4[[#This Row],[Cum Time Log Days_WV]], Table4[[#This Row],[Cum Time Log Days_WV]]-G764)</f>
        <v>1</v>
      </c>
      <c r="P765" s="2">
        <f>(Table4[[#This Row],[dZ ft]]&lt;=50)*Table4[[#This Row],[dT days]]</f>
        <v>1</v>
      </c>
      <c r="Q765">
        <f>YEAR(Table4[[#This Row],[Report Start Date]])</f>
        <v>2021</v>
      </c>
      <c r="R765">
        <f>Table4[[#This Row],[Year Start Date]]</f>
        <v>2021</v>
      </c>
    </row>
    <row r="766" spans="2:18" x14ac:dyDescent="0.3">
      <c r="B766">
        <v>764</v>
      </c>
      <c r="C766" t="s">
        <v>63</v>
      </c>
      <c r="D766" t="s">
        <v>271</v>
      </c>
      <c r="E766">
        <v>12</v>
      </c>
      <c r="F766" s="2">
        <v>3200</v>
      </c>
      <c r="G766" s="2">
        <v>11.083333333333339</v>
      </c>
      <c r="H766">
        <v>0</v>
      </c>
      <c r="I766">
        <v>0</v>
      </c>
      <c r="J766" s="7">
        <v>44269</v>
      </c>
      <c r="K766" s="7">
        <v>44270</v>
      </c>
      <c r="L766" t="s">
        <v>521</v>
      </c>
      <c r="M766" t="str">
        <f>IFERROR(INDEX(Table2[Campaign], MATCH(Table4[[#This Row],[Well Name (WellView Version)]], Table2[Well Name
Actual], 0)), "A_Others")</f>
        <v>WW - 2021</v>
      </c>
      <c r="N766" s="19">
        <f>IF(Table4[[#This Row],[Report Number]]=_xlfn.MINIFS(Table4[Report Number], Table4[Well Name (WellView Version)], Table4[[#This Row],[Well Name (WellView Version)]]), Table4[[#This Row],[Depth End (MD)]], Table4[[#This Row],[Depth End (MD)]]-F765)</f>
        <v>0</v>
      </c>
      <c r="O766" s="2">
        <f>IF(Table4[[#This Row],[Report Number]]=_xlfn.MINIFS(Table4[Report Number], Table4[Well Name (WellView Version)], Table4[[#This Row],[Well Name (WellView Version)]]), Table4[[#This Row],[Cum Time Log Days_WV]], Table4[[#This Row],[Cum Time Log Days_WV]]-G765)</f>
        <v>1</v>
      </c>
      <c r="P766" s="2">
        <f>(Table4[[#This Row],[dZ ft]]&lt;=50)*Table4[[#This Row],[dT days]]</f>
        <v>1</v>
      </c>
      <c r="Q766">
        <f>YEAR(Table4[[#This Row],[Report Start Date]])</f>
        <v>2021</v>
      </c>
      <c r="R766">
        <f>Table4[[#This Row],[Year Start Date]]</f>
        <v>2021</v>
      </c>
    </row>
    <row r="767" spans="2:18" x14ac:dyDescent="0.3">
      <c r="B767">
        <v>765</v>
      </c>
      <c r="C767" t="s">
        <v>63</v>
      </c>
      <c r="D767" t="s">
        <v>271</v>
      </c>
      <c r="E767">
        <v>13</v>
      </c>
      <c r="F767" s="2">
        <v>3485</v>
      </c>
      <c r="G767" s="2">
        <v>12.083333333333339</v>
      </c>
      <c r="H767">
        <v>285.00000000000017</v>
      </c>
      <c r="I767">
        <v>285.00000000000017</v>
      </c>
      <c r="J767" s="7">
        <v>44270</v>
      </c>
      <c r="K767" s="7">
        <v>44271</v>
      </c>
      <c r="L767" t="s">
        <v>521</v>
      </c>
      <c r="M767" t="str">
        <f>IFERROR(INDEX(Table2[Campaign], MATCH(Table4[[#This Row],[Well Name (WellView Version)]], Table2[Well Name
Actual], 0)), "A_Others")</f>
        <v>WW - 2021</v>
      </c>
      <c r="N767" s="19">
        <f>IF(Table4[[#This Row],[Report Number]]=_xlfn.MINIFS(Table4[Report Number], Table4[Well Name (WellView Version)], Table4[[#This Row],[Well Name (WellView Version)]]), Table4[[#This Row],[Depth End (MD)]], Table4[[#This Row],[Depth End (MD)]]-F766)</f>
        <v>285</v>
      </c>
      <c r="O767" s="2">
        <f>IF(Table4[[#This Row],[Report Number]]=_xlfn.MINIFS(Table4[Report Number], Table4[Well Name (WellView Version)], Table4[[#This Row],[Well Name (WellView Version)]]), Table4[[#This Row],[Cum Time Log Days_WV]], Table4[[#This Row],[Cum Time Log Days_WV]]-G766)</f>
        <v>1</v>
      </c>
      <c r="P767" s="2">
        <f>(Table4[[#This Row],[dZ ft]]&lt;=50)*Table4[[#This Row],[dT days]]</f>
        <v>0</v>
      </c>
      <c r="Q767">
        <f>YEAR(Table4[[#This Row],[Report Start Date]])</f>
        <v>2021</v>
      </c>
      <c r="R767">
        <f>Table4[[#This Row],[Year Start Date]]</f>
        <v>2021</v>
      </c>
    </row>
    <row r="768" spans="2:18" x14ac:dyDescent="0.3">
      <c r="B768">
        <v>766</v>
      </c>
      <c r="C768" t="s">
        <v>63</v>
      </c>
      <c r="D768" t="s">
        <v>271</v>
      </c>
      <c r="E768">
        <v>14</v>
      </c>
      <c r="F768" s="2">
        <v>4805</v>
      </c>
      <c r="G768" s="2">
        <v>13.083333333333339</v>
      </c>
      <c r="H768">
        <v>1320</v>
      </c>
      <c r="I768">
        <v>1320</v>
      </c>
      <c r="J768" s="7">
        <v>44271</v>
      </c>
      <c r="K768" s="7">
        <v>44272</v>
      </c>
      <c r="L768" t="s">
        <v>521</v>
      </c>
      <c r="M768" t="str">
        <f>IFERROR(INDEX(Table2[Campaign], MATCH(Table4[[#This Row],[Well Name (WellView Version)]], Table2[Well Name
Actual], 0)), "A_Others")</f>
        <v>WW - 2021</v>
      </c>
      <c r="N768" s="19">
        <f>IF(Table4[[#This Row],[Report Number]]=_xlfn.MINIFS(Table4[Report Number], Table4[Well Name (WellView Version)], Table4[[#This Row],[Well Name (WellView Version)]]), Table4[[#This Row],[Depth End (MD)]], Table4[[#This Row],[Depth End (MD)]]-F767)</f>
        <v>1320</v>
      </c>
      <c r="O768" s="2">
        <f>IF(Table4[[#This Row],[Report Number]]=_xlfn.MINIFS(Table4[Report Number], Table4[Well Name (WellView Version)], Table4[[#This Row],[Well Name (WellView Version)]]), Table4[[#This Row],[Cum Time Log Days_WV]], Table4[[#This Row],[Cum Time Log Days_WV]]-G767)</f>
        <v>1</v>
      </c>
      <c r="P768" s="2">
        <f>(Table4[[#This Row],[dZ ft]]&lt;=50)*Table4[[#This Row],[dT days]]</f>
        <v>0</v>
      </c>
      <c r="Q768">
        <f>YEAR(Table4[[#This Row],[Report Start Date]])</f>
        <v>2021</v>
      </c>
      <c r="R768">
        <f>Table4[[#This Row],[Year Start Date]]</f>
        <v>2021</v>
      </c>
    </row>
    <row r="769" spans="2:18" x14ac:dyDescent="0.3">
      <c r="B769">
        <v>767</v>
      </c>
      <c r="C769" t="s">
        <v>63</v>
      </c>
      <c r="D769" t="s">
        <v>271</v>
      </c>
      <c r="E769">
        <v>15</v>
      </c>
      <c r="F769" s="2">
        <v>5246</v>
      </c>
      <c r="G769" s="2">
        <v>14.083333333333339</v>
      </c>
      <c r="H769">
        <v>440.99999999999989</v>
      </c>
      <c r="I769">
        <v>440.99999999999989</v>
      </c>
      <c r="J769" s="7">
        <v>44272</v>
      </c>
      <c r="K769" s="7">
        <v>44273</v>
      </c>
      <c r="L769" t="s">
        <v>520</v>
      </c>
      <c r="M769" t="str">
        <f>IFERROR(INDEX(Table2[Campaign], MATCH(Table4[[#This Row],[Well Name (WellView Version)]], Table2[Well Name
Actual], 0)), "A_Others")</f>
        <v>WW - 2021</v>
      </c>
      <c r="N769" s="19">
        <f>IF(Table4[[#This Row],[Report Number]]=_xlfn.MINIFS(Table4[Report Number], Table4[Well Name (WellView Version)], Table4[[#This Row],[Well Name (WellView Version)]]), Table4[[#This Row],[Depth End (MD)]], Table4[[#This Row],[Depth End (MD)]]-F768)</f>
        <v>441</v>
      </c>
      <c r="O769" s="2">
        <f>IF(Table4[[#This Row],[Report Number]]=_xlfn.MINIFS(Table4[Report Number], Table4[Well Name (WellView Version)], Table4[[#This Row],[Well Name (WellView Version)]]), Table4[[#This Row],[Cum Time Log Days_WV]], Table4[[#This Row],[Cum Time Log Days_WV]]-G768)</f>
        <v>1</v>
      </c>
      <c r="P769" s="2">
        <f>(Table4[[#This Row],[dZ ft]]&lt;=50)*Table4[[#This Row],[dT days]]</f>
        <v>0</v>
      </c>
      <c r="Q769">
        <f>YEAR(Table4[[#This Row],[Report Start Date]])</f>
        <v>2021</v>
      </c>
      <c r="R769">
        <f>Table4[[#This Row],[Year Start Date]]</f>
        <v>2021</v>
      </c>
    </row>
    <row r="770" spans="2:18" x14ac:dyDescent="0.3">
      <c r="B770">
        <v>768</v>
      </c>
      <c r="C770" t="s">
        <v>63</v>
      </c>
      <c r="D770" t="s">
        <v>271</v>
      </c>
      <c r="E770">
        <v>16</v>
      </c>
      <c r="F770" s="2">
        <v>5246</v>
      </c>
      <c r="G770" s="2">
        <v>15.083333333333339</v>
      </c>
      <c r="J770" s="7">
        <v>44273</v>
      </c>
      <c r="K770" s="7">
        <v>44274</v>
      </c>
      <c r="L770" t="s">
        <v>520</v>
      </c>
      <c r="M770" t="str">
        <f>IFERROR(INDEX(Table2[Campaign], MATCH(Table4[[#This Row],[Well Name (WellView Version)]], Table2[Well Name
Actual], 0)), "A_Others")</f>
        <v>WW - 2021</v>
      </c>
      <c r="N770" s="19">
        <f>IF(Table4[[#This Row],[Report Number]]=_xlfn.MINIFS(Table4[Report Number], Table4[Well Name (WellView Version)], Table4[[#This Row],[Well Name (WellView Version)]]), Table4[[#This Row],[Depth End (MD)]], Table4[[#This Row],[Depth End (MD)]]-F769)</f>
        <v>0</v>
      </c>
      <c r="O770" s="2">
        <f>IF(Table4[[#This Row],[Report Number]]=_xlfn.MINIFS(Table4[Report Number], Table4[Well Name (WellView Version)], Table4[[#This Row],[Well Name (WellView Version)]]), Table4[[#This Row],[Cum Time Log Days_WV]], Table4[[#This Row],[Cum Time Log Days_WV]]-G769)</f>
        <v>1</v>
      </c>
      <c r="P770" s="2">
        <f>(Table4[[#This Row],[dZ ft]]&lt;=50)*Table4[[#This Row],[dT days]]</f>
        <v>1</v>
      </c>
      <c r="Q770">
        <f>YEAR(Table4[[#This Row],[Report Start Date]])</f>
        <v>2021</v>
      </c>
      <c r="R770">
        <f>Table4[[#This Row],[Year Start Date]]</f>
        <v>2021</v>
      </c>
    </row>
    <row r="771" spans="2:18" x14ac:dyDescent="0.3">
      <c r="B771">
        <v>769</v>
      </c>
      <c r="C771" t="s">
        <v>63</v>
      </c>
      <c r="D771" t="s">
        <v>271</v>
      </c>
      <c r="E771">
        <v>17</v>
      </c>
      <c r="F771" s="2">
        <v>6214</v>
      </c>
      <c r="G771" s="2">
        <v>16.083333333333339</v>
      </c>
      <c r="H771">
        <v>967.99999999999977</v>
      </c>
      <c r="I771">
        <v>967.99999999999977</v>
      </c>
      <c r="J771" s="7">
        <v>44274</v>
      </c>
      <c r="K771" s="7">
        <v>44275</v>
      </c>
      <c r="L771" t="s">
        <v>520</v>
      </c>
      <c r="M771" t="str">
        <f>IFERROR(INDEX(Table2[Campaign], MATCH(Table4[[#This Row],[Well Name (WellView Version)]], Table2[Well Name
Actual], 0)), "A_Others")</f>
        <v>WW - 2021</v>
      </c>
      <c r="N771" s="19">
        <f>IF(Table4[[#This Row],[Report Number]]=_xlfn.MINIFS(Table4[Report Number], Table4[Well Name (WellView Version)], Table4[[#This Row],[Well Name (WellView Version)]]), Table4[[#This Row],[Depth End (MD)]], Table4[[#This Row],[Depth End (MD)]]-F770)</f>
        <v>968</v>
      </c>
      <c r="O771" s="2">
        <f>IF(Table4[[#This Row],[Report Number]]=_xlfn.MINIFS(Table4[Report Number], Table4[Well Name (WellView Version)], Table4[[#This Row],[Well Name (WellView Version)]]), Table4[[#This Row],[Cum Time Log Days_WV]], Table4[[#This Row],[Cum Time Log Days_WV]]-G770)</f>
        <v>1</v>
      </c>
      <c r="P771" s="2">
        <f>(Table4[[#This Row],[dZ ft]]&lt;=50)*Table4[[#This Row],[dT days]]</f>
        <v>0</v>
      </c>
      <c r="Q771">
        <f>YEAR(Table4[[#This Row],[Report Start Date]])</f>
        <v>2021</v>
      </c>
      <c r="R771">
        <f>Table4[[#This Row],[Year Start Date]]</f>
        <v>2021</v>
      </c>
    </row>
    <row r="772" spans="2:18" x14ac:dyDescent="0.3">
      <c r="B772">
        <v>770</v>
      </c>
      <c r="C772" t="s">
        <v>63</v>
      </c>
      <c r="D772" t="s">
        <v>271</v>
      </c>
      <c r="E772">
        <v>18</v>
      </c>
      <c r="F772" s="2">
        <v>7158</v>
      </c>
      <c r="G772" s="2">
        <v>17.083333333333339</v>
      </c>
      <c r="H772">
        <v>944.00000000000057</v>
      </c>
      <c r="I772">
        <v>944.00000000000057</v>
      </c>
      <c r="J772" s="7">
        <v>44275</v>
      </c>
      <c r="K772" s="7">
        <v>44276</v>
      </c>
      <c r="L772" t="s">
        <v>520</v>
      </c>
      <c r="M772" t="str">
        <f>IFERROR(INDEX(Table2[Campaign], MATCH(Table4[[#This Row],[Well Name (WellView Version)]], Table2[Well Name
Actual], 0)), "A_Others")</f>
        <v>WW - 2021</v>
      </c>
      <c r="N772" s="19">
        <f>IF(Table4[[#This Row],[Report Number]]=_xlfn.MINIFS(Table4[Report Number], Table4[Well Name (WellView Version)], Table4[[#This Row],[Well Name (WellView Version)]]), Table4[[#This Row],[Depth End (MD)]], Table4[[#This Row],[Depth End (MD)]]-F771)</f>
        <v>944</v>
      </c>
      <c r="O772" s="2">
        <f>IF(Table4[[#This Row],[Report Number]]=_xlfn.MINIFS(Table4[Report Number], Table4[Well Name (WellView Version)], Table4[[#This Row],[Well Name (WellView Version)]]), Table4[[#This Row],[Cum Time Log Days_WV]], Table4[[#This Row],[Cum Time Log Days_WV]]-G771)</f>
        <v>1</v>
      </c>
      <c r="P772" s="2">
        <f>(Table4[[#This Row],[dZ ft]]&lt;=50)*Table4[[#This Row],[dT days]]</f>
        <v>0</v>
      </c>
      <c r="Q772">
        <f>YEAR(Table4[[#This Row],[Report Start Date]])</f>
        <v>2021</v>
      </c>
      <c r="R772">
        <f>Table4[[#This Row],[Year Start Date]]</f>
        <v>2021</v>
      </c>
    </row>
    <row r="773" spans="2:18" x14ac:dyDescent="0.3">
      <c r="B773">
        <v>771</v>
      </c>
      <c r="C773" t="s">
        <v>63</v>
      </c>
      <c r="D773" t="s">
        <v>271</v>
      </c>
      <c r="E773">
        <v>19</v>
      </c>
      <c r="F773" s="2">
        <v>7158</v>
      </c>
      <c r="G773" s="2">
        <v>18.083333333333339</v>
      </c>
      <c r="H773">
        <v>0</v>
      </c>
      <c r="I773">
        <v>0</v>
      </c>
      <c r="J773" s="7">
        <v>44276</v>
      </c>
      <c r="K773" s="7">
        <v>44277</v>
      </c>
      <c r="L773" t="s">
        <v>529</v>
      </c>
      <c r="M773" t="str">
        <f>IFERROR(INDEX(Table2[Campaign], MATCH(Table4[[#This Row],[Well Name (WellView Version)]], Table2[Well Name
Actual], 0)), "A_Others")</f>
        <v>WW - 2021</v>
      </c>
      <c r="N773" s="19">
        <f>IF(Table4[[#This Row],[Report Number]]=_xlfn.MINIFS(Table4[Report Number], Table4[Well Name (WellView Version)], Table4[[#This Row],[Well Name (WellView Version)]]), Table4[[#This Row],[Depth End (MD)]], Table4[[#This Row],[Depth End (MD)]]-F772)</f>
        <v>0</v>
      </c>
      <c r="O773" s="2">
        <f>IF(Table4[[#This Row],[Report Number]]=_xlfn.MINIFS(Table4[Report Number], Table4[Well Name (WellView Version)], Table4[[#This Row],[Well Name (WellView Version)]]), Table4[[#This Row],[Cum Time Log Days_WV]], Table4[[#This Row],[Cum Time Log Days_WV]]-G772)</f>
        <v>1</v>
      </c>
      <c r="P773" s="2">
        <f>(Table4[[#This Row],[dZ ft]]&lt;=50)*Table4[[#This Row],[dT days]]</f>
        <v>1</v>
      </c>
      <c r="Q773">
        <f>YEAR(Table4[[#This Row],[Report Start Date]])</f>
        <v>2021</v>
      </c>
      <c r="R773">
        <f>Table4[[#This Row],[Year Start Date]]</f>
        <v>2021</v>
      </c>
    </row>
    <row r="774" spans="2:18" x14ac:dyDescent="0.3">
      <c r="B774">
        <v>772</v>
      </c>
      <c r="C774" t="s">
        <v>63</v>
      </c>
      <c r="D774" t="s">
        <v>271</v>
      </c>
      <c r="E774">
        <v>20</v>
      </c>
      <c r="F774" s="2">
        <v>7158</v>
      </c>
      <c r="G774" s="2">
        <v>18.458333333333339</v>
      </c>
      <c r="H774">
        <v>0</v>
      </c>
      <c r="I774">
        <v>0</v>
      </c>
      <c r="J774" s="7">
        <v>44277</v>
      </c>
      <c r="K774" s="7">
        <v>44278</v>
      </c>
      <c r="L774" t="s">
        <v>529</v>
      </c>
      <c r="M774" t="str">
        <f>IFERROR(INDEX(Table2[Campaign], MATCH(Table4[[#This Row],[Well Name (WellView Version)]], Table2[Well Name
Actual], 0)), "A_Others")</f>
        <v>WW - 2021</v>
      </c>
      <c r="N774" s="19">
        <f>IF(Table4[[#This Row],[Report Number]]=_xlfn.MINIFS(Table4[Report Number], Table4[Well Name (WellView Version)], Table4[[#This Row],[Well Name (WellView Version)]]), Table4[[#This Row],[Depth End (MD)]], Table4[[#This Row],[Depth End (MD)]]-F773)</f>
        <v>0</v>
      </c>
      <c r="O774" s="2">
        <f>IF(Table4[[#This Row],[Report Number]]=_xlfn.MINIFS(Table4[Report Number], Table4[Well Name (WellView Version)], Table4[[#This Row],[Well Name (WellView Version)]]), Table4[[#This Row],[Cum Time Log Days_WV]], Table4[[#This Row],[Cum Time Log Days_WV]]-G773)</f>
        <v>0.375</v>
      </c>
      <c r="P774" s="2">
        <f>(Table4[[#This Row],[dZ ft]]&lt;=50)*Table4[[#This Row],[dT days]]</f>
        <v>0.375</v>
      </c>
      <c r="Q774">
        <f>YEAR(Table4[[#This Row],[Report Start Date]])</f>
        <v>2021</v>
      </c>
      <c r="R774">
        <f>Table4[[#This Row],[Year Start Date]]</f>
        <v>2021</v>
      </c>
    </row>
    <row r="775" spans="2:18" x14ac:dyDescent="0.3">
      <c r="B775">
        <v>773</v>
      </c>
      <c r="C775" t="s">
        <v>62</v>
      </c>
      <c r="D775" t="s">
        <v>271</v>
      </c>
      <c r="E775">
        <v>1</v>
      </c>
      <c r="F775" s="2">
        <v>735</v>
      </c>
      <c r="G775" s="2">
        <v>1.0000000000000009</v>
      </c>
      <c r="H775">
        <v>554</v>
      </c>
      <c r="I775">
        <v>554</v>
      </c>
      <c r="J775" s="7">
        <v>44280</v>
      </c>
      <c r="K775" s="7">
        <v>44281</v>
      </c>
      <c r="M775" t="str">
        <f>IFERROR(INDEX(Table2[Campaign], MATCH(Table4[[#This Row],[Well Name (WellView Version)]], Table2[Well Name
Actual], 0)), "A_Others")</f>
        <v>WW - 2021</v>
      </c>
      <c r="N775" s="19">
        <f>IF(Table4[[#This Row],[Report Number]]=_xlfn.MINIFS(Table4[Report Number], Table4[Well Name (WellView Version)], Table4[[#This Row],[Well Name (WellView Version)]]), Table4[[#This Row],[Depth End (MD)]], Table4[[#This Row],[Depth End (MD)]]-F774)</f>
        <v>735</v>
      </c>
      <c r="O775" s="2">
        <f>IF(Table4[[#This Row],[Report Number]]=_xlfn.MINIFS(Table4[Report Number], Table4[Well Name (WellView Version)], Table4[[#This Row],[Well Name (WellView Version)]]), Table4[[#This Row],[Cum Time Log Days_WV]], Table4[[#This Row],[Cum Time Log Days_WV]]-G774)</f>
        <v>1.0000000000000009</v>
      </c>
      <c r="P775" s="2">
        <f>(Table4[[#This Row],[dZ ft]]&lt;=50)*Table4[[#This Row],[dT days]]</f>
        <v>0</v>
      </c>
      <c r="Q775">
        <f>YEAR(Table4[[#This Row],[Report Start Date]])</f>
        <v>2021</v>
      </c>
      <c r="R775">
        <f>Table4[[#This Row],[Year Start Date]]</f>
        <v>2021</v>
      </c>
    </row>
    <row r="776" spans="2:18" x14ac:dyDescent="0.3">
      <c r="B776">
        <v>774</v>
      </c>
      <c r="C776" t="s">
        <v>62</v>
      </c>
      <c r="D776" t="s">
        <v>271</v>
      </c>
      <c r="E776">
        <v>2</v>
      </c>
      <c r="F776" s="2">
        <v>1274</v>
      </c>
      <c r="G776" s="2">
        <v>2.0000000000000018</v>
      </c>
      <c r="H776">
        <v>538.99999999999989</v>
      </c>
      <c r="I776">
        <v>538.99999999999989</v>
      </c>
      <c r="J776" s="7">
        <v>44281</v>
      </c>
      <c r="K776" s="7">
        <v>44282</v>
      </c>
      <c r="M776" t="str">
        <f>IFERROR(INDEX(Table2[Campaign], MATCH(Table4[[#This Row],[Well Name (WellView Version)]], Table2[Well Name
Actual], 0)), "A_Others")</f>
        <v>WW - 2021</v>
      </c>
      <c r="N776" s="19">
        <f>IF(Table4[[#This Row],[Report Number]]=_xlfn.MINIFS(Table4[Report Number], Table4[Well Name (WellView Version)], Table4[[#This Row],[Well Name (WellView Version)]]), Table4[[#This Row],[Depth End (MD)]], Table4[[#This Row],[Depth End (MD)]]-F775)</f>
        <v>539</v>
      </c>
      <c r="O776" s="2">
        <f>IF(Table4[[#This Row],[Report Number]]=_xlfn.MINIFS(Table4[Report Number], Table4[Well Name (WellView Version)], Table4[[#This Row],[Well Name (WellView Version)]]), Table4[[#This Row],[Cum Time Log Days_WV]], Table4[[#This Row],[Cum Time Log Days_WV]]-G775)</f>
        <v>1.0000000000000009</v>
      </c>
      <c r="P776" s="2">
        <f>(Table4[[#This Row],[dZ ft]]&lt;=50)*Table4[[#This Row],[dT days]]</f>
        <v>0</v>
      </c>
      <c r="Q776">
        <f>YEAR(Table4[[#This Row],[Report Start Date]])</f>
        <v>2021</v>
      </c>
      <c r="R776">
        <f>Table4[[#This Row],[Year Start Date]]</f>
        <v>2021</v>
      </c>
    </row>
    <row r="777" spans="2:18" x14ac:dyDescent="0.3">
      <c r="B777">
        <v>775</v>
      </c>
      <c r="C777" t="s">
        <v>62</v>
      </c>
      <c r="D777" t="s">
        <v>271</v>
      </c>
      <c r="E777">
        <v>3</v>
      </c>
      <c r="F777" s="2">
        <v>1274</v>
      </c>
      <c r="G777" s="2">
        <v>3.0000000000000027</v>
      </c>
      <c r="H777">
        <v>0</v>
      </c>
      <c r="I777">
        <v>0</v>
      </c>
      <c r="J777" s="7">
        <v>44282</v>
      </c>
      <c r="K777" s="7">
        <v>44283</v>
      </c>
      <c r="M777" t="str">
        <f>IFERROR(INDEX(Table2[Campaign], MATCH(Table4[[#This Row],[Well Name (WellView Version)]], Table2[Well Name
Actual], 0)), "A_Others")</f>
        <v>WW - 2021</v>
      </c>
      <c r="N777" s="19">
        <f>IF(Table4[[#This Row],[Report Number]]=_xlfn.MINIFS(Table4[Report Number], Table4[Well Name (WellView Version)], Table4[[#This Row],[Well Name (WellView Version)]]), Table4[[#This Row],[Depth End (MD)]], Table4[[#This Row],[Depth End (MD)]]-F776)</f>
        <v>0</v>
      </c>
      <c r="O777" s="2">
        <f>IF(Table4[[#This Row],[Report Number]]=_xlfn.MINIFS(Table4[Report Number], Table4[Well Name (WellView Version)], Table4[[#This Row],[Well Name (WellView Version)]]), Table4[[#This Row],[Cum Time Log Days_WV]], Table4[[#This Row],[Cum Time Log Days_WV]]-G776)</f>
        <v>1.0000000000000009</v>
      </c>
      <c r="P777" s="2">
        <f>(Table4[[#This Row],[dZ ft]]&lt;=50)*Table4[[#This Row],[dT days]]</f>
        <v>1.0000000000000009</v>
      </c>
      <c r="Q777">
        <f>YEAR(Table4[[#This Row],[Report Start Date]])</f>
        <v>2021</v>
      </c>
      <c r="R777">
        <f>Table4[[#This Row],[Year Start Date]]</f>
        <v>2021</v>
      </c>
    </row>
    <row r="778" spans="2:18" x14ac:dyDescent="0.3">
      <c r="B778">
        <v>776</v>
      </c>
      <c r="C778" t="s">
        <v>62</v>
      </c>
      <c r="D778" t="s">
        <v>271</v>
      </c>
      <c r="E778">
        <v>4</v>
      </c>
      <c r="F778" s="2">
        <v>1274</v>
      </c>
      <c r="G778" s="2">
        <v>4.0000000000000036</v>
      </c>
      <c r="H778">
        <v>0</v>
      </c>
      <c r="I778">
        <v>0</v>
      </c>
      <c r="J778" s="7">
        <v>44283</v>
      </c>
      <c r="K778" s="7">
        <v>44284</v>
      </c>
      <c r="L778" t="s">
        <v>527</v>
      </c>
      <c r="M778" t="str">
        <f>IFERROR(INDEX(Table2[Campaign], MATCH(Table4[[#This Row],[Well Name (WellView Version)]], Table2[Well Name
Actual], 0)), "A_Others")</f>
        <v>WW - 2021</v>
      </c>
      <c r="N778" s="19">
        <f>IF(Table4[[#This Row],[Report Number]]=_xlfn.MINIFS(Table4[Report Number], Table4[Well Name (WellView Version)], Table4[[#This Row],[Well Name (WellView Version)]]), Table4[[#This Row],[Depth End (MD)]], Table4[[#This Row],[Depth End (MD)]]-F777)</f>
        <v>0</v>
      </c>
      <c r="O778" s="2">
        <f>IF(Table4[[#This Row],[Report Number]]=_xlfn.MINIFS(Table4[Report Number], Table4[Well Name (WellView Version)], Table4[[#This Row],[Well Name (WellView Version)]]), Table4[[#This Row],[Cum Time Log Days_WV]], Table4[[#This Row],[Cum Time Log Days_WV]]-G777)</f>
        <v>1.0000000000000009</v>
      </c>
      <c r="P778" s="2">
        <f>(Table4[[#This Row],[dZ ft]]&lt;=50)*Table4[[#This Row],[dT days]]</f>
        <v>1.0000000000000009</v>
      </c>
      <c r="Q778">
        <f>YEAR(Table4[[#This Row],[Report Start Date]])</f>
        <v>2021</v>
      </c>
      <c r="R778">
        <f>Table4[[#This Row],[Year Start Date]]</f>
        <v>2021</v>
      </c>
    </row>
    <row r="779" spans="2:18" x14ac:dyDescent="0.3">
      <c r="B779">
        <v>777</v>
      </c>
      <c r="C779" t="s">
        <v>62</v>
      </c>
      <c r="D779" t="s">
        <v>271</v>
      </c>
      <c r="E779">
        <v>5</v>
      </c>
      <c r="F779" s="2">
        <v>1274</v>
      </c>
      <c r="G779" s="2">
        <v>5.0000000000000044</v>
      </c>
      <c r="H779">
        <v>0</v>
      </c>
      <c r="I779">
        <v>0</v>
      </c>
      <c r="J779" s="7">
        <v>44284</v>
      </c>
      <c r="K779" s="7">
        <v>44285</v>
      </c>
      <c r="L779" t="s">
        <v>527</v>
      </c>
      <c r="M779" t="str">
        <f>IFERROR(INDEX(Table2[Campaign], MATCH(Table4[[#This Row],[Well Name (WellView Version)]], Table2[Well Name
Actual], 0)), "A_Others")</f>
        <v>WW - 2021</v>
      </c>
      <c r="N779" s="19">
        <f>IF(Table4[[#This Row],[Report Number]]=_xlfn.MINIFS(Table4[Report Number], Table4[Well Name (WellView Version)], Table4[[#This Row],[Well Name (WellView Version)]]), Table4[[#This Row],[Depth End (MD)]], Table4[[#This Row],[Depth End (MD)]]-F778)</f>
        <v>0</v>
      </c>
      <c r="O779" s="2">
        <f>IF(Table4[[#This Row],[Report Number]]=_xlfn.MINIFS(Table4[Report Number], Table4[Well Name (WellView Version)], Table4[[#This Row],[Well Name (WellView Version)]]), Table4[[#This Row],[Cum Time Log Days_WV]], Table4[[#This Row],[Cum Time Log Days_WV]]-G778)</f>
        <v>1.0000000000000009</v>
      </c>
      <c r="P779" s="2">
        <f>(Table4[[#This Row],[dZ ft]]&lt;=50)*Table4[[#This Row],[dT days]]</f>
        <v>1.0000000000000009</v>
      </c>
      <c r="Q779">
        <f>YEAR(Table4[[#This Row],[Report Start Date]])</f>
        <v>2021</v>
      </c>
      <c r="R779">
        <f>Table4[[#This Row],[Year Start Date]]</f>
        <v>2021</v>
      </c>
    </row>
    <row r="780" spans="2:18" x14ac:dyDescent="0.3">
      <c r="B780">
        <v>778</v>
      </c>
      <c r="C780" t="s">
        <v>62</v>
      </c>
      <c r="D780" t="s">
        <v>271</v>
      </c>
      <c r="E780">
        <v>6</v>
      </c>
      <c r="F780" s="2">
        <v>1324</v>
      </c>
      <c r="G780" s="2">
        <v>6.0000000000000053</v>
      </c>
      <c r="H780">
        <v>50.000000000000028</v>
      </c>
      <c r="I780">
        <v>50.000000000000028</v>
      </c>
      <c r="J780" s="7">
        <v>44285</v>
      </c>
      <c r="K780" s="7">
        <v>44286</v>
      </c>
      <c r="L780" t="s">
        <v>527</v>
      </c>
      <c r="M780" t="str">
        <f>IFERROR(INDEX(Table2[Campaign], MATCH(Table4[[#This Row],[Well Name (WellView Version)]], Table2[Well Name
Actual], 0)), "A_Others")</f>
        <v>WW - 2021</v>
      </c>
      <c r="N780" s="19">
        <f>IF(Table4[[#This Row],[Report Number]]=_xlfn.MINIFS(Table4[Report Number], Table4[Well Name (WellView Version)], Table4[[#This Row],[Well Name (WellView Version)]]), Table4[[#This Row],[Depth End (MD)]], Table4[[#This Row],[Depth End (MD)]]-F779)</f>
        <v>50</v>
      </c>
      <c r="O780" s="2">
        <f>IF(Table4[[#This Row],[Report Number]]=_xlfn.MINIFS(Table4[Report Number], Table4[Well Name (WellView Version)], Table4[[#This Row],[Well Name (WellView Version)]]), Table4[[#This Row],[Cum Time Log Days_WV]], Table4[[#This Row],[Cum Time Log Days_WV]]-G779)</f>
        <v>1.0000000000000009</v>
      </c>
      <c r="P780" s="2">
        <f>(Table4[[#This Row],[dZ ft]]&lt;=50)*Table4[[#This Row],[dT days]]</f>
        <v>1.0000000000000009</v>
      </c>
      <c r="Q780">
        <f>YEAR(Table4[[#This Row],[Report Start Date]])</f>
        <v>2021</v>
      </c>
      <c r="R780">
        <f>Table4[[#This Row],[Year Start Date]]</f>
        <v>2021</v>
      </c>
    </row>
    <row r="781" spans="2:18" x14ac:dyDescent="0.3">
      <c r="B781">
        <v>779</v>
      </c>
      <c r="C781" t="s">
        <v>62</v>
      </c>
      <c r="D781" t="s">
        <v>271</v>
      </c>
      <c r="E781">
        <v>7</v>
      </c>
      <c r="F781" s="2">
        <v>2378</v>
      </c>
      <c r="G781" s="2">
        <v>7.0000000000000062</v>
      </c>
      <c r="H781">
        <v>-11946.000000000004</v>
      </c>
      <c r="I781">
        <v>1054.0000000000002</v>
      </c>
      <c r="J781" s="7">
        <v>44286</v>
      </c>
      <c r="K781" s="7">
        <v>44287</v>
      </c>
      <c r="L781" t="s">
        <v>527</v>
      </c>
      <c r="M781" t="str">
        <f>IFERROR(INDEX(Table2[Campaign], MATCH(Table4[[#This Row],[Well Name (WellView Version)]], Table2[Well Name
Actual], 0)), "A_Others")</f>
        <v>WW - 2021</v>
      </c>
      <c r="N781" s="19">
        <f>IF(Table4[[#This Row],[Report Number]]=_xlfn.MINIFS(Table4[Report Number], Table4[Well Name (WellView Version)], Table4[[#This Row],[Well Name (WellView Version)]]), Table4[[#This Row],[Depth End (MD)]], Table4[[#This Row],[Depth End (MD)]]-F780)</f>
        <v>1054</v>
      </c>
      <c r="O781" s="2">
        <f>IF(Table4[[#This Row],[Report Number]]=_xlfn.MINIFS(Table4[Report Number], Table4[Well Name (WellView Version)], Table4[[#This Row],[Well Name (WellView Version)]]), Table4[[#This Row],[Cum Time Log Days_WV]], Table4[[#This Row],[Cum Time Log Days_WV]]-G780)</f>
        <v>1.0000000000000009</v>
      </c>
      <c r="P781" s="2">
        <f>(Table4[[#This Row],[dZ ft]]&lt;=50)*Table4[[#This Row],[dT days]]</f>
        <v>0</v>
      </c>
      <c r="Q781">
        <f>YEAR(Table4[[#This Row],[Report Start Date]])</f>
        <v>2021</v>
      </c>
      <c r="R781">
        <f>Table4[[#This Row],[Year Start Date]]</f>
        <v>2021</v>
      </c>
    </row>
    <row r="782" spans="2:18" x14ac:dyDescent="0.3">
      <c r="B782">
        <v>780</v>
      </c>
      <c r="C782" t="s">
        <v>62</v>
      </c>
      <c r="D782" t="s">
        <v>271</v>
      </c>
      <c r="E782">
        <v>8</v>
      </c>
      <c r="F782" s="2">
        <v>3087</v>
      </c>
      <c r="G782" s="2">
        <v>8.0000000000000071</v>
      </c>
      <c r="H782">
        <v>708.99999999999966</v>
      </c>
      <c r="I782">
        <v>708.99999999999966</v>
      </c>
      <c r="J782" s="7">
        <v>44287</v>
      </c>
      <c r="K782" s="7">
        <v>44288</v>
      </c>
      <c r="L782" t="s">
        <v>527</v>
      </c>
      <c r="M782" t="str">
        <f>IFERROR(INDEX(Table2[Campaign], MATCH(Table4[[#This Row],[Well Name (WellView Version)]], Table2[Well Name
Actual], 0)), "A_Others")</f>
        <v>WW - 2021</v>
      </c>
      <c r="N782" s="19">
        <f>IF(Table4[[#This Row],[Report Number]]=_xlfn.MINIFS(Table4[Report Number], Table4[Well Name (WellView Version)], Table4[[#This Row],[Well Name (WellView Version)]]), Table4[[#This Row],[Depth End (MD)]], Table4[[#This Row],[Depth End (MD)]]-F781)</f>
        <v>709</v>
      </c>
      <c r="O782" s="2">
        <f>IF(Table4[[#This Row],[Report Number]]=_xlfn.MINIFS(Table4[Report Number], Table4[Well Name (WellView Version)], Table4[[#This Row],[Well Name (WellView Version)]]), Table4[[#This Row],[Cum Time Log Days_WV]], Table4[[#This Row],[Cum Time Log Days_WV]]-G781)</f>
        <v>1.0000000000000009</v>
      </c>
      <c r="P782" s="2">
        <f>(Table4[[#This Row],[dZ ft]]&lt;=50)*Table4[[#This Row],[dT days]]</f>
        <v>0</v>
      </c>
      <c r="Q782">
        <f>YEAR(Table4[[#This Row],[Report Start Date]])</f>
        <v>2021</v>
      </c>
      <c r="R782">
        <f>Table4[[#This Row],[Year Start Date]]</f>
        <v>2021</v>
      </c>
    </row>
    <row r="783" spans="2:18" x14ac:dyDescent="0.3">
      <c r="B783">
        <v>781</v>
      </c>
      <c r="C783" t="s">
        <v>62</v>
      </c>
      <c r="D783" t="s">
        <v>271</v>
      </c>
      <c r="E783">
        <v>9</v>
      </c>
      <c r="F783" s="2">
        <v>3087</v>
      </c>
      <c r="G783" s="2">
        <v>9.0000000000000071</v>
      </c>
      <c r="H783">
        <v>0</v>
      </c>
      <c r="I783">
        <v>0</v>
      </c>
      <c r="J783" s="7">
        <v>44288</v>
      </c>
      <c r="K783" s="7">
        <v>44289</v>
      </c>
      <c r="L783" t="s">
        <v>519</v>
      </c>
      <c r="M783" t="str">
        <f>IFERROR(INDEX(Table2[Campaign], MATCH(Table4[[#This Row],[Well Name (WellView Version)]], Table2[Well Name
Actual], 0)), "A_Others")</f>
        <v>WW - 2021</v>
      </c>
      <c r="N783" s="19">
        <f>IF(Table4[[#This Row],[Report Number]]=_xlfn.MINIFS(Table4[Report Number], Table4[Well Name (WellView Version)], Table4[[#This Row],[Well Name (WellView Version)]]), Table4[[#This Row],[Depth End (MD)]], Table4[[#This Row],[Depth End (MD)]]-F782)</f>
        <v>0</v>
      </c>
      <c r="O783" s="2">
        <f>IF(Table4[[#This Row],[Report Number]]=_xlfn.MINIFS(Table4[Report Number], Table4[Well Name (WellView Version)], Table4[[#This Row],[Well Name (WellView Version)]]), Table4[[#This Row],[Cum Time Log Days_WV]], Table4[[#This Row],[Cum Time Log Days_WV]]-G782)</f>
        <v>1</v>
      </c>
      <c r="P783" s="2">
        <f>(Table4[[#This Row],[dZ ft]]&lt;=50)*Table4[[#This Row],[dT days]]</f>
        <v>1</v>
      </c>
      <c r="Q783">
        <f>YEAR(Table4[[#This Row],[Report Start Date]])</f>
        <v>2021</v>
      </c>
      <c r="R783">
        <f>Table4[[#This Row],[Year Start Date]]</f>
        <v>2021</v>
      </c>
    </row>
    <row r="784" spans="2:18" x14ac:dyDescent="0.3">
      <c r="B784">
        <v>782</v>
      </c>
      <c r="C784" t="s">
        <v>62</v>
      </c>
      <c r="D784" t="s">
        <v>271</v>
      </c>
      <c r="E784">
        <v>10</v>
      </c>
      <c r="F784" s="2">
        <v>3087</v>
      </c>
      <c r="G784" s="2">
        <v>10.000000000000007</v>
      </c>
      <c r="H784">
        <v>0</v>
      </c>
      <c r="I784">
        <v>0</v>
      </c>
      <c r="J784" s="7">
        <v>44289</v>
      </c>
      <c r="K784" s="7">
        <v>44290</v>
      </c>
      <c r="L784" t="s">
        <v>519</v>
      </c>
      <c r="M784" t="str">
        <f>IFERROR(INDEX(Table2[Campaign], MATCH(Table4[[#This Row],[Well Name (WellView Version)]], Table2[Well Name
Actual], 0)), "A_Others")</f>
        <v>WW - 2021</v>
      </c>
      <c r="N784" s="19">
        <f>IF(Table4[[#This Row],[Report Number]]=_xlfn.MINIFS(Table4[Report Number], Table4[Well Name (WellView Version)], Table4[[#This Row],[Well Name (WellView Version)]]), Table4[[#This Row],[Depth End (MD)]], Table4[[#This Row],[Depth End (MD)]]-F783)</f>
        <v>0</v>
      </c>
      <c r="O784" s="2">
        <f>IF(Table4[[#This Row],[Report Number]]=_xlfn.MINIFS(Table4[Report Number], Table4[Well Name (WellView Version)], Table4[[#This Row],[Well Name (WellView Version)]]), Table4[[#This Row],[Cum Time Log Days_WV]], Table4[[#This Row],[Cum Time Log Days_WV]]-G783)</f>
        <v>1</v>
      </c>
      <c r="P784" s="2">
        <f>(Table4[[#This Row],[dZ ft]]&lt;=50)*Table4[[#This Row],[dT days]]</f>
        <v>1</v>
      </c>
      <c r="Q784">
        <f>YEAR(Table4[[#This Row],[Report Start Date]])</f>
        <v>2021</v>
      </c>
      <c r="R784">
        <f>Table4[[#This Row],[Year Start Date]]</f>
        <v>2021</v>
      </c>
    </row>
    <row r="785" spans="2:18" x14ac:dyDescent="0.3">
      <c r="B785">
        <v>783</v>
      </c>
      <c r="C785" t="s">
        <v>62</v>
      </c>
      <c r="D785" t="s">
        <v>271</v>
      </c>
      <c r="E785">
        <v>11</v>
      </c>
      <c r="F785" s="2">
        <v>3087</v>
      </c>
      <c r="G785" s="2">
        <v>11.000000000000007</v>
      </c>
      <c r="H785">
        <v>0</v>
      </c>
      <c r="I785">
        <v>0</v>
      </c>
      <c r="J785" s="7">
        <v>44290</v>
      </c>
      <c r="K785" s="7">
        <v>44291</v>
      </c>
      <c r="L785" t="s">
        <v>519</v>
      </c>
      <c r="M785" t="str">
        <f>IFERROR(INDEX(Table2[Campaign], MATCH(Table4[[#This Row],[Well Name (WellView Version)]], Table2[Well Name
Actual], 0)), "A_Others")</f>
        <v>WW - 2021</v>
      </c>
      <c r="N785" s="19">
        <f>IF(Table4[[#This Row],[Report Number]]=_xlfn.MINIFS(Table4[Report Number], Table4[Well Name (WellView Version)], Table4[[#This Row],[Well Name (WellView Version)]]), Table4[[#This Row],[Depth End (MD)]], Table4[[#This Row],[Depth End (MD)]]-F784)</f>
        <v>0</v>
      </c>
      <c r="O785" s="2">
        <f>IF(Table4[[#This Row],[Report Number]]=_xlfn.MINIFS(Table4[Report Number], Table4[Well Name (WellView Version)], Table4[[#This Row],[Well Name (WellView Version)]]), Table4[[#This Row],[Cum Time Log Days_WV]], Table4[[#This Row],[Cum Time Log Days_WV]]-G784)</f>
        <v>1</v>
      </c>
      <c r="P785" s="2">
        <f>(Table4[[#This Row],[dZ ft]]&lt;=50)*Table4[[#This Row],[dT days]]</f>
        <v>1</v>
      </c>
      <c r="Q785">
        <f>YEAR(Table4[[#This Row],[Report Start Date]])</f>
        <v>2021</v>
      </c>
      <c r="R785">
        <f>Table4[[#This Row],[Year Start Date]]</f>
        <v>2021</v>
      </c>
    </row>
    <row r="786" spans="2:18" x14ac:dyDescent="0.3">
      <c r="B786">
        <v>784</v>
      </c>
      <c r="C786" t="s">
        <v>62</v>
      </c>
      <c r="D786" t="s">
        <v>271</v>
      </c>
      <c r="E786">
        <v>12</v>
      </c>
      <c r="F786" s="2">
        <v>3087</v>
      </c>
      <c r="G786" s="2">
        <v>12.000000000000007</v>
      </c>
      <c r="H786">
        <v>0</v>
      </c>
      <c r="I786">
        <v>0</v>
      </c>
      <c r="J786" s="7">
        <v>44291</v>
      </c>
      <c r="K786" s="7">
        <v>44292</v>
      </c>
      <c r="L786" t="s">
        <v>521</v>
      </c>
      <c r="M786" t="str">
        <f>IFERROR(INDEX(Table2[Campaign], MATCH(Table4[[#This Row],[Well Name (WellView Version)]], Table2[Well Name
Actual], 0)), "A_Others")</f>
        <v>WW - 2021</v>
      </c>
      <c r="N786" s="19">
        <f>IF(Table4[[#This Row],[Report Number]]=_xlfn.MINIFS(Table4[Report Number], Table4[Well Name (WellView Version)], Table4[[#This Row],[Well Name (WellView Version)]]), Table4[[#This Row],[Depth End (MD)]], Table4[[#This Row],[Depth End (MD)]]-F785)</f>
        <v>0</v>
      </c>
      <c r="O786" s="2">
        <f>IF(Table4[[#This Row],[Report Number]]=_xlfn.MINIFS(Table4[Report Number], Table4[Well Name (WellView Version)], Table4[[#This Row],[Well Name (WellView Version)]]), Table4[[#This Row],[Cum Time Log Days_WV]], Table4[[#This Row],[Cum Time Log Days_WV]]-G785)</f>
        <v>1</v>
      </c>
      <c r="P786" s="2">
        <f>(Table4[[#This Row],[dZ ft]]&lt;=50)*Table4[[#This Row],[dT days]]</f>
        <v>1</v>
      </c>
      <c r="Q786">
        <f>YEAR(Table4[[#This Row],[Report Start Date]])</f>
        <v>2021</v>
      </c>
      <c r="R786">
        <f>Table4[[#This Row],[Year Start Date]]</f>
        <v>2021</v>
      </c>
    </row>
    <row r="787" spans="2:18" x14ac:dyDescent="0.3">
      <c r="B787">
        <v>785</v>
      </c>
      <c r="C787" t="s">
        <v>62</v>
      </c>
      <c r="D787" t="s">
        <v>271</v>
      </c>
      <c r="E787">
        <v>13</v>
      </c>
      <c r="F787" s="2">
        <v>3087</v>
      </c>
      <c r="G787" s="2">
        <v>13.000000000000007</v>
      </c>
      <c r="H787">
        <v>0</v>
      </c>
      <c r="I787">
        <v>0</v>
      </c>
      <c r="J787" s="7">
        <v>44292</v>
      </c>
      <c r="K787" s="7">
        <v>44293</v>
      </c>
      <c r="L787" t="s">
        <v>521</v>
      </c>
      <c r="M787" t="str">
        <f>IFERROR(INDEX(Table2[Campaign], MATCH(Table4[[#This Row],[Well Name (WellView Version)]], Table2[Well Name
Actual], 0)), "A_Others")</f>
        <v>WW - 2021</v>
      </c>
      <c r="N787" s="19">
        <f>IF(Table4[[#This Row],[Report Number]]=_xlfn.MINIFS(Table4[Report Number], Table4[Well Name (WellView Version)], Table4[[#This Row],[Well Name (WellView Version)]]), Table4[[#This Row],[Depth End (MD)]], Table4[[#This Row],[Depth End (MD)]]-F786)</f>
        <v>0</v>
      </c>
      <c r="O787" s="2">
        <f>IF(Table4[[#This Row],[Report Number]]=_xlfn.MINIFS(Table4[Report Number], Table4[Well Name (WellView Version)], Table4[[#This Row],[Well Name (WellView Version)]]), Table4[[#This Row],[Cum Time Log Days_WV]], Table4[[#This Row],[Cum Time Log Days_WV]]-G786)</f>
        <v>1</v>
      </c>
      <c r="P787" s="2">
        <f>(Table4[[#This Row],[dZ ft]]&lt;=50)*Table4[[#This Row],[dT days]]</f>
        <v>1</v>
      </c>
      <c r="Q787">
        <f>YEAR(Table4[[#This Row],[Report Start Date]])</f>
        <v>2021</v>
      </c>
      <c r="R787">
        <f>Table4[[#This Row],[Year Start Date]]</f>
        <v>2021</v>
      </c>
    </row>
    <row r="788" spans="2:18" x14ac:dyDescent="0.3">
      <c r="B788">
        <v>786</v>
      </c>
      <c r="C788" t="s">
        <v>62</v>
      </c>
      <c r="D788" t="s">
        <v>271</v>
      </c>
      <c r="E788">
        <v>14</v>
      </c>
      <c r="F788" s="2">
        <v>3087</v>
      </c>
      <c r="G788" s="2">
        <v>14.000000000000007</v>
      </c>
      <c r="H788">
        <v>0</v>
      </c>
      <c r="I788">
        <v>0</v>
      </c>
      <c r="J788" s="7">
        <v>44293</v>
      </c>
      <c r="K788" s="7">
        <v>44294</v>
      </c>
      <c r="L788" t="s">
        <v>521</v>
      </c>
      <c r="M788" t="str">
        <f>IFERROR(INDEX(Table2[Campaign], MATCH(Table4[[#This Row],[Well Name (WellView Version)]], Table2[Well Name
Actual], 0)), "A_Others")</f>
        <v>WW - 2021</v>
      </c>
      <c r="N788" s="19">
        <f>IF(Table4[[#This Row],[Report Number]]=_xlfn.MINIFS(Table4[Report Number], Table4[Well Name (WellView Version)], Table4[[#This Row],[Well Name (WellView Version)]]), Table4[[#This Row],[Depth End (MD)]], Table4[[#This Row],[Depth End (MD)]]-F787)</f>
        <v>0</v>
      </c>
      <c r="O788" s="2">
        <f>IF(Table4[[#This Row],[Report Number]]=_xlfn.MINIFS(Table4[Report Number], Table4[Well Name (WellView Version)], Table4[[#This Row],[Well Name (WellView Version)]]), Table4[[#This Row],[Cum Time Log Days_WV]], Table4[[#This Row],[Cum Time Log Days_WV]]-G787)</f>
        <v>1</v>
      </c>
      <c r="P788" s="2">
        <f>(Table4[[#This Row],[dZ ft]]&lt;=50)*Table4[[#This Row],[dT days]]</f>
        <v>1</v>
      </c>
      <c r="Q788">
        <f>YEAR(Table4[[#This Row],[Report Start Date]])</f>
        <v>2021</v>
      </c>
      <c r="R788">
        <f>Table4[[#This Row],[Year Start Date]]</f>
        <v>2021</v>
      </c>
    </row>
    <row r="789" spans="2:18" x14ac:dyDescent="0.3">
      <c r="B789">
        <v>787</v>
      </c>
      <c r="C789" t="s">
        <v>62</v>
      </c>
      <c r="D789" t="s">
        <v>271</v>
      </c>
      <c r="E789">
        <v>15</v>
      </c>
      <c r="F789" s="2">
        <v>3943.0000000000005</v>
      </c>
      <c r="G789" s="2">
        <v>15.000000000000007</v>
      </c>
      <c r="H789">
        <v>856.00000000000045</v>
      </c>
      <c r="I789">
        <v>856.00000000000045</v>
      </c>
      <c r="J789" s="7">
        <v>44294</v>
      </c>
      <c r="K789" s="7">
        <v>44295</v>
      </c>
      <c r="L789" t="s">
        <v>521</v>
      </c>
      <c r="M789" t="str">
        <f>IFERROR(INDEX(Table2[Campaign], MATCH(Table4[[#This Row],[Well Name (WellView Version)]], Table2[Well Name
Actual], 0)), "A_Others")</f>
        <v>WW - 2021</v>
      </c>
      <c r="N789" s="19">
        <f>IF(Table4[[#This Row],[Report Number]]=_xlfn.MINIFS(Table4[Report Number], Table4[Well Name (WellView Version)], Table4[[#This Row],[Well Name (WellView Version)]]), Table4[[#This Row],[Depth End (MD)]], Table4[[#This Row],[Depth End (MD)]]-F788)</f>
        <v>856.00000000000045</v>
      </c>
      <c r="O789" s="2">
        <f>IF(Table4[[#This Row],[Report Number]]=_xlfn.MINIFS(Table4[Report Number], Table4[Well Name (WellView Version)], Table4[[#This Row],[Well Name (WellView Version)]]), Table4[[#This Row],[Cum Time Log Days_WV]], Table4[[#This Row],[Cum Time Log Days_WV]]-G788)</f>
        <v>1</v>
      </c>
      <c r="P789" s="2">
        <f>(Table4[[#This Row],[dZ ft]]&lt;=50)*Table4[[#This Row],[dT days]]</f>
        <v>0</v>
      </c>
      <c r="Q789">
        <f>YEAR(Table4[[#This Row],[Report Start Date]])</f>
        <v>2021</v>
      </c>
      <c r="R789">
        <f>Table4[[#This Row],[Year Start Date]]</f>
        <v>2021</v>
      </c>
    </row>
    <row r="790" spans="2:18" x14ac:dyDescent="0.3">
      <c r="B790">
        <v>788</v>
      </c>
      <c r="C790" t="s">
        <v>62</v>
      </c>
      <c r="D790" t="s">
        <v>271</v>
      </c>
      <c r="E790">
        <v>16</v>
      </c>
      <c r="F790" s="2">
        <v>5075</v>
      </c>
      <c r="G790" s="2">
        <v>16.000000000000007</v>
      </c>
      <c r="H790">
        <v>1131.9999999999998</v>
      </c>
      <c r="I790">
        <v>1131.9999999999998</v>
      </c>
      <c r="J790" s="7">
        <v>44295</v>
      </c>
      <c r="K790" s="7">
        <v>44296</v>
      </c>
      <c r="L790" t="s">
        <v>521</v>
      </c>
      <c r="M790" t="str">
        <f>IFERROR(INDEX(Table2[Campaign], MATCH(Table4[[#This Row],[Well Name (WellView Version)]], Table2[Well Name
Actual], 0)), "A_Others")</f>
        <v>WW - 2021</v>
      </c>
      <c r="N790" s="19">
        <f>IF(Table4[[#This Row],[Report Number]]=_xlfn.MINIFS(Table4[Report Number], Table4[Well Name (WellView Version)], Table4[[#This Row],[Well Name (WellView Version)]]), Table4[[#This Row],[Depth End (MD)]], Table4[[#This Row],[Depth End (MD)]]-F789)</f>
        <v>1131.9999999999995</v>
      </c>
      <c r="O790" s="2">
        <f>IF(Table4[[#This Row],[Report Number]]=_xlfn.MINIFS(Table4[Report Number], Table4[Well Name (WellView Version)], Table4[[#This Row],[Well Name (WellView Version)]]), Table4[[#This Row],[Cum Time Log Days_WV]], Table4[[#This Row],[Cum Time Log Days_WV]]-G789)</f>
        <v>1</v>
      </c>
      <c r="P790" s="2">
        <f>(Table4[[#This Row],[dZ ft]]&lt;=50)*Table4[[#This Row],[dT days]]</f>
        <v>0</v>
      </c>
      <c r="Q790">
        <f>YEAR(Table4[[#This Row],[Report Start Date]])</f>
        <v>2021</v>
      </c>
      <c r="R790">
        <f>Table4[[#This Row],[Year Start Date]]</f>
        <v>2021</v>
      </c>
    </row>
    <row r="791" spans="2:18" x14ac:dyDescent="0.3">
      <c r="B791">
        <v>789</v>
      </c>
      <c r="C791" t="s">
        <v>62</v>
      </c>
      <c r="D791" t="s">
        <v>271</v>
      </c>
      <c r="E791">
        <v>17</v>
      </c>
      <c r="F791" s="2">
        <v>5263</v>
      </c>
      <c r="G791" s="2">
        <v>17.000000000000007</v>
      </c>
      <c r="H791">
        <v>188.00000000000011</v>
      </c>
      <c r="I791">
        <v>188.00000000000011</v>
      </c>
      <c r="J791" s="7">
        <v>44296</v>
      </c>
      <c r="K791" s="7">
        <v>44297</v>
      </c>
      <c r="L791" t="s">
        <v>521</v>
      </c>
      <c r="M791" t="str">
        <f>IFERROR(INDEX(Table2[Campaign], MATCH(Table4[[#This Row],[Well Name (WellView Version)]], Table2[Well Name
Actual], 0)), "A_Others")</f>
        <v>WW - 2021</v>
      </c>
      <c r="N791" s="19">
        <f>IF(Table4[[#This Row],[Report Number]]=_xlfn.MINIFS(Table4[Report Number], Table4[Well Name (WellView Version)], Table4[[#This Row],[Well Name (WellView Version)]]), Table4[[#This Row],[Depth End (MD)]], Table4[[#This Row],[Depth End (MD)]]-F790)</f>
        <v>188</v>
      </c>
      <c r="O791" s="2">
        <f>IF(Table4[[#This Row],[Report Number]]=_xlfn.MINIFS(Table4[Report Number], Table4[Well Name (WellView Version)], Table4[[#This Row],[Well Name (WellView Version)]]), Table4[[#This Row],[Cum Time Log Days_WV]], Table4[[#This Row],[Cum Time Log Days_WV]]-G790)</f>
        <v>1</v>
      </c>
      <c r="P791" s="2">
        <f>(Table4[[#This Row],[dZ ft]]&lt;=50)*Table4[[#This Row],[dT days]]</f>
        <v>0</v>
      </c>
      <c r="Q791">
        <f>YEAR(Table4[[#This Row],[Report Start Date]])</f>
        <v>2021</v>
      </c>
      <c r="R791">
        <f>Table4[[#This Row],[Year Start Date]]</f>
        <v>2021</v>
      </c>
    </row>
    <row r="792" spans="2:18" x14ac:dyDescent="0.3">
      <c r="B792">
        <v>790</v>
      </c>
      <c r="C792" t="s">
        <v>62</v>
      </c>
      <c r="D792" t="s">
        <v>271</v>
      </c>
      <c r="E792">
        <v>18</v>
      </c>
      <c r="F792" s="2">
        <v>5263</v>
      </c>
      <c r="G792" s="2">
        <v>18.000000000000007</v>
      </c>
      <c r="H792">
        <v>0</v>
      </c>
      <c r="I792">
        <v>0</v>
      </c>
      <c r="J792" s="7">
        <v>44297</v>
      </c>
      <c r="K792" s="7">
        <v>44298</v>
      </c>
      <c r="L792" t="s">
        <v>521</v>
      </c>
      <c r="M792" t="str">
        <f>IFERROR(INDEX(Table2[Campaign], MATCH(Table4[[#This Row],[Well Name (WellView Version)]], Table2[Well Name
Actual], 0)), "A_Others")</f>
        <v>WW - 2021</v>
      </c>
      <c r="N792" s="19">
        <f>IF(Table4[[#This Row],[Report Number]]=_xlfn.MINIFS(Table4[Report Number], Table4[Well Name (WellView Version)], Table4[[#This Row],[Well Name (WellView Version)]]), Table4[[#This Row],[Depth End (MD)]], Table4[[#This Row],[Depth End (MD)]]-F791)</f>
        <v>0</v>
      </c>
      <c r="O792" s="2">
        <f>IF(Table4[[#This Row],[Report Number]]=_xlfn.MINIFS(Table4[Report Number], Table4[Well Name (WellView Version)], Table4[[#This Row],[Well Name (WellView Version)]]), Table4[[#This Row],[Cum Time Log Days_WV]], Table4[[#This Row],[Cum Time Log Days_WV]]-G791)</f>
        <v>1</v>
      </c>
      <c r="P792" s="2">
        <f>(Table4[[#This Row],[dZ ft]]&lt;=50)*Table4[[#This Row],[dT days]]</f>
        <v>1</v>
      </c>
      <c r="Q792">
        <f>YEAR(Table4[[#This Row],[Report Start Date]])</f>
        <v>2021</v>
      </c>
      <c r="R792">
        <f>Table4[[#This Row],[Year Start Date]]</f>
        <v>2021</v>
      </c>
    </row>
    <row r="793" spans="2:18" x14ac:dyDescent="0.3">
      <c r="B793">
        <v>791</v>
      </c>
      <c r="C793" t="s">
        <v>62</v>
      </c>
      <c r="D793" t="s">
        <v>271</v>
      </c>
      <c r="E793">
        <v>19</v>
      </c>
      <c r="F793" s="2">
        <v>5263</v>
      </c>
      <c r="G793" s="2">
        <v>19.000000000000007</v>
      </c>
      <c r="H793">
        <v>0</v>
      </c>
      <c r="I793">
        <v>0</v>
      </c>
      <c r="J793" s="7">
        <v>44298</v>
      </c>
      <c r="K793" s="7">
        <v>44299</v>
      </c>
      <c r="L793" t="s">
        <v>521</v>
      </c>
      <c r="M793" t="str">
        <f>IFERROR(INDEX(Table2[Campaign], MATCH(Table4[[#This Row],[Well Name (WellView Version)]], Table2[Well Name
Actual], 0)), "A_Others")</f>
        <v>WW - 2021</v>
      </c>
      <c r="N793" s="19">
        <f>IF(Table4[[#This Row],[Report Number]]=_xlfn.MINIFS(Table4[Report Number], Table4[Well Name (WellView Version)], Table4[[#This Row],[Well Name (WellView Version)]]), Table4[[#This Row],[Depth End (MD)]], Table4[[#This Row],[Depth End (MD)]]-F792)</f>
        <v>0</v>
      </c>
      <c r="O793" s="2">
        <f>IF(Table4[[#This Row],[Report Number]]=_xlfn.MINIFS(Table4[Report Number], Table4[Well Name (WellView Version)], Table4[[#This Row],[Well Name (WellView Version)]]), Table4[[#This Row],[Cum Time Log Days_WV]], Table4[[#This Row],[Cum Time Log Days_WV]]-G792)</f>
        <v>1</v>
      </c>
      <c r="P793" s="2">
        <f>(Table4[[#This Row],[dZ ft]]&lt;=50)*Table4[[#This Row],[dT days]]</f>
        <v>1</v>
      </c>
      <c r="Q793">
        <f>YEAR(Table4[[#This Row],[Report Start Date]])</f>
        <v>2021</v>
      </c>
      <c r="R793">
        <f>Table4[[#This Row],[Year Start Date]]</f>
        <v>2021</v>
      </c>
    </row>
    <row r="794" spans="2:18" x14ac:dyDescent="0.3">
      <c r="B794">
        <v>792</v>
      </c>
      <c r="C794" t="s">
        <v>62</v>
      </c>
      <c r="D794" t="s">
        <v>271</v>
      </c>
      <c r="E794">
        <v>20</v>
      </c>
      <c r="F794" s="2">
        <v>5263</v>
      </c>
      <c r="G794" s="2">
        <v>20.000000000000007</v>
      </c>
      <c r="H794">
        <v>0</v>
      </c>
      <c r="I794">
        <v>0</v>
      </c>
      <c r="J794" s="7">
        <v>44299</v>
      </c>
      <c r="K794" s="7">
        <v>44300</v>
      </c>
      <c r="L794" t="s">
        <v>521</v>
      </c>
      <c r="M794" t="str">
        <f>IFERROR(INDEX(Table2[Campaign], MATCH(Table4[[#This Row],[Well Name (WellView Version)]], Table2[Well Name
Actual], 0)), "A_Others")</f>
        <v>WW - 2021</v>
      </c>
      <c r="N794" s="19">
        <f>IF(Table4[[#This Row],[Report Number]]=_xlfn.MINIFS(Table4[Report Number], Table4[Well Name (WellView Version)], Table4[[#This Row],[Well Name (WellView Version)]]), Table4[[#This Row],[Depth End (MD)]], Table4[[#This Row],[Depth End (MD)]]-F793)</f>
        <v>0</v>
      </c>
      <c r="O794" s="2">
        <f>IF(Table4[[#This Row],[Report Number]]=_xlfn.MINIFS(Table4[Report Number], Table4[Well Name (WellView Version)], Table4[[#This Row],[Well Name (WellView Version)]]), Table4[[#This Row],[Cum Time Log Days_WV]], Table4[[#This Row],[Cum Time Log Days_WV]]-G793)</f>
        <v>1</v>
      </c>
      <c r="P794" s="2">
        <f>(Table4[[#This Row],[dZ ft]]&lt;=50)*Table4[[#This Row],[dT days]]</f>
        <v>1</v>
      </c>
      <c r="Q794">
        <f>YEAR(Table4[[#This Row],[Report Start Date]])</f>
        <v>2021</v>
      </c>
      <c r="R794">
        <f>Table4[[#This Row],[Year Start Date]]</f>
        <v>2021</v>
      </c>
    </row>
    <row r="795" spans="2:18" x14ac:dyDescent="0.3">
      <c r="B795">
        <v>793</v>
      </c>
      <c r="C795" t="s">
        <v>62</v>
      </c>
      <c r="D795" t="s">
        <v>271</v>
      </c>
      <c r="E795">
        <v>21</v>
      </c>
      <c r="F795" s="2">
        <v>5263</v>
      </c>
      <c r="G795" s="2">
        <v>21.000000000000007</v>
      </c>
      <c r="H795">
        <v>0</v>
      </c>
      <c r="I795">
        <v>0</v>
      </c>
      <c r="J795" s="7">
        <v>44300</v>
      </c>
      <c r="K795" s="7">
        <v>44301</v>
      </c>
      <c r="L795" t="s">
        <v>521</v>
      </c>
      <c r="M795" t="str">
        <f>IFERROR(INDEX(Table2[Campaign], MATCH(Table4[[#This Row],[Well Name (WellView Version)]], Table2[Well Name
Actual], 0)), "A_Others")</f>
        <v>WW - 2021</v>
      </c>
      <c r="N795" s="19">
        <f>IF(Table4[[#This Row],[Report Number]]=_xlfn.MINIFS(Table4[Report Number], Table4[Well Name (WellView Version)], Table4[[#This Row],[Well Name (WellView Version)]]), Table4[[#This Row],[Depth End (MD)]], Table4[[#This Row],[Depth End (MD)]]-F794)</f>
        <v>0</v>
      </c>
      <c r="O795" s="2">
        <f>IF(Table4[[#This Row],[Report Number]]=_xlfn.MINIFS(Table4[Report Number], Table4[Well Name (WellView Version)], Table4[[#This Row],[Well Name (WellView Version)]]), Table4[[#This Row],[Cum Time Log Days_WV]], Table4[[#This Row],[Cum Time Log Days_WV]]-G794)</f>
        <v>1</v>
      </c>
      <c r="P795" s="2">
        <f>(Table4[[#This Row],[dZ ft]]&lt;=50)*Table4[[#This Row],[dT days]]</f>
        <v>1</v>
      </c>
      <c r="Q795">
        <f>YEAR(Table4[[#This Row],[Report Start Date]])</f>
        <v>2021</v>
      </c>
      <c r="R795">
        <f>Table4[[#This Row],[Year Start Date]]</f>
        <v>2021</v>
      </c>
    </row>
    <row r="796" spans="2:18" x14ac:dyDescent="0.3">
      <c r="B796">
        <v>794</v>
      </c>
      <c r="C796" t="s">
        <v>62</v>
      </c>
      <c r="D796" t="s">
        <v>271</v>
      </c>
      <c r="E796">
        <v>22</v>
      </c>
      <c r="F796" s="2">
        <v>5263</v>
      </c>
      <c r="G796" s="2">
        <v>22.000000000000007</v>
      </c>
      <c r="J796" s="7">
        <v>44301</v>
      </c>
      <c r="K796" s="7">
        <v>44302</v>
      </c>
      <c r="L796" t="s">
        <v>521</v>
      </c>
      <c r="M796" t="str">
        <f>IFERROR(INDEX(Table2[Campaign], MATCH(Table4[[#This Row],[Well Name (WellView Version)]], Table2[Well Name
Actual], 0)), "A_Others")</f>
        <v>WW - 2021</v>
      </c>
      <c r="N796" s="19">
        <f>IF(Table4[[#This Row],[Report Number]]=_xlfn.MINIFS(Table4[Report Number], Table4[Well Name (WellView Version)], Table4[[#This Row],[Well Name (WellView Version)]]), Table4[[#This Row],[Depth End (MD)]], Table4[[#This Row],[Depth End (MD)]]-F795)</f>
        <v>0</v>
      </c>
      <c r="O796" s="2">
        <f>IF(Table4[[#This Row],[Report Number]]=_xlfn.MINIFS(Table4[Report Number], Table4[Well Name (WellView Version)], Table4[[#This Row],[Well Name (WellView Version)]]), Table4[[#This Row],[Cum Time Log Days_WV]], Table4[[#This Row],[Cum Time Log Days_WV]]-G795)</f>
        <v>1</v>
      </c>
      <c r="P796" s="2">
        <f>(Table4[[#This Row],[dZ ft]]&lt;=50)*Table4[[#This Row],[dT days]]</f>
        <v>1</v>
      </c>
      <c r="Q796">
        <f>YEAR(Table4[[#This Row],[Report Start Date]])</f>
        <v>2021</v>
      </c>
      <c r="R796">
        <f>Table4[[#This Row],[Year Start Date]]</f>
        <v>2021</v>
      </c>
    </row>
    <row r="797" spans="2:18" x14ac:dyDescent="0.3">
      <c r="B797">
        <v>795</v>
      </c>
      <c r="C797" t="s">
        <v>62</v>
      </c>
      <c r="D797" t="s">
        <v>271</v>
      </c>
      <c r="E797">
        <v>23</v>
      </c>
      <c r="F797" s="2">
        <v>5263</v>
      </c>
      <c r="G797" s="2">
        <v>23.000000000000007</v>
      </c>
      <c r="H797">
        <v>0</v>
      </c>
      <c r="I797">
        <v>0</v>
      </c>
      <c r="J797" s="7">
        <v>44302</v>
      </c>
      <c r="K797" s="7">
        <v>44303</v>
      </c>
      <c r="L797" t="s">
        <v>521</v>
      </c>
      <c r="M797" t="str">
        <f>IFERROR(INDEX(Table2[Campaign], MATCH(Table4[[#This Row],[Well Name (WellView Version)]], Table2[Well Name
Actual], 0)), "A_Others")</f>
        <v>WW - 2021</v>
      </c>
      <c r="N797" s="19">
        <f>IF(Table4[[#This Row],[Report Number]]=_xlfn.MINIFS(Table4[Report Number], Table4[Well Name (WellView Version)], Table4[[#This Row],[Well Name (WellView Version)]]), Table4[[#This Row],[Depth End (MD)]], Table4[[#This Row],[Depth End (MD)]]-F796)</f>
        <v>0</v>
      </c>
      <c r="O797" s="2">
        <f>IF(Table4[[#This Row],[Report Number]]=_xlfn.MINIFS(Table4[Report Number], Table4[Well Name (WellView Version)], Table4[[#This Row],[Well Name (WellView Version)]]), Table4[[#This Row],[Cum Time Log Days_WV]], Table4[[#This Row],[Cum Time Log Days_WV]]-G796)</f>
        <v>1</v>
      </c>
      <c r="P797" s="2">
        <f>(Table4[[#This Row],[dZ ft]]&lt;=50)*Table4[[#This Row],[dT days]]</f>
        <v>1</v>
      </c>
      <c r="Q797">
        <f>YEAR(Table4[[#This Row],[Report Start Date]])</f>
        <v>2021</v>
      </c>
      <c r="R797">
        <f>Table4[[#This Row],[Year Start Date]]</f>
        <v>2021</v>
      </c>
    </row>
    <row r="798" spans="2:18" x14ac:dyDescent="0.3">
      <c r="B798">
        <v>796</v>
      </c>
      <c r="C798" t="s">
        <v>62</v>
      </c>
      <c r="D798" t="s">
        <v>271</v>
      </c>
      <c r="E798">
        <v>24</v>
      </c>
      <c r="F798" s="2">
        <v>5263</v>
      </c>
      <c r="G798" s="2">
        <v>24.000000000000007</v>
      </c>
      <c r="J798" s="7">
        <v>44303</v>
      </c>
      <c r="K798" s="7">
        <v>44304</v>
      </c>
      <c r="L798" t="s">
        <v>521</v>
      </c>
      <c r="M798" t="str">
        <f>IFERROR(INDEX(Table2[Campaign], MATCH(Table4[[#This Row],[Well Name (WellView Version)]], Table2[Well Name
Actual], 0)), "A_Others")</f>
        <v>WW - 2021</v>
      </c>
      <c r="N798" s="19">
        <f>IF(Table4[[#This Row],[Report Number]]=_xlfn.MINIFS(Table4[Report Number], Table4[Well Name (WellView Version)], Table4[[#This Row],[Well Name (WellView Version)]]), Table4[[#This Row],[Depth End (MD)]], Table4[[#This Row],[Depth End (MD)]]-F797)</f>
        <v>0</v>
      </c>
      <c r="O798" s="2">
        <f>IF(Table4[[#This Row],[Report Number]]=_xlfn.MINIFS(Table4[Report Number], Table4[Well Name (WellView Version)], Table4[[#This Row],[Well Name (WellView Version)]]), Table4[[#This Row],[Cum Time Log Days_WV]], Table4[[#This Row],[Cum Time Log Days_WV]]-G797)</f>
        <v>1</v>
      </c>
      <c r="P798" s="2">
        <f>(Table4[[#This Row],[dZ ft]]&lt;=50)*Table4[[#This Row],[dT days]]</f>
        <v>1</v>
      </c>
      <c r="Q798">
        <f>YEAR(Table4[[#This Row],[Report Start Date]])</f>
        <v>2021</v>
      </c>
      <c r="R798">
        <f>Table4[[#This Row],[Year Start Date]]</f>
        <v>2021</v>
      </c>
    </row>
    <row r="799" spans="2:18" x14ac:dyDescent="0.3">
      <c r="B799">
        <v>797</v>
      </c>
      <c r="C799" t="s">
        <v>62</v>
      </c>
      <c r="D799" t="s">
        <v>271</v>
      </c>
      <c r="E799">
        <v>25</v>
      </c>
      <c r="F799" s="2">
        <v>3396.0000000000005</v>
      </c>
      <c r="G799" s="2">
        <v>25.000000000000007</v>
      </c>
      <c r="H799">
        <v>198.00000000000048</v>
      </c>
      <c r="I799">
        <v>198.00000000000048</v>
      </c>
      <c r="J799" s="7">
        <v>44304</v>
      </c>
      <c r="K799" s="7">
        <v>44305</v>
      </c>
      <c r="M799" t="str">
        <f>IFERROR(INDEX(Table2[Campaign], MATCH(Table4[[#This Row],[Well Name (WellView Version)]], Table2[Well Name
Actual], 0)), "A_Others")</f>
        <v>WW - 2021</v>
      </c>
      <c r="N799" s="19">
        <f>IF(Table4[[#This Row],[Report Number]]=_xlfn.MINIFS(Table4[Report Number], Table4[Well Name (WellView Version)], Table4[[#This Row],[Well Name (WellView Version)]]), Table4[[#This Row],[Depth End (MD)]], Table4[[#This Row],[Depth End (MD)]]-F798)</f>
        <v>-1866.9999999999995</v>
      </c>
      <c r="O799" s="2">
        <f>IF(Table4[[#This Row],[Report Number]]=_xlfn.MINIFS(Table4[Report Number], Table4[Well Name (WellView Version)], Table4[[#This Row],[Well Name (WellView Version)]]), Table4[[#This Row],[Cum Time Log Days_WV]], Table4[[#This Row],[Cum Time Log Days_WV]]-G798)</f>
        <v>1</v>
      </c>
      <c r="P799" s="2">
        <f>(Table4[[#This Row],[dZ ft]]&lt;=50)*Table4[[#This Row],[dT days]]</f>
        <v>1</v>
      </c>
      <c r="Q799">
        <f>YEAR(Table4[[#This Row],[Report Start Date]])</f>
        <v>2021</v>
      </c>
      <c r="R799">
        <f>Table4[[#This Row],[Year Start Date]]</f>
        <v>2021</v>
      </c>
    </row>
    <row r="800" spans="2:18" x14ac:dyDescent="0.3">
      <c r="B800">
        <v>798</v>
      </c>
      <c r="C800" t="s">
        <v>62</v>
      </c>
      <c r="D800" t="s">
        <v>271</v>
      </c>
      <c r="E800">
        <v>26</v>
      </c>
      <c r="F800" s="2">
        <v>3940</v>
      </c>
      <c r="G800" s="2">
        <v>26.000000000000007</v>
      </c>
      <c r="H800">
        <v>543.99999999999955</v>
      </c>
      <c r="I800">
        <v>543.99999999999955</v>
      </c>
      <c r="J800" s="7">
        <v>44305</v>
      </c>
      <c r="K800" s="7">
        <v>44306</v>
      </c>
      <c r="M800" t="str">
        <f>IFERROR(INDEX(Table2[Campaign], MATCH(Table4[[#This Row],[Well Name (WellView Version)]], Table2[Well Name
Actual], 0)), "A_Others")</f>
        <v>WW - 2021</v>
      </c>
      <c r="N800" s="19">
        <f>IF(Table4[[#This Row],[Report Number]]=_xlfn.MINIFS(Table4[Report Number], Table4[Well Name (WellView Version)], Table4[[#This Row],[Well Name (WellView Version)]]), Table4[[#This Row],[Depth End (MD)]], Table4[[#This Row],[Depth End (MD)]]-F799)</f>
        <v>543.99999999999955</v>
      </c>
      <c r="O800" s="2">
        <f>IF(Table4[[#This Row],[Report Number]]=_xlfn.MINIFS(Table4[Report Number], Table4[Well Name (WellView Version)], Table4[[#This Row],[Well Name (WellView Version)]]), Table4[[#This Row],[Cum Time Log Days_WV]], Table4[[#This Row],[Cum Time Log Days_WV]]-G799)</f>
        <v>1</v>
      </c>
      <c r="P800" s="2">
        <f>(Table4[[#This Row],[dZ ft]]&lt;=50)*Table4[[#This Row],[dT days]]</f>
        <v>0</v>
      </c>
      <c r="Q800">
        <f>YEAR(Table4[[#This Row],[Report Start Date]])</f>
        <v>2021</v>
      </c>
      <c r="R800">
        <f>Table4[[#This Row],[Year Start Date]]</f>
        <v>2021</v>
      </c>
    </row>
    <row r="801" spans="2:18" x14ac:dyDescent="0.3">
      <c r="B801">
        <v>799</v>
      </c>
      <c r="C801" t="s">
        <v>62</v>
      </c>
      <c r="D801" t="s">
        <v>271</v>
      </c>
      <c r="E801">
        <v>27</v>
      </c>
      <c r="F801" s="2">
        <v>4317</v>
      </c>
      <c r="G801" s="2">
        <v>27.000000000000007</v>
      </c>
      <c r="H801">
        <v>376.99999999999983</v>
      </c>
      <c r="I801">
        <v>376.99999999999983</v>
      </c>
      <c r="J801" s="7">
        <v>44306</v>
      </c>
      <c r="K801" s="7">
        <v>44307</v>
      </c>
      <c r="M801" t="str">
        <f>IFERROR(INDEX(Table2[Campaign], MATCH(Table4[[#This Row],[Well Name (WellView Version)]], Table2[Well Name
Actual], 0)), "A_Others")</f>
        <v>WW - 2021</v>
      </c>
      <c r="N801" s="19">
        <f>IF(Table4[[#This Row],[Report Number]]=_xlfn.MINIFS(Table4[Report Number], Table4[Well Name (WellView Version)], Table4[[#This Row],[Well Name (WellView Version)]]), Table4[[#This Row],[Depth End (MD)]], Table4[[#This Row],[Depth End (MD)]]-F800)</f>
        <v>377</v>
      </c>
      <c r="O801" s="2">
        <f>IF(Table4[[#This Row],[Report Number]]=_xlfn.MINIFS(Table4[Report Number], Table4[Well Name (WellView Version)], Table4[[#This Row],[Well Name (WellView Version)]]), Table4[[#This Row],[Cum Time Log Days_WV]], Table4[[#This Row],[Cum Time Log Days_WV]]-G800)</f>
        <v>1</v>
      </c>
      <c r="P801" s="2">
        <f>(Table4[[#This Row],[dZ ft]]&lt;=50)*Table4[[#This Row],[dT days]]</f>
        <v>0</v>
      </c>
      <c r="Q801">
        <f>YEAR(Table4[[#This Row],[Report Start Date]])</f>
        <v>2021</v>
      </c>
      <c r="R801">
        <f>Table4[[#This Row],[Year Start Date]]</f>
        <v>2021</v>
      </c>
    </row>
    <row r="802" spans="2:18" x14ac:dyDescent="0.3">
      <c r="B802">
        <v>800</v>
      </c>
      <c r="C802" t="s">
        <v>62</v>
      </c>
      <c r="D802" t="s">
        <v>271</v>
      </c>
      <c r="E802">
        <v>28</v>
      </c>
      <c r="F802" s="2">
        <v>4317</v>
      </c>
      <c r="G802" s="2">
        <v>28.000000000000007</v>
      </c>
      <c r="H802">
        <v>0</v>
      </c>
      <c r="I802">
        <v>0</v>
      </c>
      <c r="J802" s="7">
        <v>44307</v>
      </c>
      <c r="K802" s="7">
        <v>44308</v>
      </c>
      <c r="M802" t="str">
        <f>IFERROR(INDEX(Table2[Campaign], MATCH(Table4[[#This Row],[Well Name (WellView Version)]], Table2[Well Name
Actual], 0)), "A_Others")</f>
        <v>WW - 2021</v>
      </c>
      <c r="N802" s="19">
        <f>IF(Table4[[#This Row],[Report Number]]=_xlfn.MINIFS(Table4[Report Number], Table4[Well Name (WellView Version)], Table4[[#This Row],[Well Name (WellView Version)]]), Table4[[#This Row],[Depth End (MD)]], Table4[[#This Row],[Depth End (MD)]]-F801)</f>
        <v>0</v>
      </c>
      <c r="O802" s="2">
        <f>IF(Table4[[#This Row],[Report Number]]=_xlfn.MINIFS(Table4[Report Number], Table4[Well Name (WellView Version)], Table4[[#This Row],[Well Name (WellView Version)]]), Table4[[#This Row],[Cum Time Log Days_WV]], Table4[[#This Row],[Cum Time Log Days_WV]]-G801)</f>
        <v>1</v>
      </c>
      <c r="P802" s="2">
        <f>(Table4[[#This Row],[dZ ft]]&lt;=50)*Table4[[#This Row],[dT days]]</f>
        <v>1</v>
      </c>
      <c r="Q802">
        <f>YEAR(Table4[[#This Row],[Report Start Date]])</f>
        <v>2021</v>
      </c>
      <c r="R802">
        <f>Table4[[#This Row],[Year Start Date]]</f>
        <v>2021</v>
      </c>
    </row>
    <row r="803" spans="2:18" x14ac:dyDescent="0.3">
      <c r="B803">
        <v>801</v>
      </c>
      <c r="C803" t="s">
        <v>62</v>
      </c>
      <c r="D803" t="s">
        <v>271</v>
      </c>
      <c r="E803">
        <v>29</v>
      </c>
      <c r="F803" s="2">
        <v>4317</v>
      </c>
      <c r="G803" s="2">
        <v>29.000000000000007</v>
      </c>
      <c r="H803">
        <v>0</v>
      </c>
      <c r="I803">
        <v>0</v>
      </c>
      <c r="J803" s="7">
        <v>44308</v>
      </c>
      <c r="K803" s="7">
        <v>44309</v>
      </c>
      <c r="M803" t="str">
        <f>IFERROR(INDEX(Table2[Campaign], MATCH(Table4[[#This Row],[Well Name (WellView Version)]], Table2[Well Name
Actual], 0)), "A_Others")</f>
        <v>WW - 2021</v>
      </c>
      <c r="N803" s="19">
        <f>IF(Table4[[#This Row],[Report Number]]=_xlfn.MINIFS(Table4[Report Number], Table4[Well Name (WellView Version)], Table4[[#This Row],[Well Name (WellView Version)]]), Table4[[#This Row],[Depth End (MD)]], Table4[[#This Row],[Depth End (MD)]]-F802)</f>
        <v>0</v>
      </c>
      <c r="O803" s="2">
        <f>IF(Table4[[#This Row],[Report Number]]=_xlfn.MINIFS(Table4[Report Number], Table4[Well Name (WellView Version)], Table4[[#This Row],[Well Name (WellView Version)]]), Table4[[#This Row],[Cum Time Log Days_WV]], Table4[[#This Row],[Cum Time Log Days_WV]]-G802)</f>
        <v>1</v>
      </c>
      <c r="P803" s="2">
        <f>(Table4[[#This Row],[dZ ft]]&lt;=50)*Table4[[#This Row],[dT days]]</f>
        <v>1</v>
      </c>
      <c r="Q803">
        <f>YEAR(Table4[[#This Row],[Report Start Date]])</f>
        <v>2021</v>
      </c>
      <c r="R803">
        <f>Table4[[#This Row],[Year Start Date]]</f>
        <v>2021</v>
      </c>
    </row>
    <row r="804" spans="2:18" x14ac:dyDescent="0.3">
      <c r="B804">
        <v>802</v>
      </c>
      <c r="C804" t="s">
        <v>62</v>
      </c>
      <c r="D804" t="s">
        <v>271</v>
      </c>
      <c r="E804">
        <v>30</v>
      </c>
      <c r="F804" s="2">
        <v>4317</v>
      </c>
      <c r="G804" s="2">
        <v>30.000000000000007</v>
      </c>
      <c r="H804">
        <v>0</v>
      </c>
      <c r="I804">
        <v>0</v>
      </c>
      <c r="J804" s="7">
        <v>44309</v>
      </c>
      <c r="K804" s="7">
        <v>44310</v>
      </c>
      <c r="M804" t="str">
        <f>IFERROR(INDEX(Table2[Campaign], MATCH(Table4[[#This Row],[Well Name (WellView Version)]], Table2[Well Name
Actual], 0)), "A_Others")</f>
        <v>WW - 2021</v>
      </c>
      <c r="N804" s="19">
        <f>IF(Table4[[#This Row],[Report Number]]=_xlfn.MINIFS(Table4[Report Number], Table4[Well Name (WellView Version)], Table4[[#This Row],[Well Name (WellView Version)]]), Table4[[#This Row],[Depth End (MD)]], Table4[[#This Row],[Depth End (MD)]]-F803)</f>
        <v>0</v>
      </c>
      <c r="O804" s="2">
        <f>IF(Table4[[#This Row],[Report Number]]=_xlfn.MINIFS(Table4[Report Number], Table4[Well Name (WellView Version)], Table4[[#This Row],[Well Name (WellView Version)]]), Table4[[#This Row],[Cum Time Log Days_WV]], Table4[[#This Row],[Cum Time Log Days_WV]]-G803)</f>
        <v>1</v>
      </c>
      <c r="P804" s="2">
        <f>(Table4[[#This Row],[dZ ft]]&lt;=50)*Table4[[#This Row],[dT days]]</f>
        <v>1</v>
      </c>
      <c r="Q804">
        <f>YEAR(Table4[[#This Row],[Report Start Date]])</f>
        <v>2021</v>
      </c>
      <c r="R804">
        <f>Table4[[#This Row],[Year Start Date]]</f>
        <v>2021</v>
      </c>
    </row>
    <row r="805" spans="2:18" x14ac:dyDescent="0.3">
      <c r="B805">
        <v>803</v>
      </c>
      <c r="C805" t="s">
        <v>62</v>
      </c>
      <c r="D805" t="s">
        <v>271</v>
      </c>
      <c r="E805">
        <v>31</v>
      </c>
      <c r="F805" s="2">
        <v>4317</v>
      </c>
      <c r="G805" s="2">
        <v>31.000000000000007</v>
      </c>
      <c r="H805">
        <v>0</v>
      </c>
      <c r="I805">
        <v>0</v>
      </c>
      <c r="J805" s="7">
        <v>44310</v>
      </c>
      <c r="K805" s="7">
        <v>44311</v>
      </c>
      <c r="M805" t="str">
        <f>IFERROR(INDEX(Table2[Campaign], MATCH(Table4[[#This Row],[Well Name (WellView Version)]], Table2[Well Name
Actual], 0)), "A_Others")</f>
        <v>WW - 2021</v>
      </c>
      <c r="N805" s="19">
        <f>IF(Table4[[#This Row],[Report Number]]=_xlfn.MINIFS(Table4[Report Number], Table4[Well Name (WellView Version)], Table4[[#This Row],[Well Name (WellView Version)]]), Table4[[#This Row],[Depth End (MD)]], Table4[[#This Row],[Depth End (MD)]]-F804)</f>
        <v>0</v>
      </c>
      <c r="O805" s="2">
        <f>IF(Table4[[#This Row],[Report Number]]=_xlfn.MINIFS(Table4[Report Number], Table4[Well Name (WellView Version)], Table4[[#This Row],[Well Name (WellView Version)]]), Table4[[#This Row],[Cum Time Log Days_WV]], Table4[[#This Row],[Cum Time Log Days_WV]]-G804)</f>
        <v>1</v>
      </c>
      <c r="P805" s="2">
        <f>(Table4[[#This Row],[dZ ft]]&lt;=50)*Table4[[#This Row],[dT days]]</f>
        <v>1</v>
      </c>
      <c r="Q805">
        <f>YEAR(Table4[[#This Row],[Report Start Date]])</f>
        <v>2021</v>
      </c>
      <c r="R805">
        <f>Table4[[#This Row],[Year Start Date]]</f>
        <v>2021</v>
      </c>
    </row>
    <row r="806" spans="2:18" x14ac:dyDescent="0.3">
      <c r="B806">
        <v>804</v>
      </c>
      <c r="C806" t="s">
        <v>62</v>
      </c>
      <c r="D806" t="s">
        <v>271</v>
      </c>
      <c r="E806">
        <v>32</v>
      </c>
      <c r="F806" s="2">
        <v>0</v>
      </c>
      <c r="G806" s="2">
        <v>32.000000000000007</v>
      </c>
      <c r="J806" s="7">
        <v>44311</v>
      </c>
      <c r="K806" s="7">
        <v>44312</v>
      </c>
      <c r="M806" t="str">
        <f>IFERROR(INDEX(Table2[Campaign], MATCH(Table4[[#This Row],[Well Name (WellView Version)]], Table2[Well Name
Actual], 0)), "A_Others")</f>
        <v>WW - 2021</v>
      </c>
      <c r="N806" s="19">
        <f>IF(Table4[[#This Row],[Report Number]]=_xlfn.MINIFS(Table4[Report Number], Table4[Well Name (WellView Version)], Table4[[#This Row],[Well Name (WellView Version)]]), Table4[[#This Row],[Depth End (MD)]], Table4[[#This Row],[Depth End (MD)]]-F805)</f>
        <v>-4317</v>
      </c>
      <c r="O806" s="2">
        <f>IF(Table4[[#This Row],[Report Number]]=_xlfn.MINIFS(Table4[Report Number], Table4[Well Name (WellView Version)], Table4[[#This Row],[Well Name (WellView Version)]]), Table4[[#This Row],[Cum Time Log Days_WV]], Table4[[#This Row],[Cum Time Log Days_WV]]-G805)</f>
        <v>1</v>
      </c>
      <c r="P806" s="2">
        <f>(Table4[[#This Row],[dZ ft]]&lt;=50)*Table4[[#This Row],[dT days]]</f>
        <v>1</v>
      </c>
      <c r="Q806">
        <f>YEAR(Table4[[#This Row],[Report Start Date]])</f>
        <v>2021</v>
      </c>
      <c r="R806">
        <f>Table4[[#This Row],[Year Start Date]]</f>
        <v>2021</v>
      </c>
    </row>
    <row r="807" spans="2:18" x14ac:dyDescent="0.3">
      <c r="B807">
        <v>805</v>
      </c>
      <c r="C807" t="s">
        <v>62</v>
      </c>
      <c r="D807" t="s">
        <v>271</v>
      </c>
      <c r="E807">
        <v>33</v>
      </c>
      <c r="F807" s="2">
        <v>2874</v>
      </c>
      <c r="G807" s="2">
        <v>33.000000000000007</v>
      </c>
      <c r="H807">
        <v>13.000000000000007</v>
      </c>
      <c r="I807">
        <v>13.000000000000007</v>
      </c>
      <c r="J807" s="7">
        <v>44312</v>
      </c>
      <c r="K807" s="7">
        <v>44313</v>
      </c>
      <c r="M807" t="str">
        <f>IFERROR(INDEX(Table2[Campaign], MATCH(Table4[[#This Row],[Well Name (WellView Version)]], Table2[Well Name
Actual], 0)), "A_Others")</f>
        <v>WW - 2021</v>
      </c>
      <c r="N807" s="19">
        <f>IF(Table4[[#This Row],[Report Number]]=_xlfn.MINIFS(Table4[Report Number], Table4[Well Name (WellView Version)], Table4[[#This Row],[Well Name (WellView Version)]]), Table4[[#This Row],[Depth End (MD)]], Table4[[#This Row],[Depth End (MD)]]-F806)</f>
        <v>2874</v>
      </c>
      <c r="O807" s="2">
        <f>IF(Table4[[#This Row],[Report Number]]=_xlfn.MINIFS(Table4[Report Number], Table4[Well Name (WellView Version)], Table4[[#This Row],[Well Name (WellView Version)]]), Table4[[#This Row],[Cum Time Log Days_WV]], Table4[[#This Row],[Cum Time Log Days_WV]]-G806)</f>
        <v>1</v>
      </c>
      <c r="P807" s="2">
        <f>(Table4[[#This Row],[dZ ft]]&lt;=50)*Table4[[#This Row],[dT days]]</f>
        <v>0</v>
      </c>
      <c r="Q807">
        <f>YEAR(Table4[[#This Row],[Report Start Date]])</f>
        <v>2021</v>
      </c>
      <c r="R807">
        <f>Table4[[#This Row],[Year Start Date]]</f>
        <v>2021</v>
      </c>
    </row>
    <row r="808" spans="2:18" x14ac:dyDescent="0.3">
      <c r="B808">
        <v>806</v>
      </c>
      <c r="C808" t="s">
        <v>62</v>
      </c>
      <c r="D808" t="s">
        <v>271</v>
      </c>
      <c r="E808">
        <v>34</v>
      </c>
      <c r="F808" s="2">
        <v>2878</v>
      </c>
      <c r="G808" s="2">
        <v>34.000000000000007</v>
      </c>
      <c r="H808">
        <v>4.0000000000000018</v>
      </c>
      <c r="I808">
        <v>4.0000000000000018</v>
      </c>
      <c r="J808" s="7">
        <v>44313</v>
      </c>
      <c r="K808" s="7">
        <v>44314</v>
      </c>
      <c r="M808" t="str">
        <f>IFERROR(INDEX(Table2[Campaign], MATCH(Table4[[#This Row],[Well Name (WellView Version)]], Table2[Well Name
Actual], 0)), "A_Others")</f>
        <v>WW - 2021</v>
      </c>
      <c r="N808" s="19">
        <f>IF(Table4[[#This Row],[Report Number]]=_xlfn.MINIFS(Table4[Report Number], Table4[Well Name (WellView Version)], Table4[[#This Row],[Well Name (WellView Version)]]), Table4[[#This Row],[Depth End (MD)]], Table4[[#This Row],[Depth End (MD)]]-F807)</f>
        <v>4</v>
      </c>
      <c r="O808" s="2">
        <f>IF(Table4[[#This Row],[Report Number]]=_xlfn.MINIFS(Table4[Report Number], Table4[Well Name (WellView Version)], Table4[[#This Row],[Well Name (WellView Version)]]), Table4[[#This Row],[Cum Time Log Days_WV]], Table4[[#This Row],[Cum Time Log Days_WV]]-G807)</f>
        <v>1</v>
      </c>
      <c r="P808" s="2">
        <f>(Table4[[#This Row],[dZ ft]]&lt;=50)*Table4[[#This Row],[dT days]]</f>
        <v>1</v>
      </c>
      <c r="Q808">
        <f>YEAR(Table4[[#This Row],[Report Start Date]])</f>
        <v>2021</v>
      </c>
      <c r="R808">
        <f>Table4[[#This Row],[Year Start Date]]</f>
        <v>2021</v>
      </c>
    </row>
    <row r="809" spans="2:18" x14ac:dyDescent="0.3">
      <c r="B809">
        <v>807</v>
      </c>
      <c r="C809" t="s">
        <v>62</v>
      </c>
      <c r="D809" t="s">
        <v>271</v>
      </c>
      <c r="E809">
        <v>35</v>
      </c>
      <c r="F809" s="2">
        <v>2881</v>
      </c>
      <c r="G809" s="2">
        <v>35.000000000000007</v>
      </c>
      <c r="H809">
        <v>3.0000000000000018</v>
      </c>
      <c r="I809">
        <v>3.0000000000000018</v>
      </c>
      <c r="J809" s="7">
        <v>44314</v>
      </c>
      <c r="K809" s="7">
        <v>44315</v>
      </c>
      <c r="M809" t="str">
        <f>IFERROR(INDEX(Table2[Campaign], MATCH(Table4[[#This Row],[Well Name (WellView Version)]], Table2[Well Name
Actual], 0)), "A_Others")</f>
        <v>WW - 2021</v>
      </c>
      <c r="N809" s="19">
        <f>IF(Table4[[#This Row],[Report Number]]=_xlfn.MINIFS(Table4[Report Number], Table4[Well Name (WellView Version)], Table4[[#This Row],[Well Name (WellView Version)]]), Table4[[#This Row],[Depth End (MD)]], Table4[[#This Row],[Depth End (MD)]]-F808)</f>
        <v>3</v>
      </c>
      <c r="O809" s="2">
        <f>IF(Table4[[#This Row],[Report Number]]=_xlfn.MINIFS(Table4[Report Number], Table4[Well Name (WellView Version)], Table4[[#This Row],[Well Name (WellView Version)]]), Table4[[#This Row],[Cum Time Log Days_WV]], Table4[[#This Row],[Cum Time Log Days_WV]]-G808)</f>
        <v>1</v>
      </c>
      <c r="P809" s="2">
        <f>(Table4[[#This Row],[dZ ft]]&lt;=50)*Table4[[#This Row],[dT days]]</f>
        <v>1</v>
      </c>
      <c r="Q809">
        <f>YEAR(Table4[[#This Row],[Report Start Date]])</f>
        <v>2021</v>
      </c>
      <c r="R809">
        <f>Table4[[#This Row],[Year Start Date]]</f>
        <v>2021</v>
      </c>
    </row>
    <row r="810" spans="2:18" x14ac:dyDescent="0.3">
      <c r="B810">
        <v>808</v>
      </c>
      <c r="C810" t="s">
        <v>62</v>
      </c>
      <c r="D810" t="s">
        <v>271</v>
      </c>
      <c r="E810">
        <v>36</v>
      </c>
      <c r="F810" s="2">
        <v>2883.6</v>
      </c>
      <c r="G810" s="2">
        <v>36.000000000000007</v>
      </c>
      <c r="H810">
        <v>1.1999999999997022</v>
      </c>
      <c r="I810">
        <v>1.1999999999997022</v>
      </c>
      <c r="J810" s="7">
        <v>44315</v>
      </c>
      <c r="K810" s="7">
        <v>44316</v>
      </c>
      <c r="M810" t="str">
        <f>IFERROR(INDEX(Table2[Campaign], MATCH(Table4[[#This Row],[Well Name (WellView Version)]], Table2[Well Name
Actual], 0)), "A_Others")</f>
        <v>WW - 2021</v>
      </c>
      <c r="N810" s="19">
        <f>IF(Table4[[#This Row],[Report Number]]=_xlfn.MINIFS(Table4[Report Number], Table4[Well Name (WellView Version)], Table4[[#This Row],[Well Name (WellView Version)]]), Table4[[#This Row],[Depth End (MD)]], Table4[[#This Row],[Depth End (MD)]]-F809)</f>
        <v>2.5999999999999091</v>
      </c>
      <c r="O810" s="2">
        <f>IF(Table4[[#This Row],[Report Number]]=_xlfn.MINIFS(Table4[Report Number], Table4[Well Name (WellView Version)], Table4[[#This Row],[Well Name (WellView Version)]]), Table4[[#This Row],[Cum Time Log Days_WV]], Table4[[#This Row],[Cum Time Log Days_WV]]-G809)</f>
        <v>1</v>
      </c>
      <c r="P810" s="2">
        <f>(Table4[[#This Row],[dZ ft]]&lt;=50)*Table4[[#This Row],[dT days]]</f>
        <v>1</v>
      </c>
      <c r="Q810">
        <f>YEAR(Table4[[#This Row],[Report Start Date]])</f>
        <v>2021</v>
      </c>
      <c r="R810">
        <f>Table4[[#This Row],[Year Start Date]]</f>
        <v>2021</v>
      </c>
    </row>
    <row r="811" spans="2:18" x14ac:dyDescent="0.3">
      <c r="B811">
        <v>809</v>
      </c>
      <c r="C811" t="s">
        <v>62</v>
      </c>
      <c r="D811" t="s">
        <v>271</v>
      </c>
      <c r="E811">
        <v>37</v>
      </c>
      <c r="F811" s="2">
        <v>2924</v>
      </c>
      <c r="G811" s="2">
        <v>37.000000000000007</v>
      </c>
      <c r="H811">
        <v>40.400000000000169</v>
      </c>
      <c r="I811">
        <v>40.400000000000169</v>
      </c>
      <c r="J811" s="7">
        <v>44316</v>
      </c>
      <c r="K811" s="7">
        <v>44317</v>
      </c>
      <c r="M811" t="str">
        <f>IFERROR(INDEX(Table2[Campaign], MATCH(Table4[[#This Row],[Well Name (WellView Version)]], Table2[Well Name
Actual], 0)), "A_Others")</f>
        <v>WW - 2021</v>
      </c>
      <c r="N811" s="19">
        <f>IF(Table4[[#This Row],[Report Number]]=_xlfn.MINIFS(Table4[Report Number], Table4[Well Name (WellView Version)], Table4[[#This Row],[Well Name (WellView Version)]]), Table4[[#This Row],[Depth End (MD)]], Table4[[#This Row],[Depth End (MD)]]-F810)</f>
        <v>40.400000000000091</v>
      </c>
      <c r="O811" s="2">
        <f>IF(Table4[[#This Row],[Report Number]]=_xlfn.MINIFS(Table4[Report Number], Table4[Well Name (WellView Version)], Table4[[#This Row],[Well Name (WellView Version)]]), Table4[[#This Row],[Cum Time Log Days_WV]], Table4[[#This Row],[Cum Time Log Days_WV]]-G810)</f>
        <v>1</v>
      </c>
      <c r="P811" s="2">
        <f>(Table4[[#This Row],[dZ ft]]&lt;=50)*Table4[[#This Row],[dT days]]</f>
        <v>1</v>
      </c>
      <c r="Q811">
        <f>YEAR(Table4[[#This Row],[Report Start Date]])</f>
        <v>2021</v>
      </c>
      <c r="R811">
        <f>Table4[[#This Row],[Year Start Date]]</f>
        <v>2021</v>
      </c>
    </row>
    <row r="812" spans="2:18" x14ac:dyDescent="0.3">
      <c r="B812">
        <v>810</v>
      </c>
      <c r="C812" t="s">
        <v>62</v>
      </c>
      <c r="D812" t="s">
        <v>271</v>
      </c>
      <c r="E812">
        <v>38</v>
      </c>
      <c r="F812" s="2">
        <v>3700</v>
      </c>
      <c r="G812" s="2">
        <v>38.000000000000007</v>
      </c>
      <c r="H812">
        <v>775.99999999999966</v>
      </c>
      <c r="I812">
        <v>775.99999999999966</v>
      </c>
      <c r="J812" s="7">
        <v>44317</v>
      </c>
      <c r="K812" s="7">
        <v>44318</v>
      </c>
      <c r="M812" t="str">
        <f>IFERROR(INDEX(Table2[Campaign], MATCH(Table4[[#This Row],[Well Name (WellView Version)]], Table2[Well Name
Actual], 0)), "A_Others")</f>
        <v>WW - 2021</v>
      </c>
      <c r="N812" s="19">
        <f>IF(Table4[[#This Row],[Report Number]]=_xlfn.MINIFS(Table4[Report Number], Table4[Well Name (WellView Version)], Table4[[#This Row],[Well Name (WellView Version)]]), Table4[[#This Row],[Depth End (MD)]], Table4[[#This Row],[Depth End (MD)]]-F811)</f>
        <v>776</v>
      </c>
      <c r="O812" s="2">
        <f>IF(Table4[[#This Row],[Report Number]]=_xlfn.MINIFS(Table4[Report Number], Table4[Well Name (WellView Version)], Table4[[#This Row],[Well Name (WellView Version)]]), Table4[[#This Row],[Cum Time Log Days_WV]], Table4[[#This Row],[Cum Time Log Days_WV]]-G811)</f>
        <v>1</v>
      </c>
      <c r="P812" s="2">
        <f>(Table4[[#This Row],[dZ ft]]&lt;=50)*Table4[[#This Row],[dT days]]</f>
        <v>0</v>
      </c>
      <c r="Q812">
        <f>YEAR(Table4[[#This Row],[Report Start Date]])</f>
        <v>2021</v>
      </c>
      <c r="R812">
        <f>Table4[[#This Row],[Year Start Date]]</f>
        <v>2021</v>
      </c>
    </row>
    <row r="813" spans="2:18" x14ac:dyDescent="0.3">
      <c r="B813">
        <v>811</v>
      </c>
      <c r="C813" t="s">
        <v>62</v>
      </c>
      <c r="D813" t="s">
        <v>271</v>
      </c>
      <c r="E813">
        <v>39</v>
      </c>
      <c r="F813" s="2">
        <v>3921.0000000000005</v>
      </c>
      <c r="G813" s="2">
        <v>39.000000000000007</v>
      </c>
      <c r="H813">
        <v>221.00000000000048</v>
      </c>
      <c r="I813">
        <v>221.00000000000048</v>
      </c>
      <c r="J813" s="7">
        <v>44318</v>
      </c>
      <c r="K813" s="7">
        <v>44319</v>
      </c>
      <c r="L813" t="s">
        <v>520</v>
      </c>
      <c r="M813" t="str">
        <f>IFERROR(INDEX(Table2[Campaign], MATCH(Table4[[#This Row],[Well Name (WellView Version)]], Table2[Well Name
Actual], 0)), "A_Others")</f>
        <v>WW - 2021</v>
      </c>
      <c r="N813" s="19">
        <f>IF(Table4[[#This Row],[Report Number]]=_xlfn.MINIFS(Table4[Report Number], Table4[Well Name (WellView Version)], Table4[[#This Row],[Well Name (WellView Version)]]), Table4[[#This Row],[Depth End (MD)]], Table4[[#This Row],[Depth End (MD)]]-F812)</f>
        <v>221.00000000000045</v>
      </c>
      <c r="O813" s="2">
        <f>IF(Table4[[#This Row],[Report Number]]=_xlfn.MINIFS(Table4[Report Number], Table4[Well Name (WellView Version)], Table4[[#This Row],[Well Name (WellView Version)]]), Table4[[#This Row],[Cum Time Log Days_WV]], Table4[[#This Row],[Cum Time Log Days_WV]]-G812)</f>
        <v>1</v>
      </c>
      <c r="P813" s="2">
        <f>(Table4[[#This Row],[dZ ft]]&lt;=50)*Table4[[#This Row],[dT days]]</f>
        <v>0</v>
      </c>
      <c r="Q813">
        <f>YEAR(Table4[[#This Row],[Report Start Date]])</f>
        <v>2021</v>
      </c>
      <c r="R813">
        <f>Table4[[#This Row],[Year Start Date]]</f>
        <v>2021</v>
      </c>
    </row>
    <row r="814" spans="2:18" x14ac:dyDescent="0.3">
      <c r="B814">
        <v>812</v>
      </c>
      <c r="C814" t="s">
        <v>62</v>
      </c>
      <c r="D814" t="s">
        <v>271</v>
      </c>
      <c r="E814">
        <v>40</v>
      </c>
      <c r="F814" s="2">
        <v>4125</v>
      </c>
      <c r="G814" s="2">
        <v>40.000000000000007</v>
      </c>
      <c r="H814">
        <v>203.99999999999937</v>
      </c>
      <c r="I814">
        <v>203.99999999999937</v>
      </c>
      <c r="J814" s="7">
        <v>44319</v>
      </c>
      <c r="K814" s="7">
        <v>44320</v>
      </c>
      <c r="L814" t="s">
        <v>520</v>
      </c>
      <c r="M814" t="str">
        <f>IFERROR(INDEX(Table2[Campaign], MATCH(Table4[[#This Row],[Well Name (WellView Version)]], Table2[Well Name
Actual], 0)), "A_Others")</f>
        <v>WW - 2021</v>
      </c>
      <c r="N814" s="19">
        <f>IF(Table4[[#This Row],[Report Number]]=_xlfn.MINIFS(Table4[Report Number], Table4[Well Name (WellView Version)], Table4[[#This Row],[Well Name (WellView Version)]]), Table4[[#This Row],[Depth End (MD)]], Table4[[#This Row],[Depth End (MD)]]-F813)</f>
        <v>203.99999999999955</v>
      </c>
      <c r="O814" s="2">
        <f>IF(Table4[[#This Row],[Report Number]]=_xlfn.MINIFS(Table4[Report Number], Table4[Well Name (WellView Version)], Table4[[#This Row],[Well Name (WellView Version)]]), Table4[[#This Row],[Cum Time Log Days_WV]], Table4[[#This Row],[Cum Time Log Days_WV]]-G813)</f>
        <v>1</v>
      </c>
      <c r="P814" s="2">
        <f>(Table4[[#This Row],[dZ ft]]&lt;=50)*Table4[[#This Row],[dT days]]</f>
        <v>0</v>
      </c>
      <c r="Q814">
        <f>YEAR(Table4[[#This Row],[Report Start Date]])</f>
        <v>2021</v>
      </c>
      <c r="R814">
        <f>Table4[[#This Row],[Year Start Date]]</f>
        <v>2021</v>
      </c>
    </row>
    <row r="815" spans="2:18" x14ac:dyDescent="0.3">
      <c r="B815">
        <v>813</v>
      </c>
      <c r="C815" t="s">
        <v>62</v>
      </c>
      <c r="D815" t="s">
        <v>271</v>
      </c>
      <c r="E815">
        <v>41</v>
      </c>
      <c r="F815" s="2">
        <v>4125</v>
      </c>
      <c r="G815" s="2">
        <v>41.000000000000007</v>
      </c>
      <c r="H815">
        <v>0</v>
      </c>
      <c r="I815">
        <v>0</v>
      </c>
      <c r="J815" s="7">
        <v>44320</v>
      </c>
      <c r="K815" s="7">
        <v>44321</v>
      </c>
      <c r="L815" t="s">
        <v>520</v>
      </c>
      <c r="M815" t="str">
        <f>IFERROR(INDEX(Table2[Campaign], MATCH(Table4[[#This Row],[Well Name (WellView Version)]], Table2[Well Name
Actual], 0)), "A_Others")</f>
        <v>WW - 2021</v>
      </c>
      <c r="N815" s="19">
        <f>IF(Table4[[#This Row],[Report Number]]=_xlfn.MINIFS(Table4[Report Number], Table4[Well Name (WellView Version)], Table4[[#This Row],[Well Name (WellView Version)]]), Table4[[#This Row],[Depth End (MD)]], Table4[[#This Row],[Depth End (MD)]]-F814)</f>
        <v>0</v>
      </c>
      <c r="O815" s="2">
        <f>IF(Table4[[#This Row],[Report Number]]=_xlfn.MINIFS(Table4[Report Number], Table4[Well Name (WellView Version)], Table4[[#This Row],[Well Name (WellView Version)]]), Table4[[#This Row],[Cum Time Log Days_WV]], Table4[[#This Row],[Cum Time Log Days_WV]]-G814)</f>
        <v>1</v>
      </c>
      <c r="P815" s="2">
        <f>(Table4[[#This Row],[dZ ft]]&lt;=50)*Table4[[#This Row],[dT days]]</f>
        <v>1</v>
      </c>
      <c r="Q815">
        <f>YEAR(Table4[[#This Row],[Report Start Date]])</f>
        <v>2021</v>
      </c>
      <c r="R815">
        <f>Table4[[#This Row],[Year Start Date]]</f>
        <v>2021</v>
      </c>
    </row>
    <row r="816" spans="2:18" x14ac:dyDescent="0.3">
      <c r="B816">
        <v>814</v>
      </c>
      <c r="C816" t="s">
        <v>62</v>
      </c>
      <c r="D816" t="s">
        <v>271</v>
      </c>
      <c r="E816">
        <v>42</v>
      </c>
      <c r="F816" s="2">
        <v>4287</v>
      </c>
      <c r="G816" s="2">
        <v>42.000000000000007</v>
      </c>
      <c r="H816">
        <v>162.00000000000009</v>
      </c>
      <c r="I816">
        <v>162.00000000000009</v>
      </c>
      <c r="J816" s="7">
        <v>44321</v>
      </c>
      <c r="K816" s="7">
        <v>44322</v>
      </c>
      <c r="L816" t="s">
        <v>520</v>
      </c>
      <c r="M816" t="str">
        <f>IFERROR(INDEX(Table2[Campaign], MATCH(Table4[[#This Row],[Well Name (WellView Version)]], Table2[Well Name
Actual], 0)), "A_Others")</f>
        <v>WW - 2021</v>
      </c>
      <c r="N816" s="19">
        <f>IF(Table4[[#This Row],[Report Number]]=_xlfn.MINIFS(Table4[Report Number], Table4[Well Name (WellView Version)], Table4[[#This Row],[Well Name (WellView Version)]]), Table4[[#This Row],[Depth End (MD)]], Table4[[#This Row],[Depth End (MD)]]-F815)</f>
        <v>162</v>
      </c>
      <c r="O816" s="2">
        <f>IF(Table4[[#This Row],[Report Number]]=_xlfn.MINIFS(Table4[Report Number], Table4[Well Name (WellView Version)], Table4[[#This Row],[Well Name (WellView Version)]]), Table4[[#This Row],[Cum Time Log Days_WV]], Table4[[#This Row],[Cum Time Log Days_WV]]-G815)</f>
        <v>1</v>
      </c>
      <c r="P816" s="2">
        <f>(Table4[[#This Row],[dZ ft]]&lt;=50)*Table4[[#This Row],[dT days]]</f>
        <v>0</v>
      </c>
      <c r="Q816">
        <f>YEAR(Table4[[#This Row],[Report Start Date]])</f>
        <v>2021</v>
      </c>
      <c r="R816">
        <f>Table4[[#This Row],[Year Start Date]]</f>
        <v>2021</v>
      </c>
    </row>
    <row r="817" spans="2:18" x14ac:dyDescent="0.3">
      <c r="B817">
        <v>815</v>
      </c>
      <c r="C817" t="s">
        <v>62</v>
      </c>
      <c r="D817" t="s">
        <v>271</v>
      </c>
      <c r="E817">
        <v>43</v>
      </c>
      <c r="F817" s="2">
        <v>4287</v>
      </c>
      <c r="G817" s="2">
        <v>43.000000000000007</v>
      </c>
      <c r="H817">
        <v>0</v>
      </c>
      <c r="I817">
        <v>0</v>
      </c>
      <c r="J817" s="7">
        <v>44322</v>
      </c>
      <c r="K817" s="7">
        <v>44323</v>
      </c>
      <c r="L817" t="s">
        <v>520</v>
      </c>
      <c r="M817" t="str">
        <f>IFERROR(INDEX(Table2[Campaign], MATCH(Table4[[#This Row],[Well Name (WellView Version)]], Table2[Well Name
Actual], 0)), "A_Others")</f>
        <v>WW - 2021</v>
      </c>
      <c r="N817" s="19">
        <f>IF(Table4[[#This Row],[Report Number]]=_xlfn.MINIFS(Table4[Report Number], Table4[Well Name (WellView Version)], Table4[[#This Row],[Well Name (WellView Version)]]), Table4[[#This Row],[Depth End (MD)]], Table4[[#This Row],[Depth End (MD)]]-F816)</f>
        <v>0</v>
      </c>
      <c r="O817" s="2">
        <f>IF(Table4[[#This Row],[Report Number]]=_xlfn.MINIFS(Table4[Report Number], Table4[Well Name (WellView Version)], Table4[[#This Row],[Well Name (WellView Version)]]), Table4[[#This Row],[Cum Time Log Days_WV]], Table4[[#This Row],[Cum Time Log Days_WV]]-G816)</f>
        <v>1</v>
      </c>
      <c r="P817" s="2">
        <f>(Table4[[#This Row],[dZ ft]]&lt;=50)*Table4[[#This Row],[dT days]]</f>
        <v>1</v>
      </c>
      <c r="Q817">
        <f>YEAR(Table4[[#This Row],[Report Start Date]])</f>
        <v>2021</v>
      </c>
      <c r="R817">
        <f>Table4[[#This Row],[Year Start Date]]</f>
        <v>2021</v>
      </c>
    </row>
    <row r="818" spans="2:18" x14ac:dyDescent="0.3">
      <c r="B818">
        <v>816</v>
      </c>
      <c r="C818" t="s">
        <v>62</v>
      </c>
      <c r="D818" t="s">
        <v>271</v>
      </c>
      <c r="E818">
        <v>44</v>
      </c>
      <c r="F818" s="2">
        <v>4287</v>
      </c>
      <c r="G818" s="2">
        <v>44.000000000000007</v>
      </c>
      <c r="H818">
        <v>0</v>
      </c>
      <c r="I818">
        <v>0</v>
      </c>
      <c r="J818" s="7">
        <v>44323</v>
      </c>
      <c r="K818" s="7">
        <v>44324</v>
      </c>
      <c r="L818" t="s">
        <v>520</v>
      </c>
      <c r="M818" t="str">
        <f>IFERROR(INDEX(Table2[Campaign], MATCH(Table4[[#This Row],[Well Name (WellView Version)]], Table2[Well Name
Actual], 0)), "A_Others")</f>
        <v>WW - 2021</v>
      </c>
      <c r="N818" s="19">
        <f>IF(Table4[[#This Row],[Report Number]]=_xlfn.MINIFS(Table4[Report Number], Table4[Well Name (WellView Version)], Table4[[#This Row],[Well Name (WellView Version)]]), Table4[[#This Row],[Depth End (MD)]], Table4[[#This Row],[Depth End (MD)]]-F817)</f>
        <v>0</v>
      </c>
      <c r="O818" s="2">
        <f>IF(Table4[[#This Row],[Report Number]]=_xlfn.MINIFS(Table4[Report Number], Table4[Well Name (WellView Version)], Table4[[#This Row],[Well Name (WellView Version)]]), Table4[[#This Row],[Cum Time Log Days_WV]], Table4[[#This Row],[Cum Time Log Days_WV]]-G817)</f>
        <v>1</v>
      </c>
      <c r="P818" s="2">
        <f>(Table4[[#This Row],[dZ ft]]&lt;=50)*Table4[[#This Row],[dT days]]</f>
        <v>1</v>
      </c>
      <c r="Q818">
        <f>YEAR(Table4[[#This Row],[Report Start Date]])</f>
        <v>2021</v>
      </c>
      <c r="R818">
        <f>Table4[[#This Row],[Year Start Date]]</f>
        <v>2021</v>
      </c>
    </row>
    <row r="819" spans="2:18" x14ac:dyDescent="0.3">
      <c r="B819">
        <v>817</v>
      </c>
      <c r="C819" t="s">
        <v>62</v>
      </c>
      <c r="D819" t="s">
        <v>271</v>
      </c>
      <c r="E819">
        <v>45</v>
      </c>
      <c r="F819" s="2">
        <v>4287</v>
      </c>
      <c r="G819" s="2">
        <v>45.000000000000007</v>
      </c>
      <c r="H819">
        <v>0</v>
      </c>
      <c r="I819">
        <v>0</v>
      </c>
      <c r="J819" s="7">
        <v>44324</v>
      </c>
      <c r="K819" s="7">
        <v>44325</v>
      </c>
      <c r="L819" t="s">
        <v>520</v>
      </c>
      <c r="M819" t="str">
        <f>IFERROR(INDEX(Table2[Campaign], MATCH(Table4[[#This Row],[Well Name (WellView Version)]], Table2[Well Name
Actual], 0)), "A_Others")</f>
        <v>WW - 2021</v>
      </c>
      <c r="N819" s="19">
        <f>IF(Table4[[#This Row],[Report Number]]=_xlfn.MINIFS(Table4[Report Number], Table4[Well Name (WellView Version)], Table4[[#This Row],[Well Name (WellView Version)]]), Table4[[#This Row],[Depth End (MD)]], Table4[[#This Row],[Depth End (MD)]]-F818)</f>
        <v>0</v>
      </c>
      <c r="O819" s="2">
        <f>IF(Table4[[#This Row],[Report Number]]=_xlfn.MINIFS(Table4[Report Number], Table4[Well Name (WellView Version)], Table4[[#This Row],[Well Name (WellView Version)]]), Table4[[#This Row],[Cum Time Log Days_WV]], Table4[[#This Row],[Cum Time Log Days_WV]]-G818)</f>
        <v>1</v>
      </c>
      <c r="P819" s="2">
        <f>(Table4[[#This Row],[dZ ft]]&lt;=50)*Table4[[#This Row],[dT days]]</f>
        <v>1</v>
      </c>
      <c r="Q819">
        <f>YEAR(Table4[[#This Row],[Report Start Date]])</f>
        <v>2021</v>
      </c>
      <c r="R819">
        <f>Table4[[#This Row],[Year Start Date]]</f>
        <v>2021</v>
      </c>
    </row>
    <row r="820" spans="2:18" x14ac:dyDescent="0.3">
      <c r="B820">
        <v>818</v>
      </c>
      <c r="C820" t="s">
        <v>62</v>
      </c>
      <c r="D820" t="s">
        <v>271</v>
      </c>
      <c r="E820">
        <v>46</v>
      </c>
      <c r="F820" s="2">
        <v>4287</v>
      </c>
      <c r="G820" s="2">
        <v>45.229166666666671</v>
      </c>
      <c r="H820">
        <v>0</v>
      </c>
      <c r="I820">
        <v>0</v>
      </c>
      <c r="J820" s="7">
        <v>44325</v>
      </c>
      <c r="K820" s="7">
        <v>44326.229166666664</v>
      </c>
      <c r="L820" t="s">
        <v>520</v>
      </c>
      <c r="M820" t="str">
        <f>IFERROR(INDEX(Table2[Campaign], MATCH(Table4[[#This Row],[Well Name (WellView Version)]], Table2[Well Name
Actual], 0)), "A_Others")</f>
        <v>WW - 2021</v>
      </c>
      <c r="N820" s="19">
        <f>IF(Table4[[#This Row],[Report Number]]=_xlfn.MINIFS(Table4[Report Number], Table4[Well Name (WellView Version)], Table4[[#This Row],[Well Name (WellView Version)]]), Table4[[#This Row],[Depth End (MD)]], Table4[[#This Row],[Depth End (MD)]]-F819)</f>
        <v>0</v>
      </c>
      <c r="O820" s="2">
        <f>IF(Table4[[#This Row],[Report Number]]=_xlfn.MINIFS(Table4[Report Number], Table4[Well Name (WellView Version)], Table4[[#This Row],[Well Name (WellView Version)]]), Table4[[#This Row],[Cum Time Log Days_WV]], Table4[[#This Row],[Cum Time Log Days_WV]]-G819)</f>
        <v>0.2291666666666643</v>
      </c>
      <c r="P820" s="2">
        <f>(Table4[[#This Row],[dZ ft]]&lt;=50)*Table4[[#This Row],[dT days]]</f>
        <v>0.2291666666666643</v>
      </c>
      <c r="Q820">
        <f>YEAR(Table4[[#This Row],[Report Start Date]])</f>
        <v>2021</v>
      </c>
      <c r="R820">
        <f>Table4[[#This Row],[Year Start Date]]</f>
        <v>2021</v>
      </c>
    </row>
    <row r="821" spans="2:18" x14ac:dyDescent="0.3">
      <c r="B821">
        <v>819</v>
      </c>
      <c r="C821" t="s">
        <v>61</v>
      </c>
      <c r="D821" t="s">
        <v>271</v>
      </c>
      <c r="E821">
        <v>1</v>
      </c>
      <c r="F821" s="2">
        <v>448.99999999999994</v>
      </c>
      <c r="G821" s="2">
        <v>0.41666666666666696</v>
      </c>
      <c r="H821">
        <v>221.99999999999997</v>
      </c>
      <c r="I821">
        <v>221.99999999999997</v>
      </c>
      <c r="J821" s="7">
        <v>44343.583333333328</v>
      </c>
      <c r="K821" s="7">
        <v>44344</v>
      </c>
      <c r="M821" t="str">
        <f>IFERROR(INDEX(Table2[Campaign], MATCH(Table4[[#This Row],[Well Name (WellView Version)]], Table2[Well Name
Actual], 0)), "A_Others")</f>
        <v>WW - 2021</v>
      </c>
      <c r="N821" s="19">
        <f>IF(Table4[[#This Row],[Report Number]]=_xlfn.MINIFS(Table4[Report Number], Table4[Well Name (WellView Version)], Table4[[#This Row],[Well Name (WellView Version)]]), Table4[[#This Row],[Depth End (MD)]], Table4[[#This Row],[Depth End (MD)]]-F820)</f>
        <v>448.99999999999994</v>
      </c>
      <c r="O821" s="2">
        <f>IF(Table4[[#This Row],[Report Number]]=_xlfn.MINIFS(Table4[Report Number], Table4[Well Name (WellView Version)], Table4[[#This Row],[Well Name (WellView Version)]]), Table4[[#This Row],[Cum Time Log Days_WV]], Table4[[#This Row],[Cum Time Log Days_WV]]-G820)</f>
        <v>0.41666666666666696</v>
      </c>
      <c r="P821" s="2">
        <f>(Table4[[#This Row],[dZ ft]]&lt;=50)*Table4[[#This Row],[dT days]]</f>
        <v>0</v>
      </c>
      <c r="Q821">
        <f>YEAR(Table4[[#This Row],[Report Start Date]])</f>
        <v>2021</v>
      </c>
      <c r="R821">
        <f>Table4[[#This Row],[Year Start Date]]</f>
        <v>2021</v>
      </c>
    </row>
    <row r="822" spans="2:18" x14ac:dyDescent="0.3">
      <c r="B822">
        <v>820</v>
      </c>
      <c r="C822" t="s">
        <v>61</v>
      </c>
      <c r="D822" t="s">
        <v>271</v>
      </c>
      <c r="E822">
        <v>2</v>
      </c>
      <c r="F822" s="2">
        <v>1030</v>
      </c>
      <c r="G822" s="2">
        <v>1.4166666666666679</v>
      </c>
      <c r="H822">
        <v>581</v>
      </c>
      <c r="I822">
        <v>581</v>
      </c>
      <c r="J822" s="7">
        <v>44344</v>
      </c>
      <c r="K822" s="7">
        <v>44345</v>
      </c>
      <c r="M822" t="str">
        <f>IFERROR(INDEX(Table2[Campaign], MATCH(Table4[[#This Row],[Well Name (WellView Version)]], Table2[Well Name
Actual], 0)), "A_Others")</f>
        <v>WW - 2021</v>
      </c>
      <c r="N822" s="19">
        <f>IF(Table4[[#This Row],[Report Number]]=_xlfn.MINIFS(Table4[Report Number], Table4[Well Name (WellView Version)], Table4[[#This Row],[Well Name (WellView Version)]]), Table4[[#This Row],[Depth End (MD)]], Table4[[#This Row],[Depth End (MD)]]-F821)</f>
        <v>581</v>
      </c>
      <c r="O822" s="2">
        <f>IF(Table4[[#This Row],[Report Number]]=_xlfn.MINIFS(Table4[Report Number], Table4[Well Name (WellView Version)], Table4[[#This Row],[Well Name (WellView Version)]]), Table4[[#This Row],[Cum Time Log Days_WV]], Table4[[#This Row],[Cum Time Log Days_WV]]-G821)</f>
        <v>1.0000000000000009</v>
      </c>
      <c r="P822" s="2">
        <f>(Table4[[#This Row],[dZ ft]]&lt;=50)*Table4[[#This Row],[dT days]]</f>
        <v>0</v>
      </c>
      <c r="Q822">
        <f>YEAR(Table4[[#This Row],[Report Start Date]])</f>
        <v>2021</v>
      </c>
      <c r="R822">
        <f>Table4[[#This Row],[Year Start Date]]</f>
        <v>2021</v>
      </c>
    </row>
    <row r="823" spans="2:18" x14ac:dyDescent="0.3">
      <c r="B823">
        <v>821</v>
      </c>
      <c r="C823" t="s">
        <v>61</v>
      </c>
      <c r="D823" t="s">
        <v>271</v>
      </c>
      <c r="E823">
        <v>3</v>
      </c>
      <c r="F823" s="2">
        <v>1030</v>
      </c>
      <c r="G823" s="2">
        <v>2.4166666666666687</v>
      </c>
      <c r="H823">
        <v>0</v>
      </c>
      <c r="I823">
        <v>0</v>
      </c>
      <c r="J823" s="7">
        <v>44345</v>
      </c>
      <c r="K823" s="7">
        <v>44346</v>
      </c>
      <c r="L823" t="s">
        <v>527</v>
      </c>
      <c r="M823" t="str">
        <f>IFERROR(INDEX(Table2[Campaign], MATCH(Table4[[#This Row],[Well Name (WellView Version)]], Table2[Well Name
Actual], 0)), "A_Others")</f>
        <v>WW - 2021</v>
      </c>
      <c r="N823" s="19">
        <f>IF(Table4[[#This Row],[Report Number]]=_xlfn.MINIFS(Table4[Report Number], Table4[Well Name (WellView Version)], Table4[[#This Row],[Well Name (WellView Version)]]), Table4[[#This Row],[Depth End (MD)]], Table4[[#This Row],[Depth End (MD)]]-F822)</f>
        <v>0</v>
      </c>
      <c r="O823" s="2">
        <f>IF(Table4[[#This Row],[Report Number]]=_xlfn.MINIFS(Table4[Report Number], Table4[Well Name (WellView Version)], Table4[[#This Row],[Well Name (WellView Version)]]), Table4[[#This Row],[Cum Time Log Days_WV]], Table4[[#This Row],[Cum Time Log Days_WV]]-G822)</f>
        <v>1.0000000000000009</v>
      </c>
      <c r="P823" s="2">
        <f>(Table4[[#This Row],[dZ ft]]&lt;=50)*Table4[[#This Row],[dT days]]</f>
        <v>1.0000000000000009</v>
      </c>
      <c r="Q823">
        <f>YEAR(Table4[[#This Row],[Report Start Date]])</f>
        <v>2021</v>
      </c>
      <c r="R823">
        <f>Table4[[#This Row],[Year Start Date]]</f>
        <v>2021</v>
      </c>
    </row>
    <row r="824" spans="2:18" x14ac:dyDescent="0.3">
      <c r="B824">
        <v>822</v>
      </c>
      <c r="C824" t="s">
        <v>61</v>
      </c>
      <c r="D824" t="s">
        <v>271</v>
      </c>
      <c r="E824">
        <v>4</v>
      </c>
      <c r="F824" s="2">
        <v>1137</v>
      </c>
      <c r="G824" s="2">
        <v>3.4166666666666696</v>
      </c>
      <c r="H824">
        <v>107.00000000000006</v>
      </c>
      <c r="I824">
        <v>107.00000000000006</v>
      </c>
      <c r="J824" s="7">
        <v>44346</v>
      </c>
      <c r="K824" s="7">
        <v>44347</v>
      </c>
      <c r="L824" t="s">
        <v>527</v>
      </c>
      <c r="M824" t="str">
        <f>IFERROR(INDEX(Table2[Campaign], MATCH(Table4[[#This Row],[Well Name (WellView Version)]], Table2[Well Name
Actual], 0)), "A_Others")</f>
        <v>WW - 2021</v>
      </c>
      <c r="N824" s="19">
        <f>IF(Table4[[#This Row],[Report Number]]=_xlfn.MINIFS(Table4[Report Number], Table4[Well Name (WellView Version)], Table4[[#This Row],[Well Name (WellView Version)]]), Table4[[#This Row],[Depth End (MD)]], Table4[[#This Row],[Depth End (MD)]]-F823)</f>
        <v>107</v>
      </c>
      <c r="O824" s="2">
        <f>IF(Table4[[#This Row],[Report Number]]=_xlfn.MINIFS(Table4[Report Number], Table4[Well Name (WellView Version)], Table4[[#This Row],[Well Name (WellView Version)]]), Table4[[#This Row],[Cum Time Log Days_WV]], Table4[[#This Row],[Cum Time Log Days_WV]]-G823)</f>
        <v>1.0000000000000009</v>
      </c>
      <c r="P824" s="2">
        <f>(Table4[[#This Row],[dZ ft]]&lt;=50)*Table4[[#This Row],[dT days]]</f>
        <v>0</v>
      </c>
      <c r="Q824">
        <f>YEAR(Table4[[#This Row],[Report Start Date]])</f>
        <v>2021</v>
      </c>
      <c r="R824">
        <f>Table4[[#This Row],[Year Start Date]]</f>
        <v>2021</v>
      </c>
    </row>
    <row r="825" spans="2:18" x14ac:dyDescent="0.3">
      <c r="B825">
        <v>823</v>
      </c>
      <c r="C825" t="s">
        <v>61</v>
      </c>
      <c r="D825" t="s">
        <v>271</v>
      </c>
      <c r="E825">
        <v>5</v>
      </c>
      <c r="F825" s="2">
        <v>2043</v>
      </c>
      <c r="G825" s="2">
        <v>4.4166666666666705</v>
      </c>
      <c r="H825">
        <v>905.99999999999989</v>
      </c>
      <c r="I825">
        <v>905.99999999999989</v>
      </c>
      <c r="J825" s="7">
        <v>44347</v>
      </c>
      <c r="K825" s="7">
        <v>44348</v>
      </c>
      <c r="L825" t="s">
        <v>527</v>
      </c>
      <c r="M825" t="str">
        <f>IFERROR(INDEX(Table2[Campaign], MATCH(Table4[[#This Row],[Well Name (WellView Version)]], Table2[Well Name
Actual], 0)), "A_Others")</f>
        <v>WW - 2021</v>
      </c>
      <c r="N825" s="19">
        <f>IF(Table4[[#This Row],[Report Number]]=_xlfn.MINIFS(Table4[Report Number], Table4[Well Name (WellView Version)], Table4[[#This Row],[Well Name (WellView Version)]]), Table4[[#This Row],[Depth End (MD)]], Table4[[#This Row],[Depth End (MD)]]-F824)</f>
        <v>906</v>
      </c>
      <c r="O825" s="2">
        <f>IF(Table4[[#This Row],[Report Number]]=_xlfn.MINIFS(Table4[Report Number], Table4[Well Name (WellView Version)], Table4[[#This Row],[Well Name (WellView Version)]]), Table4[[#This Row],[Cum Time Log Days_WV]], Table4[[#This Row],[Cum Time Log Days_WV]]-G824)</f>
        <v>1.0000000000000009</v>
      </c>
      <c r="P825" s="2">
        <f>(Table4[[#This Row],[dZ ft]]&lt;=50)*Table4[[#This Row],[dT days]]</f>
        <v>0</v>
      </c>
      <c r="Q825">
        <f>YEAR(Table4[[#This Row],[Report Start Date]])</f>
        <v>2021</v>
      </c>
      <c r="R825">
        <f>Table4[[#This Row],[Year Start Date]]</f>
        <v>2021</v>
      </c>
    </row>
    <row r="826" spans="2:18" x14ac:dyDescent="0.3">
      <c r="B826">
        <v>824</v>
      </c>
      <c r="C826" t="s">
        <v>61</v>
      </c>
      <c r="D826" t="s">
        <v>271</v>
      </c>
      <c r="E826">
        <v>6</v>
      </c>
      <c r="F826" s="2">
        <v>2260</v>
      </c>
      <c r="G826" s="2">
        <v>5.4166666666666714</v>
      </c>
      <c r="H826">
        <v>217.00000000000011</v>
      </c>
      <c r="I826">
        <v>217.00000000000011</v>
      </c>
      <c r="J826" s="7">
        <v>44348</v>
      </c>
      <c r="K826" s="7">
        <v>44349</v>
      </c>
      <c r="L826" t="s">
        <v>519</v>
      </c>
      <c r="M826" t="str">
        <f>IFERROR(INDEX(Table2[Campaign], MATCH(Table4[[#This Row],[Well Name (WellView Version)]], Table2[Well Name
Actual], 0)), "A_Others")</f>
        <v>WW - 2021</v>
      </c>
      <c r="N826" s="19">
        <f>IF(Table4[[#This Row],[Report Number]]=_xlfn.MINIFS(Table4[Report Number], Table4[Well Name (WellView Version)], Table4[[#This Row],[Well Name (WellView Version)]]), Table4[[#This Row],[Depth End (MD)]], Table4[[#This Row],[Depth End (MD)]]-F825)</f>
        <v>217</v>
      </c>
      <c r="O826" s="2">
        <f>IF(Table4[[#This Row],[Report Number]]=_xlfn.MINIFS(Table4[Report Number], Table4[Well Name (WellView Version)], Table4[[#This Row],[Well Name (WellView Version)]]), Table4[[#This Row],[Cum Time Log Days_WV]], Table4[[#This Row],[Cum Time Log Days_WV]]-G825)</f>
        <v>1.0000000000000009</v>
      </c>
      <c r="P826" s="2">
        <f>(Table4[[#This Row],[dZ ft]]&lt;=50)*Table4[[#This Row],[dT days]]</f>
        <v>0</v>
      </c>
      <c r="Q826">
        <f>YEAR(Table4[[#This Row],[Report Start Date]])</f>
        <v>2021</v>
      </c>
      <c r="R826">
        <f>Table4[[#This Row],[Year Start Date]]</f>
        <v>2021</v>
      </c>
    </row>
    <row r="827" spans="2:18" x14ac:dyDescent="0.3">
      <c r="B827">
        <v>825</v>
      </c>
      <c r="C827" t="s">
        <v>61</v>
      </c>
      <c r="D827" t="s">
        <v>271</v>
      </c>
      <c r="E827">
        <v>7</v>
      </c>
      <c r="F827" s="2">
        <v>2260</v>
      </c>
      <c r="G827" s="2">
        <v>6.4166666666666723</v>
      </c>
      <c r="H827">
        <v>0</v>
      </c>
      <c r="I827">
        <v>0</v>
      </c>
      <c r="J827" s="7">
        <v>44349</v>
      </c>
      <c r="K827" s="7">
        <v>44350</v>
      </c>
      <c r="L827" t="s">
        <v>519</v>
      </c>
      <c r="M827" t="str">
        <f>IFERROR(INDEX(Table2[Campaign], MATCH(Table4[[#This Row],[Well Name (WellView Version)]], Table2[Well Name
Actual], 0)), "A_Others")</f>
        <v>WW - 2021</v>
      </c>
      <c r="N827" s="19">
        <f>IF(Table4[[#This Row],[Report Number]]=_xlfn.MINIFS(Table4[Report Number], Table4[Well Name (WellView Version)], Table4[[#This Row],[Well Name (WellView Version)]]), Table4[[#This Row],[Depth End (MD)]], Table4[[#This Row],[Depth End (MD)]]-F826)</f>
        <v>0</v>
      </c>
      <c r="O827" s="2">
        <f>IF(Table4[[#This Row],[Report Number]]=_xlfn.MINIFS(Table4[Report Number], Table4[Well Name (WellView Version)], Table4[[#This Row],[Well Name (WellView Version)]]), Table4[[#This Row],[Cum Time Log Days_WV]], Table4[[#This Row],[Cum Time Log Days_WV]]-G826)</f>
        <v>1.0000000000000009</v>
      </c>
      <c r="P827" s="2">
        <f>(Table4[[#This Row],[dZ ft]]&lt;=50)*Table4[[#This Row],[dT days]]</f>
        <v>1.0000000000000009</v>
      </c>
      <c r="Q827">
        <f>YEAR(Table4[[#This Row],[Report Start Date]])</f>
        <v>2021</v>
      </c>
      <c r="R827">
        <f>Table4[[#This Row],[Year Start Date]]</f>
        <v>2021</v>
      </c>
    </row>
    <row r="828" spans="2:18" x14ac:dyDescent="0.3">
      <c r="B828">
        <v>826</v>
      </c>
      <c r="C828" t="s">
        <v>61</v>
      </c>
      <c r="D828" t="s">
        <v>271</v>
      </c>
      <c r="E828">
        <v>8</v>
      </c>
      <c r="F828" s="2">
        <v>2260</v>
      </c>
      <c r="G828" s="2">
        <v>7.4166666666666732</v>
      </c>
      <c r="H828">
        <v>0</v>
      </c>
      <c r="I828">
        <v>0</v>
      </c>
      <c r="J828" s="7">
        <v>44350</v>
      </c>
      <c r="K828" s="7">
        <v>44351</v>
      </c>
      <c r="L828" t="s">
        <v>519</v>
      </c>
      <c r="M828" t="str">
        <f>IFERROR(INDEX(Table2[Campaign], MATCH(Table4[[#This Row],[Well Name (WellView Version)]], Table2[Well Name
Actual], 0)), "A_Others")</f>
        <v>WW - 2021</v>
      </c>
      <c r="N828" s="19">
        <f>IF(Table4[[#This Row],[Report Number]]=_xlfn.MINIFS(Table4[Report Number], Table4[Well Name (WellView Version)], Table4[[#This Row],[Well Name (WellView Version)]]), Table4[[#This Row],[Depth End (MD)]], Table4[[#This Row],[Depth End (MD)]]-F827)</f>
        <v>0</v>
      </c>
      <c r="O828" s="2">
        <f>IF(Table4[[#This Row],[Report Number]]=_xlfn.MINIFS(Table4[Report Number], Table4[Well Name (WellView Version)], Table4[[#This Row],[Well Name (WellView Version)]]), Table4[[#This Row],[Cum Time Log Days_WV]], Table4[[#This Row],[Cum Time Log Days_WV]]-G827)</f>
        <v>1.0000000000000009</v>
      </c>
      <c r="P828" s="2">
        <f>(Table4[[#This Row],[dZ ft]]&lt;=50)*Table4[[#This Row],[dT days]]</f>
        <v>1.0000000000000009</v>
      </c>
      <c r="Q828">
        <f>YEAR(Table4[[#This Row],[Report Start Date]])</f>
        <v>2021</v>
      </c>
      <c r="R828">
        <f>Table4[[#This Row],[Year Start Date]]</f>
        <v>2021</v>
      </c>
    </row>
    <row r="829" spans="2:18" x14ac:dyDescent="0.3">
      <c r="B829">
        <v>827</v>
      </c>
      <c r="C829" t="s">
        <v>61</v>
      </c>
      <c r="D829" t="s">
        <v>271</v>
      </c>
      <c r="E829">
        <v>9</v>
      </c>
      <c r="F829" s="2">
        <v>2869</v>
      </c>
      <c r="G829" s="2">
        <v>8.416666666666675</v>
      </c>
      <c r="H829">
        <v>609</v>
      </c>
      <c r="I829">
        <v>609</v>
      </c>
      <c r="J829" s="7">
        <v>44351</v>
      </c>
      <c r="K829" s="7">
        <v>44352</v>
      </c>
      <c r="L829" t="s">
        <v>519</v>
      </c>
      <c r="M829" t="str">
        <f>IFERROR(INDEX(Table2[Campaign], MATCH(Table4[[#This Row],[Well Name (WellView Version)]], Table2[Well Name
Actual], 0)), "A_Others")</f>
        <v>WW - 2021</v>
      </c>
      <c r="N829" s="19">
        <f>IF(Table4[[#This Row],[Report Number]]=_xlfn.MINIFS(Table4[Report Number], Table4[Well Name (WellView Version)], Table4[[#This Row],[Well Name (WellView Version)]]), Table4[[#This Row],[Depth End (MD)]], Table4[[#This Row],[Depth End (MD)]]-F828)</f>
        <v>609</v>
      </c>
      <c r="O829" s="2">
        <f>IF(Table4[[#This Row],[Report Number]]=_xlfn.MINIFS(Table4[Report Number], Table4[Well Name (WellView Version)], Table4[[#This Row],[Well Name (WellView Version)]]), Table4[[#This Row],[Cum Time Log Days_WV]], Table4[[#This Row],[Cum Time Log Days_WV]]-G828)</f>
        <v>1.0000000000000018</v>
      </c>
      <c r="P829" s="2">
        <f>(Table4[[#This Row],[dZ ft]]&lt;=50)*Table4[[#This Row],[dT days]]</f>
        <v>0</v>
      </c>
      <c r="Q829">
        <f>YEAR(Table4[[#This Row],[Report Start Date]])</f>
        <v>2021</v>
      </c>
      <c r="R829">
        <f>Table4[[#This Row],[Year Start Date]]</f>
        <v>2021</v>
      </c>
    </row>
    <row r="830" spans="2:18" x14ac:dyDescent="0.3">
      <c r="B830">
        <v>828</v>
      </c>
      <c r="C830" t="s">
        <v>61</v>
      </c>
      <c r="D830" t="s">
        <v>271</v>
      </c>
      <c r="E830">
        <v>10</v>
      </c>
      <c r="F830" s="2">
        <v>4224</v>
      </c>
      <c r="G830" s="2">
        <v>9.416666666666675</v>
      </c>
      <c r="H830">
        <v>1355</v>
      </c>
      <c r="I830">
        <v>1355</v>
      </c>
      <c r="J830" s="7">
        <v>44352</v>
      </c>
      <c r="K830" s="7">
        <v>44353</v>
      </c>
      <c r="L830" t="s">
        <v>519</v>
      </c>
      <c r="M830" t="str">
        <f>IFERROR(INDEX(Table2[Campaign], MATCH(Table4[[#This Row],[Well Name (WellView Version)]], Table2[Well Name
Actual], 0)), "A_Others")</f>
        <v>WW - 2021</v>
      </c>
      <c r="N830" s="19">
        <f>IF(Table4[[#This Row],[Report Number]]=_xlfn.MINIFS(Table4[Report Number], Table4[Well Name (WellView Version)], Table4[[#This Row],[Well Name (WellView Version)]]), Table4[[#This Row],[Depth End (MD)]], Table4[[#This Row],[Depth End (MD)]]-F829)</f>
        <v>1355</v>
      </c>
      <c r="O830" s="2">
        <f>IF(Table4[[#This Row],[Report Number]]=_xlfn.MINIFS(Table4[Report Number], Table4[Well Name (WellView Version)], Table4[[#This Row],[Well Name (WellView Version)]]), Table4[[#This Row],[Cum Time Log Days_WV]], Table4[[#This Row],[Cum Time Log Days_WV]]-G829)</f>
        <v>1</v>
      </c>
      <c r="P830" s="2">
        <f>(Table4[[#This Row],[dZ ft]]&lt;=50)*Table4[[#This Row],[dT days]]</f>
        <v>0</v>
      </c>
      <c r="Q830">
        <f>YEAR(Table4[[#This Row],[Report Start Date]])</f>
        <v>2021</v>
      </c>
      <c r="R830">
        <f>Table4[[#This Row],[Year Start Date]]</f>
        <v>2021</v>
      </c>
    </row>
    <row r="831" spans="2:18" x14ac:dyDescent="0.3">
      <c r="B831">
        <v>829</v>
      </c>
      <c r="C831" t="s">
        <v>61</v>
      </c>
      <c r="D831" t="s">
        <v>271</v>
      </c>
      <c r="E831">
        <v>11</v>
      </c>
      <c r="F831" s="2">
        <v>4325</v>
      </c>
      <c r="G831" s="2">
        <v>10.416666666666675</v>
      </c>
      <c r="H831">
        <v>100.99999999999969</v>
      </c>
      <c r="I831">
        <v>100.99999999999969</v>
      </c>
      <c r="J831" s="7">
        <v>44353</v>
      </c>
      <c r="K831" s="7">
        <v>44354</v>
      </c>
      <c r="L831" t="s">
        <v>520</v>
      </c>
      <c r="M831" t="str">
        <f>IFERROR(INDEX(Table2[Campaign], MATCH(Table4[[#This Row],[Well Name (WellView Version)]], Table2[Well Name
Actual], 0)), "A_Others")</f>
        <v>WW - 2021</v>
      </c>
      <c r="N831" s="19">
        <f>IF(Table4[[#This Row],[Report Number]]=_xlfn.MINIFS(Table4[Report Number], Table4[Well Name (WellView Version)], Table4[[#This Row],[Well Name (WellView Version)]]), Table4[[#This Row],[Depth End (MD)]], Table4[[#This Row],[Depth End (MD)]]-F830)</f>
        <v>101</v>
      </c>
      <c r="O831" s="2">
        <f>IF(Table4[[#This Row],[Report Number]]=_xlfn.MINIFS(Table4[Report Number], Table4[Well Name (WellView Version)], Table4[[#This Row],[Well Name (WellView Version)]]), Table4[[#This Row],[Cum Time Log Days_WV]], Table4[[#This Row],[Cum Time Log Days_WV]]-G830)</f>
        <v>1</v>
      </c>
      <c r="P831" s="2">
        <f>(Table4[[#This Row],[dZ ft]]&lt;=50)*Table4[[#This Row],[dT days]]</f>
        <v>0</v>
      </c>
      <c r="Q831">
        <f>YEAR(Table4[[#This Row],[Report Start Date]])</f>
        <v>2021</v>
      </c>
      <c r="R831">
        <f>Table4[[#This Row],[Year Start Date]]</f>
        <v>2021</v>
      </c>
    </row>
    <row r="832" spans="2:18" x14ac:dyDescent="0.3">
      <c r="B832">
        <v>830</v>
      </c>
      <c r="C832" t="s">
        <v>61</v>
      </c>
      <c r="D832" t="s">
        <v>271</v>
      </c>
      <c r="E832">
        <v>12</v>
      </c>
      <c r="F832" s="2">
        <v>4325</v>
      </c>
      <c r="G832" s="2">
        <v>10.916666666666675</v>
      </c>
      <c r="H832">
        <v>0</v>
      </c>
      <c r="I832">
        <v>0</v>
      </c>
      <c r="J832" s="7">
        <v>44354</v>
      </c>
      <c r="K832" s="7">
        <v>44354.5</v>
      </c>
      <c r="L832" t="s">
        <v>520</v>
      </c>
      <c r="M832" t="str">
        <f>IFERROR(INDEX(Table2[Campaign], MATCH(Table4[[#This Row],[Well Name (WellView Version)]], Table2[Well Name
Actual], 0)), "A_Others")</f>
        <v>WW - 2021</v>
      </c>
      <c r="N832" s="19">
        <f>IF(Table4[[#This Row],[Report Number]]=_xlfn.MINIFS(Table4[Report Number], Table4[Well Name (WellView Version)], Table4[[#This Row],[Well Name (WellView Version)]]), Table4[[#This Row],[Depth End (MD)]], Table4[[#This Row],[Depth End (MD)]]-F831)</f>
        <v>0</v>
      </c>
      <c r="O832" s="2">
        <f>IF(Table4[[#This Row],[Report Number]]=_xlfn.MINIFS(Table4[Report Number], Table4[Well Name (WellView Version)], Table4[[#This Row],[Well Name (WellView Version)]]), Table4[[#This Row],[Cum Time Log Days_WV]], Table4[[#This Row],[Cum Time Log Days_WV]]-G831)</f>
        <v>0.5</v>
      </c>
      <c r="P832" s="2">
        <f>(Table4[[#This Row],[dZ ft]]&lt;=50)*Table4[[#This Row],[dT days]]</f>
        <v>0.5</v>
      </c>
      <c r="Q832">
        <f>YEAR(Table4[[#This Row],[Report Start Date]])</f>
        <v>2021</v>
      </c>
      <c r="R832">
        <f>Table4[[#This Row],[Year Start Date]]</f>
        <v>2021</v>
      </c>
    </row>
    <row r="833" spans="2:18" x14ac:dyDescent="0.3">
      <c r="B833">
        <v>831</v>
      </c>
      <c r="C833" t="s">
        <v>320</v>
      </c>
      <c r="D833" t="s">
        <v>271</v>
      </c>
      <c r="E833">
        <v>1</v>
      </c>
      <c r="F833" s="2">
        <v>182</v>
      </c>
      <c r="G833" s="2">
        <v>0.10416666666666674</v>
      </c>
      <c r="H833">
        <v>2.0000000000000009</v>
      </c>
      <c r="I833">
        <v>2.0000000000000009</v>
      </c>
      <c r="J833" s="7">
        <v>44384.895833333328</v>
      </c>
      <c r="K833" s="7">
        <v>44385</v>
      </c>
      <c r="L833" t="s">
        <v>526</v>
      </c>
      <c r="M833" t="str">
        <f>IFERROR(INDEX(Table2[Campaign], MATCH(Table4[[#This Row],[Well Name (WellView Version)]], Table2[Well Name
Actual], 0)), "A_Others")</f>
        <v>SLK - 2021</v>
      </c>
      <c r="N833" s="19">
        <f>IF(Table4[[#This Row],[Report Number]]=_xlfn.MINIFS(Table4[Report Number], Table4[Well Name (WellView Version)], Table4[[#This Row],[Well Name (WellView Version)]]), Table4[[#This Row],[Depth End (MD)]], Table4[[#This Row],[Depth End (MD)]]-F832)</f>
        <v>182</v>
      </c>
      <c r="O833" s="2">
        <f>IF(Table4[[#This Row],[Report Number]]=_xlfn.MINIFS(Table4[Report Number], Table4[Well Name (WellView Version)], Table4[[#This Row],[Well Name (WellView Version)]]), Table4[[#This Row],[Cum Time Log Days_WV]], Table4[[#This Row],[Cum Time Log Days_WV]]-G832)</f>
        <v>0.10416666666666674</v>
      </c>
      <c r="P833" s="2">
        <f>(Table4[[#This Row],[dZ ft]]&lt;=50)*Table4[[#This Row],[dT days]]</f>
        <v>0</v>
      </c>
      <c r="Q833">
        <f>YEAR(Table4[[#This Row],[Report Start Date]])</f>
        <v>2021</v>
      </c>
      <c r="R833">
        <f>Table4[[#This Row],[Year Start Date]]</f>
        <v>2021</v>
      </c>
    </row>
    <row r="834" spans="2:18" x14ac:dyDescent="0.3">
      <c r="B834">
        <v>832</v>
      </c>
      <c r="C834" t="s">
        <v>320</v>
      </c>
      <c r="D834" t="s">
        <v>271</v>
      </c>
      <c r="E834">
        <v>2</v>
      </c>
      <c r="F834" s="2">
        <v>678</v>
      </c>
      <c r="G834" s="2">
        <v>1.1041666666666676</v>
      </c>
      <c r="H834">
        <v>496</v>
      </c>
      <c r="I834">
        <v>496</v>
      </c>
      <c r="J834" s="7">
        <v>44385</v>
      </c>
      <c r="K834" s="7">
        <v>44386</v>
      </c>
      <c r="L834" t="s">
        <v>526</v>
      </c>
      <c r="M834" t="str">
        <f>IFERROR(INDEX(Table2[Campaign], MATCH(Table4[[#This Row],[Well Name (WellView Version)]], Table2[Well Name
Actual], 0)), "A_Others")</f>
        <v>SLK - 2021</v>
      </c>
      <c r="N834" s="19">
        <f>IF(Table4[[#This Row],[Report Number]]=_xlfn.MINIFS(Table4[Report Number], Table4[Well Name (WellView Version)], Table4[[#This Row],[Well Name (WellView Version)]]), Table4[[#This Row],[Depth End (MD)]], Table4[[#This Row],[Depth End (MD)]]-F833)</f>
        <v>496</v>
      </c>
      <c r="O834" s="2">
        <f>IF(Table4[[#This Row],[Report Number]]=_xlfn.MINIFS(Table4[Report Number], Table4[Well Name (WellView Version)], Table4[[#This Row],[Well Name (WellView Version)]]), Table4[[#This Row],[Cum Time Log Days_WV]], Table4[[#This Row],[Cum Time Log Days_WV]]-G833)</f>
        <v>1.0000000000000009</v>
      </c>
      <c r="P834" s="2">
        <f>(Table4[[#This Row],[dZ ft]]&lt;=50)*Table4[[#This Row],[dT days]]</f>
        <v>0</v>
      </c>
      <c r="Q834">
        <f>YEAR(Table4[[#This Row],[Report Start Date]])</f>
        <v>2021</v>
      </c>
      <c r="R834">
        <f>Table4[[#This Row],[Year Start Date]]</f>
        <v>2021</v>
      </c>
    </row>
    <row r="835" spans="2:18" x14ac:dyDescent="0.3">
      <c r="B835">
        <v>833</v>
      </c>
      <c r="C835" t="s">
        <v>320</v>
      </c>
      <c r="D835" t="s">
        <v>271</v>
      </c>
      <c r="E835">
        <v>3</v>
      </c>
      <c r="F835" s="2">
        <v>1250</v>
      </c>
      <c r="G835" s="2">
        <v>2.1041666666666687</v>
      </c>
      <c r="H835">
        <v>571.99999999999989</v>
      </c>
      <c r="I835">
        <v>571.99999999999989</v>
      </c>
      <c r="J835" s="7">
        <v>44386</v>
      </c>
      <c r="K835" s="7">
        <v>44387</v>
      </c>
      <c r="L835" t="s">
        <v>526</v>
      </c>
      <c r="M835" t="str">
        <f>IFERROR(INDEX(Table2[Campaign], MATCH(Table4[[#This Row],[Well Name (WellView Version)]], Table2[Well Name
Actual], 0)), "A_Others")</f>
        <v>SLK - 2021</v>
      </c>
      <c r="N835" s="19">
        <f>IF(Table4[[#This Row],[Report Number]]=_xlfn.MINIFS(Table4[Report Number], Table4[Well Name (WellView Version)], Table4[[#This Row],[Well Name (WellView Version)]]), Table4[[#This Row],[Depth End (MD)]], Table4[[#This Row],[Depth End (MD)]]-F834)</f>
        <v>572</v>
      </c>
      <c r="O835" s="2">
        <f>IF(Table4[[#This Row],[Report Number]]=_xlfn.MINIFS(Table4[Report Number], Table4[Well Name (WellView Version)], Table4[[#This Row],[Well Name (WellView Version)]]), Table4[[#This Row],[Cum Time Log Days_WV]], Table4[[#This Row],[Cum Time Log Days_WV]]-G834)</f>
        <v>1.0000000000000011</v>
      </c>
      <c r="P835" s="2">
        <f>(Table4[[#This Row],[dZ ft]]&lt;=50)*Table4[[#This Row],[dT days]]</f>
        <v>0</v>
      </c>
      <c r="Q835">
        <f>YEAR(Table4[[#This Row],[Report Start Date]])</f>
        <v>2021</v>
      </c>
      <c r="R835">
        <f>Table4[[#This Row],[Year Start Date]]</f>
        <v>2021</v>
      </c>
    </row>
    <row r="836" spans="2:18" x14ac:dyDescent="0.3">
      <c r="B836">
        <v>834</v>
      </c>
      <c r="C836" t="s">
        <v>320</v>
      </c>
      <c r="D836" t="s">
        <v>271</v>
      </c>
      <c r="E836">
        <v>4</v>
      </c>
      <c r="F836" s="2">
        <v>1250</v>
      </c>
      <c r="G836" s="2">
        <v>3.1041666666666696</v>
      </c>
      <c r="H836">
        <v>0</v>
      </c>
      <c r="I836">
        <v>0</v>
      </c>
      <c r="J836" s="7">
        <v>44387</v>
      </c>
      <c r="K836" s="7">
        <v>44388</v>
      </c>
      <c r="L836" t="s">
        <v>527</v>
      </c>
      <c r="M836" t="str">
        <f>IFERROR(INDEX(Table2[Campaign], MATCH(Table4[[#This Row],[Well Name (WellView Version)]], Table2[Well Name
Actual], 0)), "A_Others")</f>
        <v>SLK - 2021</v>
      </c>
      <c r="N836" s="19">
        <f>IF(Table4[[#This Row],[Report Number]]=_xlfn.MINIFS(Table4[Report Number], Table4[Well Name (WellView Version)], Table4[[#This Row],[Well Name (WellView Version)]]), Table4[[#This Row],[Depth End (MD)]], Table4[[#This Row],[Depth End (MD)]]-F835)</f>
        <v>0</v>
      </c>
      <c r="O836" s="2">
        <f>IF(Table4[[#This Row],[Report Number]]=_xlfn.MINIFS(Table4[Report Number], Table4[Well Name (WellView Version)], Table4[[#This Row],[Well Name (WellView Version)]]), Table4[[#This Row],[Cum Time Log Days_WV]], Table4[[#This Row],[Cum Time Log Days_WV]]-G835)</f>
        <v>1.0000000000000009</v>
      </c>
      <c r="P836" s="2">
        <f>(Table4[[#This Row],[dZ ft]]&lt;=50)*Table4[[#This Row],[dT days]]</f>
        <v>1.0000000000000009</v>
      </c>
      <c r="Q836">
        <f>YEAR(Table4[[#This Row],[Report Start Date]])</f>
        <v>2021</v>
      </c>
      <c r="R836">
        <f>Table4[[#This Row],[Year Start Date]]</f>
        <v>2021</v>
      </c>
    </row>
    <row r="837" spans="2:18" x14ac:dyDescent="0.3">
      <c r="B837">
        <v>835</v>
      </c>
      <c r="C837" t="s">
        <v>320</v>
      </c>
      <c r="D837" t="s">
        <v>271</v>
      </c>
      <c r="E837">
        <v>5</v>
      </c>
      <c r="F837" s="2">
        <v>1260</v>
      </c>
      <c r="G837" s="2">
        <v>4.1041666666666705</v>
      </c>
      <c r="H837">
        <v>10.000000000000005</v>
      </c>
      <c r="I837">
        <v>10.000000000000005</v>
      </c>
      <c r="J837" s="7">
        <v>44388</v>
      </c>
      <c r="K837" s="7">
        <v>44389</v>
      </c>
      <c r="L837" t="s">
        <v>527</v>
      </c>
      <c r="M837" t="str">
        <f>IFERROR(INDEX(Table2[Campaign], MATCH(Table4[[#This Row],[Well Name (WellView Version)]], Table2[Well Name
Actual], 0)), "A_Others")</f>
        <v>SLK - 2021</v>
      </c>
      <c r="N837" s="19">
        <f>IF(Table4[[#This Row],[Report Number]]=_xlfn.MINIFS(Table4[Report Number], Table4[Well Name (WellView Version)], Table4[[#This Row],[Well Name (WellView Version)]]), Table4[[#This Row],[Depth End (MD)]], Table4[[#This Row],[Depth End (MD)]]-F836)</f>
        <v>10</v>
      </c>
      <c r="O837" s="2">
        <f>IF(Table4[[#This Row],[Report Number]]=_xlfn.MINIFS(Table4[Report Number], Table4[Well Name (WellView Version)], Table4[[#This Row],[Well Name (WellView Version)]]), Table4[[#This Row],[Cum Time Log Days_WV]], Table4[[#This Row],[Cum Time Log Days_WV]]-G836)</f>
        <v>1.0000000000000009</v>
      </c>
      <c r="P837" s="2">
        <f>(Table4[[#This Row],[dZ ft]]&lt;=50)*Table4[[#This Row],[dT days]]</f>
        <v>1.0000000000000009</v>
      </c>
      <c r="Q837">
        <f>YEAR(Table4[[#This Row],[Report Start Date]])</f>
        <v>2021</v>
      </c>
      <c r="R837">
        <f>Table4[[#This Row],[Year Start Date]]</f>
        <v>2021</v>
      </c>
    </row>
    <row r="838" spans="2:18" x14ac:dyDescent="0.3">
      <c r="B838">
        <v>836</v>
      </c>
      <c r="C838" t="s">
        <v>320</v>
      </c>
      <c r="D838" t="s">
        <v>271</v>
      </c>
      <c r="E838">
        <v>6</v>
      </c>
      <c r="F838" s="2">
        <v>2094</v>
      </c>
      <c r="G838" s="2">
        <v>5.1041666666666714</v>
      </c>
      <c r="H838">
        <v>834.00000000000011</v>
      </c>
      <c r="I838">
        <v>834.00000000000011</v>
      </c>
      <c r="J838" s="7">
        <v>44389</v>
      </c>
      <c r="K838" s="7">
        <v>44390</v>
      </c>
      <c r="L838" t="s">
        <v>527</v>
      </c>
      <c r="M838" t="str">
        <f>IFERROR(INDEX(Table2[Campaign], MATCH(Table4[[#This Row],[Well Name (WellView Version)]], Table2[Well Name
Actual], 0)), "A_Others")</f>
        <v>SLK - 2021</v>
      </c>
      <c r="N838" s="19">
        <f>IF(Table4[[#This Row],[Report Number]]=_xlfn.MINIFS(Table4[Report Number], Table4[Well Name (WellView Version)], Table4[[#This Row],[Well Name (WellView Version)]]), Table4[[#This Row],[Depth End (MD)]], Table4[[#This Row],[Depth End (MD)]]-F837)</f>
        <v>834</v>
      </c>
      <c r="O838" s="2">
        <f>IF(Table4[[#This Row],[Report Number]]=_xlfn.MINIFS(Table4[Report Number], Table4[Well Name (WellView Version)], Table4[[#This Row],[Well Name (WellView Version)]]), Table4[[#This Row],[Cum Time Log Days_WV]], Table4[[#This Row],[Cum Time Log Days_WV]]-G837)</f>
        <v>1.0000000000000009</v>
      </c>
      <c r="P838" s="2">
        <f>(Table4[[#This Row],[dZ ft]]&lt;=50)*Table4[[#This Row],[dT days]]</f>
        <v>0</v>
      </c>
      <c r="Q838">
        <f>YEAR(Table4[[#This Row],[Report Start Date]])</f>
        <v>2021</v>
      </c>
      <c r="R838">
        <f>Table4[[#This Row],[Year Start Date]]</f>
        <v>2021</v>
      </c>
    </row>
    <row r="839" spans="2:18" x14ac:dyDescent="0.3">
      <c r="B839">
        <v>837</v>
      </c>
      <c r="C839" t="s">
        <v>320</v>
      </c>
      <c r="D839" t="s">
        <v>271</v>
      </c>
      <c r="E839">
        <v>7</v>
      </c>
      <c r="F839" s="2">
        <v>2842</v>
      </c>
      <c r="G839" s="2">
        <v>6.1041666666666723</v>
      </c>
      <c r="H839">
        <v>711</v>
      </c>
      <c r="I839">
        <v>711</v>
      </c>
      <c r="J839" s="7">
        <v>44390</v>
      </c>
      <c r="K839" s="7">
        <v>44391</v>
      </c>
      <c r="L839" t="s">
        <v>527</v>
      </c>
      <c r="M839" t="str">
        <f>IFERROR(INDEX(Table2[Campaign], MATCH(Table4[[#This Row],[Well Name (WellView Version)]], Table2[Well Name
Actual], 0)), "A_Others")</f>
        <v>SLK - 2021</v>
      </c>
      <c r="N839" s="19">
        <f>IF(Table4[[#This Row],[Report Number]]=_xlfn.MINIFS(Table4[Report Number], Table4[Well Name (WellView Version)], Table4[[#This Row],[Well Name (WellView Version)]]), Table4[[#This Row],[Depth End (MD)]], Table4[[#This Row],[Depth End (MD)]]-F838)</f>
        <v>748</v>
      </c>
      <c r="O839" s="2">
        <f>IF(Table4[[#This Row],[Report Number]]=_xlfn.MINIFS(Table4[Report Number], Table4[Well Name (WellView Version)], Table4[[#This Row],[Well Name (WellView Version)]]), Table4[[#This Row],[Cum Time Log Days_WV]], Table4[[#This Row],[Cum Time Log Days_WV]]-G838)</f>
        <v>1.0000000000000009</v>
      </c>
      <c r="P839" s="2">
        <f>(Table4[[#This Row],[dZ ft]]&lt;=50)*Table4[[#This Row],[dT days]]</f>
        <v>0</v>
      </c>
      <c r="Q839">
        <f>YEAR(Table4[[#This Row],[Report Start Date]])</f>
        <v>2021</v>
      </c>
      <c r="R839">
        <f>Table4[[#This Row],[Year Start Date]]</f>
        <v>2021</v>
      </c>
    </row>
    <row r="840" spans="2:18" x14ac:dyDescent="0.3">
      <c r="B840">
        <v>838</v>
      </c>
      <c r="C840" t="s">
        <v>320</v>
      </c>
      <c r="D840" t="s">
        <v>271</v>
      </c>
      <c r="E840">
        <v>8</v>
      </c>
      <c r="F840" s="2">
        <v>2937</v>
      </c>
      <c r="G840" s="2">
        <v>7.1041666666666732</v>
      </c>
      <c r="H840">
        <v>95.000000000000057</v>
      </c>
      <c r="I840">
        <v>95.000000000000057</v>
      </c>
      <c r="J840" s="7">
        <v>44391</v>
      </c>
      <c r="K840" s="7">
        <v>44392</v>
      </c>
      <c r="L840" t="s">
        <v>519</v>
      </c>
      <c r="M840" t="str">
        <f>IFERROR(INDEX(Table2[Campaign], MATCH(Table4[[#This Row],[Well Name (WellView Version)]], Table2[Well Name
Actual], 0)), "A_Others")</f>
        <v>SLK - 2021</v>
      </c>
      <c r="N840" s="19">
        <f>IF(Table4[[#This Row],[Report Number]]=_xlfn.MINIFS(Table4[Report Number], Table4[Well Name (WellView Version)], Table4[[#This Row],[Well Name (WellView Version)]]), Table4[[#This Row],[Depth End (MD)]], Table4[[#This Row],[Depth End (MD)]]-F839)</f>
        <v>95</v>
      </c>
      <c r="O840" s="2">
        <f>IF(Table4[[#This Row],[Report Number]]=_xlfn.MINIFS(Table4[Report Number], Table4[Well Name (WellView Version)], Table4[[#This Row],[Well Name (WellView Version)]]), Table4[[#This Row],[Cum Time Log Days_WV]], Table4[[#This Row],[Cum Time Log Days_WV]]-G839)</f>
        <v>1.0000000000000009</v>
      </c>
      <c r="P840" s="2">
        <f>(Table4[[#This Row],[dZ ft]]&lt;=50)*Table4[[#This Row],[dT days]]</f>
        <v>0</v>
      </c>
      <c r="Q840">
        <f>YEAR(Table4[[#This Row],[Report Start Date]])</f>
        <v>2021</v>
      </c>
      <c r="R840">
        <f>Table4[[#This Row],[Year Start Date]]</f>
        <v>2021</v>
      </c>
    </row>
    <row r="841" spans="2:18" x14ac:dyDescent="0.3">
      <c r="B841">
        <v>839</v>
      </c>
      <c r="C841" t="s">
        <v>320</v>
      </c>
      <c r="D841" t="s">
        <v>271</v>
      </c>
      <c r="E841">
        <v>9</v>
      </c>
      <c r="F841" s="2">
        <v>2937</v>
      </c>
      <c r="G841" s="2">
        <v>8.104166666666675</v>
      </c>
      <c r="H841">
        <v>0</v>
      </c>
      <c r="I841">
        <v>0</v>
      </c>
      <c r="J841" s="7">
        <v>44392</v>
      </c>
      <c r="K841" s="7">
        <v>44393</v>
      </c>
      <c r="L841" t="s">
        <v>519</v>
      </c>
      <c r="M841" t="str">
        <f>IFERROR(INDEX(Table2[Campaign], MATCH(Table4[[#This Row],[Well Name (WellView Version)]], Table2[Well Name
Actual], 0)), "A_Others")</f>
        <v>SLK - 2021</v>
      </c>
      <c r="N841" s="19">
        <f>IF(Table4[[#This Row],[Report Number]]=_xlfn.MINIFS(Table4[Report Number], Table4[Well Name (WellView Version)], Table4[[#This Row],[Well Name (WellView Version)]]), Table4[[#This Row],[Depth End (MD)]], Table4[[#This Row],[Depth End (MD)]]-F840)</f>
        <v>0</v>
      </c>
      <c r="O841" s="2">
        <f>IF(Table4[[#This Row],[Report Number]]=_xlfn.MINIFS(Table4[Report Number], Table4[Well Name (WellView Version)], Table4[[#This Row],[Well Name (WellView Version)]]), Table4[[#This Row],[Cum Time Log Days_WV]], Table4[[#This Row],[Cum Time Log Days_WV]]-G840)</f>
        <v>1.0000000000000018</v>
      </c>
      <c r="P841" s="2">
        <f>(Table4[[#This Row],[dZ ft]]&lt;=50)*Table4[[#This Row],[dT days]]</f>
        <v>1.0000000000000018</v>
      </c>
      <c r="Q841">
        <f>YEAR(Table4[[#This Row],[Report Start Date]])</f>
        <v>2021</v>
      </c>
      <c r="R841">
        <f>Table4[[#This Row],[Year Start Date]]</f>
        <v>2021</v>
      </c>
    </row>
    <row r="842" spans="2:18" x14ac:dyDescent="0.3">
      <c r="B842">
        <v>840</v>
      </c>
      <c r="C842" t="s">
        <v>320</v>
      </c>
      <c r="D842" t="s">
        <v>271</v>
      </c>
      <c r="E842">
        <v>10</v>
      </c>
      <c r="F842" s="2">
        <v>2937</v>
      </c>
      <c r="G842" s="2">
        <v>9.104166666666675</v>
      </c>
      <c r="H842">
        <v>0</v>
      </c>
      <c r="I842">
        <v>0</v>
      </c>
      <c r="J842" s="7">
        <v>44393</v>
      </c>
      <c r="K842" s="7">
        <v>44394</v>
      </c>
      <c r="L842" t="s">
        <v>519</v>
      </c>
      <c r="M842" t="str">
        <f>IFERROR(INDEX(Table2[Campaign], MATCH(Table4[[#This Row],[Well Name (WellView Version)]], Table2[Well Name
Actual], 0)), "A_Others")</f>
        <v>SLK - 2021</v>
      </c>
      <c r="N842" s="19">
        <f>IF(Table4[[#This Row],[Report Number]]=_xlfn.MINIFS(Table4[Report Number], Table4[Well Name (WellView Version)], Table4[[#This Row],[Well Name (WellView Version)]]), Table4[[#This Row],[Depth End (MD)]], Table4[[#This Row],[Depth End (MD)]]-F841)</f>
        <v>0</v>
      </c>
      <c r="O842" s="2">
        <f>IF(Table4[[#This Row],[Report Number]]=_xlfn.MINIFS(Table4[Report Number], Table4[Well Name (WellView Version)], Table4[[#This Row],[Well Name (WellView Version)]]), Table4[[#This Row],[Cum Time Log Days_WV]], Table4[[#This Row],[Cum Time Log Days_WV]]-G841)</f>
        <v>1</v>
      </c>
      <c r="P842" s="2">
        <f>(Table4[[#This Row],[dZ ft]]&lt;=50)*Table4[[#This Row],[dT days]]</f>
        <v>1</v>
      </c>
      <c r="Q842">
        <f>YEAR(Table4[[#This Row],[Report Start Date]])</f>
        <v>2021</v>
      </c>
      <c r="R842">
        <f>Table4[[#This Row],[Year Start Date]]</f>
        <v>2021</v>
      </c>
    </row>
    <row r="843" spans="2:18" x14ac:dyDescent="0.3">
      <c r="B843">
        <v>841</v>
      </c>
      <c r="C843" t="s">
        <v>320</v>
      </c>
      <c r="D843" t="s">
        <v>271</v>
      </c>
      <c r="E843">
        <v>11</v>
      </c>
      <c r="F843" s="2">
        <v>2937</v>
      </c>
      <c r="G843" s="2">
        <v>10.104166666666675</v>
      </c>
      <c r="H843">
        <v>0</v>
      </c>
      <c r="I843">
        <v>0</v>
      </c>
      <c r="J843" s="7">
        <v>44394</v>
      </c>
      <c r="K843" s="7">
        <v>44395</v>
      </c>
      <c r="L843" t="s">
        <v>519</v>
      </c>
      <c r="M843" t="str">
        <f>IFERROR(INDEX(Table2[Campaign], MATCH(Table4[[#This Row],[Well Name (WellView Version)]], Table2[Well Name
Actual], 0)), "A_Others")</f>
        <v>SLK - 2021</v>
      </c>
      <c r="N843" s="19">
        <f>IF(Table4[[#This Row],[Report Number]]=_xlfn.MINIFS(Table4[Report Number], Table4[Well Name (WellView Version)], Table4[[#This Row],[Well Name (WellView Version)]]), Table4[[#This Row],[Depth End (MD)]], Table4[[#This Row],[Depth End (MD)]]-F842)</f>
        <v>0</v>
      </c>
      <c r="O843" s="2">
        <f>IF(Table4[[#This Row],[Report Number]]=_xlfn.MINIFS(Table4[Report Number], Table4[Well Name (WellView Version)], Table4[[#This Row],[Well Name (WellView Version)]]), Table4[[#This Row],[Cum Time Log Days_WV]], Table4[[#This Row],[Cum Time Log Days_WV]]-G842)</f>
        <v>1</v>
      </c>
      <c r="P843" s="2">
        <f>(Table4[[#This Row],[dZ ft]]&lt;=50)*Table4[[#This Row],[dT days]]</f>
        <v>1</v>
      </c>
      <c r="Q843">
        <f>YEAR(Table4[[#This Row],[Report Start Date]])</f>
        <v>2021</v>
      </c>
      <c r="R843">
        <f>Table4[[#This Row],[Year Start Date]]</f>
        <v>2021</v>
      </c>
    </row>
    <row r="844" spans="2:18" x14ac:dyDescent="0.3">
      <c r="B844">
        <v>842</v>
      </c>
      <c r="C844" t="s">
        <v>320</v>
      </c>
      <c r="D844" t="s">
        <v>271</v>
      </c>
      <c r="E844">
        <v>12</v>
      </c>
      <c r="F844" s="2">
        <v>2937</v>
      </c>
      <c r="G844" s="2">
        <v>11.104166666666675</v>
      </c>
      <c r="H844">
        <v>0</v>
      </c>
      <c r="I844">
        <v>0</v>
      </c>
      <c r="J844" s="7">
        <v>44395</v>
      </c>
      <c r="K844" s="7">
        <v>44396</v>
      </c>
      <c r="L844" t="s">
        <v>519</v>
      </c>
      <c r="M844" t="str">
        <f>IFERROR(INDEX(Table2[Campaign], MATCH(Table4[[#This Row],[Well Name (WellView Version)]], Table2[Well Name
Actual], 0)), "A_Others")</f>
        <v>SLK - 2021</v>
      </c>
      <c r="N844" s="19">
        <f>IF(Table4[[#This Row],[Report Number]]=_xlfn.MINIFS(Table4[Report Number], Table4[Well Name (WellView Version)], Table4[[#This Row],[Well Name (WellView Version)]]), Table4[[#This Row],[Depth End (MD)]], Table4[[#This Row],[Depth End (MD)]]-F843)</f>
        <v>0</v>
      </c>
      <c r="O844" s="2">
        <f>IF(Table4[[#This Row],[Report Number]]=_xlfn.MINIFS(Table4[Report Number], Table4[Well Name (WellView Version)], Table4[[#This Row],[Well Name (WellView Version)]]), Table4[[#This Row],[Cum Time Log Days_WV]], Table4[[#This Row],[Cum Time Log Days_WV]]-G843)</f>
        <v>1</v>
      </c>
      <c r="P844" s="2">
        <f>(Table4[[#This Row],[dZ ft]]&lt;=50)*Table4[[#This Row],[dT days]]</f>
        <v>1</v>
      </c>
      <c r="Q844">
        <f>YEAR(Table4[[#This Row],[Report Start Date]])</f>
        <v>2021</v>
      </c>
      <c r="R844">
        <f>Table4[[#This Row],[Year Start Date]]</f>
        <v>2021</v>
      </c>
    </row>
    <row r="845" spans="2:18" x14ac:dyDescent="0.3">
      <c r="B845">
        <v>843</v>
      </c>
      <c r="C845" t="s">
        <v>320</v>
      </c>
      <c r="D845" t="s">
        <v>271</v>
      </c>
      <c r="E845">
        <v>13</v>
      </c>
      <c r="F845" s="2">
        <v>2937</v>
      </c>
      <c r="G845" s="2">
        <v>12.104166666666675</v>
      </c>
      <c r="H845">
        <v>0</v>
      </c>
      <c r="I845">
        <v>0</v>
      </c>
      <c r="J845" s="7">
        <v>44396</v>
      </c>
      <c r="K845" s="7">
        <v>44397</v>
      </c>
      <c r="L845" t="s">
        <v>519</v>
      </c>
      <c r="M845" t="str">
        <f>IFERROR(INDEX(Table2[Campaign], MATCH(Table4[[#This Row],[Well Name (WellView Version)]], Table2[Well Name
Actual], 0)), "A_Others")</f>
        <v>SLK - 2021</v>
      </c>
      <c r="N845" s="19">
        <f>IF(Table4[[#This Row],[Report Number]]=_xlfn.MINIFS(Table4[Report Number], Table4[Well Name (WellView Version)], Table4[[#This Row],[Well Name (WellView Version)]]), Table4[[#This Row],[Depth End (MD)]], Table4[[#This Row],[Depth End (MD)]]-F844)</f>
        <v>0</v>
      </c>
      <c r="O845" s="2">
        <f>IF(Table4[[#This Row],[Report Number]]=_xlfn.MINIFS(Table4[Report Number], Table4[Well Name (WellView Version)], Table4[[#This Row],[Well Name (WellView Version)]]), Table4[[#This Row],[Cum Time Log Days_WV]], Table4[[#This Row],[Cum Time Log Days_WV]]-G844)</f>
        <v>1</v>
      </c>
      <c r="P845" s="2">
        <f>(Table4[[#This Row],[dZ ft]]&lt;=50)*Table4[[#This Row],[dT days]]</f>
        <v>1</v>
      </c>
      <c r="Q845">
        <f>YEAR(Table4[[#This Row],[Report Start Date]])</f>
        <v>2021</v>
      </c>
      <c r="R845">
        <f>Table4[[#This Row],[Year Start Date]]</f>
        <v>2021</v>
      </c>
    </row>
    <row r="846" spans="2:18" x14ac:dyDescent="0.3">
      <c r="B846">
        <v>844</v>
      </c>
      <c r="C846" t="s">
        <v>320</v>
      </c>
      <c r="D846" t="s">
        <v>271</v>
      </c>
      <c r="E846">
        <v>14</v>
      </c>
      <c r="F846" s="2">
        <v>2937</v>
      </c>
      <c r="G846" s="2">
        <v>13.104166666666675</v>
      </c>
      <c r="H846">
        <v>0</v>
      </c>
      <c r="I846">
        <v>0</v>
      </c>
      <c r="J846" s="7">
        <v>44397</v>
      </c>
      <c r="K846" s="7">
        <v>44398</v>
      </c>
      <c r="L846" t="s">
        <v>519</v>
      </c>
      <c r="M846" t="str">
        <f>IFERROR(INDEX(Table2[Campaign], MATCH(Table4[[#This Row],[Well Name (WellView Version)]], Table2[Well Name
Actual], 0)), "A_Others")</f>
        <v>SLK - 2021</v>
      </c>
      <c r="N846" s="19">
        <f>IF(Table4[[#This Row],[Report Number]]=_xlfn.MINIFS(Table4[Report Number], Table4[Well Name (WellView Version)], Table4[[#This Row],[Well Name (WellView Version)]]), Table4[[#This Row],[Depth End (MD)]], Table4[[#This Row],[Depth End (MD)]]-F845)</f>
        <v>0</v>
      </c>
      <c r="O846" s="2">
        <f>IF(Table4[[#This Row],[Report Number]]=_xlfn.MINIFS(Table4[Report Number], Table4[Well Name (WellView Version)], Table4[[#This Row],[Well Name (WellView Version)]]), Table4[[#This Row],[Cum Time Log Days_WV]], Table4[[#This Row],[Cum Time Log Days_WV]]-G845)</f>
        <v>1</v>
      </c>
      <c r="P846" s="2">
        <f>(Table4[[#This Row],[dZ ft]]&lt;=50)*Table4[[#This Row],[dT days]]</f>
        <v>1</v>
      </c>
      <c r="Q846">
        <f>YEAR(Table4[[#This Row],[Report Start Date]])</f>
        <v>2021</v>
      </c>
      <c r="R846">
        <f>Table4[[#This Row],[Year Start Date]]</f>
        <v>2021</v>
      </c>
    </row>
    <row r="847" spans="2:18" x14ac:dyDescent="0.3">
      <c r="B847">
        <v>845</v>
      </c>
      <c r="C847" t="s">
        <v>320</v>
      </c>
      <c r="D847" t="s">
        <v>271</v>
      </c>
      <c r="E847">
        <v>15</v>
      </c>
      <c r="F847" s="2">
        <v>2937</v>
      </c>
      <c r="G847" s="2">
        <v>14.104166666666675</v>
      </c>
      <c r="H847">
        <v>0</v>
      </c>
      <c r="I847">
        <v>0</v>
      </c>
      <c r="J847" s="7">
        <v>44398</v>
      </c>
      <c r="K847" s="7">
        <v>44399</v>
      </c>
      <c r="L847" t="s">
        <v>521</v>
      </c>
      <c r="M847" t="str">
        <f>IFERROR(INDEX(Table2[Campaign], MATCH(Table4[[#This Row],[Well Name (WellView Version)]], Table2[Well Name
Actual], 0)), "A_Others")</f>
        <v>SLK - 2021</v>
      </c>
      <c r="N847" s="19">
        <f>IF(Table4[[#This Row],[Report Number]]=_xlfn.MINIFS(Table4[Report Number], Table4[Well Name (WellView Version)], Table4[[#This Row],[Well Name (WellView Version)]]), Table4[[#This Row],[Depth End (MD)]], Table4[[#This Row],[Depth End (MD)]]-F846)</f>
        <v>0</v>
      </c>
      <c r="O847" s="2">
        <f>IF(Table4[[#This Row],[Report Number]]=_xlfn.MINIFS(Table4[Report Number], Table4[Well Name (WellView Version)], Table4[[#This Row],[Well Name (WellView Version)]]), Table4[[#This Row],[Cum Time Log Days_WV]], Table4[[#This Row],[Cum Time Log Days_WV]]-G846)</f>
        <v>1</v>
      </c>
      <c r="P847" s="2">
        <f>(Table4[[#This Row],[dZ ft]]&lt;=50)*Table4[[#This Row],[dT days]]</f>
        <v>1</v>
      </c>
      <c r="Q847">
        <f>YEAR(Table4[[#This Row],[Report Start Date]])</f>
        <v>2021</v>
      </c>
      <c r="R847">
        <f>Table4[[#This Row],[Year Start Date]]</f>
        <v>2021</v>
      </c>
    </row>
    <row r="848" spans="2:18" x14ac:dyDescent="0.3">
      <c r="B848">
        <v>846</v>
      </c>
      <c r="C848" t="s">
        <v>320</v>
      </c>
      <c r="D848" t="s">
        <v>271</v>
      </c>
      <c r="E848">
        <v>16</v>
      </c>
      <c r="F848" s="2">
        <v>2937</v>
      </c>
      <c r="G848" s="2">
        <v>15.104166666666675</v>
      </c>
      <c r="H848">
        <v>0</v>
      </c>
      <c r="I848">
        <v>0</v>
      </c>
      <c r="J848" s="7">
        <v>44399</v>
      </c>
      <c r="K848" s="7">
        <v>44400</v>
      </c>
      <c r="L848" t="s">
        <v>521</v>
      </c>
      <c r="M848" t="str">
        <f>IFERROR(INDEX(Table2[Campaign], MATCH(Table4[[#This Row],[Well Name (WellView Version)]], Table2[Well Name
Actual], 0)), "A_Others")</f>
        <v>SLK - 2021</v>
      </c>
      <c r="N848" s="19">
        <f>IF(Table4[[#This Row],[Report Number]]=_xlfn.MINIFS(Table4[Report Number], Table4[Well Name (WellView Version)], Table4[[#This Row],[Well Name (WellView Version)]]), Table4[[#This Row],[Depth End (MD)]], Table4[[#This Row],[Depth End (MD)]]-F847)</f>
        <v>0</v>
      </c>
      <c r="O848" s="2">
        <f>IF(Table4[[#This Row],[Report Number]]=_xlfn.MINIFS(Table4[Report Number], Table4[Well Name (WellView Version)], Table4[[#This Row],[Well Name (WellView Version)]]), Table4[[#This Row],[Cum Time Log Days_WV]], Table4[[#This Row],[Cum Time Log Days_WV]]-G847)</f>
        <v>1</v>
      </c>
      <c r="P848" s="2">
        <f>(Table4[[#This Row],[dZ ft]]&lt;=50)*Table4[[#This Row],[dT days]]</f>
        <v>1</v>
      </c>
      <c r="Q848">
        <f>YEAR(Table4[[#This Row],[Report Start Date]])</f>
        <v>2021</v>
      </c>
      <c r="R848">
        <f>Table4[[#This Row],[Year Start Date]]</f>
        <v>2021</v>
      </c>
    </row>
    <row r="849" spans="2:18" x14ac:dyDescent="0.3">
      <c r="B849">
        <v>847</v>
      </c>
      <c r="C849" t="s">
        <v>320</v>
      </c>
      <c r="D849" t="s">
        <v>271</v>
      </c>
      <c r="E849">
        <v>17</v>
      </c>
      <c r="F849" s="2">
        <v>2937</v>
      </c>
      <c r="G849" s="2">
        <v>16.104166666666675</v>
      </c>
      <c r="H849">
        <v>0</v>
      </c>
      <c r="I849">
        <v>0</v>
      </c>
      <c r="J849" s="7">
        <v>44400</v>
      </c>
      <c r="K849" s="7">
        <v>44401</v>
      </c>
      <c r="L849" t="s">
        <v>521</v>
      </c>
      <c r="M849" t="str">
        <f>IFERROR(INDEX(Table2[Campaign], MATCH(Table4[[#This Row],[Well Name (WellView Version)]], Table2[Well Name
Actual], 0)), "A_Others")</f>
        <v>SLK - 2021</v>
      </c>
      <c r="N849" s="19">
        <f>IF(Table4[[#This Row],[Report Number]]=_xlfn.MINIFS(Table4[Report Number], Table4[Well Name (WellView Version)], Table4[[#This Row],[Well Name (WellView Version)]]), Table4[[#This Row],[Depth End (MD)]], Table4[[#This Row],[Depth End (MD)]]-F848)</f>
        <v>0</v>
      </c>
      <c r="O849" s="2">
        <f>IF(Table4[[#This Row],[Report Number]]=_xlfn.MINIFS(Table4[Report Number], Table4[Well Name (WellView Version)], Table4[[#This Row],[Well Name (WellView Version)]]), Table4[[#This Row],[Cum Time Log Days_WV]], Table4[[#This Row],[Cum Time Log Days_WV]]-G848)</f>
        <v>1</v>
      </c>
      <c r="P849" s="2">
        <f>(Table4[[#This Row],[dZ ft]]&lt;=50)*Table4[[#This Row],[dT days]]</f>
        <v>1</v>
      </c>
      <c r="Q849">
        <f>YEAR(Table4[[#This Row],[Report Start Date]])</f>
        <v>2021</v>
      </c>
      <c r="R849">
        <f>Table4[[#This Row],[Year Start Date]]</f>
        <v>2021</v>
      </c>
    </row>
    <row r="850" spans="2:18" x14ac:dyDescent="0.3">
      <c r="B850">
        <v>848</v>
      </c>
      <c r="C850" t="s">
        <v>320</v>
      </c>
      <c r="D850" t="s">
        <v>271</v>
      </c>
      <c r="E850">
        <v>18</v>
      </c>
      <c r="F850" s="2">
        <v>2937</v>
      </c>
      <c r="G850" s="2">
        <v>17.104166666666675</v>
      </c>
      <c r="H850">
        <v>0</v>
      </c>
      <c r="I850">
        <v>0</v>
      </c>
      <c r="J850" s="7">
        <v>44401</v>
      </c>
      <c r="K850" s="7">
        <v>44402</v>
      </c>
      <c r="L850" t="s">
        <v>521</v>
      </c>
      <c r="M850" t="str">
        <f>IFERROR(INDEX(Table2[Campaign], MATCH(Table4[[#This Row],[Well Name (WellView Version)]], Table2[Well Name
Actual], 0)), "A_Others")</f>
        <v>SLK - 2021</v>
      </c>
      <c r="N850" s="19">
        <f>IF(Table4[[#This Row],[Report Number]]=_xlfn.MINIFS(Table4[Report Number], Table4[Well Name (WellView Version)], Table4[[#This Row],[Well Name (WellView Version)]]), Table4[[#This Row],[Depth End (MD)]], Table4[[#This Row],[Depth End (MD)]]-F849)</f>
        <v>0</v>
      </c>
      <c r="O850" s="2">
        <f>IF(Table4[[#This Row],[Report Number]]=_xlfn.MINIFS(Table4[Report Number], Table4[Well Name (WellView Version)], Table4[[#This Row],[Well Name (WellView Version)]]), Table4[[#This Row],[Cum Time Log Days_WV]], Table4[[#This Row],[Cum Time Log Days_WV]]-G849)</f>
        <v>1</v>
      </c>
      <c r="P850" s="2">
        <f>(Table4[[#This Row],[dZ ft]]&lt;=50)*Table4[[#This Row],[dT days]]</f>
        <v>1</v>
      </c>
      <c r="Q850">
        <f>YEAR(Table4[[#This Row],[Report Start Date]])</f>
        <v>2021</v>
      </c>
      <c r="R850">
        <f>Table4[[#This Row],[Year Start Date]]</f>
        <v>2021</v>
      </c>
    </row>
    <row r="851" spans="2:18" x14ac:dyDescent="0.3">
      <c r="B851">
        <v>849</v>
      </c>
      <c r="C851" t="s">
        <v>320</v>
      </c>
      <c r="D851" t="s">
        <v>271</v>
      </c>
      <c r="E851">
        <v>19</v>
      </c>
      <c r="F851" s="2">
        <v>3473</v>
      </c>
      <c r="G851" s="2">
        <v>18.104166666666675</v>
      </c>
      <c r="H851">
        <v>535.99999999999989</v>
      </c>
      <c r="I851">
        <v>535.99999999999989</v>
      </c>
      <c r="J851" s="7">
        <v>44402</v>
      </c>
      <c r="K851" s="7">
        <v>44403</v>
      </c>
      <c r="L851" t="s">
        <v>521</v>
      </c>
      <c r="M851" t="str">
        <f>IFERROR(INDEX(Table2[Campaign], MATCH(Table4[[#This Row],[Well Name (WellView Version)]], Table2[Well Name
Actual], 0)), "A_Others")</f>
        <v>SLK - 2021</v>
      </c>
      <c r="N851" s="19">
        <f>IF(Table4[[#This Row],[Report Number]]=_xlfn.MINIFS(Table4[Report Number], Table4[Well Name (WellView Version)], Table4[[#This Row],[Well Name (WellView Version)]]), Table4[[#This Row],[Depth End (MD)]], Table4[[#This Row],[Depth End (MD)]]-F850)</f>
        <v>536</v>
      </c>
      <c r="O851" s="2">
        <f>IF(Table4[[#This Row],[Report Number]]=_xlfn.MINIFS(Table4[Report Number], Table4[Well Name (WellView Version)], Table4[[#This Row],[Well Name (WellView Version)]]), Table4[[#This Row],[Cum Time Log Days_WV]], Table4[[#This Row],[Cum Time Log Days_WV]]-G850)</f>
        <v>1</v>
      </c>
      <c r="P851" s="2">
        <f>(Table4[[#This Row],[dZ ft]]&lt;=50)*Table4[[#This Row],[dT days]]</f>
        <v>0</v>
      </c>
      <c r="Q851">
        <f>YEAR(Table4[[#This Row],[Report Start Date]])</f>
        <v>2021</v>
      </c>
      <c r="R851">
        <f>Table4[[#This Row],[Year Start Date]]</f>
        <v>2021</v>
      </c>
    </row>
    <row r="852" spans="2:18" x14ac:dyDescent="0.3">
      <c r="B852">
        <v>850</v>
      </c>
      <c r="C852" t="s">
        <v>320</v>
      </c>
      <c r="D852" t="s">
        <v>271</v>
      </c>
      <c r="E852">
        <v>20</v>
      </c>
      <c r="F852" s="2">
        <v>4243</v>
      </c>
      <c r="G852" s="2">
        <v>19.104166666666675</v>
      </c>
      <c r="H852">
        <v>769.99999999999966</v>
      </c>
      <c r="I852">
        <v>769.99999999999966</v>
      </c>
      <c r="J852" s="7">
        <v>44403</v>
      </c>
      <c r="K852" s="7">
        <v>44404</v>
      </c>
      <c r="L852" t="s">
        <v>521</v>
      </c>
      <c r="M852" t="str">
        <f>IFERROR(INDEX(Table2[Campaign], MATCH(Table4[[#This Row],[Well Name (WellView Version)]], Table2[Well Name
Actual], 0)), "A_Others")</f>
        <v>SLK - 2021</v>
      </c>
      <c r="N852" s="19">
        <f>IF(Table4[[#This Row],[Report Number]]=_xlfn.MINIFS(Table4[Report Number], Table4[Well Name (WellView Version)], Table4[[#This Row],[Well Name (WellView Version)]]), Table4[[#This Row],[Depth End (MD)]], Table4[[#This Row],[Depth End (MD)]]-F851)</f>
        <v>770</v>
      </c>
      <c r="O852" s="2">
        <f>IF(Table4[[#This Row],[Report Number]]=_xlfn.MINIFS(Table4[Report Number], Table4[Well Name (WellView Version)], Table4[[#This Row],[Well Name (WellView Version)]]), Table4[[#This Row],[Cum Time Log Days_WV]], Table4[[#This Row],[Cum Time Log Days_WV]]-G851)</f>
        <v>1</v>
      </c>
      <c r="P852" s="2">
        <f>(Table4[[#This Row],[dZ ft]]&lt;=50)*Table4[[#This Row],[dT days]]</f>
        <v>0</v>
      </c>
      <c r="Q852">
        <f>YEAR(Table4[[#This Row],[Report Start Date]])</f>
        <v>2021</v>
      </c>
      <c r="R852">
        <f>Table4[[#This Row],[Year Start Date]]</f>
        <v>2021</v>
      </c>
    </row>
    <row r="853" spans="2:18" x14ac:dyDescent="0.3">
      <c r="B853">
        <v>851</v>
      </c>
      <c r="C853" t="s">
        <v>320</v>
      </c>
      <c r="D853" t="s">
        <v>271</v>
      </c>
      <c r="E853">
        <v>21</v>
      </c>
      <c r="F853" s="2">
        <v>4685</v>
      </c>
      <c r="G853" s="2">
        <v>20.104166666666675</v>
      </c>
      <c r="H853">
        <v>442.00000000000023</v>
      </c>
      <c r="I853">
        <v>442.00000000000023</v>
      </c>
      <c r="J853" s="7">
        <v>44404</v>
      </c>
      <c r="K853" s="7">
        <v>44405</v>
      </c>
      <c r="L853" t="s">
        <v>521</v>
      </c>
      <c r="M853" t="str">
        <f>IFERROR(INDEX(Table2[Campaign], MATCH(Table4[[#This Row],[Well Name (WellView Version)]], Table2[Well Name
Actual], 0)), "A_Others")</f>
        <v>SLK - 2021</v>
      </c>
      <c r="N853" s="19">
        <f>IF(Table4[[#This Row],[Report Number]]=_xlfn.MINIFS(Table4[Report Number], Table4[Well Name (WellView Version)], Table4[[#This Row],[Well Name (WellView Version)]]), Table4[[#This Row],[Depth End (MD)]], Table4[[#This Row],[Depth End (MD)]]-F852)</f>
        <v>442</v>
      </c>
      <c r="O853" s="2">
        <f>IF(Table4[[#This Row],[Report Number]]=_xlfn.MINIFS(Table4[Report Number], Table4[Well Name (WellView Version)], Table4[[#This Row],[Well Name (WellView Version)]]), Table4[[#This Row],[Cum Time Log Days_WV]], Table4[[#This Row],[Cum Time Log Days_WV]]-G852)</f>
        <v>1</v>
      </c>
      <c r="P853" s="2">
        <f>(Table4[[#This Row],[dZ ft]]&lt;=50)*Table4[[#This Row],[dT days]]</f>
        <v>0</v>
      </c>
      <c r="Q853">
        <f>YEAR(Table4[[#This Row],[Report Start Date]])</f>
        <v>2021</v>
      </c>
      <c r="R853">
        <f>Table4[[#This Row],[Year Start Date]]</f>
        <v>2021</v>
      </c>
    </row>
    <row r="854" spans="2:18" x14ac:dyDescent="0.3">
      <c r="B854">
        <v>852</v>
      </c>
      <c r="C854" t="s">
        <v>320</v>
      </c>
      <c r="D854" t="s">
        <v>271</v>
      </c>
      <c r="E854">
        <v>22</v>
      </c>
      <c r="F854" s="2">
        <v>4685</v>
      </c>
      <c r="G854" s="2">
        <v>21.104166666666675</v>
      </c>
      <c r="H854">
        <v>0</v>
      </c>
      <c r="I854">
        <v>0</v>
      </c>
      <c r="J854" s="7">
        <v>44405</v>
      </c>
      <c r="K854" s="7">
        <v>44406</v>
      </c>
      <c r="L854" t="s">
        <v>520</v>
      </c>
      <c r="M854" t="str">
        <f>IFERROR(INDEX(Table2[Campaign], MATCH(Table4[[#This Row],[Well Name (WellView Version)]], Table2[Well Name
Actual], 0)), "A_Others")</f>
        <v>SLK - 2021</v>
      </c>
      <c r="N854" s="19">
        <f>IF(Table4[[#This Row],[Report Number]]=_xlfn.MINIFS(Table4[Report Number], Table4[Well Name (WellView Version)], Table4[[#This Row],[Well Name (WellView Version)]]), Table4[[#This Row],[Depth End (MD)]], Table4[[#This Row],[Depth End (MD)]]-F853)</f>
        <v>0</v>
      </c>
      <c r="O854" s="2">
        <f>IF(Table4[[#This Row],[Report Number]]=_xlfn.MINIFS(Table4[Report Number], Table4[Well Name (WellView Version)], Table4[[#This Row],[Well Name (WellView Version)]]), Table4[[#This Row],[Cum Time Log Days_WV]], Table4[[#This Row],[Cum Time Log Days_WV]]-G853)</f>
        <v>1</v>
      </c>
      <c r="P854" s="2">
        <f>(Table4[[#This Row],[dZ ft]]&lt;=50)*Table4[[#This Row],[dT days]]</f>
        <v>1</v>
      </c>
      <c r="Q854">
        <f>YEAR(Table4[[#This Row],[Report Start Date]])</f>
        <v>2021</v>
      </c>
      <c r="R854">
        <f>Table4[[#This Row],[Year Start Date]]</f>
        <v>2021</v>
      </c>
    </row>
    <row r="855" spans="2:18" x14ac:dyDescent="0.3">
      <c r="B855">
        <v>853</v>
      </c>
      <c r="C855" t="s">
        <v>320</v>
      </c>
      <c r="D855" t="s">
        <v>271</v>
      </c>
      <c r="E855">
        <v>23</v>
      </c>
      <c r="F855" s="2">
        <v>4685</v>
      </c>
      <c r="G855" s="2">
        <v>22.062500000000011</v>
      </c>
      <c r="H855">
        <v>0</v>
      </c>
      <c r="I855">
        <v>0</v>
      </c>
      <c r="J855" s="7">
        <v>44406</v>
      </c>
      <c r="K855" s="7">
        <v>44406.958333333328</v>
      </c>
      <c r="L855" t="s">
        <v>520</v>
      </c>
      <c r="M855" t="str">
        <f>IFERROR(INDEX(Table2[Campaign], MATCH(Table4[[#This Row],[Well Name (WellView Version)]], Table2[Well Name
Actual], 0)), "A_Others")</f>
        <v>SLK - 2021</v>
      </c>
      <c r="N855" s="19">
        <f>IF(Table4[[#This Row],[Report Number]]=_xlfn.MINIFS(Table4[Report Number], Table4[Well Name (WellView Version)], Table4[[#This Row],[Well Name (WellView Version)]]), Table4[[#This Row],[Depth End (MD)]], Table4[[#This Row],[Depth End (MD)]]-F854)</f>
        <v>0</v>
      </c>
      <c r="O855" s="2">
        <f>IF(Table4[[#This Row],[Report Number]]=_xlfn.MINIFS(Table4[Report Number], Table4[Well Name (WellView Version)], Table4[[#This Row],[Well Name (WellView Version)]]), Table4[[#This Row],[Cum Time Log Days_WV]], Table4[[#This Row],[Cum Time Log Days_WV]]-G854)</f>
        <v>0.9583333333333357</v>
      </c>
      <c r="P855" s="2">
        <f>(Table4[[#This Row],[dZ ft]]&lt;=50)*Table4[[#This Row],[dT days]]</f>
        <v>0.9583333333333357</v>
      </c>
      <c r="Q855">
        <f>YEAR(Table4[[#This Row],[Report Start Date]])</f>
        <v>2021</v>
      </c>
      <c r="R855">
        <f>Table4[[#This Row],[Year Start Date]]</f>
        <v>2021</v>
      </c>
    </row>
    <row r="856" spans="2:18" x14ac:dyDescent="0.3">
      <c r="B856">
        <v>854</v>
      </c>
      <c r="C856" t="s">
        <v>516</v>
      </c>
      <c r="D856" t="s">
        <v>271</v>
      </c>
      <c r="E856">
        <v>1</v>
      </c>
      <c r="F856" s="2">
        <v>369</v>
      </c>
      <c r="G856" s="2">
        <v>0.50000000000000044</v>
      </c>
      <c r="H856">
        <v>178</v>
      </c>
      <c r="I856">
        <v>178</v>
      </c>
      <c r="J856" s="7">
        <v>44409.5</v>
      </c>
      <c r="K856" s="7">
        <v>44410</v>
      </c>
      <c r="L856" t="s">
        <v>526</v>
      </c>
      <c r="M856" t="str">
        <f>IFERROR(INDEX(Table2[Campaign], MATCH(Table4[[#This Row],[Well Name (WellView Version)]], Table2[Well Name
Actual], 0)), "A_Others")</f>
        <v>SLK - 2021</v>
      </c>
      <c r="N856" s="19">
        <f>IF(Table4[[#This Row],[Report Number]]=_xlfn.MINIFS(Table4[Report Number], Table4[Well Name (WellView Version)], Table4[[#This Row],[Well Name (WellView Version)]]), Table4[[#This Row],[Depth End (MD)]], Table4[[#This Row],[Depth End (MD)]]-F855)</f>
        <v>369</v>
      </c>
      <c r="O856" s="2">
        <f>IF(Table4[[#This Row],[Report Number]]=_xlfn.MINIFS(Table4[Report Number], Table4[Well Name (WellView Version)], Table4[[#This Row],[Well Name (WellView Version)]]), Table4[[#This Row],[Cum Time Log Days_WV]], Table4[[#This Row],[Cum Time Log Days_WV]]-G855)</f>
        <v>0.50000000000000044</v>
      </c>
      <c r="P856" s="2">
        <f>(Table4[[#This Row],[dZ ft]]&lt;=50)*Table4[[#This Row],[dT days]]</f>
        <v>0</v>
      </c>
      <c r="Q856">
        <f>YEAR(Table4[[#This Row],[Report Start Date]])</f>
        <v>2021</v>
      </c>
      <c r="R856">
        <f>Table4[[#This Row],[Year Start Date]]</f>
        <v>2021</v>
      </c>
    </row>
    <row r="857" spans="2:18" x14ac:dyDescent="0.3">
      <c r="B857">
        <v>855</v>
      </c>
      <c r="C857" t="s">
        <v>516</v>
      </c>
      <c r="D857" t="s">
        <v>271</v>
      </c>
      <c r="E857">
        <v>2</v>
      </c>
      <c r="F857" s="2">
        <v>880.99999999999989</v>
      </c>
      <c r="G857" s="2">
        <v>1.5000000000000013</v>
      </c>
      <c r="H857">
        <v>511.99999999999989</v>
      </c>
      <c r="I857">
        <v>511.99999999999989</v>
      </c>
      <c r="J857" s="7">
        <v>44410</v>
      </c>
      <c r="K857" s="7">
        <v>44411</v>
      </c>
      <c r="L857" t="s">
        <v>526</v>
      </c>
      <c r="M857" t="str">
        <f>IFERROR(INDEX(Table2[Campaign], MATCH(Table4[[#This Row],[Well Name (WellView Version)]], Table2[Well Name
Actual], 0)), "A_Others")</f>
        <v>SLK - 2021</v>
      </c>
      <c r="N857" s="19">
        <f>IF(Table4[[#This Row],[Report Number]]=_xlfn.MINIFS(Table4[Report Number], Table4[Well Name (WellView Version)], Table4[[#This Row],[Well Name (WellView Version)]]), Table4[[#This Row],[Depth End (MD)]], Table4[[#This Row],[Depth End (MD)]]-F856)</f>
        <v>511.99999999999989</v>
      </c>
      <c r="O857" s="2">
        <f>IF(Table4[[#This Row],[Report Number]]=_xlfn.MINIFS(Table4[Report Number], Table4[Well Name (WellView Version)], Table4[[#This Row],[Well Name (WellView Version)]]), Table4[[#This Row],[Cum Time Log Days_WV]], Table4[[#This Row],[Cum Time Log Days_WV]]-G856)</f>
        <v>1.0000000000000009</v>
      </c>
      <c r="P857" s="2">
        <f>(Table4[[#This Row],[dZ ft]]&lt;=50)*Table4[[#This Row],[dT days]]</f>
        <v>0</v>
      </c>
      <c r="Q857">
        <f>YEAR(Table4[[#This Row],[Report Start Date]])</f>
        <v>2021</v>
      </c>
      <c r="R857">
        <f>Table4[[#This Row],[Year Start Date]]</f>
        <v>2021</v>
      </c>
    </row>
    <row r="858" spans="2:18" x14ac:dyDescent="0.3">
      <c r="B858">
        <v>856</v>
      </c>
      <c r="C858" t="s">
        <v>516</v>
      </c>
      <c r="D858" t="s">
        <v>271</v>
      </c>
      <c r="E858">
        <v>3</v>
      </c>
      <c r="F858" s="2">
        <v>1365</v>
      </c>
      <c r="G858" s="2">
        <v>2.5000000000000018</v>
      </c>
      <c r="H858">
        <v>484.00000000000006</v>
      </c>
      <c r="I858">
        <v>484.00000000000006</v>
      </c>
      <c r="J858" s="7">
        <v>44411</v>
      </c>
      <c r="K858" s="7">
        <v>44412</v>
      </c>
      <c r="L858" t="s">
        <v>526</v>
      </c>
      <c r="M858" t="str">
        <f>IFERROR(INDEX(Table2[Campaign], MATCH(Table4[[#This Row],[Well Name (WellView Version)]], Table2[Well Name
Actual], 0)), "A_Others")</f>
        <v>SLK - 2021</v>
      </c>
      <c r="N858" s="19">
        <f>IF(Table4[[#This Row],[Report Number]]=_xlfn.MINIFS(Table4[Report Number], Table4[Well Name (WellView Version)], Table4[[#This Row],[Well Name (WellView Version)]]), Table4[[#This Row],[Depth End (MD)]], Table4[[#This Row],[Depth End (MD)]]-F857)</f>
        <v>484.00000000000011</v>
      </c>
      <c r="O858" s="2">
        <f>IF(Table4[[#This Row],[Report Number]]=_xlfn.MINIFS(Table4[Report Number], Table4[Well Name (WellView Version)], Table4[[#This Row],[Well Name (WellView Version)]]), Table4[[#This Row],[Cum Time Log Days_WV]], Table4[[#This Row],[Cum Time Log Days_WV]]-G857)</f>
        <v>1.0000000000000004</v>
      </c>
      <c r="P858" s="2">
        <f>(Table4[[#This Row],[dZ ft]]&lt;=50)*Table4[[#This Row],[dT days]]</f>
        <v>0</v>
      </c>
      <c r="Q858">
        <f>YEAR(Table4[[#This Row],[Report Start Date]])</f>
        <v>2021</v>
      </c>
      <c r="R858">
        <f>Table4[[#This Row],[Year Start Date]]</f>
        <v>2021</v>
      </c>
    </row>
    <row r="859" spans="2:18" x14ac:dyDescent="0.3">
      <c r="B859">
        <v>857</v>
      </c>
      <c r="C859" t="s">
        <v>516</v>
      </c>
      <c r="D859" t="s">
        <v>271</v>
      </c>
      <c r="E859">
        <v>4</v>
      </c>
      <c r="F859" s="2">
        <v>1365</v>
      </c>
      <c r="G859" s="2">
        <v>3.5000000000000027</v>
      </c>
      <c r="H859">
        <v>0</v>
      </c>
      <c r="I859">
        <v>0</v>
      </c>
      <c r="J859" s="7">
        <v>44412</v>
      </c>
      <c r="K859" s="7">
        <v>44413</v>
      </c>
      <c r="L859" t="s">
        <v>527</v>
      </c>
      <c r="M859" t="str">
        <f>IFERROR(INDEX(Table2[Campaign], MATCH(Table4[[#This Row],[Well Name (WellView Version)]], Table2[Well Name
Actual], 0)), "A_Others")</f>
        <v>SLK - 2021</v>
      </c>
      <c r="N859" s="19">
        <f>IF(Table4[[#This Row],[Report Number]]=_xlfn.MINIFS(Table4[Report Number], Table4[Well Name (WellView Version)], Table4[[#This Row],[Well Name (WellView Version)]]), Table4[[#This Row],[Depth End (MD)]], Table4[[#This Row],[Depth End (MD)]]-F858)</f>
        <v>0</v>
      </c>
      <c r="O859" s="2">
        <f>IF(Table4[[#This Row],[Report Number]]=_xlfn.MINIFS(Table4[Report Number], Table4[Well Name (WellView Version)], Table4[[#This Row],[Well Name (WellView Version)]]), Table4[[#This Row],[Cum Time Log Days_WV]], Table4[[#This Row],[Cum Time Log Days_WV]]-G858)</f>
        <v>1.0000000000000009</v>
      </c>
      <c r="P859" s="2">
        <f>(Table4[[#This Row],[dZ ft]]&lt;=50)*Table4[[#This Row],[dT days]]</f>
        <v>1.0000000000000009</v>
      </c>
      <c r="Q859">
        <f>YEAR(Table4[[#This Row],[Report Start Date]])</f>
        <v>2021</v>
      </c>
      <c r="R859">
        <f>Table4[[#This Row],[Year Start Date]]</f>
        <v>2021</v>
      </c>
    </row>
    <row r="860" spans="2:18" x14ac:dyDescent="0.3">
      <c r="B860">
        <v>858</v>
      </c>
      <c r="C860" t="s">
        <v>516</v>
      </c>
      <c r="D860" t="s">
        <v>271</v>
      </c>
      <c r="E860">
        <v>5</v>
      </c>
      <c r="F860" s="2">
        <v>1485</v>
      </c>
      <c r="G860" s="2">
        <v>4.5000000000000036</v>
      </c>
      <c r="H860">
        <v>120.00000000000007</v>
      </c>
      <c r="I860">
        <v>120.00000000000007</v>
      </c>
      <c r="J860" s="7">
        <v>44413</v>
      </c>
      <c r="K860" s="7">
        <v>44414</v>
      </c>
      <c r="L860" t="s">
        <v>527</v>
      </c>
      <c r="M860" t="str">
        <f>IFERROR(INDEX(Table2[Campaign], MATCH(Table4[[#This Row],[Well Name (WellView Version)]], Table2[Well Name
Actual], 0)), "A_Others")</f>
        <v>SLK - 2021</v>
      </c>
      <c r="N860" s="19">
        <f>IF(Table4[[#This Row],[Report Number]]=_xlfn.MINIFS(Table4[Report Number], Table4[Well Name (WellView Version)], Table4[[#This Row],[Well Name (WellView Version)]]), Table4[[#This Row],[Depth End (MD)]], Table4[[#This Row],[Depth End (MD)]]-F859)</f>
        <v>120</v>
      </c>
      <c r="O860" s="2">
        <f>IF(Table4[[#This Row],[Report Number]]=_xlfn.MINIFS(Table4[Report Number], Table4[Well Name (WellView Version)], Table4[[#This Row],[Well Name (WellView Version)]]), Table4[[#This Row],[Cum Time Log Days_WV]], Table4[[#This Row],[Cum Time Log Days_WV]]-G859)</f>
        <v>1.0000000000000009</v>
      </c>
      <c r="P860" s="2">
        <f>(Table4[[#This Row],[dZ ft]]&lt;=50)*Table4[[#This Row],[dT days]]</f>
        <v>0</v>
      </c>
      <c r="Q860">
        <f>YEAR(Table4[[#This Row],[Report Start Date]])</f>
        <v>2021</v>
      </c>
      <c r="R860">
        <f>Table4[[#This Row],[Year Start Date]]</f>
        <v>2021</v>
      </c>
    </row>
    <row r="861" spans="2:18" x14ac:dyDescent="0.3">
      <c r="B861">
        <v>859</v>
      </c>
      <c r="C861" t="s">
        <v>516</v>
      </c>
      <c r="D861" t="s">
        <v>271</v>
      </c>
      <c r="E861">
        <v>6</v>
      </c>
      <c r="F861" s="2">
        <v>2307</v>
      </c>
      <c r="G861" s="2">
        <v>5.5000000000000044</v>
      </c>
      <c r="H861">
        <v>822.00000000000011</v>
      </c>
      <c r="I861">
        <v>822.00000000000011</v>
      </c>
      <c r="J861" s="7">
        <v>44414</v>
      </c>
      <c r="K861" s="7">
        <v>44415</v>
      </c>
      <c r="L861" t="s">
        <v>527</v>
      </c>
      <c r="M861" t="str">
        <f>IFERROR(INDEX(Table2[Campaign], MATCH(Table4[[#This Row],[Well Name (WellView Version)]], Table2[Well Name
Actual], 0)), "A_Others")</f>
        <v>SLK - 2021</v>
      </c>
      <c r="N861" s="19">
        <f>IF(Table4[[#This Row],[Report Number]]=_xlfn.MINIFS(Table4[Report Number], Table4[Well Name (WellView Version)], Table4[[#This Row],[Well Name (WellView Version)]]), Table4[[#This Row],[Depth End (MD)]], Table4[[#This Row],[Depth End (MD)]]-F860)</f>
        <v>822</v>
      </c>
      <c r="O861" s="2">
        <f>IF(Table4[[#This Row],[Report Number]]=_xlfn.MINIFS(Table4[Report Number], Table4[Well Name (WellView Version)], Table4[[#This Row],[Well Name (WellView Version)]]), Table4[[#This Row],[Cum Time Log Days_WV]], Table4[[#This Row],[Cum Time Log Days_WV]]-G860)</f>
        <v>1.0000000000000009</v>
      </c>
      <c r="P861" s="2">
        <f>(Table4[[#This Row],[dZ ft]]&lt;=50)*Table4[[#This Row],[dT days]]</f>
        <v>0</v>
      </c>
      <c r="Q861">
        <f>YEAR(Table4[[#This Row],[Report Start Date]])</f>
        <v>2021</v>
      </c>
      <c r="R861">
        <f>Table4[[#This Row],[Year Start Date]]</f>
        <v>2021</v>
      </c>
    </row>
    <row r="862" spans="2:18" x14ac:dyDescent="0.3">
      <c r="B862">
        <v>860</v>
      </c>
      <c r="C862" t="s">
        <v>516</v>
      </c>
      <c r="D862" t="s">
        <v>271</v>
      </c>
      <c r="E862">
        <v>7</v>
      </c>
      <c r="F862" s="2">
        <v>2936</v>
      </c>
      <c r="G862" s="2">
        <v>6.5000000000000053</v>
      </c>
      <c r="H862">
        <v>629</v>
      </c>
      <c r="I862">
        <v>629</v>
      </c>
      <c r="J862" s="7">
        <v>44415</v>
      </c>
      <c r="K862" s="7">
        <v>44416</v>
      </c>
      <c r="L862" t="s">
        <v>519</v>
      </c>
      <c r="M862" t="str">
        <f>IFERROR(INDEX(Table2[Campaign], MATCH(Table4[[#This Row],[Well Name (WellView Version)]], Table2[Well Name
Actual], 0)), "A_Others")</f>
        <v>SLK - 2021</v>
      </c>
      <c r="N862" s="19">
        <f>IF(Table4[[#This Row],[Report Number]]=_xlfn.MINIFS(Table4[Report Number], Table4[Well Name (WellView Version)], Table4[[#This Row],[Well Name (WellView Version)]]), Table4[[#This Row],[Depth End (MD)]], Table4[[#This Row],[Depth End (MD)]]-F861)</f>
        <v>629</v>
      </c>
      <c r="O862" s="2">
        <f>IF(Table4[[#This Row],[Report Number]]=_xlfn.MINIFS(Table4[Report Number], Table4[Well Name (WellView Version)], Table4[[#This Row],[Well Name (WellView Version)]]), Table4[[#This Row],[Cum Time Log Days_WV]], Table4[[#This Row],[Cum Time Log Days_WV]]-G861)</f>
        <v>1.0000000000000009</v>
      </c>
      <c r="P862" s="2">
        <f>(Table4[[#This Row],[dZ ft]]&lt;=50)*Table4[[#This Row],[dT days]]</f>
        <v>0</v>
      </c>
      <c r="Q862">
        <f>YEAR(Table4[[#This Row],[Report Start Date]])</f>
        <v>2021</v>
      </c>
      <c r="R862">
        <f>Table4[[#This Row],[Year Start Date]]</f>
        <v>2021</v>
      </c>
    </row>
    <row r="863" spans="2:18" x14ac:dyDescent="0.3">
      <c r="B863">
        <v>861</v>
      </c>
      <c r="C863" t="s">
        <v>516</v>
      </c>
      <c r="D863" t="s">
        <v>271</v>
      </c>
      <c r="E863">
        <v>8</v>
      </c>
      <c r="F863" s="2">
        <v>2936</v>
      </c>
      <c r="G863" s="2">
        <v>7.5000000000000062</v>
      </c>
      <c r="H863">
        <v>0</v>
      </c>
      <c r="I863">
        <v>0</v>
      </c>
      <c r="J863" s="7">
        <v>44416</v>
      </c>
      <c r="K863" s="7">
        <v>44417</v>
      </c>
      <c r="L863" t="s">
        <v>519</v>
      </c>
      <c r="M863" t="str">
        <f>IFERROR(INDEX(Table2[Campaign], MATCH(Table4[[#This Row],[Well Name (WellView Version)]], Table2[Well Name
Actual], 0)), "A_Others")</f>
        <v>SLK - 2021</v>
      </c>
      <c r="N863" s="19">
        <f>IF(Table4[[#This Row],[Report Number]]=_xlfn.MINIFS(Table4[Report Number], Table4[Well Name (WellView Version)], Table4[[#This Row],[Well Name (WellView Version)]]), Table4[[#This Row],[Depth End (MD)]], Table4[[#This Row],[Depth End (MD)]]-F862)</f>
        <v>0</v>
      </c>
      <c r="O863" s="2">
        <f>IF(Table4[[#This Row],[Report Number]]=_xlfn.MINIFS(Table4[Report Number], Table4[Well Name (WellView Version)], Table4[[#This Row],[Well Name (WellView Version)]]), Table4[[#This Row],[Cum Time Log Days_WV]], Table4[[#This Row],[Cum Time Log Days_WV]]-G862)</f>
        <v>1.0000000000000009</v>
      </c>
      <c r="P863" s="2">
        <f>(Table4[[#This Row],[dZ ft]]&lt;=50)*Table4[[#This Row],[dT days]]</f>
        <v>1.0000000000000009</v>
      </c>
      <c r="Q863">
        <f>YEAR(Table4[[#This Row],[Report Start Date]])</f>
        <v>2021</v>
      </c>
      <c r="R863">
        <f>Table4[[#This Row],[Year Start Date]]</f>
        <v>2021</v>
      </c>
    </row>
    <row r="864" spans="2:18" x14ac:dyDescent="0.3">
      <c r="B864">
        <v>862</v>
      </c>
      <c r="C864" t="s">
        <v>516</v>
      </c>
      <c r="D864" t="s">
        <v>271</v>
      </c>
      <c r="E864">
        <v>9</v>
      </c>
      <c r="F864" s="2">
        <v>2936</v>
      </c>
      <c r="G864" s="2">
        <v>8.5000000000000071</v>
      </c>
      <c r="J864" s="7">
        <v>44417</v>
      </c>
      <c r="K864" s="7">
        <v>44418</v>
      </c>
      <c r="L864" t="s">
        <v>521</v>
      </c>
      <c r="M864" t="str">
        <f>IFERROR(INDEX(Table2[Campaign], MATCH(Table4[[#This Row],[Well Name (WellView Version)]], Table2[Well Name
Actual], 0)), "A_Others")</f>
        <v>SLK - 2021</v>
      </c>
      <c r="N864" s="19">
        <f>IF(Table4[[#This Row],[Report Number]]=_xlfn.MINIFS(Table4[Report Number], Table4[Well Name (WellView Version)], Table4[[#This Row],[Well Name (WellView Version)]]), Table4[[#This Row],[Depth End (MD)]], Table4[[#This Row],[Depth End (MD)]]-F863)</f>
        <v>0</v>
      </c>
      <c r="O864" s="2">
        <f>IF(Table4[[#This Row],[Report Number]]=_xlfn.MINIFS(Table4[Report Number], Table4[Well Name (WellView Version)], Table4[[#This Row],[Well Name (WellView Version)]]), Table4[[#This Row],[Cum Time Log Days_WV]], Table4[[#This Row],[Cum Time Log Days_WV]]-G863)</f>
        <v>1.0000000000000009</v>
      </c>
      <c r="P864" s="2">
        <f>(Table4[[#This Row],[dZ ft]]&lt;=50)*Table4[[#This Row],[dT days]]</f>
        <v>1.0000000000000009</v>
      </c>
      <c r="Q864">
        <f>YEAR(Table4[[#This Row],[Report Start Date]])</f>
        <v>2021</v>
      </c>
      <c r="R864">
        <f>Table4[[#This Row],[Year Start Date]]</f>
        <v>2021</v>
      </c>
    </row>
    <row r="865" spans="2:18" x14ac:dyDescent="0.3">
      <c r="B865">
        <v>863</v>
      </c>
      <c r="C865" t="s">
        <v>516</v>
      </c>
      <c r="D865" t="s">
        <v>271</v>
      </c>
      <c r="E865">
        <v>10</v>
      </c>
      <c r="F865" s="2">
        <v>2936</v>
      </c>
      <c r="G865" s="2">
        <v>9.5000000000000071</v>
      </c>
      <c r="J865" s="7">
        <v>44418</v>
      </c>
      <c r="K865" s="7">
        <v>44419</v>
      </c>
      <c r="L865" t="s">
        <v>521</v>
      </c>
      <c r="M865" t="str">
        <f>IFERROR(INDEX(Table2[Campaign], MATCH(Table4[[#This Row],[Well Name (WellView Version)]], Table2[Well Name
Actual], 0)), "A_Others")</f>
        <v>SLK - 2021</v>
      </c>
      <c r="N865" s="19">
        <f>IF(Table4[[#This Row],[Report Number]]=_xlfn.MINIFS(Table4[Report Number], Table4[Well Name (WellView Version)], Table4[[#This Row],[Well Name (WellView Version)]]), Table4[[#This Row],[Depth End (MD)]], Table4[[#This Row],[Depth End (MD)]]-F864)</f>
        <v>0</v>
      </c>
      <c r="O865" s="2">
        <f>IF(Table4[[#This Row],[Report Number]]=_xlfn.MINIFS(Table4[Report Number], Table4[Well Name (WellView Version)], Table4[[#This Row],[Well Name (WellView Version)]]), Table4[[#This Row],[Cum Time Log Days_WV]], Table4[[#This Row],[Cum Time Log Days_WV]]-G864)</f>
        <v>1</v>
      </c>
      <c r="P865" s="2">
        <f>(Table4[[#This Row],[dZ ft]]&lt;=50)*Table4[[#This Row],[dT days]]</f>
        <v>1</v>
      </c>
      <c r="Q865">
        <f>YEAR(Table4[[#This Row],[Report Start Date]])</f>
        <v>2021</v>
      </c>
      <c r="R865">
        <f>Table4[[#This Row],[Year Start Date]]</f>
        <v>2021</v>
      </c>
    </row>
    <row r="866" spans="2:18" x14ac:dyDescent="0.3">
      <c r="B866">
        <v>864</v>
      </c>
      <c r="C866" t="s">
        <v>516</v>
      </c>
      <c r="D866" t="s">
        <v>271</v>
      </c>
      <c r="E866">
        <v>11</v>
      </c>
      <c r="F866" s="2">
        <v>4265</v>
      </c>
      <c r="G866" s="2">
        <v>10.500000000000007</v>
      </c>
      <c r="H866">
        <v>1328.9999999999995</v>
      </c>
      <c r="I866">
        <v>1328.9999999999995</v>
      </c>
      <c r="J866" s="7">
        <v>44419</v>
      </c>
      <c r="K866" s="7">
        <v>44420</v>
      </c>
      <c r="L866" t="s">
        <v>521</v>
      </c>
      <c r="M866" t="str">
        <f>IFERROR(INDEX(Table2[Campaign], MATCH(Table4[[#This Row],[Well Name (WellView Version)]], Table2[Well Name
Actual], 0)), "A_Others")</f>
        <v>SLK - 2021</v>
      </c>
      <c r="N866" s="19">
        <f>IF(Table4[[#This Row],[Report Number]]=_xlfn.MINIFS(Table4[Report Number], Table4[Well Name (WellView Version)], Table4[[#This Row],[Well Name (WellView Version)]]), Table4[[#This Row],[Depth End (MD)]], Table4[[#This Row],[Depth End (MD)]]-F865)</f>
        <v>1329</v>
      </c>
      <c r="O866" s="2">
        <f>IF(Table4[[#This Row],[Report Number]]=_xlfn.MINIFS(Table4[Report Number], Table4[Well Name (WellView Version)], Table4[[#This Row],[Well Name (WellView Version)]]), Table4[[#This Row],[Cum Time Log Days_WV]], Table4[[#This Row],[Cum Time Log Days_WV]]-G865)</f>
        <v>1</v>
      </c>
      <c r="P866" s="2">
        <f>(Table4[[#This Row],[dZ ft]]&lt;=50)*Table4[[#This Row],[dT days]]</f>
        <v>0</v>
      </c>
      <c r="Q866">
        <f>YEAR(Table4[[#This Row],[Report Start Date]])</f>
        <v>2021</v>
      </c>
      <c r="R866">
        <f>Table4[[#This Row],[Year Start Date]]</f>
        <v>2021</v>
      </c>
    </row>
    <row r="867" spans="2:18" x14ac:dyDescent="0.3">
      <c r="B867">
        <v>865</v>
      </c>
      <c r="C867" t="s">
        <v>516</v>
      </c>
      <c r="D867" t="s">
        <v>271</v>
      </c>
      <c r="E867">
        <v>12</v>
      </c>
      <c r="F867" s="2">
        <v>4918</v>
      </c>
      <c r="G867" s="2">
        <v>11.500000000000007</v>
      </c>
      <c r="H867">
        <v>653</v>
      </c>
      <c r="I867">
        <v>653</v>
      </c>
      <c r="J867" s="7">
        <v>44420</v>
      </c>
      <c r="K867" s="7">
        <v>44421</v>
      </c>
      <c r="L867" t="s">
        <v>520</v>
      </c>
      <c r="M867" t="str">
        <f>IFERROR(INDEX(Table2[Campaign], MATCH(Table4[[#This Row],[Well Name (WellView Version)]], Table2[Well Name
Actual], 0)), "A_Others")</f>
        <v>SLK - 2021</v>
      </c>
      <c r="N867" s="19">
        <f>IF(Table4[[#This Row],[Report Number]]=_xlfn.MINIFS(Table4[Report Number], Table4[Well Name (WellView Version)], Table4[[#This Row],[Well Name (WellView Version)]]), Table4[[#This Row],[Depth End (MD)]], Table4[[#This Row],[Depth End (MD)]]-F866)</f>
        <v>653</v>
      </c>
      <c r="O867" s="2">
        <f>IF(Table4[[#This Row],[Report Number]]=_xlfn.MINIFS(Table4[Report Number], Table4[Well Name (WellView Version)], Table4[[#This Row],[Well Name (WellView Version)]]), Table4[[#This Row],[Cum Time Log Days_WV]], Table4[[#This Row],[Cum Time Log Days_WV]]-G866)</f>
        <v>1</v>
      </c>
      <c r="P867" s="2">
        <f>(Table4[[#This Row],[dZ ft]]&lt;=50)*Table4[[#This Row],[dT days]]</f>
        <v>0</v>
      </c>
      <c r="Q867">
        <f>YEAR(Table4[[#This Row],[Report Start Date]])</f>
        <v>2021</v>
      </c>
      <c r="R867">
        <f>Table4[[#This Row],[Year Start Date]]</f>
        <v>2021</v>
      </c>
    </row>
    <row r="868" spans="2:18" x14ac:dyDescent="0.3">
      <c r="B868">
        <v>866</v>
      </c>
      <c r="C868" t="s">
        <v>516</v>
      </c>
      <c r="D868" t="s">
        <v>271</v>
      </c>
      <c r="E868">
        <v>13</v>
      </c>
      <c r="F868" s="2">
        <v>4918</v>
      </c>
      <c r="G868" s="2">
        <v>12.500000000000007</v>
      </c>
      <c r="H868">
        <v>0</v>
      </c>
      <c r="I868">
        <v>0</v>
      </c>
      <c r="J868" s="7">
        <v>44421</v>
      </c>
      <c r="K868" s="7">
        <v>44422</v>
      </c>
      <c r="L868" t="s">
        <v>520</v>
      </c>
      <c r="M868" t="str">
        <f>IFERROR(INDEX(Table2[Campaign], MATCH(Table4[[#This Row],[Well Name (WellView Version)]], Table2[Well Name
Actual], 0)), "A_Others")</f>
        <v>SLK - 2021</v>
      </c>
      <c r="N868" s="19">
        <f>IF(Table4[[#This Row],[Report Number]]=_xlfn.MINIFS(Table4[Report Number], Table4[Well Name (WellView Version)], Table4[[#This Row],[Well Name (WellView Version)]]), Table4[[#This Row],[Depth End (MD)]], Table4[[#This Row],[Depth End (MD)]]-F867)</f>
        <v>0</v>
      </c>
      <c r="O868" s="2">
        <f>IF(Table4[[#This Row],[Report Number]]=_xlfn.MINIFS(Table4[Report Number], Table4[Well Name (WellView Version)], Table4[[#This Row],[Well Name (WellView Version)]]), Table4[[#This Row],[Cum Time Log Days_WV]], Table4[[#This Row],[Cum Time Log Days_WV]]-G867)</f>
        <v>1</v>
      </c>
      <c r="P868" s="2">
        <f>(Table4[[#This Row],[dZ ft]]&lt;=50)*Table4[[#This Row],[dT days]]</f>
        <v>1</v>
      </c>
      <c r="Q868">
        <f>YEAR(Table4[[#This Row],[Report Start Date]])</f>
        <v>2021</v>
      </c>
      <c r="R868">
        <f>Table4[[#This Row],[Year Start Date]]</f>
        <v>2021</v>
      </c>
    </row>
    <row r="869" spans="2:18" x14ac:dyDescent="0.3">
      <c r="B869">
        <v>867</v>
      </c>
      <c r="C869" t="s">
        <v>297</v>
      </c>
      <c r="D869" t="s">
        <v>271</v>
      </c>
      <c r="E869">
        <v>1</v>
      </c>
      <c r="F869" s="2">
        <v>0</v>
      </c>
      <c r="G869" s="2">
        <v>4.1666666666666699E-2</v>
      </c>
      <c r="J869" s="7">
        <v>44435.958333333328</v>
      </c>
      <c r="K869" s="7">
        <v>44436</v>
      </c>
      <c r="L869" t="s">
        <v>526</v>
      </c>
      <c r="M869" t="str">
        <f>IFERROR(INDEX(Table2[Campaign], MATCH(Table4[[#This Row],[Well Name (WellView Version)]], Table2[Well Name
Actual], 0)), "A_Others")</f>
        <v>SLK - 2021</v>
      </c>
      <c r="N869" s="19">
        <f>IF(Table4[[#This Row],[Report Number]]=_xlfn.MINIFS(Table4[Report Number], Table4[Well Name (WellView Version)], Table4[[#This Row],[Well Name (WellView Version)]]), Table4[[#This Row],[Depth End (MD)]], Table4[[#This Row],[Depth End (MD)]]-F868)</f>
        <v>0</v>
      </c>
      <c r="O869" s="2">
        <f>IF(Table4[[#This Row],[Report Number]]=_xlfn.MINIFS(Table4[Report Number], Table4[Well Name (WellView Version)], Table4[[#This Row],[Well Name (WellView Version)]]), Table4[[#This Row],[Cum Time Log Days_WV]], Table4[[#This Row],[Cum Time Log Days_WV]]-G868)</f>
        <v>4.1666666666666699E-2</v>
      </c>
      <c r="P869" s="2">
        <f>(Table4[[#This Row],[dZ ft]]&lt;=50)*Table4[[#This Row],[dT days]]</f>
        <v>4.1666666666666699E-2</v>
      </c>
      <c r="Q869">
        <f>YEAR(Table4[[#This Row],[Report Start Date]])</f>
        <v>2021</v>
      </c>
      <c r="R869">
        <f>Table4[[#This Row],[Year Start Date]]</f>
        <v>2021</v>
      </c>
    </row>
    <row r="870" spans="2:18" x14ac:dyDescent="0.3">
      <c r="B870">
        <v>868</v>
      </c>
      <c r="C870" t="s">
        <v>297</v>
      </c>
      <c r="D870" t="s">
        <v>271</v>
      </c>
      <c r="E870">
        <v>2</v>
      </c>
      <c r="F870" s="2">
        <v>543</v>
      </c>
      <c r="G870" s="2">
        <v>1.0416666666666674</v>
      </c>
      <c r="H870">
        <v>352</v>
      </c>
      <c r="I870">
        <v>352</v>
      </c>
      <c r="J870" s="7">
        <v>44436</v>
      </c>
      <c r="K870" s="7">
        <v>44437</v>
      </c>
      <c r="L870" t="s">
        <v>526</v>
      </c>
      <c r="M870" t="str">
        <f>IFERROR(INDEX(Table2[Campaign], MATCH(Table4[[#This Row],[Well Name (WellView Version)]], Table2[Well Name
Actual], 0)), "A_Others")</f>
        <v>SLK - 2021</v>
      </c>
      <c r="N870" s="19">
        <f>IF(Table4[[#This Row],[Report Number]]=_xlfn.MINIFS(Table4[Report Number], Table4[Well Name (WellView Version)], Table4[[#This Row],[Well Name (WellView Version)]]), Table4[[#This Row],[Depth End (MD)]], Table4[[#This Row],[Depth End (MD)]]-F869)</f>
        <v>543</v>
      </c>
      <c r="O870" s="2">
        <f>IF(Table4[[#This Row],[Report Number]]=_xlfn.MINIFS(Table4[Report Number], Table4[Well Name (WellView Version)], Table4[[#This Row],[Well Name (WellView Version)]]), Table4[[#This Row],[Cum Time Log Days_WV]], Table4[[#This Row],[Cum Time Log Days_WV]]-G869)</f>
        <v>1.0000000000000007</v>
      </c>
      <c r="P870" s="2">
        <f>(Table4[[#This Row],[dZ ft]]&lt;=50)*Table4[[#This Row],[dT days]]</f>
        <v>0</v>
      </c>
      <c r="Q870">
        <f>YEAR(Table4[[#This Row],[Report Start Date]])</f>
        <v>2021</v>
      </c>
      <c r="R870">
        <f>Table4[[#This Row],[Year Start Date]]</f>
        <v>2021</v>
      </c>
    </row>
    <row r="871" spans="2:18" x14ac:dyDescent="0.3">
      <c r="B871">
        <v>869</v>
      </c>
      <c r="C871" t="s">
        <v>297</v>
      </c>
      <c r="D871" t="s">
        <v>271</v>
      </c>
      <c r="E871">
        <v>3</v>
      </c>
      <c r="F871" s="2">
        <v>1140</v>
      </c>
      <c r="G871" s="2">
        <v>2.0416666666666679</v>
      </c>
      <c r="H871">
        <v>597</v>
      </c>
      <c r="I871">
        <v>597</v>
      </c>
      <c r="J871" s="7">
        <v>44437</v>
      </c>
      <c r="K871" s="7">
        <v>44438</v>
      </c>
      <c r="L871" t="s">
        <v>526</v>
      </c>
      <c r="M871" t="str">
        <f>IFERROR(INDEX(Table2[Campaign], MATCH(Table4[[#This Row],[Well Name (WellView Version)]], Table2[Well Name
Actual], 0)), "A_Others")</f>
        <v>SLK - 2021</v>
      </c>
      <c r="N871" s="19">
        <f>IF(Table4[[#This Row],[Report Number]]=_xlfn.MINIFS(Table4[Report Number], Table4[Well Name (WellView Version)], Table4[[#This Row],[Well Name (WellView Version)]]), Table4[[#This Row],[Depth End (MD)]], Table4[[#This Row],[Depth End (MD)]]-F870)</f>
        <v>597</v>
      </c>
      <c r="O871" s="2">
        <f>IF(Table4[[#This Row],[Report Number]]=_xlfn.MINIFS(Table4[Report Number], Table4[Well Name (WellView Version)], Table4[[#This Row],[Well Name (WellView Version)]]), Table4[[#This Row],[Cum Time Log Days_WV]], Table4[[#This Row],[Cum Time Log Days_WV]]-G870)</f>
        <v>1.0000000000000004</v>
      </c>
      <c r="P871" s="2">
        <f>(Table4[[#This Row],[dZ ft]]&lt;=50)*Table4[[#This Row],[dT days]]</f>
        <v>0</v>
      </c>
      <c r="Q871">
        <f>YEAR(Table4[[#This Row],[Report Start Date]])</f>
        <v>2021</v>
      </c>
      <c r="R871">
        <f>Table4[[#This Row],[Year Start Date]]</f>
        <v>2021</v>
      </c>
    </row>
    <row r="872" spans="2:18" x14ac:dyDescent="0.3">
      <c r="B872">
        <v>870</v>
      </c>
      <c r="C872" t="s">
        <v>297</v>
      </c>
      <c r="D872" t="s">
        <v>271</v>
      </c>
      <c r="E872">
        <v>4</v>
      </c>
      <c r="F872" s="2">
        <v>1140</v>
      </c>
      <c r="G872" s="2">
        <v>3.0416666666666687</v>
      </c>
      <c r="H872">
        <v>0</v>
      </c>
      <c r="I872">
        <v>0</v>
      </c>
      <c r="J872" s="7">
        <v>44438</v>
      </c>
      <c r="K872" s="7">
        <v>44439</v>
      </c>
      <c r="L872" t="s">
        <v>527</v>
      </c>
      <c r="M872" t="str">
        <f>IFERROR(INDEX(Table2[Campaign], MATCH(Table4[[#This Row],[Well Name (WellView Version)]], Table2[Well Name
Actual], 0)), "A_Others")</f>
        <v>SLK - 2021</v>
      </c>
      <c r="N872" s="19">
        <f>IF(Table4[[#This Row],[Report Number]]=_xlfn.MINIFS(Table4[Report Number], Table4[Well Name (WellView Version)], Table4[[#This Row],[Well Name (WellView Version)]]), Table4[[#This Row],[Depth End (MD)]], Table4[[#This Row],[Depth End (MD)]]-F871)</f>
        <v>0</v>
      </c>
      <c r="O872" s="2">
        <f>IF(Table4[[#This Row],[Report Number]]=_xlfn.MINIFS(Table4[Report Number], Table4[Well Name (WellView Version)], Table4[[#This Row],[Well Name (WellView Version)]]), Table4[[#This Row],[Cum Time Log Days_WV]], Table4[[#This Row],[Cum Time Log Days_WV]]-G871)</f>
        <v>1.0000000000000009</v>
      </c>
      <c r="P872" s="2">
        <f>(Table4[[#This Row],[dZ ft]]&lt;=50)*Table4[[#This Row],[dT days]]</f>
        <v>1.0000000000000009</v>
      </c>
      <c r="Q872">
        <f>YEAR(Table4[[#This Row],[Report Start Date]])</f>
        <v>2021</v>
      </c>
      <c r="R872">
        <f>Table4[[#This Row],[Year Start Date]]</f>
        <v>2021</v>
      </c>
    </row>
    <row r="873" spans="2:18" x14ac:dyDescent="0.3">
      <c r="B873">
        <v>871</v>
      </c>
      <c r="C873" t="s">
        <v>297</v>
      </c>
      <c r="D873" t="s">
        <v>271</v>
      </c>
      <c r="E873">
        <v>5</v>
      </c>
      <c r="F873" s="2">
        <v>1320</v>
      </c>
      <c r="G873" s="2">
        <v>4.0416666666666696</v>
      </c>
      <c r="H873">
        <v>179.99999999999991</v>
      </c>
      <c r="I873">
        <v>179.99999999999991</v>
      </c>
      <c r="J873" s="7">
        <v>44439</v>
      </c>
      <c r="K873" s="7">
        <v>44440</v>
      </c>
      <c r="L873" t="s">
        <v>527</v>
      </c>
      <c r="M873" t="str">
        <f>IFERROR(INDEX(Table2[Campaign], MATCH(Table4[[#This Row],[Well Name (WellView Version)]], Table2[Well Name
Actual], 0)), "A_Others")</f>
        <v>SLK - 2021</v>
      </c>
      <c r="N873" s="19">
        <f>IF(Table4[[#This Row],[Report Number]]=_xlfn.MINIFS(Table4[Report Number], Table4[Well Name (WellView Version)], Table4[[#This Row],[Well Name (WellView Version)]]), Table4[[#This Row],[Depth End (MD)]], Table4[[#This Row],[Depth End (MD)]]-F872)</f>
        <v>180</v>
      </c>
      <c r="O873" s="2">
        <f>IF(Table4[[#This Row],[Report Number]]=_xlfn.MINIFS(Table4[Report Number], Table4[Well Name (WellView Version)], Table4[[#This Row],[Well Name (WellView Version)]]), Table4[[#This Row],[Cum Time Log Days_WV]], Table4[[#This Row],[Cum Time Log Days_WV]]-G872)</f>
        <v>1.0000000000000009</v>
      </c>
      <c r="P873" s="2">
        <f>(Table4[[#This Row],[dZ ft]]&lt;=50)*Table4[[#This Row],[dT days]]</f>
        <v>0</v>
      </c>
      <c r="Q873">
        <f>YEAR(Table4[[#This Row],[Report Start Date]])</f>
        <v>2021</v>
      </c>
      <c r="R873">
        <f>Table4[[#This Row],[Year Start Date]]</f>
        <v>2021</v>
      </c>
    </row>
    <row r="874" spans="2:18" x14ac:dyDescent="0.3">
      <c r="B874">
        <v>872</v>
      </c>
      <c r="C874" t="s">
        <v>297</v>
      </c>
      <c r="D874" t="s">
        <v>271</v>
      </c>
      <c r="E874">
        <v>6</v>
      </c>
      <c r="F874" s="2">
        <v>2259</v>
      </c>
      <c r="G874" s="2">
        <v>5.0416666666666705</v>
      </c>
      <c r="H874">
        <v>939.00000000000011</v>
      </c>
      <c r="I874">
        <v>939.00000000000011</v>
      </c>
      <c r="J874" s="7">
        <v>44440</v>
      </c>
      <c r="K874" s="7">
        <v>44441</v>
      </c>
      <c r="L874" t="s">
        <v>527</v>
      </c>
      <c r="M874" t="str">
        <f>IFERROR(INDEX(Table2[Campaign], MATCH(Table4[[#This Row],[Well Name (WellView Version)]], Table2[Well Name
Actual], 0)), "A_Others")</f>
        <v>SLK - 2021</v>
      </c>
      <c r="N874" s="19">
        <f>IF(Table4[[#This Row],[Report Number]]=_xlfn.MINIFS(Table4[Report Number], Table4[Well Name (WellView Version)], Table4[[#This Row],[Well Name (WellView Version)]]), Table4[[#This Row],[Depth End (MD)]], Table4[[#This Row],[Depth End (MD)]]-F873)</f>
        <v>939</v>
      </c>
      <c r="O874" s="2">
        <f>IF(Table4[[#This Row],[Report Number]]=_xlfn.MINIFS(Table4[Report Number], Table4[Well Name (WellView Version)], Table4[[#This Row],[Well Name (WellView Version)]]), Table4[[#This Row],[Cum Time Log Days_WV]], Table4[[#This Row],[Cum Time Log Days_WV]]-G873)</f>
        <v>1.0000000000000009</v>
      </c>
      <c r="P874" s="2">
        <f>(Table4[[#This Row],[dZ ft]]&lt;=50)*Table4[[#This Row],[dT days]]</f>
        <v>0</v>
      </c>
      <c r="Q874">
        <f>YEAR(Table4[[#This Row],[Report Start Date]])</f>
        <v>2021</v>
      </c>
      <c r="R874">
        <f>Table4[[#This Row],[Year Start Date]]</f>
        <v>2021</v>
      </c>
    </row>
    <row r="875" spans="2:18" x14ac:dyDescent="0.3">
      <c r="B875">
        <v>873</v>
      </c>
      <c r="C875" t="s">
        <v>297</v>
      </c>
      <c r="D875" t="s">
        <v>271</v>
      </c>
      <c r="E875">
        <v>7</v>
      </c>
      <c r="F875" s="2">
        <v>2919</v>
      </c>
      <c r="G875" s="2">
        <v>6.0416666666666714</v>
      </c>
      <c r="H875">
        <v>660</v>
      </c>
      <c r="I875">
        <v>660</v>
      </c>
      <c r="J875" s="7">
        <v>44441</v>
      </c>
      <c r="K875" s="7">
        <v>44442</v>
      </c>
      <c r="L875" t="s">
        <v>527</v>
      </c>
      <c r="M875" t="str">
        <f>IFERROR(INDEX(Table2[Campaign], MATCH(Table4[[#This Row],[Well Name (WellView Version)]], Table2[Well Name
Actual], 0)), "A_Others")</f>
        <v>SLK - 2021</v>
      </c>
      <c r="N875" s="19">
        <f>IF(Table4[[#This Row],[Report Number]]=_xlfn.MINIFS(Table4[Report Number], Table4[Well Name (WellView Version)], Table4[[#This Row],[Well Name (WellView Version)]]), Table4[[#This Row],[Depth End (MD)]], Table4[[#This Row],[Depth End (MD)]]-F874)</f>
        <v>660</v>
      </c>
      <c r="O875" s="2">
        <f>IF(Table4[[#This Row],[Report Number]]=_xlfn.MINIFS(Table4[Report Number], Table4[Well Name (WellView Version)], Table4[[#This Row],[Well Name (WellView Version)]]), Table4[[#This Row],[Cum Time Log Days_WV]], Table4[[#This Row],[Cum Time Log Days_WV]]-G874)</f>
        <v>1.0000000000000009</v>
      </c>
      <c r="P875" s="2">
        <f>(Table4[[#This Row],[dZ ft]]&lt;=50)*Table4[[#This Row],[dT days]]</f>
        <v>0</v>
      </c>
      <c r="Q875">
        <f>YEAR(Table4[[#This Row],[Report Start Date]])</f>
        <v>2021</v>
      </c>
      <c r="R875">
        <f>Table4[[#This Row],[Year Start Date]]</f>
        <v>2021</v>
      </c>
    </row>
    <row r="876" spans="2:18" x14ac:dyDescent="0.3">
      <c r="B876">
        <v>874</v>
      </c>
      <c r="C876" t="s">
        <v>297</v>
      </c>
      <c r="D876" t="s">
        <v>271</v>
      </c>
      <c r="E876">
        <v>8</v>
      </c>
      <c r="F876" s="2">
        <v>3211</v>
      </c>
      <c r="G876" s="2">
        <v>7.0416666666666723</v>
      </c>
      <c r="H876">
        <v>291.99999999999977</v>
      </c>
      <c r="I876">
        <v>291.99999999999977</v>
      </c>
      <c r="J876" s="7">
        <v>44442</v>
      </c>
      <c r="K876" s="7">
        <v>44443</v>
      </c>
      <c r="L876" t="s">
        <v>527</v>
      </c>
      <c r="M876" t="str">
        <f>IFERROR(INDEX(Table2[Campaign], MATCH(Table4[[#This Row],[Well Name (WellView Version)]], Table2[Well Name
Actual], 0)), "A_Others")</f>
        <v>SLK - 2021</v>
      </c>
      <c r="N876" s="19">
        <f>IF(Table4[[#This Row],[Report Number]]=_xlfn.MINIFS(Table4[Report Number], Table4[Well Name (WellView Version)], Table4[[#This Row],[Well Name (WellView Version)]]), Table4[[#This Row],[Depth End (MD)]], Table4[[#This Row],[Depth End (MD)]]-F875)</f>
        <v>292</v>
      </c>
      <c r="O876" s="2">
        <f>IF(Table4[[#This Row],[Report Number]]=_xlfn.MINIFS(Table4[Report Number], Table4[Well Name (WellView Version)], Table4[[#This Row],[Well Name (WellView Version)]]), Table4[[#This Row],[Cum Time Log Days_WV]], Table4[[#This Row],[Cum Time Log Days_WV]]-G875)</f>
        <v>1.0000000000000009</v>
      </c>
      <c r="P876" s="2">
        <f>(Table4[[#This Row],[dZ ft]]&lt;=50)*Table4[[#This Row],[dT days]]</f>
        <v>0</v>
      </c>
      <c r="Q876">
        <f>YEAR(Table4[[#This Row],[Report Start Date]])</f>
        <v>2021</v>
      </c>
      <c r="R876">
        <f>Table4[[#This Row],[Year Start Date]]</f>
        <v>2021</v>
      </c>
    </row>
    <row r="877" spans="2:18" x14ac:dyDescent="0.3">
      <c r="B877">
        <v>875</v>
      </c>
      <c r="C877" t="s">
        <v>297</v>
      </c>
      <c r="D877" t="s">
        <v>271</v>
      </c>
      <c r="E877">
        <v>9</v>
      </c>
      <c r="F877" s="2">
        <v>3211</v>
      </c>
      <c r="G877" s="2">
        <v>8.0416666666666732</v>
      </c>
      <c r="H877">
        <v>0</v>
      </c>
      <c r="I877">
        <v>0</v>
      </c>
      <c r="J877" s="7">
        <v>44443</v>
      </c>
      <c r="K877" s="7">
        <v>44444</v>
      </c>
      <c r="L877" t="s">
        <v>527</v>
      </c>
      <c r="M877" t="str">
        <f>IFERROR(INDEX(Table2[Campaign], MATCH(Table4[[#This Row],[Well Name (WellView Version)]], Table2[Well Name
Actual], 0)), "A_Others")</f>
        <v>SLK - 2021</v>
      </c>
      <c r="N877" s="19">
        <f>IF(Table4[[#This Row],[Report Number]]=_xlfn.MINIFS(Table4[Report Number], Table4[Well Name (WellView Version)], Table4[[#This Row],[Well Name (WellView Version)]]), Table4[[#This Row],[Depth End (MD)]], Table4[[#This Row],[Depth End (MD)]]-F876)</f>
        <v>0</v>
      </c>
      <c r="O877" s="2">
        <f>IF(Table4[[#This Row],[Report Number]]=_xlfn.MINIFS(Table4[Report Number], Table4[Well Name (WellView Version)], Table4[[#This Row],[Well Name (WellView Version)]]), Table4[[#This Row],[Cum Time Log Days_WV]], Table4[[#This Row],[Cum Time Log Days_WV]]-G876)</f>
        <v>1.0000000000000009</v>
      </c>
      <c r="P877" s="2">
        <f>(Table4[[#This Row],[dZ ft]]&lt;=50)*Table4[[#This Row],[dT days]]</f>
        <v>1.0000000000000009</v>
      </c>
      <c r="Q877">
        <f>YEAR(Table4[[#This Row],[Report Start Date]])</f>
        <v>2021</v>
      </c>
      <c r="R877">
        <f>Table4[[#This Row],[Year Start Date]]</f>
        <v>2021</v>
      </c>
    </row>
    <row r="878" spans="2:18" x14ac:dyDescent="0.3">
      <c r="B878">
        <v>876</v>
      </c>
      <c r="C878" t="s">
        <v>297</v>
      </c>
      <c r="D878" t="s">
        <v>271</v>
      </c>
      <c r="E878">
        <v>10</v>
      </c>
      <c r="F878" s="2">
        <v>3211</v>
      </c>
      <c r="G878" s="2">
        <v>9.0416666666666732</v>
      </c>
      <c r="H878">
        <v>0</v>
      </c>
      <c r="I878">
        <v>0</v>
      </c>
      <c r="J878" s="7">
        <v>44444</v>
      </c>
      <c r="K878" s="7">
        <v>44445</v>
      </c>
      <c r="L878" t="s">
        <v>527</v>
      </c>
      <c r="M878" t="str">
        <f>IFERROR(INDEX(Table2[Campaign], MATCH(Table4[[#This Row],[Well Name (WellView Version)]], Table2[Well Name
Actual], 0)), "A_Others")</f>
        <v>SLK - 2021</v>
      </c>
      <c r="N878" s="19">
        <f>IF(Table4[[#This Row],[Report Number]]=_xlfn.MINIFS(Table4[Report Number], Table4[Well Name (WellView Version)], Table4[[#This Row],[Well Name (WellView Version)]]), Table4[[#This Row],[Depth End (MD)]], Table4[[#This Row],[Depth End (MD)]]-F877)</f>
        <v>0</v>
      </c>
      <c r="O878" s="2">
        <f>IF(Table4[[#This Row],[Report Number]]=_xlfn.MINIFS(Table4[Report Number], Table4[Well Name (WellView Version)], Table4[[#This Row],[Well Name (WellView Version)]]), Table4[[#This Row],[Cum Time Log Days_WV]], Table4[[#This Row],[Cum Time Log Days_WV]]-G877)</f>
        <v>1</v>
      </c>
      <c r="P878" s="2">
        <f>(Table4[[#This Row],[dZ ft]]&lt;=50)*Table4[[#This Row],[dT days]]</f>
        <v>1</v>
      </c>
      <c r="Q878">
        <f>YEAR(Table4[[#This Row],[Report Start Date]])</f>
        <v>2021</v>
      </c>
      <c r="R878">
        <f>Table4[[#This Row],[Year Start Date]]</f>
        <v>2021</v>
      </c>
    </row>
    <row r="879" spans="2:18" x14ac:dyDescent="0.3">
      <c r="B879">
        <v>877</v>
      </c>
      <c r="C879" t="s">
        <v>297</v>
      </c>
      <c r="D879" t="s">
        <v>271</v>
      </c>
      <c r="E879">
        <v>11</v>
      </c>
      <c r="F879" s="2">
        <v>3211</v>
      </c>
      <c r="G879" s="2">
        <v>10.041666666666675</v>
      </c>
      <c r="H879">
        <v>0</v>
      </c>
      <c r="I879">
        <v>0</v>
      </c>
      <c r="J879" s="7">
        <v>44445</v>
      </c>
      <c r="K879" s="7">
        <v>44446</v>
      </c>
      <c r="L879" t="s">
        <v>527</v>
      </c>
      <c r="M879" t="str">
        <f>IFERROR(INDEX(Table2[Campaign], MATCH(Table4[[#This Row],[Well Name (WellView Version)]], Table2[Well Name
Actual], 0)), "A_Others")</f>
        <v>SLK - 2021</v>
      </c>
      <c r="N879" s="19">
        <f>IF(Table4[[#This Row],[Report Number]]=_xlfn.MINIFS(Table4[Report Number], Table4[Well Name (WellView Version)], Table4[[#This Row],[Well Name (WellView Version)]]), Table4[[#This Row],[Depth End (MD)]], Table4[[#This Row],[Depth End (MD)]]-F878)</f>
        <v>0</v>
      </c>
      <c r="O879" s="2">
        <f>IF(Table4[[#This Row],[Report Number]]=_xlfn.MINIFS(Table4[Report Number], Table4[Well Name (WellView Version)], Table4[[#This Row],[Well Name (WellView Version)]]), Table4[[#This Row],[Cum Time Log Days_WV]], Table4[[#This Row],[Cum Time Log Days_WV]]-G878)</f>
        <v>1.0000000000000018</v>
      </c>
      <c r="P879" s="2">
        <f>(Table4[[#This Row],[dZ ft]]&lt;=50)*Table4[[#This Row],[dT days]]</f>
        <v>1.0000000000000018</v>
      </c>
      <c r="Q879">
        <f>YEAR(Table4[[#This Row],[Report Start Date]])</f>
        <v>2021</v>
      </c>
      <c r="R879">
        <f>Table4[[#This Row],[Year Start Date]]</f>
        <v>2021</v>
      </c>
    </row>
    <row r="880" spans="2:18" x14ac:dyDescent="0.3">
      <c r="B880">
        <v>878</v>
      </c>
      <c r="C880" t="s">
        <v>297</v>
      </c>
      <c r="D880" t="s">
        <v>271</v>
      </c>
      <c r="E880">
        <v>12</v>
      </c>
      <c r="F880" s="2">
        <v>3211</v>
      </c>
      <c r="G880" s="2">
        <v>11.041666666666675</v>
      </c>
      <c r="H880">
        <v>0</v>
      </c>
      <c r="I880">
        <v>0</v>
      </c>
      <c r="J880" s="7">
        <v>44446</v>
      </c>
      <c r="K880" s="7">
        <v>44447</v>
      </c>
      <c r="L880" t="s">
        <v>527</v>
      </c>
      <c r="M880" t="str">
        <f>IFERROR(INDEX(Table2[Campaign], MATCH(Table4[[#This Row],[Well Name (WellView Version)]], Table2[Well Name
Actual], 0)), "A_Others")</f>
        <v>SLK - 2021</v>
      </c>
      <c r="N880" s="19">
        <f>IF(Table4[[#This Row],[Report Number]]=_xlfn.MINIFS(Table4[Report Number], Table4[Well Name (WellView Version)], Table4[[#This Row],[Well Name (WellView Version)]]), Table4[[#This Row],[Depth End (MD)]], Table4[[#This Row],[Depth End (MD)]]-F879)</f>
        <v>0</v>
      </c>
      <c r="O880" s="2">
        <f>IF(Table4[[#This Row],[Report Number]]=_xlfn.MINIFS(Table4[Report Number], Table4[Well Name (WellView Version)], Table4[[#This Row],[Well Name (WellView Version)]]), Table4[[#This Row],[Cum Time Log Days_WV]], Table4[[#This Row],[Cum Time Log Days_WV]]-G879)</f>
        <v>1</v>
      </c>
      <c r="P880" s="2">
        <f>(Table4[[#This Row],[dZ ft]]&lt;=50)*Table4[[#This Row],[dT days]]</f>
        <v>1</v>
      </c>
      <c r="Q880">
        <f>YEAR(Table4[[#This Row],[Report Start Date]])</f>
        <v>2021</v>
      </c>
      <c r="R880">
        <f>Table4[[#This Row],[Year Start Date]]</f>
        <v>2021</v>
      </c>
    </row>
    <row r="881" spans="2:18" x14ac:dyDescent="0.3">
      <c r="B881">
        <v>879</v>
      </c>
      <c r="C881" t="s">
        <v>297</v>
      </c>
      <c r="D881" t="s">
        <v>271</v>
      </c>
      <c r="E881">
        <v>13</v>
      </c>
      <c r="F881" s="2">
        <v>3211</v>
      </c>
      <c r="G881" s="2">
        <v>12.041666666666675</v>
      </c>
      <c r="H881">
        <v>0</v>
      </c>
      <c r="I881">
        <v>0</v>
      </c>
      <c r="J881" s="7">
        <v>44447</v>
      </c>
      <c r="K881" s="7">
        <v>44448</v>
      </c>
      <c r="L881" t="s">
        <v>527</v>
      </c>
      <c r="M881" t="str">
        <f>IFERROR(INDEX(Table2[Campaign], MATCH(Table4[[#This Row],[Well Name (WellView Version)]], Table2[Well Name
Actual], 0)), "A_Others")</f>
        <v>SLK - 2021</v>
      </c>
      <c r="N881" s="19">
        <f>IF(Table4[[#This Row],[Report Number]]=_xlfn.MINIFS(Table4[Report Number], Table4[Well Name (WellView Version)], Table4[[#This Row],[Well Name (WellView Version)]]), Table4[[#This Row],[Depth End (MD)]], Table4[[#This Row],[Depth End (MD)]]-F880)</f>
        <v>0</v>
      </c>
      <c r="O881" s="2">
        <f>IF(Table4[[#This Row],[Report Number]]=_xlfn.MINIFS(Table4[Report Number], Table4[Well Name (WellView Version)], Table4[[#This Row],[Well Name (WellView Version)]]), Table4[[#This Row],[Cum Time Log Days_WV]], Table4[[#This Row],[Cum Time Log Days_WV]]-G880)</f>
        <v>1</v>
      </c>
      <c r="P881" s="2">
        <f>(Table4[[#This Row],[dZ ft]]&lt;=50)*Table4[[#This Row],[dT days]]</f>
        <v>1</v>
      </c>
      <c r="Q881">
        <f>YEAR(Table4[[#This Row],[Report Start Date]])</f>
        <v>2021</v>
      </c>
      <c r="R881">
        <f>Table4[[#This Row],[Year Start Date]]</f>
        <v>2021</v>
      </c>
    </row>
    <row r="882" spans="2:18" x14ac:dyDescent="0.3">
      <c r="B882">
        <v>880</v>
      </c>
      <c r="C882" t="s">
        <v>297</v>
      </c>
      <c r="D882" t="s">
        <v>271</v>
      </c>
      <c r="E882">
        <v>14</v>
      </c>
      <c r="F882" s="2">
        <v>3211</v>
      </c>
      <c r="G882" s="2">
        <v>13.041666666666675</v>
      </c>
      <c r="H882">
        <v>0</v>
      </c>
      <c r="I882">
        <v>0</v>
      </c>
      <c r="J882" s="7">
        <v>44448</v>
      </c>
      <c r="K882" s="7">
        <v>44449</v>
      </c>
      <c r="L882" t="s">
        <v>527</v>
      </c>
      <c r="M882" t="str">
        <f>IFERROR(INDEX(Table2[Campaign], MATCH(Table4[[#This Row],[Well Name (WellView Version)]], Table2[Well Name
Actual], 0)), "A_Others")</f>
        <v>SLK - 2021</v>
      </c>
      <c r="N882" s="19">
        <f>IF(Table4[[#This Row],[Report Number]]=_xlfn.MINIFS(Table4[Report Number], Table4[Well Name (WellView Version)], Table4[[#This Row],[Well Name (WellView Version)]]), Table4[[#This Row],[Depth End (MD)]], Table4[[#This Row],[Depth End (MD)]]-F881)</f>
        <v>0</v>
      </c>
      <c r="O882" s="2">
        <f>IF(Table4[[#This Row],[Report Number]]=_xlfn.MINIFS(Table4[Report Number], Table4[Well Name (WellView Version)], Table4[[#This Row],[Well Name (WellView Version)]]), Table4[[#This Row],[Cum Time Log Days_WV]], Table4[[#This Row],[Cum Time Log Days_WV]]-G881)</f>
        <v>1</v>
      </c>
      <c r="P882" s="2">
        <f>(Table4[[#This Row],[dZ ft]]&lt;=50)*Table4[[#This Row],[dT days]]</f>
        <v>1</v>
      </c>
      <c r="Q882">
        <f>YEAR(Table4[[#This Row],[Report Start Date]])</f>
        <v>2021</v>
      </c>
      <c r="R882">
        <f>Table4[[#This Row],[Year Start Date]]</f>
        <v>2021</v>
      </c>
    </row>
    <row r="883" spans="2:18" x14ac:dyDescent="0.3">
      <c r="B883">
        <v>881</v>
      </c>
      <c r="C883" t="s">
        <v>297</v>
      </c>
      <c r="D883" t="s">
        <v>271</v>
      </c>
      <c r="E883">
        <v>15</v>
      </c>
      <c r="F883" s="2">
        <v>3211</v>
      </c>
      <c r="G883" s="2">
        <v>14.041666666666675</v>
      </c>
      <c r="H883">
        <v>0</v>
      </c>
      <c r="I883">
        <v>0</v>
      </c>
      <c r="J883" s="7">
        <v>44449</v>
      </c>
      <c r="K883" s="7">
        <v>44450</v>
      </c>
      <c r="L883" t="s">
        <v>519</v>
      </c>
      <c r="M883" t="str">
        <f>IFERROR(INDEX(Table2[Campaign], MATCH(Table4[[#This Row],[Well Name (WellView Version)]], Table2[Well Name
Actual], 0)), "A_Others")</f>
        <v>SLK - 2021</v>
      </c>
      <c r="N883" s="19">
        <f>IF(Table4[[#This Row],[Report Number]]=_xlfn.MINIFS(Table4[Report Number], Table4[Well Name (WellView Version)], Table4[[#This Row],[Well Name (WellView Version)]]), Table4[[#This Row],[Depth End (MD)]], Table4[[#This Row],[Depth End (MD)]]-F882)</f>
        <v>0</v>
      </c>
      <c r="O883" s="2">
        <f>IF(Table4[[#This Row],[Report Number]]=_xlfn.MINIFS(Table4[Report Number], Table4[Well Name (WellView Version)], Table4[[#This Row],[Well Name (WellView Version)]]), Table4[[#This Row],[Cum Time Log Days_WV]], Table4[[#This Row],[Cum Time Log Days_WV]]-G882)</f>
        <v>1</v>
      </c>
      <c r="P883" s="2">
        <f>(Table4[[#This Row],[dZ ft]]&lt;=50)*Table4[[#This Row],[dT days]]</f>
        <v>1</v>
      </c>
      <c r="Q883">
        <f>YEAR(Table4[[#This Row],[Report Start Date]])</f>
        <v>2021</v>
      </c>
      <c r="R883">
        <f>Table4[[#This Row],[Year Start Date]]</f>
        <v>2021</v>
      </c>
    </row>
    <row r="884" spans="2:18" x14ac:dyDescent="0.3">
      <c r="B884">
        <v>882</v>
      </c>
      <c r="C884" t="s">
        <v>297</v>
      </c>
      <c r="D884" t="s">
        <v>271</v>
      </c>
      <c r="E884">
        <v>16</v>
      </c>
      <c r="F884" s="2">
        <v>3211</v>
      </c>
      <c r="G884" s="2">
        <v>15.041666666666675</v>
      </c>
      <c r="H884">
        <v>0</v>
      </c>
      <c r="I884">
        <v>0</v>
      </c>
      <c r="J884" s="7">
        <v>44450</v>
      </c>
      <c r="K884" s="7">
        <v>44451</v>
      </c>
      <c r="L884" t="s">
        <v>519</v>
      </c>
      <c r="M884" t="str">
        <f>IFERROR(INDEX(Table2[Campaign], MATCH(Table4[[#This Row],[Well Name (WellView Version)]], Table2[Well Name
Actual], 0)), "A_Others")</f>
        <v>SLK - 2021</v>
      </c>
      <c r="N884" s="19">
        <f>IF(Table4[[#This Row],[Report Number]]=_xlfn.MINIFS(Table4[Report Number], Table4[Well Name (WellView Version)], Table4[[#This Row],[Well Name (WellView Version)]]), Table4[[#This Row],[Depth End (MD)]], Table4[[#This Row],[Depth End (MD)]]-F883)</f>
        <v>0</v>
      </c>
      <c r="O884" s="2">
        <f>IF(Table4[[#This Row],[Report Number]]=_xlfn.MINIFS(Table4[Report Number], Table4[Well Name (WellView Version)], Table4[[#This Row],[Well Name (WellView Version)]]), Table4[[#This Row],[Cum Time Log Days_WV]], Table4[[#This Row],[Cum Time Log Days_WV]]-G883)</f>
        <v>1</v>
      </c>
      <c r="P884" s="2">
        <f>(Table4[[#This Row],[dZ ft]]&lt;=50)*Table4[[#This Row],[dT days]]</f>
        <v>1</v>
      </c>
      <c r="Q884">
        <f>YEAR(Table4[[#This Row],[Report Start Date]])</f>
        <v>2021</v>
      </c>
      <c r="R884">
        <f>Table4[[#This Row],[Year Start Date]]</f>
        <v>2021</v>
      </c>
    </row>
    <row r="885" spans="2:18" x14ac:dyDescent="0.3">
      <c r="B885">
        <v>883</v>
      </c>
      <c r="C885" t="s">
        <v>297</v>
      </c>
      <c r="D885" t="s">
        <v>271</v>
      </c>
      <c r="E885">
        <v>17</v>
      </c>
      <c r="F885" s="2">
        <v>3211</v>
      </c>
      <c r="G885" s="2">
        <v>16.041666666666675</v>
      </c>
      <c r="H885">
        <v>0</v>
      </c>
      <c r="I885">
        <v>0</v>
      </c>
      <c r="J885" s="7">
        <v>44451</v>
      </c>
      <c r="K885" s="7">
        <v>44452</v>
      </c>
      <c r="L885" t="s">
        <v>519</v>
      </c>
      <c r="M885" t="str">
        <f>IFERROR(INDEX(Table2[Campaign], MATCH(Table4[[#This Row],[Well Name (WellView Version)]], Table2[Well Name
Actual], 0)), "A_Others")</f>
        <v>SLK - 2021</v>
      </c>
      <c r="N885" s="19">
        <f>IF(Table4[[#This Row],[Report Number]]=_xlfn.MINIFS(Table4[Report Number], Table4[Well Name (WellView Version)], Table4[[#This Row],[Well Name (WellView Version)]]), Table4[[#This Row],[Depth End (MD)]], Table4[[#This Row],[Depth End (MD)]]-F884)</f>
        <v>0</v>
      </c>
      <c r="O885" s="2">
        <f>IF(Table4[[#This Row],[Report Number]]=_xlfn.MINIFS(Table4[Report Number], Table4[Well Name (WellView Version)], Table4[[#This Row],[Well Name (WellView Version)]]), Table4[[#This Row],[Cum Time Log Days_WV]], Table4[[#This Row],[Cum Time Log Days_WV]]-G884)</f>
        <v>1</v>
      </c>
      <c r="P885" s="2">
        <f>(Table4[[#This Row],[dZ ft]]&lt;=50)*Table4[[#This Row],[dT days]]</f>
        <v>1</v>
      </c>
      <c r="Q885">
        <f>YEAR(Table4[[#This Row],[Report Start Date]])</f>
        <v>2021</v>
      </c>
      <c r="R885">
        <f>Table4[[#This Row],[Year Start Date]]</f>
        <v>2021</v>
      </c>
    </row>
    <row r="886" spans="2:18" x14ac:dyDescent="0.3">
      <c r="B886">
        <v>884</v>
      </c>
      <c r="C886" t="s">
        <v>297</v>
      </c>
      <c r="D886" t="s">
        <v>271</v>
      </c>
      <c r="E886">
        <v>18</v>
      </c>
      <c r="F886" s="2">
        <v>3211</v>
      </c>
      <c r="G886" s="2">
        <v>17.041666666666675</v>
      </c>
      <c r="H886">
        <v>0</v>
      </c>
      <c r="I886">
        <v>0</v>
      </c>
      <c r="J886" s="7">
        <v>44452</v>
      </c>
      <c r="K886" s="7">
        <v>44453</v>
      </c>
      <c r="L886" t="s">
        <v>519</v>
      </c>
      <c r="M886" t="str">
        <f>IFERROR(INDEX(Table2[Campaign], MATCH(Table4[[#This Row],[Well Name (WellView Version)]], Table2[Well Name
Actual], 0)), "A_Others")</f>
        <v>SLK - 2021</v>
      </c>
      <c r="N886" s="19">
        <f>IF(Table4[[#This Row],[Report Number]]=_xlfn.MINIFS(Table4[Report Number], Table4[Well Name (WellView Version)], Table4[[#This Row],[Well Name (WellView Version)]]), Table4[[#This Row],[Depth End (MD)]], Table4[[#This Row],[Depth End (MD)]]-F885)</f>
        <v>0</v>
      </c>
      <c r="O886" s="2">
        <f>IF(Table4[[#This Row],[Report Number]]=_xlfn.MINIFS(Table4[Report Number], Table4[Well Name (WellView Version)], Table4[[#This Row],[Well Name (WellView Version)]]), Table4[[#This Row],[Cum Time Log Days_WV]], Table4[[#This Row],[Cum Time Log Days_WV]]-G885)</f>
        <v>1</v>
      </c>
      <c r="P886" s="2">
        <f>(Table4[[#This Row],[dZ ft]]&lt;=50)*Table4[[#This Row],[dT days]]</f>
        <v>1</v>
      </c>
      <c r="Q886">
        <f>YEAR(Table4[[#This Row],[Report Start Date]])</f>
        <v>2021</v>
      </c>
      <c r="R886">
        <f>Table4[[#This Row],[Year Start Date]]</f>
        <v>2021</v>
      </c>
    </row>
    <row r="887" spans="2:18" x14ac:dyDescent="0.3">
      <c r="B887">
        <v>885</v>
      </c>
      <c r="C887" t="s">
        <v>297</v>
      </c>
      <c r="D887" t="s">
        <v>271</v>
      </c>
      <c r="E887">
        <v>19</v>
      </c>
      <c r="F887" s="2">
        <v>3211</v>
      </c>
      <c r="G887" s="2">
        <v>18.041666666666675</v>
      </c>
      <c r="H887">
        <v>0</v>
      </c>
      <c r="I887">
        <v>0</v>
      </c>
      <c r="J887" s="7">
        <v>44453</v>
      </c>
      <c r="K887" s="7">
        <v>44454</v>
      </c>
      <c r="L887" t="s">
        <v>519</v>
      </c>
      <c r="M887" t="str">
        <f>IFERROR(INDEX(Table2[Campaign], MATCH(Table4[[#This Row],[Well Name (WellView Version)]], Table2[Well Name
Actual], 0)), "A_Others")</f>
        <v>SLK - 2021</v>
      </c>
      <c r="N887" s="19">
        <f>IF(Table4[[#This Row],[Report Number]]=_xlfn.MINIFS(Table4[Report Number], Table4[Well Name (WellView Version)], Table4[[#This Row],[Well Name (WellView Version)]]), Table4[[#This Row],[Depth End (MD)]], Table4[[#This Row],[Depth End (MD)]]-F886)</f>
        <v>0</v>
      </c>
      <c r="O887" s="2">
        <f>IF(Table4[[#This Row],[Report Number]]=_xlfn.MINIFS(Table4[Report Number], Table4[Well Name (WellView Version)], Table4[[#This Row],[Well Name (WellView Version)]]), Table4[[#This Row],[Cum Time Log Days_WV]], Table4[[#This Row],[Cum Time Log Days_WV]]-G886)</f>
        <v>1</v>
      </c>
      <c r="P887" s="2">
        <f>(Table4[[#This Row],[dZ ft]]&lt;=50)*Table4[[#This Row],[dT days]]</f>
        <v>1</v>
      </c>
      <c r="Q887">
        <f>YEAR(Table4[[#This Row],[Report Start Date]])</f>
        <v>2021</v>
      </c>
      <c r="R887">
        <f>Table4[[#This Row],[Year Start Date]]</f>
        <v>2021</v>
      </c>
    </row>
    <row r="888" spans="2:18" x14ac:dyDescent="0.3">
      <c r="B888">
        <v>886</v>
      </c>
      <c r="C888" t="s">
        <v>297</v>
      </c>
      <c r="D888" t="s">
        <v>271</v>
      </c>
      <c r="E888">
        <v>20</v>
      </c>
      <c r="F888" s="2">
        <v>3625</v>
      </c>
      <c r="G888" s="2">
        <v>19.041666666666675</v>
      </c>
      <c r="H888">
        <v>414.00000000000023</v>
      </c>
      <c r="I888">
        <v>414.00000000000023</v>
      </c>
      <c r="J888" s="7">
        <v>44454</v>
      </c>
      <c r="K888" s="7">
        <v>44455</v>
      </c>
      <c r="L888" t="s">
        <v>519</v>
      </c>
      <c r="M888" t="str">
        <f>IFERROR(INDEX(Table2[Campaign], MATCH(Table4[[#This Row],[Well Name (WellView Version)]], Table2[Well Name
Actual], 0)), "A_Others")</f>
        <v>SLK - 2021</v>
      </c>
      <c r="N888" s="19">
        <f>IF(Table4[[#This Row],[Report Number]]=_xlfn.MINIFS(Table4[Report Number], Table4[Well Name (WellView Version)], Table4[[#This Row],[Well Name (WellView Version)]]), Table4[[#This Row],[Depth End (MD)]], Table4[[#This Row],[Depth End (MD)]]-F887)</f>
        <v>414</v>
      </c>
      <c r="O888" s="2">
        <f>IF(Table4[[#This Row],[Report Number]]=_xlfn.MINIFS(Table4[Report Number], Table4[Well Name (WellView Version)], Table4[[#This Row],[Well Name (WellView Version)]]), Table4[[#This Row],[Cum Time Log Days_WV]], Table4[[#This Row],[Cum Time Log Days_WV]]-G887)</f>
        <v>1</v>
      </c>
      <c r="P888" s="2">
        <f>(Table4[[#This Row],[dZ ft]]&lt;=50)*Table4[[#This Row],[dT days]]</f>
        <v>0</v>
      </c>
      <c r="Q888">
        <f>YEAR(Table4[[#This Row],[Report Start Date]])</f>
        <v>2021</v>
      </c>
      <c r="R888">
        <f>Table4[[#This Row],[Year Start Date]]</f>
        <v>2021</v>
      </c>
    </row>
    <row r="889" spans="2:18" x14ac:dyDescent="0.3">
      <c r="B889">
        <v>887</v>
      </c>
      <c r="C889" t="s">
        <v>297</v>
      </c>
      <c r="D889" t="s">
        <v>271</v>
      </c>
      <c r="E889">
        <v>21</v>
      </c>
      <c r="F889" s="2">
        <v>3625</v>
      </c>
      <c r="G889" s="2">
        <v>20.041666666666675</v>
      </c>
      <c r="H889">
        <v>0</v>
      </c>
      <c r="I889">
        <v>0</v>
      </c>
      <c r="J889" s="7">
        <v>44455</v>
      </c>
      <c r="K889" s="7">
        <v>44456</v>
      </c>
      <c r="L889" t="s">
        <v>519</v>
      </c>
      <c r="M889" t="str">
        <f>IFERROR(INDEX(Table2[Campaign], MATCH(Table4[[#This Row],[Well Name (WellView Version)]], Table2[Well Name
Actual], 0)), "A_Others")</f>
        <v>SLK - 2021</v>
      </c>
      <c r="N889" s="19">
        <f>IF(Table4[[#This Row],[Report Number]]=_xlfn.MINIFS(Table4[Report Number], Table4[Well Name (WellView Version)], Table4[[#This Row],[Well Name (WellView Version)]]), Table4[[#This Row],[Depth End (MD)]], Table4[[#This Row],[Depth End (MD)]]-F888)</f>
        <v>0</v>
      </c>
      <c r="O889" s="2">
        <f>IF(Table4[[#This Row],[Report Number]]=_xlfn.MINIFS(Table4[Report Number], Table4[Well Name (WellView Version)], Table4[[#This Row],[Well Name (WellView Version)]]), Table4[[#This Row],[Cum Time Log Days_WV]], Table4[[#This Row],[Cum Time Log Days_WV]]-G888)</f>
        <v>1</v>
      </c>
      <c r="P889" s="2">
        <f>(Table4[[#This Row],[dZ ft]]&lt;=50)*Table4[[#This Row],[dT days]]</f>
        <v>1</v>
      </c>
      <c r="Q889">
        <f>YEAR(Table4[[#This Row],[Report Start Date]])</f>
        <v>2021</v>
      </c>
      <c r="R889">
        <f>Table4[[#This Row],[Year Start Date]]</f>
        <v>2021</v>
      </c>
    </row>
    <row r="890" spans="2:18" x14ac:dyDescent="0.3">
      <c r="B890">
        <v>888</v>
      </c>
      <c r="C890" t="s">
        <v>297</v>
      </c>
      <c r="D890" t="s">
        <v>271</v>
      </c>
      <c r="E890">
        <v>22</v>
      </c>
      <c r="F890" s="2">
        <v>3625</v>
      </c>
      <c r="G890" s="2">
        <v>21.041666666666675</v>
      </c>
      <c r="H890">
        <v>0</v>
      </c>
      <c r="I890">
        <v>0</v>
      </c>
      <c r="J890" s="7">
        <v>44456</v>
      </c>
      <c r="K890" s="7">
        <v>44457</v>
      </c>
      <c r="L890" t="s">
        <v>519</v>
      </c>
      <c r="M890" t="str">
        <f>IFERROR(INDEX(Table2[Campaign], MATCH(Table4[[#This Row],[Well Name (WellView Version)]], Table2[Well Name
Actual], 0)), "A_Others")</f>
        <v>SLK - 2021</v>
      </c>
      <c r="N890" s="19">
        <f>IF(Table4[[#This Row],[Report Number]]=_xlfn.MINIFS(Table4[Report Number], Table4[Well Name (WellView Version)], Table4[[#This Row],[Well Name (WellView Version)]]), Table4[[#This Row],[Depth End (MD)]], Table4[[#This Row],[Depth End (MD)]]-F889)</f>
        <v>0</v>
      </c>
      <c r="O890" s="2">
        <f>IF(Table4[[#This Row],[Report Number]]=_xlfn.MINIFS(Table4[Report Number], Table4[Well Name (WellView Version)], Table4[[#This Row],[Well Name (WellView Version)]]), Table4[[#This Row],[Cum Time Log Days_WV]], Table4[[#This Row],[Cum Time Log Days_WV]]-G889)</f>
        <v>1</v>
      </c>
      <c r="P890" s="2">
        <f>(Table4[[#This Row],[dZ ft]]&lt;=50)*Table4[[#This Row],[dT days]]</f>
        <v>1</v>
      </c>
      <c r="Q890">
        <f>YEAR(Table4[[#This Row],[Report Start Date]])</f>
        <v>2021</v>
      </c>
      <c r="R890">
        <f>Table4[[#This Row],[Year Start Date]]</f>
        <v>2021</v>
      </c>
    </row>
    <row r="891" spans="2:18" x14ac:dyDescent="0.3">
      <c r="B891">
        <v>889</v>
      </c>
      <c r="C891" t="s">
        <v>297</v>
      </c>
      <c r="D891" t="s">
        <v>271</v>
      </c>
      <c r="E891">
        <v>23</v>
      </c>
      <c r="F891" s="2">
        <v>3625</v>
      </c>
      <c r="G891" s="2">
        <v>22.041666666666675</v>
      </c>
      <c r="H891">
        <v>0</v>
      </c>
      <c r="I891">
        <v>0</v>
      </c>
      <c r="J891" s="7">
        <v>44457</v>
      </c>
      <c r="K891" s="7">
        <v>44458</v>
      </c>
      <c r="L891" t="s">
        <v>520</v>
      </c>
      <c r="M891" t="str">
        <f>IFERROR(INDEX(Table2[Campaign], MATCH(Table4[[#This Row],[Well Name (WellView Version)]], Table2[Well Name
Actual], 0)), "A_Others")</f>
        <v>SLK - 2021</v>
      </c>
      <c r="N891" s="19">
        <f>IF(Table4[[#This Row],[Report Number]]=_xlfn.MINIFS(Table4[Report Number], Table4[Well Name (WellView Version)], Table4[[#This Row],[Well Name (WellView Version)]]), Table4[[#This Row],[Depth End (MD)]], Table4[[#This Row],[Depth End (MD)]]-F890)</f>
        <v>0</v>
      </c>
      <c r="O891" s="2">
        <f>IF(Table4[[#This Row],[Report Number]]=_xlfn.MINIFS(Table4[Report Number], Table4[Well Name (WellView Version)], Table4[[#This Row],[Well Name (WellView Version)]]), Table4[[#This Row],[Cum Time Log Days_WV]], Table4[[#This Row],[Cum Time Log Days_WV]]-G890)</f>
        <v>1</v>
      </c>
      <c r="P891" s="2">
        <f>(Table4[[#This Row],[dZ ft]]&lt;=50)*Table4[[#This Row],[dT days]]</f>
        <v>1</v>
      </c>
      <c r="Q891">
        <f>YEAR(Table4[[#This Row],[Report Start Date]])</f>
        <v>2021</v>
      </c>
      <c r="R891">
        <f>Table4[[#This Row],[Year Start Date]]</f>
        <v>2021</v>
      </c>
    </row>
    <row r="892" spans="2:18" x14ac:dyDescent="0.3">
      <c r="B892">
        <v>890</v>
      </c>
      <c r="C892" t="s">
        <v>297</v>
      </c>
      <c r="D892" t="s">
        <v>271</v>
      </c>
      <c r="E892">
        <v>24</v>
      </c>
      <c r="F892" s="2">
        <v>3625</v>
      </c>
      <c r="G892" s="2">
        <v>23.041666666666675</v>
      </c>
      <c r="H892">
        <v>0</v>
      </c>
      <c r="I892">
        <v>0</v>
      </c>
      <c r="J892" s="7">
        <v>44458</v>
      </c>
      <c r="K892" s="7">
        <v>44459</v>
      </c>
      <c r="L892" t="s">
        <v>520</v>
      </c>
      <c r="M892" t="str">
        <f>IFERROR(INDEX(Table2[Campaign], MATCH(Table4[[#This Row],[Well Name (WellView Version)]], Table2[Well Name
Actual], 0)), "A_Others")</f>
        <v>SLK - 2021</v>
      </c>
      <c r="N892" s="19">
        <f>IF(Table4[[#This Row],[Report Number]]=_xlfn.MINIFS(Table4[Report Number], Table4[Well Name (WellView Version)], Table4[[#This Row],[Well Name (WellView Version)]]), Table4[[#This Row],[Depth End (MD)]], Table4[[#This Row],[Depth End (MD)]]-F891)</f>
        <v>0</v>
      </c>
      <c r="O892" s="2">
        <f>IF(Table4[[#This Row],[Report Number]]=_xlfn.MINIFS(Table4[Report Number], Table4[Well Name (WellView Version)], Table4[[#This Row],[Well Name (WellView Version)]]), Table4[[#This Row],[Cum Time Log Days_WV]], Table4[[#This Row],[Cum Time Log Days_WV]]-G891)</f>
        <v>1</v>
      </c>
      <c r="P892" s="2">
        <f>(Table4[[#This Row],[dZ ft]]&lt;=50)*Table4[[#This Row],[dT days]]</f>
        <v>1</v>
      </c>
      <c r="Q892">
        <f>YEAR(Table4[[#This Row],[Report Start Date]])</f>
        <v>2021</v>
      </c>
      <c r="R892">
        <f>Table4[[#This Row],[Year Start Date]]</f>
        <v>2021</v>
      </c>
    </row>
    <row r="893" spans="2:18" x14ac:dyDescent="0.3">
      <c r="B893">
        <v>891</v>
      </c>
      <c r="C893" t="s">
        <v>297</v>
      </c>
      <c r="D893" t="s">
        <v>271</v>
      </c>
      <c r="E893">
        <v>25</v>
      </c>
      <c r="F893" s="2">
        <v>3988</v>
      </c>
      <c r="G893" s="2">
        <v>24.041666666666675</v>
      </c>
      <c r="H893">
        <v>362.99999999999983</v>
      </c>
      <c r="I893">
        <v>362.99999999999983</v>
      </c>
      <c r="J893" s="7">
        <v>44459</v>
      </c>
      <c r="K893" s="7">
        <v>44460</v>
      </c>
      <c r="L893" t="s">
        <v>520</v>
      </c>
      <c r="M893" t="str">
        <f>IFERROR(INDEX(Table2[Campaign], MATCH(Table4[[#This Row],[Well Name (WellView Version)]], Table2[Well Name
Actual], 0)), "A_Others")</f>
        <v>SLK - 2021</v>
      </c>
      <c r="N893" s="19">
        <f>IF(Table4[[#This Row],[Report Number]]=_xlfn.MINIFS(Table4[Report Number], Table4[Well Name (WellView Version)], Table4[[#This Row],[Well Name (WellView Version)]]), Table4[[#This Row],[Depth End (MD)]], Table4[[#This Row],[Depth End (MD)]]-F892)</f>
        <v>363</v>
      </c>
      <c r="O893" s="2">
        <f>IF(Table4[[#This Row],[Report Number]]=_xlfn.MINIFS(Table4[Report Number], Table4[Well Name (WellView Version)], Table4[[#This Row],[Well Name (WellView Version)]]), Table4[[#This Row],[Cum Time Log Days_WV]], Table4[[#This Row],[Cum Time Log Days_WV]]-G892)</f>
        <v>1</v>
      </c>
      <c r="P893" s="2">
        <f>(Table4[[#This Row],[dZ ft]]&lt;=50)*Table4[[#This Row],[dT days]]</f>
        <v>0</v>
      </c>
      <c r="Q893">
        <f>YEAR(Table4[[#This Row],[Report Start Date]])</f>
        <v>2021</v>
      </c>
      <c r="R893">
        <f>Table4[[#This Row],[Year Start Date]]</f>
        <v>2021</v>
      </c>
    </row>
    <row r="894" spans="2:18" x14ac:dyDescent="0.3">
      <c r="B894">
        <v>892</v>
      </c>
      <c r="C894" t="s">
        <v>297</v>
      </c>
      <c r="D894" t="s">
        <v>271</v>
      </c>
      <c r="E894">
        <v>26</v>
      </c>
      <c r="F894" s="2">
        <v>4114</v>
      </c>
      <c r="G894" s="2">
        <v>25.041666666666675</v>
      </c>
      <c r="H894">
        <v>126.00000000000007</v>
      </c>
      <c r="I894">
        <v>126.00000000000007</v>
      </c>
      <c r="J894" s="7">
        <v>44460</v>
      </c>
      <c r="K894" s="7">
        <v>44461</v>
      </c>
      <c r="L894" t="s">
        <v>520</v>
      </c>
      <c r="M894" t="str">
        <f>IFERROR(INDEX(Table2[Campaign], MATCH(Table4[[#This Row],[Well Name (WellView Version)]], Table2[Well Name
Actual], 0)), "A_Others")</f>
        <v>SLK - 2021</v>
      </c>
      <c r="N894" s="19">
        <f>IF(Table4[[#This Row],[Report Number]]=_xlfn.MINIFS(Table4[Report Number], Table4[Well Name (WellView Version)], Table4[[#This Row],[Well Name (WellView Version)]]), Table4[[#This Row],[Depth End (MD)]], Table4[[#This Row],[Depth End (MD)]]-F893)</f>
        <v>126</v>
      </c>
      <c r="O894" s="2">
        <f>IF(Table4[[#This Row],[Report Number]]=_xlfn.MINIFS(Table4[Report Number], Table4[Well Name (WellView Version)], Table4[[#This Row],[Well Name (WellView Version)]]), Table4[[#This Row],[Cum Time Log Days_WV]], Table4[[#This Row],[Cum Time Log Days_WV]]-G893)</f>
        <v>1</v>
      </c>
      <c r="P894" s="2">
        <f>(Table4[[#This Row],[dZ ft]]&lt;=50)*Table4[[#This Row],[dT days]]</f>
        <v>0</v>
      </c>
      <c r="Q894">
        <f>YEAR(Table4[[#This Row],[Report Start Date]])</f>
        <v>2021</v>
      </c>
      <c r="R894">
        <f>Table4[[#This Row],[Year Start Date]]</f>
        <v>2021</v>
      </c>
    </row>
    <row r="895" spans="2:18" x14ac:dyDescent="0.3">
      <c r="B895">
        <v>893</v>
      </c>
      <c r="C895" t="s">
        <v>297</v>
      </c>
      <c r="D895" t="s">
        <v>271</v>
      </c>
      <c r="E895">
        <v>27</v>
      </c>
      <c r="F895" s="2">
        <v>4114</v>
      </c>
      <c r="G895" s="2">
        <v>26.041666666666675</v>
      </c>
      <c r="H895">
        <v>0</v>
      </c>
      <c r="I895">
        <v>0</v>
      </c>
      <c r="J895" s="7">
        <v>44461</v>
      </c>
      <c r="K895" s="7">
        <v>44462</v>
      </c>
      <c r="L895" t="s">
        <v>520</v>
      </c>
      <c r="M895" t="str">
        <f>IFERROR(INDEX(Table2[Campaign], MATCH(Table4[[#This Row],[Well Name (WellView Version)]], Table2[Well Name
Actual], 0)), "A_Others")</f>
        <v>SLK - 2021</v>
      </c>
      <c r="N895" s="19">
        <f>IF(Table4[[#This Row],[Report Number]]=_xlfn.MINIFS(Table4[Report Number], Table4[Well Name (WellView Version)], Table4[[#This Row],[Well Name (WellView Version)]]), Table4[[#This Row],[Depth End (MD)]], Table4[[#This Row],[Depth End (MD)]]-F894)</f>
        <v>0</v>
      </c>
      <c r="O895" s="2">
        <f>IF(Table4[[#This Row],[Report Number]]=_xlfn.MINIFS(Table4[Report Number], Table4[Well Name (WellView Version)], Table4[[#This Row],[Well Name (WellView Version)]]), Table4[[#This Row],[Cum Time Log Days_WV]], Table4[[#This Row],[Cum Time Log Days_WV]]-G894)</f>
        <v>1</v>
      </c>
      <c r="P895" s="2">
        <f>(Table4[[#This Row],[dZ ft]]&lt;=50)*Table4[[#This Row],[dT days]]</f>
        <v>1</v>
      </c>
      <c r="Q895">
        <f>YEAR(Table4[[#This Row],[Report Start Date]])</f>
        <v>2021</v>
      </c>
      <c r="R895">
        <f>Table4[[#This Row],[Year Start Date]]</f>
        <v>2021</v>
      </c>
    </row>
    <row r="896" spans="2:18" x14ac:dyDescent="0.3">
      <c r="B896">
        <v>894</v>
      </c>
      <c r="C896" t="s">
        <v>297</v>
      </c>
      <c r="D896" t="s">
        <v>271</v>
      </c>
      <c r="E896">
        <v>28</v>
      </c>
      <c r="F896" s="2">
        <v>4114</v>
      </c>
      <c r="G896" s="2">
        <v>27.041666666666675</v>
      </c>
      <c r="H896">
        <v>0</v>
      </c>
      <c r="I896">
        <v>0</v>
      </c>
      <c r="J896" s="7">
        <v>44462</v>
      </c>
      <c r="K896" s="7">
        <v>44463</v>
      </c>
      <c r="L896" t="s">
        <v>520</v>
      </c>
      <c r="M896" t="str">
        <f>IFERROR(INDEX(Table2[Campaign], MATCH(Table4[[#This Row],[Well Name (WellView Version)]], Table2[Well Name
Actual], 0)), "A_Others")</f>
        <v>SLK - 2021</v>
      </c>
      <c r="N896" s="19">
        <f>IF(Table4[[#This Row],[Report Number]]=_xlfn.MINIFS(Table4[Report Number], Table4[Well Name (WellView Version)], Table4[[#This Row],[Well Name (WellView Version)]]), Table4[[#This Row],[Depth End (MD)]], Table4[[#This Row],[Depth End (MD)]]-F895)</f>
        <v>0</v>
      </c>
      <c r="O896" s="2">
        <f>IF(Table4[[#This Row],[Report Number]]=_xlfn.MINIFS(Table4[Report Number], Table4[Well Name (WellView Version)], Table4[[#This Row],[Well Name (WellView Version)]]), Table4[[#This Row],[Cum Time Log Days_WV]], Table4[[#This Row],[Cum Time Log Days_WV]]-G895)</f>
        <v>1</v>
      </c>
      <c r="P896" s="2">
        <f>(Table4[[#This Row],[dZ ft]]&lt;=50)*Table4[[#This Row],[dT days]]</f>
        <v>1</v>
      </c>
      <c r="Q896">
        <f>YEAR(Table4[[#This Row],[Report Start Date]])</f>
        <v>2021</v>
      </c>
      <c r="R896">
        <f>Table4[[#This Row],[Year Start Date]]</f>
        <v>2021</v>
      </c>
    </row>
    <row r="897" spans="2:18" x14ac:dyDescent="0.3">
      <c r="B897">
        <v>895</v>
      </c>
      <c r="C897" t="s">
        <v>297</v>
      </c>
      <c r="D897" t="s">
        <v>271</v>
      </c>
      <c r="E897">
        <v>29</v>
      </c>
      <c r="F897" s="2">
        <v>4114</v>
      </c>
      <c r="G897" s="2">
        <v>28.041666666666675</v>
      </c>
      <c r="H897">
        <v>0</v>
      </c>
      <c r="I897">
        <v>0</v>
      </c>
      <c r="J897" s="7">
        <v>44463</v>
      </c>
      <c r="K897" s="7">
        <v>44464</v>
      </c>
      <c r="L897" t="s">
        <v>520</v>
      </c>
      <c r="M897" t="str">
        <f>IFERROR(INDEX(Table2[Campaign], MATCH(Table4[[#This Row],[Well Name (WellView Version)]], Table2[Well Name
Actual], 0)), "A_Others")</f>
        <v>SLK - 2021</v>
      </c>
      <c r="N897" s="19">
        <f>IF(Table4[[#This Row],[Report Number]]=_xlfn.MINIFS(Table4[Report Number], Table4[Well Name (WellView Version)], Table4[[#This Row],[Well Name (WellView Version)]]), Table4[[#This Row],[Depth End (MD)]], Table4[[#This Row],[Depth End (MD)]]-F896)</f>
        <v>0</v>
      </c>
      <c r="O897" s="2">
        <f>IF(Table4[[#This Row],[Report Number]]=_xlfn.MINIFS(Table4[Report Number], Table4[Well Name (WellView Version)], Table4[[#This Row],[Well Name (WellView Version)]]), Table4[[#This Row],[Cum Time Log Days_WV]], Table4[[#This Row],[Cum Time Log Days_WV]]-G896)</f>
        <v>1</v>
      </c>
      <c r="P897" s="2">
        <f>(Table4[[#This Row],[dZ ft]]&lt;=50)*Table4[[#This Row],[dT days]]</f>
        <v>1</v>
      </c>
      <c r="Q897">
        <f>YEAR(Table4[[#This Row],[Report Start Date]])</f>
        <v>2021</v>
      </c>
      <c r="R897">
        <f>Table4[[#This Row],[Year Start Date]]</f>
        <v>2021</v>
      </c>
    </row>
    <row r="898" spans="2:18" x14ac:dyDescent="0.3">
      <c r="B898">
        <v>896</v>
      </c>
      <c r="C898" t="s">
        <v>297</v>
      </c>
      <c r="D898" t="s">
        <v>271</v>
      </c>
      <c r="E898">
        <v>30</v>
      </c>
      <c r="F898" s="2">
        <v>4114</v>
      </c>
      <c r="G898" s="2">
        <v>29.041666666666675</v>
      </c>
      <c r="H898">
        <v>0</v>
      </c>
      <c r="I898">
        <v>0</v>
      </c>
      <c r="J898" s="7">
        <v>44464</v>
      </c>
      <c r="K898" s="7">
        <v>44465</v>
      </c>
      <c r="L898" t="s">
        <v>520</v>
      </c>
      <c r="M898" t="str">
        <f>IFERROR(INDEX(Table2[Campaign], MATCH(Table4[[#This Row],[Well Name (WellView Version)]], Table2[Well Name
Actual], 0)), "A_Others")</f>
        <v>SLK - 2021</v>
      </c>
      <c r="N898" s="19">
        <f>IF(Table4[[#This Row],[Report Number]]=_xlfn.MINIFS(Table4[Report Number], Table4[Well Name (WellView Version)], Table4[[#This Row],[Well Name (WellView Version)]]), Table4[[#This Row],[Depth End (MD)]], Table4[[#This Row],[Depth End (MD)]]-F897)</f>
        <v>0</v>
      </c>
      <c r="O898" s="2">
        <f>IF(Table4[[#This Row],[Report Number]]=_xlfn.MINIFS(Table4[Report Number], Table4[Well Name (WellView Version)], Table4[[#This Row],[Well Name (WellView Version)]]), Table4[[#This Row],[Cum Time Log Days_WV]], Table4[[#This Row],[Cum Time Log Days_WV]]-G897)</f>
        <v>1</v>
      </c>
      <c r="P898" s="2">
        <f>(Table4[[#This Row],[dZ ft]]&lt;=50)*Table4[[#This Row],[dT days]]</f>
        <v>1</v>
      </c>
      <c r="Q898">
        <f>YEAR(Table4[[#This Row],[Report Start Date]])</f>
        <v>2021</v>
      </c>
      <c r="R898">
        <f>Table4[[#This Row],[Year Start Date]]</f>
        <v>2021</v>
      </c>
    </row>
    <row r="899" spans="2:18" x14ac:dyDescent="0.3">
      <c r="B899">
        <v>897</v>
      </c>
      <c r="C899" t="s">
        <v>297</v>
      </c>
      <c r="D899" t="s">
        <v>271</v>
      </c>
      <c r="E899">
        <v>31</v>
      </c>
      <c r="F899" s="2">
        <v>4114</v>
      </c>
      <c r="G899" s="2">
        <v>30.041666666666675</v>
      </c>
      <c r="H899">
        <v>0</v>
      </c>
      <c r="I899">
        <v>0</v>
      </c>
      <c r="J899" s="7">
        <v>44465</v>
      </c>
      <c r="K899" s="7">
        <v>44466</v>
      </c>
      <c r="L899" t="s">
        <v>520</v>
      </c>
      <c r="M899" t="str">
        <f>IFERROR(INDEX(Table2[Campaign], MATCH(Table4[[#This Row],[Well Name (WellView Version)]], Table2[Well Name
Actual], 0)), "A_Others")</f>
        <v>SLK - 2021</v>
      </c>
      <c r="N899" s="19">
        <f>IF(Table4[[#This Row],[Report Number]]=_xlfn.MINIFS(Table4[Report Number], Table4[Well Name (WellView Version)], Table4[[#This Row],[Well Name (WellView Version)]]), Table4[[#This Row],[Depth End (MD)]], Table4[[#This Row],[Depth End (MD)]]-F898)</f>
        <v>0</v>
      </c>
      <c r="O899" s="2">
        <f>IF(Table4[[#This Row],[Report Number]]=_xlfn.MINIFS(Table4[Report Number], Table4[Well Name (WellView Version)], Table4[[#This Row],[Well Name (WellView Version)]]), Table4[[#This Row],[Cum Time Log Days_WV]], Table4[[#This Row],[Cum Time Log Days_WV]]-G898)</f>
        <v>1</v>
      </c>
      <c r="P899" s="2">
        <f>(Table4[[#This Row],[dZ ft]]&lt;=50)*Table4[[#This Row],[dT days]]</f>
        <v>1</v>
      </c>
      <c r="Q899">
        <f>YEAR(Table4[[#This Row],[Report Start Date]])</f>
        <v>2021</v>
      </c>
      <c r="R899">
        <f>Table4[[#This Row],[Year Start Date]]</f>
        <v>2021</v>
      </c>
    </row>
    <row r="900" spans="2:18" x14ac:dyDescent="0.3">
      <c r="B900">
        <v>898</v>
      </c>
      <c r="C900" t="s">
        <v>297</v>
      </c>
      <c r="D900" t="s">
        <v>271</v>
      </c>
      <c r="E900">
        <v>32</v>
      </c>
      <c r="F900" s="2">
        <v>4114</v>
      </c>
      <c r="G900" s="2">
        <v>31.041666666666675</v>
      </c>
      <c r="H900">
        <v>0</v>
      </c>
      <c r="I900">
        <v>0</v>
      </c>
      <c r="J900" s="7">
        <v>44466</v>
      </c>
      <c r="K900" s="7">
        <v>44467</v>
      </c>
      <c r="L900" t="s">
        <v>520</v>
      </c>
      <c r="M900" t="str">
        <f>IFERROR(INDEX(Table2[Campaign], MATCH(Table4[[#This Row],[Well Name (WellView Version)]], Table2[Well Name
Actual], 0)), "A_Others")</f>
        <v>SLK - 2021</v>
      </c>
      <c r="N900" s="19">
        <f>IF(Table4[[#This Row],[Report Number]]=_xlfn.MINIFS(Table4[Report Number], Table4[Well Name (WellView Version)], Table4[[#This Row],[Well Name (WellView Version)]]), Table4[[#This Row],[Depth End (MD)]], Table4[[#This Row],[Depth End (MD)]]-F899)</f>
        <v>0</v>
      </c>
      <c r="O900" s="2">
        <f>IF(Table4[[#This Row],[Report Number]]=_xlfn.MINIFS(Table4[Report Number], Table4[Well Name (WellView Version)], Table4[[#This Row],[Well Name (WellView Version)]]), Table4[[#This Row],[Cum Time Log Days_WV]], Table4[[#This Row],[Cum Time Log Days_WV]]-G899)</f>
        <v>1</v>
      </c>
      <c r="P900" s="2">
        <f>(Table4[[#This Row],[dZ ft]]&lt;=50)*Table4[[#This Row],[dT days]]</f>
        <v>1</v>
      </c>
      <c r="Q900">
        <f>YEAR(Table4[[#This Row],[Report Start Date]])</f>
        <v>2021</v>
      </c>
      <c r="R900">
        <f>Table4[[#This Row],[Year Start Date]]</f>
        <v>2021</v>
      </c>
    </row>
    <row r="901" spans="2:18" x14ac:dyDescent="0.3">
      <c r="B901">
        <v>899</v>
      </c>
      <c r="C901" t="s">
        <v>297</v>
      </c>
      <c r="D901" t="s">
        <v>271</v>
      </c>
      <c r="E901">
        <v>33</v>
      </c>
      <c r="F901" s="2">
        <v>4114</v>
      </c>
      <c r="G901" s="2">
        <v>32.041666666666679</v>
      </c>
      <c r="H901">
        <v>0</v>
      </c>
      <c r="I901">
        <v>0</v>
      </c>
      <c r="J901" s="7">
        <v>44467</v>
      </c>
      <c r="K901" s="7">
        <v>44468</v>
      </c>
      <c r="L901" t="s">
        <v>520</v>
      </c>
      <c r="M901" t="str">
        <f>IFERROR(INDEX(Table2[Campaign], MATCH(Table4[[#This Row],[Well Name (WellView Version)]], Table2[Well Name
Actual], 0)), "A_Others")</f>
        <v>SLK - 2021</v>
      </c>
      <c r="N901" s="19">
        <f>IF(Table4[[#This Row],[Report Number]]=_xlfn.MINIFS(Table4[Report Number], Table4[Well Name (WellView Version)], Table4[[#This Row],[Well Name (WellView Version)]]), Table4[[#This Row],[Depth End (MD)]], Table4[[#This Row],[Depth End (MD)]]-F900)</f>
        <v>0</v>
      </c>
      <c r="O901" s="2">
        <f>IF(Table4[[#This Row],[Report Number]]=_xlfn.MINIFS(Table4[Report Number], Table4[Well Name (WellView Version)], Table4[[#This Row],[Well Name (WellView Version)]]), Table4[[#This Row],[Cum Time Log Days_WV]], Table4[[#This Row],[Cum Time Log Days_WV]]-G900)</f>
        <v>1.0000000000000036</v>
      </c>
      <c r="P901" s="2">
        <f>(Table4[[#This Row],[dZ ft]]&lt;=50)*Table4[[#This Row],[dT days]]</f>
        <v>1.0000000000000036</v>
      </c>
      <c r="Q901">
        <f>YEAR(Table4[[#This Row],[Report Start Date]])</f>
        <v>2021</v>
      </c>
      <c r="R901">
        <f>Table4[[#This Row],[Year Start Date]]</f>
        <v>2021</v>
      </c>
    </row>
    <row r="902" spans="2:18" x14ac:dyDescent="0.3">
      <c r="B902">
        <v>900</v>
      </c>
      <c r="C902" t="s">
        <v>297</v>
      </c>
      <c r="D902" t="s">
        <v>271</v>
      </c>
      <c r="E902">
        <v>34</v>
      </c>
      <c r="F902" s="2">
        <v>4114</v>
      </c>
      <c r="G902" s="2">
        <v>33.041666666666679</v>
      </c>
      <c r="H902">
        <v>0</v>
      </c>
      <c r="I902">
        <v>0</v>
      </c>
      <c r="J902" s="7">
        <v>44468</v>
      </c>
      <c r="K902" s="7">
        <v>44469</v>
      </c>
      <c r="L902" t="s">
        <v>520</v>
      </c>
      <c r="M902" t="str">
        <f>IFERROR(INDEX(Table2[Campaign], MATCH(Table4[[#This Row],[Well Name (WellView Version)]], Table2[Well Name
Actual], 0)), "A_Others")</f>
        <v>SLK - 2021</v>
      </c>
      <c r="N902" s="19">
        <f>IF(Table4[[#This Row],[Report Number]]=_xlfn.MINIFS(Table4[Report Number], Table4[Well Name (WellView Version)], Table4[[#This Row],[Well Name (WellView Version)]]), Table4[[#This Row],[Depth End (MD)]], Table4[[#This Row],[Depth End (MD)]]-F901)</f>
        <v>0</v>
      </c>
      <c r="O902" s="2">
        <f>IF(Table4[[#This Row],[Report Number]]=_xlfn.MINIFS(Table4[Report Number], Table4[Well Name (WellView Version)], Table4[[#This Row],[Well Name (WellView Version)]]), Table4[[#This Row],[Cum Time Log Days_WV]], Table4[[#This Row],[Cum Time Log Days_WV]]-G901)</f>
        <v>1</v>
      </c>
      <c r="P902" s="2">
        <f>(Table4[[#This Row],[dZ ft]]&lt;=50)*Table4[[#This Row],[dT days]]</f>
        <v>1</v>
      </c>
      <c r="Q902">
        <f>YEAR(Table4[[#This Row],[Report Start Date]])</f>
        <v>2021</v>
      </c>
      <c r="R902">
        <f>Table4[[#This Row],[Year Start Date]]</f>
        <v>2021</v>
      </c>
    </row>
    <row r="903" spans="2:18" x14ac:dyDescent="0.3">
      <c r="B903">
        <v>901</v>
      </c>
      <c r="C903" t="s">
        <v>297</v>
      </c>
      <c r="D903" t="s">
        <v>271</v>
      </c>
      <c r="E903">
        <v>35</v>
      </c>
      <c r="F903" s="2">
        <v>4114</v>
      </c>
      <c r="G903" s="2">
        <v>34.041666666666679</v>
      </c>
      <c r="H903">
        <v>0</v>
      </c>
      <c r="I903">
        <v>0</v>
      </c>
      <c r="J903" s="7">
        <v>44469</v>
      </c>
      <c r="K903" s="7">
        <v>44470</v>
      </c>
      <c r="L903" t="s">
        <v>520</v>
      </c>
      <c r="M903" t="str">
        <f>IFERROR(INDEX(Table2[Campaign], MATCH(Table4[[#This Row],[Well Name (WellView Version)]], Table2[Well Name
Actual], 0)), "A_Others")</f>
        <v>SLK - 2021</v>
      </c>
      <c r="N903" s="19">
        <f>IF(Table4[[#This Row],[Report Number]]=_xlfn.MINIFS(Table4[Report Number], Table4[Well Name (WellView Version)], Table4[[#This Row],[Well Name (WellView Version)]]), Table4[[#This Row],[Depth End (MD)]], Table4[[#This Row],[Depth End (MD)]]-F902)</f>
        <v>0</v>
      </c>
      <c r="O903" s="2">
        <f>IF(Table4[[#This Row],[Report Number]]=_xlfn.MINIFS(Table4[Report Number], Table4[Well Name (WellView Version)], Table4[[#This Row],[Well Name (WellView Version)]]), Table4[[#This Row],[Cum Time Log Days_WV]], Table4[[#This Row],[Cum Time Log Days_WV]]-G902)</f>
        <v>1</v>
      </c>
      <c r="P903" s="2">
        <f>(Table4[[#This Row],[dZ ft]]&lt;=50)*Table4[[#This Row],[dT days]]</f>
        <v>1</v>
      </c>
      <c r="Q903">
        <f>YEAR(Table4[[#This Row],[Report Start Date]])</f>
        <v>2021</v>
      </c>
      <c r="R903">
        <f>Table4[[#This Row],[Year Start Date]]</f>
        <v>2021</v>
      </c>
    </row>
    <row r="904" spans="2:18" x14ac:dyDescent="0.3">
      <c r="B904">
        <v>902</v>
      </c>
      <c r="C904" t="s">
        <v>297</v>
      </c>
      <c r="D904" t="s">
        <v>271</v>
      </c>
      <c r="E904">
        <v>36</v>
      </c>
      <c r="F904" s="2">
        <v>4114</v>
      </c>
      <c r="G904" s="2">
        <v>35.041666666666679</v>
      </c>
      <c r="H904">
        <v>0</v>
      </c>
      <c r="I904">
        <v>0</v>
      </c>
      <c r="J904" s="7">
        <v>44470</v>
      </c>
      <c r="K904" s="7">
        <v>44471</v>
      </c>
      <c r="L904" t="s">
        <v>520</v>
      </c>
      <c r="M904" t="str">
        <f>IFERROR(INDEX(Table2[Campaign], MATCH(Table4[[#This Row],[Well Name (WellView Version)]], Table2[Well Name
Actual], 0)), "A_Others")</f>
        <v>SLK - 2021</v>
      </c>
      <c r="N904" s="19">
        <f>IF(Table4[[#This Row],[Report Number]]=_xlfn.MINIFS(Table4[Report Number], Table4[Well Name (WellView Version)], Table4[[#This Row],[Well Name (WellView Version)]]), Table4[[#This Row],[Depth End (MD)]], Table4[[#This Row],[Depth End (MD)]]-F903)</f>
        <v>0</v>
      </c>
      <c r="O904" s="2">
        <f>IF(Table4[[#This Row],[Report Number]]=_xlfn.MINIFS(Table4[Report Number], Table4[Well Name (WellView Version)], Table4[[#This Row],[Well Name (WellView Version)]]), Table4[[#This Row],[Cum Time Log Days_WV]], Table4[[#This Row],[Cum Time Log Days_WV]]-G903)</f>
        <v>1</v>
      </c>
      <c r="P904" s="2">
        <f>(Table4[[#This Row],[dZ ft]]&lt;=50)*Table4[[#This Row],[dT days]]</f>
        <v>1</v>
      </c>
      <c r="Q904">
        <f>YEAR(Table4[[#This Row],[Report Start Date]])</f>
        <v>2021</v>
      </c>
      <c r="R904">
        <f>Table4[[#This Row],[Year Start Date]]</f>
        <v>2021</v>
      </c>
    </row>
    <row r="905" spans="2:18" x14ac:dyDescent="0.3">
      <c r="B905">
        <v>903</v>
      </c>
      <c r="C905" t="s">
        <v>297</v>
      </c>
      <c r="D905" t="s">
        <v>271</v>
      </c>
      <c r="E905">
        <v>37</v>
      </c>
      <c r="F905" s="2">
        <v>4114</v>
      </c>
      <c r="G905" s="2">
        <v>36.041666666666679</v>
      </c>
      <c r="H905">
        <v>0</v>
      </c>
      <c r="I905">
        <v>0</v>
      </c>
      <c r="J905" s="7">
        <v>44471</v>
      </c>
      <c r="K905" s="7">
        <v>44472</v>
      </c>
      <c r="L905" t="s">
        <v>520</v>
      </c>
      <c r="M905" t="str">
        <f>IFERROR(INDEX(Table2[Campaign], MATCH(Table4[[#This Row],[Well Name (WellView Version)]], Table2[Well Name
Actual], 0)), "A_Others")</f>
        <v>SLK - 2021</v>
      </c>
      <c r="N905" s="19">
        <f>IF(Table4[[#This Row],[Report Number]]=_xlfn.MINIFS(Table4[Report Number], Table4[Well Name (WellView Version)], Table4[[#This Row],[Well Name (WellView Version)]]), Table4[[#This Row],[Depth End (MD)]], Table4[[#This Row],[Depth End (MD)]]-F904)</f>
        <v>0</v>
      </c>
      <c r="O905" s="2">
        <f>IF(Table4[[#This Row],[Report Number]]=_xlfn.MINIFS(Table4[Report Number], Table4[Well Name (WellView Version)], Table4[[#This Row],[Well Name (WellView Version)]]), Table4[[#This Row],[Cum Time Log Days_WV]], Table4[[#This Row],[Cum Time Log Days_WV]]-G904)</f>
        <v>1</v>
      </c>
      <c r="P905" s="2">
        <f>(Table4[[#This Row],[dZ ft]]&lt;=50)*Table4[[#This Row],[dT days]]</f>
        <v>1</v>
      </c>
      <c r="Q905">
        <f>YEAR(Table4[[#This Row],[Report Start Date]])</f>
        <v>2021</v>
      </c>
      <c r="R905">
        <f>Table4[[#This Row],[Year Start Date]]</f>
        <v>2021</v>
      </c>
    </row>
    <row r="906" spans="2:18" x14ac:dyDescent="0.3">
      <c r="B906">
        <v>904</v>
      </c>
      <c r="C906" t="s">
        <v>297</v>
      </c>
      <c r="D906" t="s">
        <v>271</v>
      </c>
      <c r="E906">
        <v>38</v>
      </c>
      <c r="F906" s="2">
        <v>4114</v>
      </c>
      <c r="G906" s="2">
        <v>37.041666666666679</v>
      </c>
      <c r="H906">
        <v>0</v>
      </c>
      <c r="I906">
        <v>0</v>
      </c>
      <c r="J906" s="7">
        <v>44472</v>
      </c>
      <c r="K906" s="7">
        <v>44473</v>
      </c>
      <c r="L906" t="s">
        <v>520</v>
      </c>
      <c r="M906" t="str">
        <f>IFERROR(INDEX(Table2[Campaign], MATCH(Table4[[#This Row],[Well Name (WellView Version)]], Table2[Well Name
Actual], 0)), "A_Others")</f>
        <v>SLK - 2021</v>
      </c>
      <c r="N906" s="19">
        <f>IF(Table4[[#This Row],[Report Number]]=_xlfn.MINIFS(Table4[Report Number], Table4[Well Name (WellView Version)], Table4[[#This Row],[Well Name (WellView Version)]]), Table4[[#This Row],[Depth End (MD)]], Table4[[#This Row],[Depth End (MD)]]-F905)</f>
        <v>0</v>
      </c>
      <c r="O906" s="2">
        <f>IF(Table4[[#This Row],[Report Number]]=_xlfn.MINIFS(Table4[Report Number], Table4[Well Name (WellView Version)], Table4[[#This Row],[Well Name (WellView Version)]]), Table4[[#This Row],[Cum Time Log Days_WV]], Table4[[#This Row],[Cum Time Log Days_WV]]-G905)</f>
        <v>1</v>
      </c>
      <c r="P906" s="2">
        <f>(Table4[[#This Row],[dZ ft]]&lt;=50)*Table4[[#This Row],[dT days]]</f>
        <v>1</v>
      </c>
      <c r="Q906">
        <f>YEAR(Table4[[#This Row],[Report Start Date]])</f>
        <v>2021</v>
      </c>
      <c r="R906">
        <f>Table4[[#This Row],[Year Start Date]]</f>
        <v>2021</v>
      </c>
    </row>
    <row r="907" spans="2:18" x14ac:dyDescent="0.3">
      <c r="B907">
        <v>905</v>
      </c>
      <c r="C907" t="s">
        <v>297</v>
      </c>
      <c r="D907" t="s">
        <v>271</v>
      </c>
      <c r="E907">
        <v>39</v>
      </c>
      <c r="F907" s="2">
        <v>4114</v>
      </c>
      <c r="G907" s="2">
        <v>38.041666666666679</v>
      </c>
      <c r="H907">
        <v>0</v>
      </c>
      <c r="I907">
        <v>0</v>
      </c>
      <c r="J907" s="7">
        <v>44473</v>
      </c>
      <c r="K907" s="7">
        <v>44474</v>
      </c>
      <c r="L907" t="s">
        <v>520</v>
      </c>
      <c r="M907" t="str">
        <f>IFERROR(INDEX(Table2[Campaign], MATCH(Table4[[#This Row],[Well Name (WellView Version)]], Table2[Well Name
Actual], 0)), "A_Others")</f>
        <v>SLK - 2021</v>
      </c>
      <c r="N907" s="19">
        <f>IF(Table4[[#This Row],[Report Number]]=_xlfn.MINIFS(Table4[Report Number], Table4[Well Name (WellView Version)], Table4[[#This Row],[Well Name (WellView Version)]]), Table4[[#This Row],[Depth End (MD)]], Table4[[#This Row],[Depth End (MD)]]-F906)</f>
        <v>0</v>
      </c>
      <c r="O907" s="2">
        <f>IF(Table4[[#This Row],[Report Number]]=_xlfn.MINIFS(Table4[Report Number], Table4[Well Name (WellView Version)], Table4[[#This Row],[Well Name (WellView Version)]]), Table4[[#This Row],[Cum Time Log Days_WV]], Table4[[#This Row],[Cum Time Log Days_WV]]-G906)</f>
        <v>1</v>
      </c>
      <c r="P907" s="2">
        <f>(Table4[[#This Row],[dZ ft]]&lt;=50)*Table4[[#This Row],[dT days]]</f>
        <v>1</v>
      </c>
      <c r="Q907">
        <f>YEAR(Table4[[#This Row],[Report Start Date]])</f>
        <v>2021</v>
      </c>
      <c r="R907">
        <f>Table4[[#This Row],[Year Start Date]]</f>
        <v>2021</v>
      </c>
    </row>
    <row r="908" spans="2:18" x14ac:dyDescent="0.3">
      <c r="B908">
        <v>906</v>
      </c>
      <c r="C908" t="s">
        <v>297</v>
      </c>
      <c r="D908" t="s">
        <v>271</v>
      </c>
      <c r="E908">
        <v>40</v>
      </c>
      <c r="F908" s="2">
        <v>4114</v>
      </c>
      <c r="G908" s="2">
        <v>38.541666666666679</v>
      </c>
      <c r="H908">
        <v>0</v>
      </c>
      <c r="I908">
        <v>0</v>
      </c>
      <c r="J908" s="7">
        <v>44474</v>
      </c>
      <c r="K908" s="7">
        <v>44475</v>
      </c>
      <c r="L908" t="s">
        <v>520</v>
      </c>
      <c r="M908" t="str">
        <f>IFERROR(INDEX(Table2[Campaign], MATCH(Table4[[#This Row],[Well Name (WellView Version)]], Table2[Well Name
Actual], 0)), "A_Others")</f>
        <v>SLK - 2021</v>
      </c>
      <c r="N908" s="19">
        <f>IF(Table4[[#This Row],[Report Number]]=_xlfn.MINIFS(Table4[Report Number], Table4[Well Name (WellView Version)], Table4[[#This Row],[Well Name (WellView Version)]]), Table4[[#This Row],[Depth End (MD)]], Table4[[#This Row],[Depth End (MD)]]-F907)</f>
        <v>0</v>
      </c>
      <c r="O908" s="2">
        <f>IF(Table4[[#This Row],[Report Number]]=_xlfn.MINIFS(Table4[Report Number], Table4[Well Name (WellView Version)], Table4[[#This Row],[Well Name (WellView Version)]]), Table4[[#This Row],[Cum Time Log Days_WV]], Table4[[#This Row],[Cum Time Log Days_WV]]-G907)</f>
        <v>0.5</v>
      </c>
      <c r="P908" s="2">
        <f>(Table4[[#This Row],[dZ ft]]&lt;=50)*Table4[[#This Row],[dT days]]</f>
        <v>0.5</v>
      </c>
      <c r="Q908">
        <f>YEAR(Table4[[#This Row],[Report Start Date]])</f>
        <v>2021</v>
      </c>
      <c r="R908">
        <f>Table4[[#This Row],[Year Start Date]]</f>
        <v>2021</v>
      </c>
    </row>
    <row r="909" spans="2:18" x14ac:dyDescent="0.3">
      <c r="B909">
        <v>907</v>
      </c>
      <c r="C909" t="s">
        <v>517</v>
      </c>
      <c r="D909" t="s">
        <v>271</v>
      </c>
      <c r="E909">
        <v>1</v>
      </c>
      <c r="F909" s="2">
        <v>570</v>
      </c>
      <c r="G909" s="2">
        <v>1.0000000000000007</v>
      </c>
      <c r="H909">
        <v>380</v>
      </c>
      <c r="I909">
        <v>380</v>
      </c>
      <c r="J909" s="7">
        <v>44477</v>
      </c>
      <c r="K909" s="7">
        <v>44478</v>
      </c>
      <c r="M909" t="str">
        <f>IFERROR(INDEX(Table2[Campaign], MATCH(Table4[[#This Row],[Well Name (WellView Version)]], Table2[Well Name
Actual], 0)), "A_Others")</f>
        <v>SLK - 2021</v>
      </c>
      <c r="N909" s="19">
        <f>IF(Table4[[#This Row],[Report Number]]=_xlfn.MINIFS(Table4[Report Number], Table4[Well Name (WellView Version)], Table4[[#This Row],[Well Name (WellView Version)]]), Table4[[#This Row],[Depth End (MD)]], Table4[[#This Row],[Depth End (MD)]]-F908)</f>
        <v>570</v>
      </c>
      <c r="O909" s="2">
        <f>IF(Table4[[#This Row],[Report Number]]=_xlfn.MINIFS(Table4[Report Number], Table4[Well Name (WellView Version)], Table4[[#This Row],[Well Name (WellView Version)]]), Table4[[#This Row],[Cum Time Log Days_WV]], Table4[[#This Row],[Cum Time Log Days_WV]]-G908)</f>
        <v>1.0000000000000007</v>
      </c>
      <c r="P909" s="2">
        <f>(Table4[[#This Row],[dZ ft]]&lt;=50)*Table4[[#This Row],[dT days]]</f>
        <v>0</v>
      </c>
      <c r="Q909">
        <f>YEAR(Table4[[#This Row],[Report Start Date]])</f>
        <v>2021</v>
      </c>
      <c r="R909">
        <f>Table4[[#This Row],[Year Start Date]]</f>
        <v>2021</v>
      </c>
    </row>
    <row r="910" spans="2:18" x14ac:dyDescent="0.3">
      <c r="B910">
        <v>908</v>
      </c>
      <c r="C910" t="s">
        <v>517</v>
      </c>
      <c r="D910" t="s">
        <v>271</v>
      </c>
      <c r="E910">
        <v>2</v>
      </c>
      <c r="F910" s="2">
        <v>747</v>
      </c>
      <c r="G910" s="2">
        <v>2.0000000000000018</v>
      </c>
      <c r="H910">
        <v>177</v>
      </c>
      <c r="I910">
        <v>177</v>
      </c>
      <c r="J910" s="7">
        <v>44478</v>
      </c>
      <c r="K910" s="7">
        <v>44479</v>
      </c>
      <c r="M910" t="str">
        <f>IFERROR(INDEX(Table2[Campaign], MATCH(Table4[[#This Row],[Well Name (WellView Version)]], Table2[Well Name
Actual], 0)), "A_Others")</f>
        <v>SLK - 2021</v>
      </c>
      <c r="N910" s="19">
        <f>IF(Table4[[#This Row],[Report Number]]=_xlfn.MINIFS(Table4[Report Number], Table4[Well Name (WellView Version)], Table4[[#This Row],[Well Name (WellView Version)]]), Table4[[#This Row],[Depth End (MD)]], Table4[[#This Row],[Depth End (MD)]]-F909)</f>
        <v>177</v>
      </c>
      <c r="O910" s="2">
        <f>IF(Table4[[#This Row],[Report Number]]=_xlfn.MINIFS(Table4[Report Number], Table4[Well Name (WellView Version)], Table4[[#This Row],[Well Name (WellView Version)]]), Table4[[#This Row],[Cum Time Log Days_WV]], Table4[[#This Row],[Cum Time Log Days_WV]]-G909)</f>
        <v>1.0000000000000011</v>
      </c>
      <c r="P910" s="2">
        <f>(Table4[[#This Row],[dZ ft]]&lt;=50)*Table4[[#This Row],[dT days]]</f>
        <v>0</v>
      </c>
      <c r="Q910">
        <f>YEAR(Table4[[#This Row],[Report Start Date]])</f>
        <v>2021</v>
      </c>
      <c r="R910">
        <f>Table4[[#This Row],[Year Start Date]]</f>
        <v>2021</v>
      </c>
    </row>
    <row r="911" spans="2:18" x14ac:dyDescent="0.3">
      <c r="B911">
        <v>909</v>
      </c>
      <c r="C911" t="s">
        <v>517</v>
      </c>
      <c r="D911" t="s">
        <v>271</v>
      </c>
      <c r="E911">
        <v>3</v>
      </c>
      <c r="F911" s="2">
        <v>1388</v>
      </c>
      <c r="G911" s="2">
        <v>3.0000000000000027</v>
      </c>
      <c r="H911">
        <v>641</v>
      </c>
      <c r="I911">
        <v>641</v>
      </c>
      <c r="J911" s="7">
        <v>44479</v>
      </c>
      <c r="K911" s="7">
        <v>44480</v>
      </c>
      <c r="M911" t="str">
        <f>IFERROR(INDEX(Table2[Campaign], MATCH(Table4[[#This Row],[Well Name (WellView Version)]], Table2[Well Name
Actual], 0)), "A_Others")</f>
        <v>SLK - 2021</v>
      </c>
      <c r="N911" s="19">
        <f>IF(Table4[[#This Row],[Report Number]]=_xlfn.MINIFS(Table4[Report Number], Table4[Well Name (WellView Version)], Table4[[#This Row],[Well Name (WellView Version)]]), Table4[[#This Row],[Depth End (MD)]], Table4[[#This Row],[Depth End (MD)]]-F910)</f>
        <v>641</v>
      </c>
      <c r="O911" s="2">
        <f>IF(Table4[[#This Row],[Report Number]]=_xlfn.MINIFS(Table4[Report Number], Table4[Well Name (WellView Version)], Table4[[#This Row],[Well Name (WellView Version)]]), Table4[[#This Row],[Cum Time Log Days_WV]], Table4[[#This Row],[Cum Time Log Days_WV]]-G910)</f>
        <v>1.0000000000000009</v>
      </c>
      <c r="P911" s="2">
        <f>(Table4[[#This Row],[dZ ft]]&lt;=50)*Table4[[#This Row],[dT days]]</f>
        <v>0</v>
      </c>
      <c r="Q911">
        <f>YEAR(Table4[[#This Row],[Report Start Date]])</f>
        <v>2021</v>
      </c>
      <c r="R911">
        <f>Table4[[#This Row],[Year Start Date]]</f>
        <v>2021</v>
      </c>
    </row>
    <row r="912" spans="2:18" x14ac:dyDescent="0.3">
      <c r="B912">
        <v>910</v>
      </c>
      <c r="C912" t="s">
        <v>517</v>
      </c>
      <c r="D912" t="s">
        <v>271</v>
      </c>
      <c r="E912">
        <v>4</v>
      </c>
      <c r="F912" s="2">
        <v>1470</v>
      </c>
      <c r="G912" s="2">
        <v>4.0000000000000036</v>
      </c>
      <c r="H912">
        <v>82.000000000000043</v>
      </c>
      <c r="I912">
        <v>82.000000000000043</v>
      </c>
      <c r="J912" s="7">
        <v>44480</v>
      </c>
      <c r="K912" s="7">
        <v>44481</v>
      </c>
      <c r="L912" t="s">
        <v>527</v>
      </c>
      <c r="M912" t="str">
        <f>IFERROR(INDEX(Table2[Campaign], MATCH(Table4[[#This Row],[Well Name (WellView Version)]], Table2[Well Name
Actual], 0)), "A_Others")</f>
        <v>SLK - 2021</v>
      </c>
      <c r="N912" s="19">
        <f>IF(Table4[[#This Row],[Report Number]]=_xlfn.MINIFS(Table4[Report Number], Table4[Well Name (WellView Version)], Table4[[#This Row],[Well Name (WellView Version)]]), Table4[[#This Row],[Depth End (MD)]], Table4[[#This Row],[Depth End (MD)]]-F911)</f>
        <v>82</v>
      </c>
      <c r="O912" s="2">
        <f>IF(Table4[[#This Row],[Report Number]]=_xlfn.MINIFS(Table4[Report Number], Table4[Well Name (WellView Version)], Table4[[#This Row],[Well Name (WellView Version)]]), Table4[[#This Row],[Cum Time Log Days_WV]], Table4[[#This Row],[Cum Time Log Days_WV]]-G911)</f>
        <v>1.0000000000000009</v>
      </c>
      <c r="P912" s="2">
        <f>(Table4[[#This Row],[dZ ft]]&lt;=50)*Table4[[#This Row],[dT days]]</f>
        <v>0</v>
      </c>
      <c r="Q912">
        <f>YEAR(Table4[[#This Row],[Report Start Date]])</f>
        <v>2021</v>
      </c>
      <c r="R912">
        <f>Table4[[#This Row],[Year Start Date]]</f>
        <v>2021</v>
      </c>
    </row>
    <row r="913" spans="2:18" x14ac:dyDescent="0.3">
      <c r="B913">
        <v>911</v>
      </c>
      <c r="C913" t="s">
        <v>517</v>
      </c>
      <c r="D913" t="s">
        <v>271</v>
      </c>
      <c r="E913">
        <v>5</v>
      </c>
      <c r="F913" s="2">
        <v>1470</v>
      </c>
      <c r="G913" s="2">
        <v>5.0000000000000044</v>
      </c>
      <c r="H913">
        <v>0</v>
      </c>
      <c r="I913">
        <v>0</v>
      </c>
      <c r="J913" s="7">
        <v>44481</v>
      </c>
      <c r="K913" s="7">
        <v>44482</v>
      </c>
      <c r="L913" t="s">
        <v>527</v>
      </c>
      <c r="M913" t="str">
        <f>IFERROR(INDEX(Table2[Campaign], MATCH(Table4[[#This Row],[Well Name (WellView Version)]], Table2[Well Name
Actual], 0)), "A_Others")</f>
        <v>SLK - 2021</v>
      </c>
      <c r="N913" s="19">
        <f>IF(Table4[[#This Row],[Report Number]]=_xlfn.MINIFS(Table4[Report Number], Table4[Well Name (WellView Version)], Table4[[#This Row],[Well Name (WellView Version)]]), Table4[[#This Row],[Depth End (MD)]], Table4[[#This Row],[Depth End (MD)]]-F912)</f>
        <v>0</v>
      </c>
      <c r="O913" s="2">
        <f>IF(Table4[[#This Row],[Report Number]]=_xlfn.MINIFS(Table4[Report Number], Table4[Well Name (WellView Version)], Table4[[#This Row],[Well Name (WellView Version)]]), Table4[[#This Row],[Cum Time Log Days_WV]], Table4[[#This Row],[Cum Time Log Days_WV]]-G912)</f>
        <v>1.0000000000000009</v>
      </c>
      <c r="P913" s="2">
        <f>(Table4[[#This Row],[dZ ft]]&lt;=50)*Table4[[#This Row],[dT days]]</f>
        <v>1.0000000000000009</v>
      </c>
      <c r="Q913">
        <f>YEAR(Table4[[#This Row],[Report Start Date]])</f>
        <v>2021</v>
      </c>
      <c r="R913">
        <f>Table4[[#This Row],[Year Start Date]]</f>
        <v>2021</v>
      </c>
    </row>
    <row r="914" spans="2:18" x14ac:dyDescent="0.3">
      <c r="B914">
        <v>912</v>
      </c>
      <c r="C914" t="s">
        <v>517</v>
      </c>
      <c r="D914" t="s">
        <v>271</v>
      </c>
      <c r="E914">
        <v>6</v>
      </c>
      <c r="F914" s="2">
        <v>2211</v>
      </c>
      <c r="G914" s="2">
        <v>6.0000000000000053</v>
      </c>
      <c r="H914">
        <v>741</v>
      </c>
      <c r="I914">
        <v>741</v>
      </c>
      <c r="J914" s="7">
        <v>44482</v>
      </c>
      <c r="K914" s="7">
        <v>44483</v>
      </c>
      <c r="L914" t="s">
        <v>527</v>
      </c>
      <c r="M914" t="str">
        <f>IFERROR(INDEX(Table2[Campaign], MATCH(Table4[[#This Row],[Well Name (WellView Version)]], Table2[Well Name
Actual], 0)), "A_Others")</f>
        <v>SLK - 2021</v>
      </c>
      <c r="N914" s="19">
        <f>IF(Table4[[#This Row],[Report Number]]=_xlfn.MINIFS(Table4[Report Number], Table4[Well Name (WellView Version)], Table4[[#This Row],[Well Name (WellView Version)]]), Table4[[#This Row],[Depth End (MD)]], Table4[[#This Row],[Depth End (MD)]]-F913)</f>
        <v>741</v>
      </c>
      <c r="O914" s="2">
        <f>IF(Table4[[#This Row],[Report Number]]=_xlfn.MINIFS(Table4[Report Number], Table4[Well Name (WellView Version)], Table4[[#This Row],[Well Name (WellView Version)]]), Table4[[#This Row],[Cum Time Log Days_WV]], Table4[[#This Row],[Cum Time Log Days_WV]]-G913)</f>
        <v>1.0000000000000009</v>
      </c>
      <c r="P914" s="2">
        <f>(Table4[[#This Row],[dZ ft]]&lt;=50)*Table4[[#This Row],[dT days]]</f>
        <v>0</v>
      </c>
      <c r="Q914">
        <f>YEAR(Table4[[#This Row],[Report Start Date]])</f>
        <v>2021</v>
      </c>
      <c r="R914">
        <f>Table4[[#This Row],[Year Start Date]]</f>
        <v>2021</v>
      </c>
    </row>
    <row r="915" spans="2:18" x14ac:dyDescent="0.3">
      <c r="B915">
        <v>913</v>
      </c>
      <c r="C915" t="s">
        <v>517</v>
      </c>
      <c r="D915" t="s">
        <v>271</v>
      </c>
      <c r="E915">
        <v>7</v>
      </c>
      <c r="F915" s="2">
        <v>3092</v>
      </c>
      <c r="G915" s="2">
        <v>7.0000000000000062</v>
      </c>
      <c r="H915">
        <v>880.99999999999977</v>
      </c>
      <c r="I915">
        <v>880.99999999999977</v>
      </c>
      <c r="J915" s="7">
        <v>44483</v>
      </c>
      <c r="K915" s="7">
        <v>44484</v>
      </c>
      <c r="L915" t="s">
        <v>527</v>
      </c>
      <c r="M915" t="str">
        <f>IFERROR(INDEX(Table2[Campaign], MATCH(Table4[[#This Row],[Well Name (WellView Version)]], Table2[Well Name
Actual], 0)), "A_Others")</f>
        <v>SLK - 2021</v>
      </c>
      <c r="N915" s="19">
        <f>IF(Table4[[#This Row],[Report Number]]=_xlfn.MINIFS(Table4[Report Number], Table4[Well Name (WellView Version)], Table4[[#This Row],[Well Name (WellView Version)]]), Table4[[#This Row],[Depth End (MD)]], Table4[[#This Row],[Depth End (MD)]]-F914)</f>
        <v>881</v>
      </c>
      <c r="O915" s="2">
        <f>IF(Table4[[#This Row],[Report Number]]=_xlfn.MINIFS(Table4[Report Number], Table4[Well Name (WellView Version)], Table4[[#This Row],[Well Name (WellView Version)]]), Table4[[#This Row],[Cum Time Log Days_WV]], Table4[[#This Row],[Cum Time Log Days_WV]]-G914)</f>
        <v>1.0000000000000009</v>
      </c>
      <c r="P915" s="2">
        <f>(Table4[[#This Row],[dZ ft]]&lt;=50)*Table4[[#This Row],[dT days]]</f>
        <v>0</v>
      </c>
      <c r="Q915">
        <f>YEAR(Table4[[#This Row],[Report Start Date]])</f>
        <v>2021</v>
      </c>
      <c r="R915">
        <f>Table4[[#This Row],[Year Start Date]]</f>
        <v>2021</v>
      </c>
    </row>
    <row r="916" spans="2:18" x14ac:dyDescent="0.3">
      <c r="B916">
        <v>914</v>
      </c>
      <c r="C916" t="s">
        <v>517</v>
      </c>
      <c r="D916" t="s">
        <v>271</v>
      </c>
      <c r="E916">
        <v>8</v>
      </c>
      <c r="F916" s="2">
        <v>3344</v>
      </c>
      <c r="G916" s="2">
        <v>8.0000000000000071</v>
      </c>
      <c r="H916">
        <v>252.00000000000014</v>
      </c>
      <c r="I916">
        <v>252.00000000000014</v>
      </c>
      <c r="J916" s="7">
        <v>44484</v>
      </c>
      <c r="K916" s="7">
        <v>44485</v>
      </c>
      <c r="L916" t="s">
        <v>519</v>
      </c>
      <c r="M916" t="str">
        <f>IFERROR(INDEX(Table2[Campaign], MATCH(Table4[[#This Row],[Well Name (WellView Version)]], Table2[Well Name
Actual], 0)), "A_Others")</f>
        <v>SLK - 2021</v>
      </c>
      <c r="N916" s="19">
        <f>IF(Table4[[#This Row],[Report Number]]=_xlfn.MINIFS(Table4[Report Number], Table4[Well Name (WellView Version)], Table4[[#This Row],[Well Name (WellView Version)]]), Table4[[#This Row],[Depth End (MD)]], Table4[[#This Row],[Depth End (MD)]]-F915)</f>
        <v>252</v>
      </c>
      <c r="O916" s="2">
        <f>IF(Table4[[#This Row],[Report Number]]=_xlfn.MINIFS(Table4[Report Number], Table4[Well Name (WellView Version)], Table4[[#This Row],[Well Name (WellView Version)]]), Table4[[#This Row],[Cum Time Log Days_WV]], Table4[[#This Row],[Cum Time Log Days_WV]]-G915)</f>
        <v>1.0000000000000009</v>
      </c>
      <c r="P916" s="2">
        <f>(Table4[[#This Row],[dZ ft]]&lt;=50)*Table4[[#This Row],[dT days]]</f>
        <v>0</v>
      </c>
      <c r="Q916">
        <f>YEAR(Table4[[#This Row],[Report Start Date]])</f>
        <v>2021</v>
      </c>
      <c r="R916">
        <f>Table4[[#This Row],[Year Start Date]]</f>
        <v>2021</v>
      </c>
    </row>
    <row r="917" spans="2:18" x14ac:dyDescent="0.3">
      <c r="B917">
        <v>915</v>
      </c>
      <c r="C917" t="s">
        <v>517</v>
      </c>
      <c r="D917" t="s">
        <v>271</v>
      </c>
      <c r="E917">
        <v>9</v>
      </c>
      <c r="F917" s="2">
        <v>3344</v>
      </c>
      <c r="G917" s="2">
        <v>9.0000000000000071</v>
      </c>
      <c r="H917">
        <v>0</v>
      </c>
      <c r="I917">
        <v>0</v>
      </c>
      <c r="J917" s="7">
        <v>44485</v>
      </c>
      <c r="K917" s="7">
        <v>44486</v>
      </c>
      <c r="L917" t="s">
        <v>519</v>
      </c>
      <c r="M917" t="str">
        <f>IFERROR(INDEX(Table2[Campaign], MATCH(Table4[[#This Row],[Well Name (WellView Version)]], Table2[Well Name
Actual], 0)), "A_Others")</f>
        <v>SLK - 2021</v>
      </c>
      <c r="N917" s="19">
        <f>IF(Table4[[#This Row],[Report Number]]=_xlfn.MINIFS(Table4[Report Number], Table4[Well Name (WellView Version)], Table4[[#This Row],[Well Name (WellView Version)]]), Table4[[#This Row],[Depth End (MD)]], Table4[[#This Row],[Depth End (MD)]]-F916)</f>
        <v>0</v>
      </c>
      <c r="O917" s="2">
        <f>IF(Table4[[#This Row],[Report Number]]=_xlfn.MINIFS(Table4[Report Number], Table4[Well Name (WellView Version)], Table4[[#This Row],[Well Name (WellView Version)]]), Table4[[#This Row],[Cum Time Log Days_WV]], Table4[[#This Row],[Cum Time Log Days_WV]]-G916)</f>
        <v>1</v>
      </c>
      <c r="P917" s="2">
        <f>(Table4[[#This Row],[dZ ft]]&lt;=50)*Table4[[#This Row],[dT days]]</f>
        <v>1</v>
      </c>
      <c r="Q917">
        <f>YEAR(Table4[[#This Row],[Report Start Date]])</f>
        <v>2021</v>
      </c>
      <c r="R917">
        <f>Table4[[#This Row],[Year Start Date]]</f>
        <v>2021</v>
      </c>
    </row>
    <row r="918" spans="2:18" x14ac:dyDescent="0.3">
      <c r="B918">
        <v>916</v>
      </c>
      <c r="C918" t="s">
        <v>517</v>
      </c>
      <c r="D918" t="s">
        <v>271</v>
      </c>
      <c r="E918">
        <v>10</v>
      </c>
      <c r="F918" s="2">
        <v>3344</v>
      </c>
      <c r="G918" s="2">
        <v>10.000000000000007</v>
      </c>
      <c r="H918">
        <v>0</v>
      </c>
      <c r="I918">
        <v>0</v>
      </c>
      <c r="J918" s="7">
        <v>44486</v>
      </c>
      <c r="K918" s="7">
        <v>44487</v>
      </c>
      <c r="L918" t="s">
        <v>519</v>
      </c>
      <c r="M918" t="str">
        <f>IFERROR(INDEX(Table2[Campaign], MATCH(Table4[[#This Row],[Well Name (WellView Version)]], Table2[Well Name
Actual], 0)), "A_Others")</f>
        <v>SLK - 2021</v>
      </c>
      <c r="N918" s="19">
        <f>IF(Table4[[#This Row],[Report Number]]=_xlfn.MINIFS(Table4[Report Number], Table4[Well Name (WellView Version)], Table4[[#This Row],[Well Name (WellView Version)]]), Table4[[#This Row],[Depth End (MD)]], Table4[[#This Row],[Depth End (MD)]]-F917)</f>
        <v>0</v>
      </c>
      <c r="O918" s="2">
        <f>IF(Table4[[#This Row],[Report Number]]=_xlfn.MINIFS(Table4[Report Number], Table4[Well Name (WellView Version)], Table4[[#This Row],[Well Name (WellView Version)]]), Table4[[#This Row],[Cum Time Log Days_WV]], Table4[[#This Row],[Cum Time Log Days_WV]]-G917)</f>
        <v>1</v>
      </c>
      <c r="P918" s="2">
        <f>(Table4[[#This Row],[dZ ft]]&lt;=50)*Table4[[#This Row],[dT days]]</f>
        <v>1</v>
      </c>
      <c r="Q918">
        <f>YEAR(Table4[[#This Row],[Report Start Date]])</f>
        <v>2021</v>
      </c>
      <c r="R918">
        <f>Table4[[#This Row],[Year Start Date]]</f>
        <v>2021</v>
      </c>
    </row>
    <row r="919" spans="2:18" x14ac:dyDescent="0.3">
      <c r="B919">
        <v>917</v>
      </c>
      <c r="C919" t="s">
        <v>517</v>
      </c>
      <c r="D919" t="s">
        <v>271</v>
      </c>
      <c r="E919">
        <v>11</v>
      </c>
      <c r="F919" s="2">
        <v>3344</v>
      </c>
      <c r="G919" s="2">
        <v>11.000000000000007</v>
      </c>
      <c r="H919">
        <v>0</v>
      </c>
      <c r="I919">
        <v>0</v>
      </c>
      <c r="J919" s="7">
        <v>44487</v>
      </c>
      <c r="K919" s="7">
        <v>44488</v>
      </c>
      <c r="L919" t="s">
        <v>521</v>
      </c>
      <c r="M919" t="str">
        <f>IFERROR(INDEX(Table2[Campaign], MATCH(Table4[[#This Row],[Well Name (WellView Version)]], Table2[Well Name
Actual], 0)), "A_Others")</f>
        <v>SLK - 2021</v>
      </c>
      <c r="N919" s="19">
        <f>IF(Table4[[#This Row],[Report Number]]=_xlfn.MINIFS(Table4[Report Number], Table4[Well Name (WellView Version)], Table4[[#This Row],[Well Name (WellView Version)]]), Table4[[#This Row],[Depth End (MD)]], Table4[[#This Row],[Depth End (MD)]]-F918)</f>
        <v>0</v>
      </c>
      <c r="O919" s="2">
        <f>IF(Table4[[#This Row],[Report Number]]=_xlfn.MINIFS(Table4[Report Number], Table4[Well Name (WellView Version)], Table4[[#This Row],[Well Name (WellView Version)]]), Table4[[#This Row],[Cum Time Log Days_WV]], Table4[[#This Row],[Cum Time Log Days_WV]]-G918)</f>
        <v>1</v>
      </c>
      <c r="P919" s="2">
        <f>(Table4[[#This Row],[dZ ft]]&lt;=50)*Table4[[#This Row],[dT days]]</f>
        <v>1</v>
      </c>
      <c r="Q919">
        <f>YEAR(Table4[[#This Row],[Report Start Date]])</f>
        <v>2021</v>
      </c>
      <c r="R919">
        <f>Table4[[#This Row],[Year Start Date]]</f>
        <v>2021</v>
      </c>
    </row>
    <row r="920" spans="2:18" x14ac:dyDescent="0.3">
      <c r="B920">
        <v>918</v>
      </c>
      <c r="C920" t="s">
        <v>517</v>
      </c>
      <c r="D920" t="s">
        <v>271</v>
      </c>
      <c r="E920">
        <v>12</v>
      </c>
      <c r="F920" s="2">
        <v>3344</v>
      </c>
      <c r="G920" s="2">
        <v>12.000000000000007</v>
      </c>
      <c r="H920">
        <v>0</v>
      </c>
      <c r="I920">
        <v>0</v>
      </c>
      <c r="J920" s="7">
        <v>44488</v>
      </c>
      <c r="K920" s="7">
        <v>44489</v>
      </c>
      <c r="L920" t="s">
        <v>521</v>
      </c>
      <c r="M920" t="str">
        <f>IFERROR(INDEX(Table2[Campaign], MATCH(Table4[[#This Row],[Well Name (WellView Version)]], Table2[Well Name
Actual], 0)), "A_Others")</f>
        <v>SLK - 2021</v>
      </c>
      <c r="N920" s="19">
        <f>IF(Table4[[#This Row],[Report Number]]=_xlfn.MINIFS(Table4[Report Number], Table4[Well Name (WellView Version)], Table4[[#This Row],[Well Name (WellView Version)]]), Table4[[#This Row],[Depth End (MD)]], Table4[[#This Row],[Depth End (MD)]]-F919)</f>
        <v>0</v>
      </c>
      <c r="O920" s="2">
        <f>IF(Table4[[#This Row],[Report Number]]=_xlfn.MINIFS(Table4[Report Number], Table4[Well Name (WellView Version)], Table4[[#This Row],[Well Name (WellView Version)]]), Table4[[#This Row],[Cum Time Log Days_WV]], Table4[[#This Row],[Cum Time Log Days_WV]]-G919)</f>
        <v>1</v>
      </c>
      <c r="P920" s="2">
        <f>(Table4[[#This Row],[dZ ft]]&lt;=50)*Table4[[#This Row],[dT days]]</f>
        <v>1</v>
      </c>
      <c r="Q920">
        <f>YEAR(Table4[[#This Row],[Report Start Date]])</f>
        <v>2021</v>
      </c>
      <c r="R920">
        <f>Table4[[#This Row],[Year Start Date]]</f>
        <v>2021</v>
      </c>
    </row>
    <row r="921" spans="2:18" x14ac:dyDescent="0.3">
      <c r="B921">
        <v>919</v>
      </c>
      <c r="C921" t="s">
        <v>517</v>
      </c>
      <c r="D921" t="s">
        <v>271</v>
      </c>
      <c r="E921">
        <v>13</v>
      </c>
      <c r="F921" s="2">
        <v>3998</v>
      </c>
      <c r="G921" s="2">
        <v>13.000000000000007</v>
      </c>
      <c r="H921">
        <v>654</v>
      </c>
      <c r="I921">
        <v>654</v>
      </c>
      <c r="J921" s="7">
        <v>44489</v>
      </c>
      <c r="K921" s="7">
        <v>44490</v>
      </c>
      <c r="L921" t="s">
        <v>521</v>
      </c>
      <c r="M921" t="str">
        <f>IFERROR(INDEX(Table2[Campaign], MATCH(Table4[[#This Row],[Well Name (WellView Version)]], Table2[Well Name
Actual], 0)), "A_Others")</f>
        <v>SLK - 2021</v>
      </c>
      <c r="N921" s="19">
        <f>IF(Table4[[#This Row],[Report Number]]=_xlfn.MINIFS(Table4[Report Number], Table4[Well Name (WellView Version)], Table4[[#This Row],[Well Name (WellView Version)]]), Table4[[#This Row],[Depth End (MD)]], Table4[[#This Row],[Depth End (MD)]]-F920)</f>
        <v>654</v>
      </c>
      <c r="O921" s="2">
        <f>IF(Table4[[#This Row],[Report Number]]=_xlfn.MINIFS(Table4[Report Number], Table4[Well Name (WellView Version)], Table4[[#This Row],[Well Name (WellView Version)]]), Table4[[#This Row],[Cum Time Log Days_WV]], Table4[[#This Row],[Cum Time Log Days_WV]]-G920)</f>
        <v>1</v>
      </c>
      <c r="P921" s="2">
        <f>(Table4[[#This Row],[dZ ft]]&lt;=50)*Table4[[#This Row],[dT days]]</f>
        <v>0</v>
      </c>
      <c r="Q921">
        <f>YEAR(Table4[[#This Row],[Report Start Date]])</f>
        <v>2021</v>
      </c>
      <c r="R921">
        <f>Table4[[#This Row],[Year Start Date]]</f>
        <v>2021</v>
      </c>
    </row>
    <row r="922" spans="2:18" x14ac:dyDescent="0.3">
      <c r="B922">
        <v>920</v>
      </c>
      <c r="C922" t="s">
        <v>517</v>
      </c>
      <c r="D922" t="s">
        <v>271</v>
      </c>
      <c r="E922">
        <v>14</v>
      </c>
      <c r="F922" s="2">
        <v>4585</v>
      </c>
      <c r="G922" s="2">
        <v>14.000000000000007</v>
      </c>
      <c r="H922">
        <v>587</v>
      </c>
      <c r="I922">
        <v>587</v>
      </c>
      <c r="J922" s="7">
        <v>44490</v>
      </c>
      <c r="K922" s="7">
        <v>44491</v>
      </c>
      <c r="L922" t="s">
        <v>521</v>
      </c>
      <c r="M922" t="str">
        <f>IFERROR(INDEX(Table2[Campaign], MATCH(Table4[[#This Row],[Well Name (WellView Version)]], Table2[Well Name
Actual], 0)), "A_Others")</f>
        <v>SLK - 2021</v>
      </c>
      <c r="N922" s="19">
        <f>IF(Table4[[#This Row],[Report Number]]=_xlfn.MINIFS(Table4[Report Number], Table4[Well Name (WellView Version)], Table4[[#This Row],[Well Name (WellView Version)]]), Table4[[#This Row],[Depth End (MD)]], Table4[[#This Row],[Depth End (MD)]]-F921)</f>
        <v>587</v>
      </c>
      <c r="O922" s="2">
        <f>IF(Table4[[#This Row],[Report Number]]=_xlfn.MINIFS(Table4[Report Number], Table4[Well Name (WellView Version)], Table4[[#This Row],[Well Name (WellView Version)]]), Table4[[#This Row],[Cum Time Log Days_WV]], Table4[[#This Row],[Cum Time Log Days_WV]]-G921)</f>
        <v>1</v>
      </c>
      <c r="P922" s="2">
        <f>(Table4[[#This Row],[dZ ft]]&lt;=50)*Table4[[#This Row],[dT days]]</f>
        <v>0</v>
      </c>
      <c r="Q922">
        <f>YEAR(Table4[[#This Row],[Report Start Date]])</f>
        <v>2021</v>
      </c>
      <c r="R922">
        <f>Table4[[#This Row],[Year Start Date]]</f>
        <v>2021</v>
      </c>
    </row>
    <row r="923" spans="2:18" x14ac:dyDescent="0.3">
      <c r="B923">
        <v>921</v>
      </c>
      <c r="C923" t="s">
        <v>517</v>
      </c>
      <c r="D923" t="s">
        <v>271</v>
      </c>
      <c r="E923">
        <v>15</v>
      </c>
      <c r="F923" s="2">
        <v>5025</v>
      </c>
      <c r="G923" s="2">
        <v>15.000000000000007</v>
      </c>
      <c r="H923">
        <v>440.00000000000023</v>
      </c>
      <c r="I923">
        <v>440.00000000000023</v>
      </c>
      <c r="J923" s="7">
        <v>44491</v>
      </c>
      <c r="K923" s="7">
        <v>44492</v>
      </c>
      <c r="L923" t="s">
        <v>521</v>
      </c>
      <c r="M923" t="str">
        <f>IFERROR(INDEX(Table2[Campaign], MATCH(Table4[[#This Row],[Well Name (WellView Version)]], Table2[Well Name
Actual], 0)), "A_Others")</f>
        <v>SLK - 2021</v>
      </c>
      <c r="N923" s="19">
        <f>IF(Table4[[#This Row],[Report Number]]=_xlfn.MINIFS(Table4[Report Number], Table4[Well Name (WellView Version)], Table4[[#This Row],[Well Name (WellView Version)]]), Table4[[#This Row],[Depth End (MD)]], Table4[[#This Row],[Depth End (MD)]]-F922)</f>
        <v>440</v>
      </c>
      <c r="O923" s="2">
        <f>IF(Table4[[#This Row],[Report Number]]=_xlfn.MINIFS(Table4[Report Number], Table4[Well Name (WellView Version)], Table4[[#This Row],[Well Name (WellView Version)]]), Table4[[#This Row],[Cum Time Log Days_WV]], Table4[[#This Row],[Cum Time Log Days_WV]]-G922)</f>
        <v>1</v>
      </c>
      <c r="P923" s="2">
        <f>(Table4[[#This Row],[dZ ft]]&lt;=50)*Table4[[#This Row],[dT days]]</f>
        <v>0</v>
      </c>
      <c r="Q923">
        <f>YEAR(Table4[[#This Row],[Report Start Date]])</f>
        <v>2021</v>
      </c>
      <c r="R923">
        <f>Table4[[#This Row],[Year Start Date]]</f>
        <v>2021</v>
      </c>
    </row>
    <row r="924" spans="2:18" x14ac:dyDescent="0.3">
      <c r="B924">
        <v>922</v>
      </c>
      <c r="C924" t="s">
        <v>517</v>
      </c>
      <c r="D924" t="s">
        <v>271</v>
      </c>
      <c r="E924">
        <v>16</v>
      </c>
      <c r="F924" s="2">
        <v>5047</v>
      </c>
      <c r="G924" s="2">
        <v>16.000000000000007</v>
      </c>
      <c r="H924">
        <v>22.000000000000011</v>
      </c>
      <c r="I924">
        <v>22.000000000000011</v>
      </c>
      <c r="J924" s="7">
        <v>44492</v>
      </c>
      <c r="K924" s="7">
        <v>44493</v>
      </c>
      <c r="L924" t="s">
        <v>520</v>
      </c>
      <c r="M924" t="str">
        <f>IFERROR(INDEX(Table2[Campaign], MATCH(Table4[[#This Row],[Well Name (WellView Version)]], Table2[Well Name
Actual], 0)), "A_Others")</f>
        <v>SLK - 2021</v>
      </c>
      <c r="N924" s="19">
        <f>IF(Table4[[#This Row],[Report Number]]=_xlfn.MINIFS(Table4[Report Number], Table4[Well Name (WellView Version)], Table4[[#This Row],[Well Name (WellView Version)]]), Table4[[#This Row],[Depth End (MD)]], Table4[[#This Row],[Depth End (MD)]]-F923)</f>
        <v>22</v>
      </c>
      <c r="O924" s="2">
        <f>IF(Table4[[#This Row],[Report Number]]=_xlfn.MINIFS(Table4[Report Number], Table4[Well Name (WellView Version)], Table4[[#This Row],[Well Name (WellView Version)]]), Table4[[#This Row],[Cum Time Log Days_WV]], Table4[[#This Row],[Cum Time Log Days_WV]]-G923)</f>
        <v>1</v>
      </c>
      <c r="P924" s="2">
        <f>(Table4[[#This Row],[dZ ft]]&lt;=50)*Table4[[#This Row],[dT days]]</f>
        <v>1</v>
      </c>
      <c r="Q924">
        <f>YEAR(Table4[[#This Row],[Report Start Date]])</f>
        <v>2021</v>
      </c>
      <c r="R924">
        <f>Table4[[#This Row],[Year Start Date]]</f>
        <v>2021</v>
      </c>
    </row>
    <row r="925" spans="2:18" x14ac:dyDescent="0.3">
      <c r="B925">
        <v>923</v>
      </c>
      <c r="C925" t="s">
        <v>517</v>
      </c>
      <c r="D925" t="s">
        <v>271</v>
      </c>
      <c r="E925">
        <v>17</v>
      </c>
      <c r="F925" s="2">
        <v>5379</v>
      </c>
      <c r="G925" s="2">
        <v>17.000000000000007</v>
      </c>
      <c r="H925">
        <v>332.00000000000017</v>
      </c>
      <c r="I925">
        <v>332.00000000000017</v>
      </c>
      <c r="J925" s="7">
        <v>44493</v>
      </c>
      <c r="K925" s="7">
        <v>44494</v>
      </c>
      <c r="L925" t="s">
        <v>522</v>
      </c>
      <c r="M925" t="str">
        <f>IFERROR(INDEX(Table2[Campaign], MATCH(Table4[[#This Row],[Well Name (WellView Version)]], Table2[Well Name
Actual], 0)), "A_Others")</f>
        <v>SLK - 2021</v>
      </c>
      <c r="N925" s="19">
        <f>IF(Table4[[#This Row],[Report Number]]=_xlfn.MINIFS(Table4[Report Number], Table4[Well Name (WellView Version)], Table4[[#This Row],[Well Name (WellView Version)]]), Table4[[#This Row],[Depth End (MD)]], Table4[[#This Row],[Depth End (MD)]]-F924)</f>
        <v>332</v>
      </c>
      <c r="O925" s="2">
        <f>IF(Table4[[#This Row],[Report Number]]=_xlfn.MINIFS(Table4[Report Number], Table4[Well Name (WellView Version)], Table4[[#This Row],[Well Name (WellView Version)]]), Table4[[#This Row],[Cum Time Log Days_WV]], Table4[[#This Row],[Cum Time Log Days_WV]]-G924)</f>
        <v>1</v>
      </c>
      <c r="P925" s="2">
        <f>(Table4[[#This Row],[dZ ft]]&lt;=50)*Table4[[#This Row],[dT days]]</f>
        <v>0</v>
      </c>
      <c r="Q925">
        <f>YEAR(Table4[[#This Row],[Report Start Date]])</f>
        <v>2021</v>
      </c>
      <c r="R925">
        <f>Table4[[#This Row],[Year Start Date]]</f>
        <v>2021</v>
      </c>
    </row>
    <row r="926" spans="2:18" x14ac:dyDescent="0.3">
      <c r="B926">
        <v>924</v>
      </c>
      <c r="C926" t="s">
        <v>517</v>
      </c>
      <c r="D926" t="s">
        <v>271</v>
      </c>
      <c r="E926">
        <v>18</v>
      </c>
      <c r="F926" s="2">
        <v>5379</v>
      </c>
      <c r="G926" s="2">
        <v>18.000000000000007</v>
      </c>
      <c r="H926">
        <v>0</v>
      </c>
      <c r="I926">
        <v>0</v>
      </c>
      <c r="J926" s="7">
        <v>44494</v>
      </c>
      <c r="K926" s="7">
        <v>44495</v>
      </c>
      <c r="L926" t="s">
        <v>522</v>
      </c>
      <c r="M926" t="str">
        <f>IFERROR(INDEX(Table2[Campaign], MATCH(Table4[[#This Row],[Well Name (WellView Version)]], Table2[Well Name
Actual], 0)), "A_Others")</f>
        <v>SLK - 2021</v>
      </c>
      <c r="N926" s="19">
        <f>IF(Table4[[#This Row],[Report Number]]=_xlfn.MINIFS(Table4[Report Number], Table4[Well Name (WellView Version)], Table4[[#This Row],[Well Name (WellView Version)]]), Table4[[#This Row],[Depth End (MD)]], Table4[[#This Row],[Depth End (MD)]]-F925)</f>
        <v>0</v>
      </c>
      <c r="O926" s="2">
        <f>IF(Table4[[#This Row],[Report Number]]=_xlfn.MINIFS(Table4[Report Number], Table4[Well Name (WellView Version)], Table4[[#This Row],[Well Name (WellView Version)]]), Table4[[#This Row],[Cum Time Log Days_WV]], Table4[[#This Row],[Cum Time Log Days_WV]]-G925)</f>
        <v>1</v>
      </c>
      <c r="P926" s="2">
        <f>(Table4[[#This Row],[dZ ft]]&lt;=50)*Table4[[#This Row],[dT days]]</f>
        <v>1</v>
      </c>
      <c r="Q926">
        <f>YEAR(Table4[[#This Row],[Report Start Date]])</f>
        <v>2021</v>
      </c>
      <c r="R926">
        <f>Table4[[#This Row],[Year Start Date]]</f>
        <v>2021</v>
      </c>
    </row>
    <row r="927" spans="2:18" x14ac:dyDescent="0.3">
      <c r="B927">
        <v>925</v>
      </c>
      <c r="C927" t="s">
        <v>517</v>
      </c>
      <c r="D927" t="s">
        <v>271</v>
      </c>
      <c r="E927">
        <v>19</v>
      </c>
      <c r="F927" s="2">
        <v>5379</v>
      </c>
      <c r="G927" s="2">
        <v>18.270833333333339</v>
      </c>
      <c r="H927">
        <v>0</v>
      </c>
      <c r="I927">
        <v>0</v>
      </c>
      <c r="J927" s="7">
        <v>44495</v>
      </c>
      <c r="K927" s="7">
        <v>44495.270833333328</v>
      </c>
      <c r="L927" t="s">
        <v>522</v>
      </c>
      <c r="M927" t="str">
        <f>IFERROR(INDEX(Table2[Campaign], MATCH(Table4[[#This Row],[Well Name (WellView Version)]], Table2[Well Name
Actual], 0)), "A_Others")</f>
        <v>SLK - 2021</v>
      </c>
      <c r="N927" s="19">
        <f>IF(Table4[[#This Row],[Report Number]]=_xlfn.MINIFS(Table4[Report Number], Table4[Well Name (WellView Version)], Table4[[#This Row],[Well Name (WellView Version)]]), Table4[[#This Row],[Depth End (MD)]], Table4[[#This Row],[Depth End (MD)]]-F926)</f>
        <v>0</v>
      </c>
      <c r="O927" s="2">
        <f>IF(Table4[[#This Row],[Report Number]]=_xlfn.MINIFS(Table4[Report Number], Table4[Well Name (WellView Version)], Table4[[#This Row],[Well Name (WellView Version)]]), Table4[[#This Row],[Cum Time Log Days_WV]], Table4[[#This Row],[Cum Time Log Days_WV]]-G926)</f>
        <v>0.27083333333333215</v>
      </c>
      <c r="P927" s="2">
        <f>(Table4[[#This Row],[dZ ft]]&lt;=50)*Table4[[#This Row],[dT days]]</f>
        <v>0.27083333333333215</v>
      </c>
      <c r="Q927">
        <f>YEAR(Table4[[#This Row],[Report Start Date]])</f>
        <v>2021</v>
      </c>
      <c r="R927">
        <f>Table4[[#This Row],[Year Start Date]]</f>
        <v>2021</v>
      </c>
    </row>
    <row r="928" spans="2:18" x14ac:dyDescent="0.3">
      <c r="B928">
        <v>926</v>
      </c>
      <c r="C928" t="s">
        <v>40</v>
      </c>
      <c r="D928" t="s">
        <v>271</v>
      </c>
      <c r="E928">
        <v>1</v>
      </c>
      <c r="F928" s="2">
        <v>0</v>
      </c>
      <c r="G928" s="2">
        <v>4.1666666666666699E-2</v>
      </c>
      <c r="J928" s="7">
        <v>44519.958333333328</v>
      </c>
      <c r="K928" s="7">
        <v>44520</v>
      </c>
      <c r="L928" t="s">
        <v>526</v>
      </c>
      <c r="M928" t="str">
        <f>IFERROR(INDEX(Table2[Campaign], MATCH(Table4[[#This Row],[Well Name (WellView Version)]], Table2[Well Name
Actual], 0)), "A_Others")</f>
        <v>SLK - 2021</v>
      </c>
      <c r="N928" s="19">
        <f>IF(Table4[[#This Row],[Report Number]]=_xlfn.MINIFS(Table4[Report Number], Table4[Well Name (WellView Version)], Table4[[#This Row],[Well Name (WellView Version)]]), Table4[[#This Row],[Depth End (MD)]], Table4[[#This Row],[Depth End (MD)]]-F927)</f>
        <v>0</v>
      </c>
      <c r="O928" s="2">
        <f>IF(Table4[[#This Row],[Report Number]]=_xlfn.MINIFS(Table4[Report Number], Table4[Well Name (WellView Version)], Table4[[#This Row],[Well Name (WellView Version)]]), Table4[[#This Row],[Cum Time Log Days_WV]], Table4[[#This Row],[Cum Time Log Days_WV]]-G927)</f>
        <v>4.1666666666666699E-2</v>
      </c>
      <c r="P928" s="2">
        <f>(Table4[[#This Row],[dZ ft]]&lt;=50)*Table4[[#This Row],[dT days]]</f>
        <v>4.1666666666666699E-2</v>
      </c>
      <c r="Q928">
        <f>YEAR(Table4[[#This Row],[Report Start Date]])</f>
        <v>2021</v>
      </c>
      <c r="R928">
        <f>Table4[[#This Row],[Year Start Date]]</f>
        <v>2021</v>
      </c>
    </row>
    <row r="929" spans="2:18" x14ac:dyDescent="0.3">
      <c r="B929">
        <v>927</v>
      </c>
      <c r="C929" t="s">
        <v>40</v>
      </c>
      <c r="D929" t="s">
        <v>271</v>
      </c>
      <c r="E929">
        <v>2</v>
      </c>
      <c r="F929" s="2">
        <v>1109</v>
      </c>
      <c r="G929" s="2">
        <v>1.0416666666666676</v>
      </c>
      <c r="H929">
        <v>918.00000000000011</v>
      </c>
      <c r="I929">
        <v>918.00000000000011</v>
      </c>
      <c r="J929" s="7">
        <v>44520</v>
      </c>
      <c r="K929" s="7">
        <v>44521</v>
      </c>
      <c r="L929" t="s">
        <v>526</v>
      </c>
      <c r="M929" t="str">
        <f>IFERROR(INDEX(Table2[Campaign], MATCH(Table4[[#This Row],[Well Name (WellView Version)]], Table2[Well Name
Actual], 0)), "A_Others")</f>
        <v>SLK - 2021</v>
      </c>
      <c r="N929" s="19">
        <f>IF(Table4[[#This Row],[Report Number]]=_xlfn.MINIFS(Table4[Report Number], Table4[Well Name (WellView Version)], Table4[[#This Row],[Well Name (WellView Version)]]), Table4[[#This Row],[Depth End (MD)]], Table4[[#This Row],[Depth End (MD)]]-F928)</f>
        <v>1109</v>
      </c>
      <c r="O929" s="2">
        <f>IF(Table4[[#This Row],[Report Number]]=_xlfn.MINIFS(Table4[Report Number], Table4[Well Name (WellView Version)], Table4[[#This Row],[Well Name (WellView Version)]]), Table4[[#This Row],[Cum Time Log Days_WV]], Table4[[#This Row],[Cum Time Log Days_WV]]-G928)</f>
        <v>1.0000000000000009</v>
      </c>
      <c r="P929" s="2">
        <f>(Table4[[#This Row],[dZ ft]]&lt;=50)*Table4[[#This Row],[dT days]]</f>
        <v>0</v>
      </c>
      <c r="Q929">
        <f>YEAR(Table4[[#This Row],[Report Start Date]])</f>
        <v>2021</v>
      </c>
      <c r="R929">
        <f>Table4[[#This Row],[Year Start Date]]</f>
        <v>2021</v>
      </c>
    </row>
    <row r="930" spans="2:18" x14ac:dyDescent="0.3">
      <c r="B930">
        <v>928</v>
      </c>
      <c r="C930" t="s">
        <v>40</v>
      </c>
      <c r="D930" t="s">
        <v>271</v>
      </c>
      <c r="E930">
        <v>3</v>
      </c>
      <c r="F930" s="2">
        <v>1749.9999999999998</v>
      </c>
      <c r="G930" s="2">
        <v>2.0416666666666687</v>
      </c>
      <c r="H930">
        <v>640.99999999999977</v>
      </c>
      <c r="I930">
        <v>640.99999999999977</v>
      </c>
      <c r="J930" s="7">
        <v>44521</v>
      </c>
      <c r="K930" s="7">
        <v>44522</v>
      </c>
      <c r="L930" t="s">
        <v>526</v>
      </c>
      <c r="M930" t="str">
        <f>IFERROR(INDEX(Table2[Campaign], MATCH(Table4[[#This Row],[Well Name (WellView Version)]], Table2[Well Name
Actual], 0)), "A_Others")</f>
        <v>SLK - 2021</v>
      </c>
      <c r="N930" s="19">
        <f>IF(Table4[[#This Row],[Report Number]]=_xlfn.MINIFS(Table4[Report Number], Table4[Well Name (WellView Version)], Table4[[#This Row],[Well Name (WellView Version)]]), Table4[[#This Row],[Depth End (MD)]], Table4[[#This Row],[Depth End (MD)]]-F929)</f>
        <v>640.99999999999977</v>
      </c>
      <c r="O930" s="2">
        <f>IF(Table4[[#This Row],[Report Number]]=_xlfn.MINIFS(Table4[Report Number], Table4[Well Name (WellView Version)], Table4[[#This Row],[Well Name (WellView Version)]]), Table4[[#This Row],[Cum Time Log Days_WV]], Table4[[#This Row],[Cum Time Log Days_WV]]-G929)</f>
        <v>1.0000000000000011</v>
      </c>
      <c r="P930" s="2">
        <f>(Table4[[#This Row],[dZ ft]]&lt;=50)*Table4[[#This Row],[dT days]]</f>
        <v>0</v>
      </c>
      <c r="Q930">
        <f>YEAR(Table4[[#This Row],[Report Start Date]])</f>
        <v>2021</v>
      </c>
      <c r="R930">
        <f>Table4[[#This Row],[Year Start Date]]</f>
        <v>2021</v>
      </c>
    </row>
    <row r="931" spans="2:18" x14ac:dyDescent="0.3">
      <c r="B931">
        <v>929</v>
      </c>
      <c r="C931" t="s">
        <v>40</v>
      </c>
      <c r="D931" t="s">
        <v>271</v>
      </c>
      <c r="E931">
        <v>4</v>
      </c>
      <c r="F931" s="2">
        <v>1749.9999999999998</v>
      </c>
      <c r="G931" s="2">
        <v>3.0416666666666696</v>
      </c>
      <c r="H931">
        <v>0</v>
      </c>
      <c r="I931">
        <v>0</v>
      </c>
      <c r="J931" s="7">
        <v>44522</v>
      </c>
      <c r="K931" s="7">
        <v>44523</v>
      </c>
      <c r="L931" t="s">
        <v>527</v>
      </c>
      <c r="M931" t="str">
        <f>IFERROR(INDEX(Table2[Campaign], MATCH(Table4[[#This Row],[Well Name (WellView Version)]], Table2[Well Name
Actual], 0)), "A_Others")</f>
        <v>SLK - 2021</v>
      </c>
      <c r="N931" s="19">
        <f>IF(Table4[[#This Row],[Report Number]]=_xlfn.MINIFS(Table4[Report Number], Table4[Well Name (WellView Version)], Table4[[#This Row],[Well Name (WellView Version)]]), Table4[[#This Row],[Depth End (MD)]], Table4[[#This Row],[Depth End (MD)]]-F930)</f>
        <v>0</v>
      </c>
      <c r="O931" s="2">
        <f>IF(Table4[[#This Row],[Report Number]]=_xlfn.MINIFS(Table4[Report Number], Table4[Well Name (WellView Version)], Table4[[#This Row],[Well Name (WellView Version)]]), Table4[[#This Row],[Cum Time Log Days_WV]], Table4[[#This Row],[Cum Time Log Days_WV]]-G930)</f>
        <v>1.0000000000000009</v>
      </c>
      <c r="P931" s="2">
        <f>(Table4[[#This Row],[dZ ft]]&lt;=50)*Table4[[#This Row],[dT days]]</f>
        <v>1.0000000000000009</v>
      </c>
      <c r="Q931">
        <f>YEAR(Table4[[#This Row],[Report Start Date]])</f>
        <v>2021</v>
      </c>
      <c r="R931">
        <f>Table4[[#This Row],[Year Start Date]]</f>
        <v>2021</v>
      </c>
    </row>
    <row r="932" spans="2:18" x14ac:dyDescent="0.3">
      <c r="B932">
        <v>930</v>
      </c>
      <c r="C932" t="s">
        <v>40</v>
      </c>
      <c r="D932" t="s">
        <v>271</v>
      </c>
      <c r="E932">
        <v>5</v>
      </c>
      <c r="F932" s="2">
        <v>1749.9999999999998</v>
      </c>
      <c r="G932" s="2">
        <v>4.0416666666666705</v>
      </c>
      <c r="H932">
        <v>0</v>
      </c>
      <c r="I932">
        <v>0</v>
      </c>
      <c r="J932" s="7">
        <v>44523</v>
      </c>
      <c r="K932" s="7">
        <v>44524</v>
      </c>
      <c r="L932" t="s">
        <v>527</v>
      </c>
      <c r="M932" t="str">
        <f>IFERROR(INDEX(Table2[Campaign], MATCH(Table4[[#This Row],[Well Name (WellView Version)]], Table2[Well Name
Actual], 0)), "A_Others")</f>
        <v>SLK - 2021</v>
      </c>
      <c r="N932" s="19">
        <f>IF(Table4[[#This Row],[Report Number]]=_xlfn.MINIFS(Table4[Report Number], Table4[Well Name (WellView Version)], Table4[[#This Row],[Well Name (WellView Version)]]), Table4[[#This Row],[Depth End (MD)]], Table4[[#This Row],[Depth End (MD)]]-F931)</f>
        <v>0</v>
      </c>
      <c r="O932" s="2">
        <f>IF(Table4[[#This Row],[Report Number]]=_xlfn.MINIFS(Table4[Report Number], Table4[Well Name (WellView Version)], Table4[[#This Row],[Well Name (WellView Version)]]), Table4[[#This Row],[Cum Time Log Days_WV]], Table4[[#This Row],[Cum Time Log Days_WV]]-G931)</f>
        <v>1.0000000000000009</v>
      </c>
      <c r="P932" s="2">
        <f>(Table4[[#This Row],[dZ ft]]&lt;=50)*Table4[[#This Row],[dT days]]</f>
        <v>1.0000000000000009</v>
      </c>
      <c r="Q932">
        <f>YEAR(Table4[[#This Row],[Report Start Date]])</f>
        <v>2021</v>
      </c>
      <c r="R932">
        <f>Table4[[#This Row],[Year Start Date]]</f>
        <v>2021</v>
      </c>
    </row>
    <row r="933" spans="2:18" x14ac:dyDescent="0.3">
      <c r="B933">
        <v>931</v>
      </c>
      <c r="C933" t="s">
        <v>40</v>
      </c>
      <c r="D933" t="s">
        <v>271</v>
      </c>
      <c r="E933">
        <v>6</v>
      </c>
      <c r="F933" s="2">
        <v>2195</v>
      </c>
      <c r="G933" s="2">
        <v>5.0416666666666714</v>
      </c>
      <c r="H933">
        <v>445.00000000000023</v>
      </c>
      <c r="I933">
        <v>445.00000000000023</v>
      </c>
      <c r="J933" s="7">
        <v>44524</v>
      </c>
      <c r="K933" s="7">
        <v>44525</v>
      </c>
      <c r="L933" t="s">
        <v>527</v>
      </c>
      <c r="M933" t="str">
        <f>IFERROR(INDEX(Table2[Campaign], MATCH(Table4[[#This Row],[Well Name (WellView Version)]], Table2[Well Name
Actual], 0)), "A_Others")</f>
        <v>SLK - 2021</v>
      </c>
      <c r="N933" s="19">
        <f>IF(Table4[[#This Row],[Report Number]]=_xlfn.MINIFS(Table4[Report Number], Table4[Well Name (WellView Version)], Table4[[#This Row],[Well Name (WellView Version)]]), Table4[[#This Row],[Depth End (MD)]], Table4[[#This Row],[Depth End (MD)]]-F932)</f>
        <v>445.00000000000023</v>
      </c>
      <c r="O933" s="2">
        <f>IF(Table4[[#This Row],[Report Number]]=_xlfn.MINIFS(Table4[Report Number], Table4[Well Name (WellView Version)], Table4[[#This Row],[Well Name (WellView Version)]]), Table4[[#This Row],[Cum Time Log Days_WV]], Table4[[#This Row],[Cum Time Log Days_WV]]-G932)</f>
        <v>1.0000000000000009</v>
      </c>
      <c r="P933" s="2">
        <f>(Table4[[#This Row],[dZ ft]]&lt;=50)*Table4[[#This Row],[dT days]]</f>
        <v>0</v>
      </c>
      <c r="Q933">
        <f>YEAR(Table4[[#This Row],[Report Start Date]])</f>
        <v>2021</v>
      </c>
      <c r="R933">
        <f>Table4[[#This Row],[Year Start Date]]</f>
        <v>2021</v>
      </c>
    </row>
    <row r="934" spans="2:18" x14ac:dyDescent="0.3">
      <c r="B934">
        <v>932</v>
      </c>
      <c r="C934" t="s">
        <v>40</v>
      </c>
      <c r="D934" t="s">
        <v>271</v>
      </c>
      <c r="E934">
        <v>7</v>
      </c>
      <c r="F934" s="2">
        <v>3164</v>
      </c>
      <c r="G934" s="2">
        <v>6.0416666666666723</v>
      </c>
      <c r="H934">
        <v>968.99999999999977</v>
      </c>
      <c r="I934">
        <v>968.99999999999977</v>
      </c>
      <c r="J934" s="7">
        <v>44525</v>
      </c>
      <c r="K934" s="7">
        <v>44526</v>
      </c>
      <c r="L934" t="s">
        <v>527</v>
      </c>
      <c r="M934" t="str">
        <f>IFERROR(INDEX(Table2[Campaign], MATCH(Table4[[#This Row],[Well Name (WellView Version)]], Table2[Well Name
Actual], 0)), "A_Others")</f>
        <v>SLK - 2021</v>
      </c>
      <c r="N934" s="19">
        <f>IF(Table4[[#This Row],[Report Number]]=_xlfn.MINIFS(Table4[Report Number], Table4[Well Name (WellView Version)], Table4[[#This Row],[Well Name (WellView Version)]]), Table4[[#This Row],[Depth End (MD)]], Table4[[#This Row],[Depth End (MD)]]-F933)</f>
        <v>969</v>
      </c>
      <c r="O934" s="2">
        <f>IF(Table4[[#This Row],[Report Number]]=_xlfn.MINIFS(Table4[Report Number], Table4[Well Name (WellView Version)], Table4[[#This Row],[Well Name (WellView Version)]]), Table4[[#This Row],[Cum Time Log Days_WV]], Table4[[#This Row],[Cum Time Log Days_WV]]-G933)</f>
        <v>1.0000000000000009</v>
      </c>
      <c r="P934" s="2">
        <f>(Table4[[#This Row],[dZ ft]]&lt;=50)*Table4[[#This Row],[dT days]]</f>
        <v>0</v>
      </c>
      <c r="Q934">
        <f>YEAR(Table4[[#This Row],[Report Start Date]])</f>
        <v>2021</v>
      </c>
      <c r="R934">
        <f>Table4[[#This Row],[Year Start Date]]</f>
        <v>2021</v>
      </c>
    </row>
    <row r="935" spans="2:18" x14ac:dyDescent="0.3">
      <c r="B935">
        <v>933</v>
      </c>
      <c r="C935" t="s">
        <v>40</v>
      </c>
      <c r="D935" t="s">
        <v>271</v>
      </c>
      <c r="E935">
        <v>8</v>
      </c>
      <c r="F935" s="2">
        <v>3863.0000000000005</v>
      </c>
      <c r="G935" s="2">
        <v>7.0416666666666732</v>
      </c>
      <c r="H935">
        <v>699.00000000000034</v>
      </c>
      <c r="I935">
        <v>699.00000000000034</v>
      </c>
      <c r="J935" s="7">
        <v>44526</v>
      </c>
      <c r="K935" s="7">
        <v>44527</v>
      </c>
      <c r="L935" t="s">
        <v>527</v>
      </c>
      <c r="M935" t="str">
        <f>IFERROR(INDEX(Table2[Campaign], MATCH(Table4[[#This Row],[Well Name (WellView Version)]], Table2[Well Name
Actual], 0)), "A_Others")</f>
        <v>SLK - 2021</v>
      </c>
      <c r="N935" s="19">
        <f>IF(Table4[[#This Row],[Report Number]]=_xlfn.MINIFS(Table4[Report Number], Table4[Well Name (WellView Version)], Table4[[#This Row],[Well Name (WellView Version)]]), Table4[[#This Row],[Depth End (MD)]], Table4[[#This Row],[Depth End (MD)]]-F934)</f>
        <v>699.00000000000045</v>
      </c>
      <c r="O935" s="2">
        <f>IF(Table4[[#This Row],[Report Number]]=_xlfn.MINIFS(Table4[Report Number], Table4[Well Name (WellView Version)], Table4[[#This Row],[Well Name (WellView Version)]]), Table4[[#This Row],[Cum Time Log Days_WV]], Table4[[#This Row],[Cum Time Log Days_WV]]-G934)</f>
        <v>1.0000000000000009</v>
      </c>
      <c r="P935" s="2">
        <f>(Table4[[#This Row],[dZ ft]]&lt;=50)*Table4[[#This Row],[dT days]]</f>
        <v>0</v>
      </c>
      <c r="Q935">
        <f>YEAR(Table4[[#This Row],[Report Start Date]])</f>
        <v>2021</v>
      </c>
      <c r="R935">
        <f>Table4[[#This Row],[Year Start Date]]</f>
        <v>2021</v>
      </c>
    </row>
    <row r="936" spans="2:18" x14ac:dyDescent="0.3">
      <c r="B936">
        <v>934</v>
      </c>
      <c r="C936" t="s">
        <v>40</v>
      </c>
      <c r="D936" t="s">
        <v>271</v>
      </c>
      <c r="E936">
        <v>9</v>
      </c>
      <c r="F936" s="2">
        <v>4554</v>
      </c>
      <c r="G936" s="2">
        <v>8.0416666666666732</v>
      </c>
      <c r="H936">
        <v>691</v>
      </c>
      <c r="I936">
        <v>691</v>
      </c>
      <c r="J936" s="7">
        <v>44527</v>
      </c>
      <c r="K936" s="7">
        <v>44528</v>
      </c>
      <c r="L936" t="s">
        <v>527</v>
      </c>
      <c r="M936" t="str">
        <f>IFERROR(INDEX(Table2[Campaign], MATCH(Table4[[#This Row],[Well Name (WellView Version)]], Table2[Well Name
Actual], 0)), "A_Others")</f>
        <v>SLK - 2021</v>
      </c>
      <c r="N936" s="19">
        <f>IF(Table4[[#This Row],[Report Number]]=_xlfn.MINIFS(Table4[Report Number], Table4[Well Name (WellView Version)], Table4[[#This Row],[Well Name (WellView Version)]]), Table4[[#This Row],[Depth End (MD)]], Table4[[#This Row],[Depth End (MD)]]-F935)</f>
        <v>690.99999999999955</v>
      </c>
      <c r="O936" s="2">
        <f>IF(Table4[[#This Row],[Report Number]]=_xlfn.MINIFS(Table4[Report Number], Table4[Well Name (WellView Version)], Table4[[#This Row],[Well Name (WellView Version)]]), Table4[[#This Row],[Cum Time Log Days_WV]], Table4[[#This Row],[Cum Time Log Days_WV]]-G935)</f>
        <v>1</v>
      </c>
      <c r="P936" s="2">
        <f>(Table4[[#This Row],[dZ ft]]&lt;=50)*Table4[[#This Row],[dT days]]</f>
        <v>0</v>
      </c>
      <c r="Q936">
        <f>YEAR(Table4[[#This Row],[Report Start Date]])</f>
        <v>2021</v>
      </c>
      <c r="R936">
        <f>Table4[[#This Row],[Year Start Date]]</f>
        <v>2021</v>
      </c>
    </row>
    <row r="937" spans="2:18" x14ac:dyDescent="0.3">
      <c r="B937">
        <v>935</v>
      </c>
      <c r="C937" t="s">
        <v>40</v>
      </c>
      <c r="D937" t="s">
        <v>271</v>
      </c>
      <c r="E937">
        <v>10</v>
      </c>
      <c r="F937" s="2">
        <v>4554</v>
      </c>
      <c r="G937" s="2">
        <v>9.041666666666675</v>
      </c>
      <c r="H937">
        <v>0</v>
      </c>
      <c r="I937">
        <v>0</v>
      </c>
      <c r="J937" s="7">
        <v>44528</v>
      </c>
      <c r="K937" s="7">
        <v>44529</v>
      </c>
      <c r="L937" t="s">
        <v>519</v>
      </c>
      <c r="M937" t="str">
        <f>IFERROR(INDEX(Table2[Campaign], MATCH(Table4[[#This Row],[Well Name (WellView Version)]], Table2[Well Name
Actual], 0)), "A_Others")</f>
        <v>SLK - 2021</v>
      </c>
      <c r="N937" s="19">
        <f>IF(Table4[[#This Row],[Report Number]]=_xlfn.MINIFS(Table4[Report Number], Table4[Well Name (WellView Version)], Table4[[#This Row],[Well Name (WellView Version)]]), Table4[[#This Row],[Depth End (MD)]], Table4[[#This Row],[Depth End (MD)]]-F936)</f>
        <v>0</v>
      </c>
      <c r="O937" s="2">
        <f>IF(Table4[[#This Row],[Report Number]]=_xlfn.MINIFS(Table4[Report Number], Table4[Well Name (WellView Version)], Table4[[#This Row],[Well Name (WellView Version)]]), Table4[[#This Row],[Cum Time Log Days_WV]], Table4[[#This Row],[Cum Time Log Days_WV]]-G936)</f>
        <v>1.0000000000000018</v>
      </c>
      <c r="P937" s="2">
        <f>(Table4[[#This Row],[dZ ft]]&lt;=50)*Table4[[#This Row],[dT days]]</f>
        <v>1.0000000000000018</v>
      </c>
      <c r="Q937">
        <f>YEAR(Table4[[#This Row],[Report Start Date]])</f>
        <v>2021</v>
      </c>
      <c r="R937">
        <f>Table4[[#This Row],[Year Start Date]]</f>
        <v>2021</v>
      </c>
    </row>
    <row r="938" spans="2:18" x14ac:dyDescent="0.3">
      <c r="B938">
        <v>936</v>
      </c>
      <c r="C938" t="s">
        <v>40</v>
      </c>
      <c r="D938" t="s">
        <v>271</v>
      </c>
      <c r="E938">
        <v>11</v>
      </c>
      <c r="F938" s="2">
        <v>4554</v>
      </c>
      <c r="G938" s="2">
        <v>10.041666666666675</v>
      </c>
      <c r="H938">
        <v>0</v>
      </c>
      <c r="I938">
        <v>0</v>
      </c>
      <c r="J938" s="7">
        <v>44529</v>
      </c>
      <c r="K938" s="7">
        <v>44530</v>
      </c>
      <c r="L938" t="s">
        <v>519</v>
      </c>
      <c r="M938" t="str">
        <f>IFERROR(INDEX(Table2[Campaign], MATCH(Table4[[#This Row],[Well Name (WellView Version)]], Table2[Well Name
Actual], 0)), "A_Others")</f>
        <v>SLK - 2021</v>
      </c>
      <c r="N938" s="19">
        <f>IF(Table4[[#This Row],[Report Number]]=_xlfn.MINIFS(Table4[Report Number], Table4[Well Name (WellView Version)], Table4[[#This Row],[Well Name (WellView Version)]]), Table4[[#This Row],[Depth End (MD)]], Table4[[#This Row],[Depth End (MD)]]-F937)</f>
        <v>0</v>
      </c>
      <c r="O938" s="2">
        <f>IF(Table4[[#This Row],[Report Number]]=_xlfn.MINIFS(Table4[Report Number], Table4[Well Name (WellView Version)], Table4[[#This Row],[Well Name (WellView Version)]]), Table4[[#This Row],[Cum Time Log Days_WV]], Table4[[#This Row],[Cum Time Log Days_WV]]-G937)</f>
        <v>1</v>
      </c>
      <c r="P938" s="2">
        <f>(Table4[[#This Row],[dZ ft]]&lt;=50)*Table4[[#This Row],[dT days]]</f>
        <v>1</v>
      </c>
      <c r="Q938">
        <f>YEAR(Table4[[#This Row],[Report Start Date]])</f>
        <v>2021</v>
      </c>
      <c r="R938">
        <f>Table4[[#This Row],[Year Start Date]]</f>
        <v>2021</v>
      </c>
    </row>
    <row r="939" spans="2:18" x14ac:dyDescent="0.3">
      <c r="B939">
        <v>937</v>
      </c>
      <c r="C939" t="s">
        <v>40</v>
      </c>
      <c r="D939" t="s">
        <v>271</v>
      </c>
      <c r="E939">
        <v>12</v>
      </c>
      <c r="F939" s="2">
        <v>4554</v>
      </c>
      <c r="G939" s="2">
        <v>11.041666666666675</v>
      </c>
      <c r="H939">
        <v>0</v>
      </c>
      <c r="I939">
        <v>0</v>
      </c>
      <c r="J939" s="7">
        <v>44530</v>
      </c>
      <c r="K939" s="7">
        <v>44531</v>
      </c>
      <c r="L939" t="s">
        <v>519</v>
      </c>
      <c r="M939" t="str">
        <f>IFERROR(INDEX(Table2[Campaign], MATCH(Table4[[#This Row],[Well Name (WellView Version)]], Table2[Well Name
Actual], 0)), "A_Others")</f>
        <v>SLK - 2021</v>
      </c>
      <c r="N939" s="19">
        <f>IF(Table4[[#This Row],[Report Number]]=_xlfn.MINIFS(Table4[Report Number], Table4[Well Name (WellView Version)], Table4[[#This Row],[Well Name (WellView Version)]]), Table4[[#This Row],[Depth End (MD)]], Table4[[#This Row],[Depth End (MD)]]-F938)</f>
        <v>0</v>
      </c>
      <c r="O939" s="2">
        <f>IF(Table4[[#This Row],[Report Number]]=_xlfn.MINIFS(Table4[Report Number], Table4[Well Name (WellView Version)], Table4[[#This Row],[Well Name (WellView Version)]]), Table4[[#This Row],[Cum Time Log Days_WV]], Table4[[#This Row],[Cum Time Log Days_WV]]-G938)</f>
        <v>1</v>
      </c>
      <c r="P939" s="2">
        <f>(Table4[[#This Row],[dZ ft]]&lt;=50)*Table4[[#This Row],[dT days]]</f>
        <v>1</v>
      </c>
      <c r="Q939">
        <f>YEAR(Table4[[#This Row],[Report Start Date]])</f>
        <v>2021</v>
      </c>
      <c r="R939">
        <f>Table4[[#This Row],[Year Start Date]]</f>
        <v>2021</v>
      </c>
    </row>
    <row r="940" spans="2:18" x14ac:dyDescent="0.3">
      <c r="B940">
        <v>938</v>
      </c>
      <c r="C940" t="s">
        <v>40</v>
      </c>
      <c r="D940" t="s">
        <v>271</v>
      </c>
      <c r="E940">
        <v>13</v>
      </c>
      <c r="F940" s="2">
        <v>4554</v>
      </c>
      <c r="G940" s="2">
        <v>12.041666666666675</v>
      </c>
      <c r="H940">
        <v>0</v>
      </c>
      <c r="I940">
        <v>0</v>
      </c>
      <c r="J940" s="7">
        <v>44531</v>
      </c>
      <c r="K940" s="7">
        <v>44532</v>
      </c>
      <c r="L940" t="s">
        <v>521</v>
      </c>
      <c r="M940" t="str">
        <f>IFERROR(INDEX(Table2[Campaign], MATCH(Table4[[#This Row],[Well Name (WellView Version)]], Table2[Well Name
Actual], 0)), "A_Others")</f>
        <v>SLK - 2021</v>
      </c>
      <c r="N940" s="19">
        <f>IF(Table4[[#This Row],[Report Number]]=_xlfn.MINIFS(Table4[Report Number], Table4[Well Name (WellView Version)], Table4[[#This Row],[Well Name (WellView Version)]]), Table4[[#This Row],[Depth End (MD)]], Table4[[#This Row],[Depth End (MD)]]-F939)</f>
        <v>0</v>
      </c>
      <c r="O940" s="2">
        <f>IF(Table4[[#This Row],[Report Number]]=_xlfn.MINIFS(Table4[Report Number], Table4[Well Name (WellView Version)], Table4[[#This Row],[Well Name (WellView Version)]]), Table4[[#This Row],[Cum Time Log Days_WV]], Table4[[#This Row],[Cum Time Log Days_WV]]-G939)</f>
        <v>1</v>
      </c>
      <c r="P940" s="2">
        <f>(Table4[[#This Row],[dZ ft]]&lt;=50)*Table4[[#This Row],[dT days]]</f>
        <v>1</v>
      </c>
      <c r="Q940">
        <f>YEAR(Table4[[#This Row],[Report Start Date]])</f>
        <v>2021</v>
      </c>
      <c r="R940">
        <f>Table4[[#This Row],[Year Start Date]]</f>
        <v>2021</v>
      </c>
    </row>
    <row r="941" spans="2:18" x14ac:dyDescent="0.3">
      <c r="B941">
        <v>939</v>
      </c>
      <c r="C941" t="s">
        <v>40</v>
      </c>
      <c r="D941" t="s">
        <v>271</v>
      </c>
      <c r="E941">
        <v>14</v>
      </c>
      <c r="F941" s="2">
        <v>4642</v>
      </c>
      <c r="G941" s="2">
        <v>13.041666666666675</v>
      </c>
      <c r="H941">
        <v>88.000000000000043</v>
      </c>
      <c r="I941">
        <v>88.000000000000043</v>
      </c>
      <c r="J941" s="7">
        <v>44532</v>
      </c>
      <c r="K941" s="7">
        <v>44533</v>
      </c>
      <c r="L941" t="s">
        <v>521</v>
      </c>
      <c r="M941" t="str">
        <f>IFERROR(INDEX(Table2[Campaign], MATCH(Table4[[#This Row],[Well Name (WellView Version)]], Table2[Well Name
Actual], 0)), "A_Others")</f>
        <v>SLK - 2021</v>
      </c>
      <c r="N941" s="19">
        <f>IF(Table4[[#This Row],[Report Number]]=_xlfn.MINIFS(Table4[Report Number], Table4[Well Name (WellView Version)], Table4[[#This Row],[Well Name (WellView Version)]]), Table4[[#This Row],[Depth End (MD)]], Table4[[#This Row],[Depth End (MD)]]-F940)</f>
        <v>88</v>
      </c>
      <c r="O941" s="2">
        <f>IF(Table4[[#This Row],[Report Number]]=_xlfn.MINIFS(Table4[Report Number], Table4[Well Name (WellView Version)], Table4[[#This Row],[Well Name (WellView Version)]]), Table4[[#This Row],[Cum Time Log Days_WV]], Table4[[#This Row],[Cum Time Log Days_WV]]-G940)</f>
        <v>1</v>
      </c>
      <c r="P941" s="2">
        <f>(Table4[[#This Row],[dZ ft]]&lt;=50)*Table4[[#This Row],[dT days]]</f>
        <v>0</v>
      </c>
      <c r="Q941">
        <f>YEAR(Table4[[#This Row],[Report Start Date]])</f>
        <v>2021</v>
      </c>
      <c r="R941">
        <f>Table4[[#This Row],[Year Start Date]]</f>
        <v>2021</v>
      </c>
    </row>
    <row r="942" spans="2:18" x14ac:dyDescent="0.3">
      <c r="B942">
        <v>940</v>
      </c>
      <c r="C942" t="s">
        <v>40</v>
      </c>
      <c r="D942" t="s">
        <v>271</v>
      </c>
      <c r="E942">
        <v>15</v>
      </c>
      <c r="F942" s="2">
        <v>5424</v>
      </c>
      <c r="G942" s="2">
        <v>14.041666666666675</v>
      </c>
      <c r="H942">
        <v>781.99999999999966</v>
      </c>
      <c r="I942">
        <v>781.99999999999966</v>
      </c>
      <c r="J942" s="7">
        <v>44533</v>
      </c>
      <c r="K942" s="7">
        <v>44534</v>
      </c>
      <c r="L942" t="s">
        <v>521</v>
      </c>
      <c r="M942" t="str">
        <f>IFERROR(INDEX(Table2[Campaign], MATCH(Table4[[#This Row],[Well Name (WellView Version)]], Table2[Well Name
Actual], 0)), "A_Others")</f>
        <v>SLK - 2021</v>
      </c>
      <c r="N942" s="19">
        <f>IF(Table4[[#This Row],[Report Number]]=_xlfn.MINIFS(Table4[Report Number], Table4[Well Name (WellView Version)], Table4[[#This Row],[Well Name (WellView Version)]]), Table4[[#This Row],[Depth End (MD)]], Table4[[#This Row],[Depth End (MD)]]-F941)</f>
        <v>782</v>
      </c>
      <c r="O942" s="2">
        <f>IF(Table4[[#This Row],[Report Number]]=_xlfn.MINIFS(Table4[Report Number], Table4[Well Name (WellView Version)], Table4[[#This Row],[Well Name (WellView Version)]]), Table4[[#This Row],[Cum Time Log Days_WV]], Table4[[#This Row],[Cum Time Log Days_WV]]-G941)</f>
        <v>1</v>
      </c>
      <c r="P942" s="2">
        <f>(Table4[[#This Row],[dZ ft]]&lt;=50)*Table4[[#This Row],[dT days]]</f>
        <v>0</v>
      </c>
      <c r="Q942">
        <f>YEAR(Table4[[#This Row],[Report Start Date]])</f>
        <v>2021</v>
      </c>
      <c r="R942">
        <f>Table4[[#This Row],[Year Start Date]]</f>
        <v>2021</v>
      </c>
    </row>
    <row r="943" spans="2:18" x14ac:dyDescent="0.3">
      <c r="B943">
        <v>941</v>
      </c>
      <c r="C943" t="s">
        <v>40</v>
      </c>
      <c r="D943" t="s">
        <v>271</v>
      </c>
      <c r="E943">
        <v>16</v>
      </c>
      <c r="F943" s="2">
        <v>6650</v>
      </c>
      <c r="G943" s="2">
        <v>15.041666666666675</v>
      </c>
      <c r="H943">
        <v>1226</v>
      </c>
      <c r="I943">
        <v>1226</v>
      </c>
      <c r="J943" s="7">
        <v>44534</v>
      </c>
      <c r="K943" s="7">
        <v>44535</v>
      </c>
      <c r="L943" t="s">
        <v>521</v>
      </c>
      <c r="M943" t="str">
        <f>IFERROR(INDEX(Table2[Campaign], MATCH(Table4[[#This Row],[Well Name (WellView Version)]], Table2[Well Name
Actual], 0)), "A_Others")</f>
        <v>SLK - 2021</v>
      </c>
      <c r="N943" s="19">
        <f>IF(Table4[[#This Row],[Report Number]]=_xlfn.MINIFS(Table4[Report Number], Table4[Well Name (WellView Version)], Table4[[#This Row],[Well Name (WellView Version)]]), Table4[[#This Row],[Depth End (MD)]], Table4[[#This Row],[Depth End (MD)]]-F942)</f>
        <v>1226</v>
      </c>
      <c r="O943" s="2">
        <f>IF(Table4[[#This Row],[Report Number]]=_xlfn.MINIFS(Table4[Report Number], Table4[Well Name (WellView Version)], Table4[[#This Row],[Well Name (WellView Version)]]), Table4[[#This Row],[Cum Time Log Days_WV]], Table4[[#This Row],[Cum Time Log Days_WV]]-G942)</f>
        <v>1</v>
      </c>
      <c r="P943" s="2">
        <f>(Table4[[#This Row],[dZ ft]]&lt;=50)*Table4[[#This Row],[dT days]]</f>
        <v>0</v>
      </c>
      <c r="Q943">
        <f>YEAR(Table4[[#This Row],[Report Start Date]])</f>
        <v>2021</v>
      </c>
      <c r="R943">
        <f>Table4[[#This Row],[Year Start Date]]</f>
        <v>2021</v>
      </c>
    </row>
    <row r="944" spans="2:18" x14ac:dyDescent="0.3">
      <c r="B944">
        <v>942</v>
      </c>
      <c r="C944" t="s">
        <v>40</v>
      </c>
      <c r="D944" t="s">
        <v>271</v>
      </c>
      <c r="E944">
        <v>17</v>
      </c>
      <c r="F944" s="2">
        <v>7532</v>
      </c>
      <c r="G944" s="2">
        <v>16.041666666666675</v>
      </c>
      <c r="H944">
        <v>881.99999999999977</v>
      </c>
      <c r="I944">
        <v>881.99999999999977</v>
      </c>
      <c r="J944" s="7">
        <v>44535</v>
      </c>
      <c r="K944" s="7">
        <v>44536</v>
      </c>
      <c r="L944" t="s">
        <v>521</v>
      </c>
      <c r="M944" t="str">
        <f>IFERROR(INDEX(Table2[Campaign], MATCH(Table4[[#This Row],[Well Name (WellView Version)]], Table2[Well Name
Actual], 0)), "A_Others")</f>
        <v>SLK - 2021</v>
      </c>
      <c r="N944" s="19">
        <f>IF(Table4[[#This Row],[Report Number]]=_xlfn.MINIFS(Table4[Report Number], Table4[Well Name (WellView Version)], Table4[[#This Row],[Well Name (WellView Version)]]), Table4[[#This Row],[Depth End (MD)]], Table4[[#This Row],[Depth End (MD)]]-F943)</f>
        <v>882</v>
      </c>
      <c r="O944" s="2">
        <f>IF(Table4[[#This Row],[Report Number]]=_xlfn.MINIFS(Table4[Report Number], Table4[Well Name (WellView Version)], Table4[[#This Row],[Well Name (WellView Version)]]), Table4[[#This Row],[Cum Time Log Days_WV]], Table4[[#This Row],[Cum Time Log Days_WV]]-G943)</f>
        <v>1</v>
      </c>
      <c r="P944" s="2">
        <f>(Table4[[#This Row],[dZ ft]]&lt;=50)*Table4[[#This Row],[dT days]]</f>
        <v>0</v>
      </c>
      <c r="Q944">
        <f>YEAR(Table4[[#This Row],[Report Start Date]])</f>
        <v>2021</v>
      </c>
      <c r="R944">
        <f>Table4[[#This Row],[Year Start Date]]</f>
        <v>2021</v>
      </c>
    </row>
    <row r="945" spans="2:18" x14ac:dyDescent="0.3">
      <c r="B945">
        <v>943</v>
      </c>
      <c r="C945" t="s">
        <v>40</v>
      </c>
      <c r="D945" t="s">
        <v>271</v>
      </c>
      <c r="E945">
        <v>18</v>
      </c>
      <c r="F945" s="2">
        <v>7532</v>
      </c>
      <c r="G945" s="2">
        <v>17.041666666666675</v>
      </c>
      <c r="H945">
        <v>0</v>
      </c>
      <c r="I945">
        <v>0</v>
      </c>
      <c r="J945" s="7">
        <v>44536</v>
      </c>
      <c r="K945" s="7">
        <v>44537</v>
      </c>
      <c r="L945" t="s">
        <v>520</v>
      </c>
      <c r="M945" t="str">
        <f>IFERROR(INDEX(Table2[Campaign], MATCH(Table4[[#This Row],[Well Name (WellView Version)]], Table2[Well Name
Actual], 0)), "A_Others")</f>
        <v>SLK - 2021</v>
      </c>
      <c r="N945" s="19">
        <f>IF(Table4[[#This Row],[Report Number]]=_xlfn.MINIFS(Table4[Report Number], Table4[Well Name (WellView Version)], Table4[[#This Row],[Well Name (WellView Version)]]), Table4[[#This Row],[Depth End (MD)]], Table4[[#This Row],[Depth End (MD)]]-F944)</f>
        <v>0</v>
      </c>
      <c r="O945" s="2">
        <f>IF(Table4[[#This Row],[Report Number]]=_xlfn.MINIFS(Table4[Report Number], Table4[Well Name (WellView Version)], Table4[[#This Row],[Well Name (WellView Version)]]), Table4[[#This Row],[Cum Time Log Days_WV]], Table4[[#This Row],[Cum Time Log Days_WV]]-G944)</f>
        <v>1</v>
      </c>
      <c r="P945" s="2">
        <f>(Table4[[#This Row],[dZ ft]]&lt;=50)*Table4[[#This Row],[dT days]]</f>
        <v>1</v>
      </c>
      <c r="Q945">
        <f>YEAR(Table4[[#This Row],[Report Start Date]])</f>
        <v>2021</v>
      </c>
      <c r="R945">
        <f>Table4[[#This Row],[Year Start Date]]</f>
        <v>2021</v>
      </c>
    </row>
    <row r="946" spans="2:18" x14ac:dyDescent="0.3">
      <c r="B946">
        <v>944</v>
      </c>
      <c r="C946" t="s">
        <v>40</v>
      </c>
      <c r="D946" t="s">
        <v>271</v>
      </c>
      <c r="E946">
        <v>19</v>
      </c>
      <c r="F946" s="2">
        <v>8118.0000000000009</v>
      </c>
      <c r="G946" s="2">
        <v>18.041666666666675</v>
      </c>
      <c r="H946">
        <v>586.00000000000102</v>
      </c>
      <c r="I946">
        <v>586.00000000000102</v>
      </c>
      <c r="J946" s="7">
        <v>44537</v>
      </c>
      <c r="K946" s="7">
        <v>44538</v>
      </c>
      <c r="L946" t="s">
        <v>520</v>
      </c>
      <c r="M946" t="str">
        <f>IFERROR(INDEX(Table2[Campaign], MATCH(Table4[[#This Row],[Well Name (WellView Version)]], Table2[Well Name
Actual], 0)), "A_Others")</f>
        <v>SLK - 2021</v>
      </c>
      <c r="N946" s="19">
        <f>IF(Table4[[#This Row],[Report Number]]=_xlfn.MINIFS(Table4[Report Number], Table4[Well Name (WellView Version)], Table4[[#This Row],[Well Name (WellView Version)]]), Table4[[#This Row],[Depth End (MD)]], Table4[[#This Row],[Depth End (MD)]]-F945)</f>
        <v>586.00000000000091</v>
      </c>
      <c r="O946" s="2">
        <f>IF(Table4[[#This Row],[Report Number]]=_xlfn.MINIFS(Table4[Report Number], Table4[Well Name (WellView Version)], Table4[[#This Row],[Well Name (WellView Version)]]), Table4[[#This Row],[Cum Time Log Days_WV]], Table4[[#This Row],[Cum Time Log Days_WV]]-G945)</f>
        <v>1</v>
      </c>
      <c r="P946" s="2">
        <f>(Table4[[#This Row],[dZ ft]]&lt;=50)*Table4[[#This Row],[dT days]]</f>
        <v>0</v>
      </c>
      <c r="Q946">
        <f>YEAR(Table4[[#This Row],[Report Start Date]])</f>
        <v>2021</v>
      </c>
      <c r="R946">
        <f>Table4[[#This Row],[Year Start Date]]</f>
        <v>2021</v>
      </c>
    </row>
    <row r="947" spans="2:18" x14ac:dyDescent="0.3">
      <c r="B947">
        <v>945</v>
      </c>
      <c r="C947" t="s">
        <v>40</v>
      </c>
      <c r="D947" t="s">
        <v>271</v>
      </c>
      <c r="E947">
        <v>20</v>
      </c>
      <c r="F947" s="2">
        <v>8825</v>
      </c>
      <c r="G947" s="2">
        <v>19.041666666666675</v>
      </c>
      <c r="H947">
        <v>706.99999999999932</v>
      </c>
      <c r="I947">
        <v>706.99999999999932</v>
      </c>
      <c r="J947" s="7">
        <v>44538</v>
      </c>
      <c r="K947" s="7">
        <v>44539</v>
      </c>
      <c r="L947" t="s">
        <v>520</v>
      </c>
      <c r="M947" t="str">
        <f>IFERROR(INDEX(Table2[Campaign], MATCH(Table4[[#This Row],[Well Name (WellView Version)]], Table2[Well Name
Actual], 0)), "A_Others")</f>
        <v>SLK - 2021</v>
      </c>
      <c r="N947" s="19">
        <f>IF(Table4[[#This Row],[Report Number]]=_xlfn.MINIFS(Table4[Report Number], Table4[Well Name (WellView Version)], Table4[[#This Row],[Well Name (WellView Version)]]), Table4[[#This Row],[Depth End (MD)]], Table4[[#This Row],[Depth End (MD)]]-F946)</f>
        <v>706.99999999999909</v>
      </c>
      <c r="O947" s="2">
        <f>IF(Table4[[#This Row],[Report Number]]=_xlfn.MINIFS(Table4[Report Number], Table4[Well Name (WellView Version)], Table4[[#This Row],[Well Name (WellView Version)]]), Table4[[#This Row],[Cum Time Log Days_WV]], Table4[[#This Row],[Cum Time Log Days_WV]]-G946)</f>
        <v>1</v>
      </c>
      <c r="P947" s="2">
        <f>(Table4[[#This Row],[dZ ft]]&lt;=50)*Table4[[#This Row],[dT days]]</f>
        <v>0</v>
      </c>
      <c r="Q947">
        <f>YEAR(Table4[[#This Row],[Report Start Date]])</f>
        <v>2021</v>
      </c>
      <c r="R947">
        <f>Table4[[#This Row],[Year Start Date]]</f>
        <v>2021</v>
      </c>
    </row>
    <row r="948" spans="2:18" x14ac:dyDescent="0.3">
      <c r="B948">
        <v>946</v>
      </c>
      <c r="C948" t="s">
        <v>40</v>
      </c>
      <c r="D948" t="s">
        <v>271</v>
      </c>
      <c r="E948">
        <v>21</v>
      </c>
      <c r="F948" s="2">
        <v>8919</v>
      </c>
      <c r="G948" s="2">
        <v>20.041666666666675</v>
      </c>
      <c r="H948">
        <v>93.999999999999304</v>
      </c>
      <c r="I948">
        <v>93.999999999999304</v>
      </c>
      <c r="J948" s="7">
        <v>44539</v>
      </c>
      <c r="K948" s="7">
        <v>44540</v>
      </c>
      <c r="L948" t="s">
        <v>522</v>
      </c>
      <c r="M948" t="str">
        <f>IFERROR(INDEX(Table2[Campaign], MATCH(Table4[[#This Row],[Well Name (WellView Version)]], Table2[Well Name
Actual], 0)), "A_Others")</f>
        <v>SLK - 2021</v>
      </c>
      <c r="N948" s="19">
        <f>IF(Table4[[#This Row],[Report Number]]=_xlfn.MINIFS(Table4[Report Number], Table4[Well Name (WellView Version)], Table4[[#This Row],[Well Name (WellView Version)]]), Table4[[#This Row],[Depth End (MD)]], Table4[[#This Row],[Depth End (MD)]]-F947)</f>
        <v>94</v>
      </c>
      <c r="O948" s="2">
        <f>IF(Table4[[#This Row],[Report Number]]=_xlfn.MINIFS(Table4[Report Number], Table4[Well Name (WellView Version)], Table4[[#This Row],[Well Name (WellView Version)]]), Table4[[#This Row],[Cum Time Log Days_WV]], Table4[[#This Row],[Cum Time Log Days_WV]]-G947)</f>
        <v>1</v>
      </c>
      <c r="P948" s="2">
        <f>(Table4[[#This Row],[dZ ft]]&lt;=50)*Table4[[#This Row],[dT days]]</f>
        <v>0</v>
      </c>
      <c r="Q948">
        <f>YEAR(Table4[[#This Row],[Report Start Date]])</f>
        <v>2021</v>
      </c>
      <c r="R948">
        <f>Table4[[#This Row],[Year Start Date]]</f>
        <v>2021</v>
      </c>
    </row>
    <row r="949" spans="2:18" x14ac:dyDescent="0.3">
      <c r="B949">
        <v>947</v>
      </c>
      <c r="C949" t="s">
        <v>40</v>
      </c>
      <c r="D949" t="s">
        <v>271</v>
      </c>
      <c r="E949">
        <v>22</v>
      </c>
      <c r="F949" s="2">
        <v>8919</v>
      </c>
      <c r="G949" s="2">
        <v>21.041666666666675</v>
      </c>
      <c r="H949">
        <v>0</v>
      </c>
      <c r="I949">
        <v>0</v>
      </c>
      <c r="J949" s="7">
        <v>44540</v>
      </c>
      <c r="K949" s="7">
        <v>44541</v>
      </c>
      <c r="L949" t="s">
        <v>522</v>
      </c>
      <c r="M949" t="str">
        <f>IFERROR(INDEX(Table2[Campaign], MATCH(Table4[[#This Row],[Well Name (WellView Version)]], Table2[Well Name
Actual], 0)), "A_Others")</f>
        <v>SLK - 2021</v>
      </c>
      <c r="N949" s="19">
        <f>IF(Table4[[#This Row],[Report Number]]=_xlfn.MINIFS(Table4[Report Number], Table4[Well Name (WellView Version)], Table4[[#This Row],[Well Name (WellView Version)]]), Table4[[#This Row],[Depth End (MD)]], Table4[[#This Row],[Depth End (MD)]]-F948)</f>
        <v>0</v>
      </c>
      <c r="O949" s="2">
        <f>IF(Table4[[#This Row],[Report Number]]=_xlfn.MINIFS(Table4[Report Number], Table4[Well Name (WellView Version)], Table4[[#This Row],[Well Name (WellView Version)]]), Table4[[#This Row],[Cum Time Log Days_WV]], Table4[[#This Row],[Cum Time Log Days_WV]]-G948)</f>
        <v>1</v>
      </c>
      <c r="P949" s="2">
        <f>(Table4[[#This Row],[dZ ft]]&lt;=50)*Table4[[#This Row],[dT days]]</f>
        <v>1</v>
      </c>
      <c r="Q949">
        <f>YEAR(Table4[[#This Row],[Report Start Date]])</f>
        <v>2021</v>
      </c>
      <c r="R949">
        <f>Table4[[#This Row],[Year Start Date]]</f>
        <v>2021</v>
      </c>
    </row>
    <row r="950" spans="2:18" x14ac:dyDescent="0.3">
      <c r="B950">
        <v>948</v>
      </c>
      <c r="C950" t="s">
        <v>40</v>
      </c>
      <c r="D950" t="s">
        <v>271</v>
      </c>
      <c r="E950">
        <v>23</v>
      </c>
      <c r="F950" s="2">
        <v>8919</v>
      </c>
      <c r="G950" s="2">
        <v>22.000000000000011</v>
      </c>
      <c r="H950">
        <v>0</v>
      </c>
      <c r="I950">
        <v>0</v>
      </c>
      <c r="J950" s="7">
        <v>44541</v>
      </c>
      <c r="K950" s="7">
        <v>44542</v>
      </c>
      <c r="L950" t="s">
        <v>522</v>
      </c>
      <c r="M950" t="str">
        <f>IFERROR(INDEX(Table2[Campaign], MATCH(Table4[[#This Row],[Well Name (WellView Version)]], Table2[Well Name
Actual], 0)), "A_Others")</f>
        <v>SLK - 2021</v>
      </c>
      <c r="N950" s="19">
        <f>IF(Table4[[#This Row],[Report Number]]=_xlfn.MINIFS(Table4[Report Number], Table4[Well Name (WellView Version)], Table4[[#This Row],[Well Name (WellView Version)]]), Table4[[#This Row],[Depth End (MD)]], Table4[[#This Row],[Depth End (MD)]]-F949)</f>
        <v>0</v>
      </c>
      <c r="O950" s="2">
        <f>IF(Table4[[#This Row],[Report Number]]=_xlfn.MINIFS(Table4[Report Number], Table4[Well Name (WellView Version)], Table4[[#This Row],[Well Name (WellView Version)]]), Table4[[#This Row],[Cum Time Log Days_WV]], Table4[[#This Row],[Cum Time Log Days_WV]]-G949)</f>
        <v>0.9583333333333357</v>
      </c>
      <c r="P950" s="2">
        <f>(Table4[[#This Row],[dZ ft]]&lt;=50)*Table4[[#This Row],[dT days]]</f>
        <v>0.9583333333333357</v>
      </c>
      <c r="Q950">
        <f>YEAR(Table4[[#This Row],[Report Start Date]])</f>
        <v>2021</v>
      </c>
      <c r="R950">
        <f>Table4[[#This Row],[Year Start Date]]</f>
        <v>2021</v>
      </c>
    </row>
    <row r="951" spans="2:18" x14ac:dyDescent="0.3">
      <c r="B951">
        <v>949</v>
      </c>
      <c r="C951" t="s">
        <v>297</v>
      </c>
      <c r="D951" t="s">
        <v>410</v>
      </c>
      <c r="E951">
        <v>1</v>
      </c>
      <c r="F951" s="2">
        <v>0</v>
      </c>
      <c r="G951" s="2">
        <v>0.64583333333333393</v>
      </c>
      <c r="J951" s="7">
        <v>44556.354166666664</v>
      </c>
      <c r="K951" s="7">
        <v>44557</v>
      </c>
      <c r="L951" t="s">
        <v>520</v>
      </c>
      <c r="M951" t="str">
        <f>IFERROR(INDEX(Table2[Campaign], MATCH(Table4[[#This Row],[Well Name (WellView Version)]], Table2[Well Name
Actual], 0)), "A_Others")</f>
        <v>SLK - 2021</v>
      </c>
      <c r="N951" s="19">
        <f>IF(Table4[[#This Row],[Report Number]]=_xlfn.MINIFS(Table4[Report Number], Table4[Well Name (WellView Version)], Table4[[#This Row],[Well Name (WellView Version)]]), Table4[[#This Row],[Depth End (MD)]], Table4[[#This Row],[Depth End (MD)]]-F950)</f>
        <v>0</v>
      </c>
      <c r="O951" s="2">
        <f>IF(Table4[[#This Row],[Report Number]]=_xlfn.MINIFS(Table4[Report Number], Table4[Well Name (WellView Version)], Table4[[#This Row],[Well Name (WellView Version)]]), Table4[[#This Row],[Cum Time Log Days_WV]], Table4[[#This Row],[Cum Time Log Days_WV]]-G950)</f>
        <v>0.64583333333333393</v>
      </c>
      <c r="P951" s="2">
        <f>(Table4[[#This Row],[dZ ft]]&lt;=50)*Table4[[#This Row],[dT days]]</f>
        <v>0.64583333333333393</v>
      </c>
      <c r="Q951">
        <f>YEAR(Table4[[#This Row],[Report Start Date]])</f>
        <v>2021</v>
      </c>
      <c r="R951">
        <f>Table4[[#This Row],[Year Start Date]]</f>
        <v>2021</v>
      </c>
    </row>
    <row r="952" spans="2:18" x14ac:dyDescent="0.3">
      <c r="B952">
        <v>950</v>
      </c>
      <c r="C952" t="s">
        <v>297</v>
      </c>
      <c r="D952" t="s">
        <v>410</v>
      </c>
      <c r="E952">
        <v>2</v>
      </c>
      <c r="F952" s="2">
        <v>0</v>
      </c>
      <c r="G952" s="2">
        <v>1.6458333333333348</v>
      </c>
      <c r="J952" s="7">
        <v>44557</v>
      </c>
      <c r="K952" s="7">
        <v>44558</v>
      </c>
      <c r="L952" t="s">
        <v>520</v>
      </c>
      <c r="M952" t="str">
        <f>IFERROR(INDEX(Table2[Campaign], MATCH(Table4[[#This Row],[Well Name (WellView Version)]], Table2[Well Name
Actual], 0)), "A_Others")</f>
        <v>SLK - 2021</v>
      </c>
      <c r="N952" s="19">
        <f>IF(Table4[[#This Row],[Report Number]]=_xlfn.MINIFS(Table4[Report Number], Table4[Well Name (WellView Version)], Table4[[#This Row],[Well Name (WellView Version)]]), Table4[[#This Row],[Depth End (MD)]], Table4[[#This Row],[Depth End (MD)]]-F951)</f>
        <v>0</v>
      </c>
      <c r="O952" s="2">
        <f>IF(Table4[[#This Row],[Report Number]]=_xlfn.MINIFS(Table4[Report Number], Table4[Well Name (WellView Version)], Table4[[#This Row],[Well Name (WellView Version)]]), Table4[[#This Row],[Cum Time Log Days_WV]], Table4[[#This Row],[Cum Time Log Days_WV]]-G951)</f>
        <v>1.0000000000000009</v>
      </c>
      <c r="P952" s="2">
        <f>(Table4[[#This Row],[dZ ft]]&lt;=50)*Table4[[#This Row],[dT days]]</f>
        <v>1.0000000000000009</v>
      </c>
      <c r="Q952">
        <f>YEAR(Table4[[#This Row],[Report Start Date]])</f>
        <v>2021</v>
      </c>
      <c r="R952">
        <f>Table4[[#This Row],[Year Start Date]]</f>
        <v>2021</v>
      </c>
    </row>
    <row r="953" spans="2:18" x14ac:dyDescent="0.3">
      <c r="B953">
        <v>951</v>
      </c>
      <c r="C953" t="s">
        <v>297</v>
      </c>
      <c r="D953" t="s">
        <v>410</v>
      </c>
      <c r="E953">
        <v>3</v>
      </c>
      <c r="F953" s="2">
        <v>0</v>
      </c>
      <c r="G953" s="2">
        <v>2.6458333333333357</v>
      </c>
      <c r="J953" s="7">
        <v>44558</v>
      </c>
      <c r="K953" s="7">
        <v>44559</v>
      </c>
      <c r="L953" t="s">
        <v>520</v>
      </c>
      <c r="M953" t="str">
        <f>IFERROR(INDEX(Table2[Campaign], MATCH(Table4[[#This Row],[Well Name (WellView Version)]], Table2[Well Name
Actual], 0)), "A_Others")</f>
        <v>SLK - 2021</v>
      </c>
      <c r="N953" s="19">
        <f>IF(Table4[[#This Row],[Report Number]]=_xlfn.MINIFS(Table4[Report Number], Table4[Well Name (WellView Version)], Table4[[#This Row],[Well Name (WellView Version)]]), Table4[[#This Row],[Depth End (MD)]], Table4[[#This Row],[Depth End (MD)]]-F952)</f>
        <v>0</v>
      </c>
      <c r="O953" s="2">
        <f>IF(Table4[[#This Row],[Report Number]]=_xlfn.MINIFS(Table4[Report Number], Table4[Well Name (WellView Version)], Table4[[#This Row],[Well Name (WellView Version)]]), Table4[[#This Row],[Cum Time Log Days_WV]], Table4[[#This Row],[Cum Time Log Days_WV]]-G952)</f>
        <v>1.0000000000000009</v>
      </c>
      <c r="P953" s="2">
        <f>(Table4[[#This Row],[dZ ft]]&lt;=50)*Table4[[#This Row],[dT days]]</f>
        <v>1.0000000000000009</v>
      </c>
      <c r="Q953">
        <f>YEAR(Table4[[#This Row],[Report Start Date]])</f>
        <v>2021</v>
      </c>
      <c r="R953">
        <f>Table4[[#This Row],[Year Start Date]]</f>
        <v>2021</v>
      </c>
    </row>
    <row r="954" spans="2:18" x14ac:dyDescent="0.3">
      <c r="B954">
        <v>952</v>
      </c>
      <c r="C954" t="s">
        <v>297</v>
      </c>
      <c r="D954" t="s">
        <v>410</v>
      </c>
      <c r="E954">
        <v>4</v>
      </c>
      <c r="F954" s="2">
        <v>0</v>
      </c>
      <c r="G954" s="2">
        <v>3.6458333333333366</v>
      </c>
      <c r="J954" s="7">
        <v>44559</v>
      </c>
      <c r="K954" s="7">
        <v>44560</v>
      </c>
      <c r="L954" t="s">
        <v>520</v>
      </c>
      <c r="M954" t="str">
        <f>IFERROR(INDEX(Table2[Campaign], MATCH(Table4[[#This Row],[Well Name (WellView Version)]], Table2[Well Name
Actual], 0)), "A_Others")</f>
        <v>SLK - 2021</v>
      </c>
      <c r="N954" s="19">
        <f>IF(Table4[[#This Row],[Report Number]]=_xlfn.MINIFS(Table4[Report Number], Table4[Well Name (WellView Version)], Table4[[#This Row],[Well Name (WellView Version)]]), Table4[[#This Row],[Depth End (MD)]], Table4[[#This Row],[Depth End (MD)]]-F953)</f>
        <v>0</v>
      </c>
      <c r="O954" s="2">
        <f>IF(Table4[[#This Row],[Report Number]]=_xlfn.MINIFS(Table4[Report Number], Table4[Well Name (WellView Version)], Table4[[#This Row],[Well Name (WellView Version)]]), Table4[[#This Row],[Cum Time Log Days_WV]], Table4[[#This Row],[Cum Time Log Days_WV]]-G953)</f>
        <v>1.0000000000000009</v>
      </c>
      <c r="P954" s="2">
        <f>(Table4[[#This Row],[dZ ft]]&lt;=50)*Table4[[#This Row],[dT days]]</f>
        <v>1.0000000000000009</v>
      </c>
      <c r="Q954">
        <f>YEAR(Table4[[#This Row],[Report Start Date]])</f>
        <v>2021</v>
      </c>
      <c r="R954">
        <f>Table4[[#This Row],[Year Start Date]]</f>
        <v>2021</v>
      </c>
    </row>
    <row r="955" spans="2:18" x14ac:dyDescent="0.3">
      <c r="B955">
        <v>953</v>
      </c>
      <c r="C955" t="s">
        <v>297</v>
      </c>
      <c r="D955" t="s">
        <v>410</v>
      </c>
      <c r="E955">
        <v>5</v>
      </c>
      <c r="F955" s="2">
        <v>0</v>
      </c>
      <c r="G955" s="2">
        <v>4.6458333333333375</v>
      </c>
      <c r="J955" s="7">
        <v>44560</v>
      </c>
      <c r="K955" s="7">
        <v>44561</v>
      </c>
      <c r="L955" t="s">
        <v>520</v>
      </c>
      <c r="M955" t="str">
        <f>IFERROR(INDEX(Table2[Campaign], MATCH(Table4[[#This Row],[Well Name (WellView Version)]], Table2[Well Name
Actual], 0)), "A_Others")</f>
        <v>SLK - 2021</v>
      </c>
      <c r="N955" s="19">
        <f>IF(Table4[[#This Row],[Report Number]]=_xlfn.MINIFS(Table4[Report Number], Table4[Well Name (WellView Version)], Table4[[#This Row],[Well Name (WellView Version)]]), Table4[[#This Row],[Depth End (MD)]], Table4[[#This Row],[Depth End (MD)]]-F954)</f>
        <v>0</v>
      </c>
      <c r="O955" s="2">
        <f>IF(Table4[[#This Row],[Report Number]]=_xlfn.MINIFS(Table4[Report Number], Table4[Well Name (WellView Version)], Table4[[#This Row],[Well Name (WellView Version)]]), Table4[[#This Row],[Cum Time Log Days_WV]], Table4[[#This Row],[Cum Time Log Days_WV]]-G954)</f>
        <v>1.0000000000000009</v>
      </c>
      <c r="P955" s="2">
        <f>(Table4[[#This Row],[dZ ft]]&lt;=50)*Table4[[#This Row],[dT days]]</f>
        <v>1.0000000000000009</v>
      </c>
      <c r="Q955">
        <f>YEAR(Table4[[#This Row],[Report Start Date]])</f>
        <v>2021</v>
      </c>
      <c r="R955">
        <f>Table4[[#This Row],[Year Start Date]]</f>
        <v>2021</v>
      </c>
    </row>
    <row r="956" spans="2:18" x14ac:dyDescent="0.3">
      <c r="B956">
        <v>954</v>
      </c>
      <c r="C956" t="s">
        <v>297</v>
      </c>
      <c r="D956" t="s">
        <v>410</v>
      </c>
      <c r="E956">
        <v>6</v>
      </c>
      <c r="F956" s="2">
        <v>3144</v>
      </c>
      <c r="G956" s="2">
        <v>5.6458333333333384</v>
      </c>
      <c r="H956">
        <v>55.000000000000028</v>
      </c>
      <c r="I956">
        <v>55.000000000000028</v>
      </c>
      <c r="J956" s="7">
        <v>44561</v>
      </c>
      <c r="K956" s="7">
        <v>44562</v>
      </c>
      <c r="L956" t="s">
        <v>520</v>
      </c>
      <c r="M956" t="str">
        <f>IFERROR(INDEX(Table2[Campaign], MATCH(Table4[[#This Row],[Well Name (WellView Version)]], Table2[Well Name
Actual], 0)), "A_Others")</f>
        <v>SLK - 2021</v>
      </c>
      <c r="N956" s="19">
        <f>IF(Table4[[#This Row],[Report Number]]=_xlfn.MINIFS(Table4[Report Number], Table4[Well Name (WellView Version)], Table4[[#This Row],[Well Name (WellView Version)]]), Table4[[#This Row],[Depth End (MD)]], Table4[[#This Row],[Depth End (MD)]]-F955)</f>
        <v>3144</v>
      </c>
      <c r="O956" s="2">
        <f>IF(Table4[[#This Row],[Report Number]]=_xlfn.MINIFS(Table4[Report Number], Table4[Well Name (WellView Version)], Table4[[#This Row],[Well Name (WellView Version)]]), Table4[[#This Row],[Cum Time Log Days_WV]], Table4[[#This Row],[Cum Time Log Days_WV]]-G955)</f>
        <v>1.0000000000000009</v>
      </c>
      <c r="P956" s="2">
        <f>(Table4[[#This Row],[dZ ft]]&lt;=50)*Table4[[#This Row],[dT days]]</f>
        <v>0</v>
      </c>
      <c r="Q956">
        <f>YEAR(Table4[[#This Row],[Report Start Date]])</f>
        <v>2021</v>
      </c>
      <c r="R956">
        <f>Table4[[#This Row],[Year Start Date]]</f>
        <v>2021</v>
      </c>
    </row>
    <row r="957" spans="2:18" x14ac:dyDescent="0.3">
      <c r="B957">
        <v>955</v>
      </c>
      <c r="C957" t="s">
        <v>297</v>
      </c>
      <c r="D957" t="s">
        <v>410</v>
      </c>
      <c r="E957">
        <v>7</v>
      </c>
      <c r="F957" s="2">
        <v>3387</v>
      </c>
      <c r="G957" s="2">
        <v>6.6458333333333393</v>
      </c>
      <c r="H957">
        <v>243.00000000000014</v>
      </c>
      <c r="I957">
        <v>243.00000000000014</v>
      </c>
      <c r="J957" s="7">
        <v>44562</v>
      </c>
      <c r="K957" s="7">
        <v>44563</v>
      </c>
      <c r="L957" t="s">
        <v>520</v>
      </c>
      <c r="M957" t="str">
        <f>IFERROR(INDEX(Table2[Campaign], MATCH(Table4[[#This Row],[Well Name (WellView Version)]], Table2[Well Name
Actual], 0)), "A_Others")</f>
        <v>SLK - 2021</v>
      </c>
      <c r="N957" s="19">
        <f>IF(Table4[[#This Row],[Report Number]]=_xlfn.MINIFS(Table4[Report Number], Table4[Well Name (WellView Version)], Table4[[#This Row],[Well Name (WellView Version)]]), Table4[[#This Row],[Depth End (MD)]], Table4[[#This Row],[Depth End (MD)]]-F956)</f>
        <v>243</v>
      </c>
      <c r="O957" s="2">
        <f>IF(Table4[[#This Row],[Report Number]]=_xlfn.MINIFS(Table4[Report Number], Table4[Well Name (WellView Version)], Table4[[#This Row],[Well Name (WellView Version)]]), Table4[[#This Row],[Cum Time Log Days_WV]], Table4[[#This Row],[Cum Time Log Days_WV]]-G956)</f>
        <v>1.0000000000000009</v>
      </c>
      <c r="P957" s="2">
        <f>(Table4[[#This Row],[dZ ft]]&lt;=50)*Table4[[#This Row],[dT days]]</f>
        <v>0</v>
      </c>
      <c r="Q957">
        <f>YEAR(Table4[[#This Row],[Report Start Date]])</f>
        <v>2022</v>
      </c>
      <c r="R957">
        <f>Table4[[#This Row],[Year Start Date]]</f>
        <v>2022</v>
      </c>
    </row>
    <row r="958" spans="2:18" x14ac:dyDescent="0.3">
      <c r="B958">
        <v>956</v>
      </c>
      <c r="C958" t="s">
        <v>297</v>
      </c>
      <c r="D958" t="s">
        <v>410</v>
      </c>
      <c r="E958">
        <v>8</v>
      </c>
      <c r="F958" s="2">
        <v>4052</v>
      </c>
      <c r="G958" s="2">
        <v>7.6458333333333401</v>
      </c>
      <c r="H958">
        <v>665</v>
      </c>
      <c r="I958">
        <v>665</v>
      </c>
      <c r="J958" s="7">
        <v>44563</v>
      </c>
      <c r="K958" s="7">
        <v>44564</v>
      </c>
      <c r="L958" t="s">
        <v>520</v>
      </c>
      <c r="M958" t="str">
        <f>IFERROR(INDEX(Table2[Campaign], MATCH(Table4[[#This Row],[Well Name (WellView Version)]], Table2[Well Name
Actual], 0)), "A_Others")</f>
        <v>SLK - 2021</v>
      </c>
      <c r="N958" s="19">
        <f>IF(Table4[[#This Row],[Report Number]]=_xlfn.MINIFS(Table4[Report Number], Table4[Well Name (WellView Version)], Table4[[#This Row],[Well Name (WellView Version)]]), Table4[[#This Row],[Depth End (MD)]], Table4[[#This Row],[Depth End (MD)]]-F957)</f>
        <v>665</v>
      </c>
      <c r="O958" s="2">
        <f>IF(Table4[[#This Row],[Report Number]]=_xlfn.MINIFS(Table4[Report Number], Table4[Well Name (WellView Version)], Table4[[#This Row],[Well Name (WellView Version)]]), Table4[[#This Row],[Cum Time Log Days_WV]], Table4[[#This Row],[Cum Time Log Days_WV]]-G957)</f>
        <v>1.0000000000000009</v>
      </c>
      <c r="P958" s="2">
        <f>(Table4[[#This Row],[dZ ft]]&lt;=50)*Table4[[#This Row],[dT days]]</f>
        <v>0</v>
      </c>
      <c r="Q958">
        <f>YEAR(Table4[[#This Row],[Report Start Date]])</f>
        <v>2022</v>
      </c>
      <c r="R958">
        <f>Table4[[#This Row],[Year Start Date]]</f>
        <v>2022</v>
      </c>
    </row>
    <row r="959" spans="2:18" x14ac:dyDescent="0.3">
      <c r="B959">
        <v>957</v>
      </c>
      <c r="C959" t="s">
        <v>297</v>
      </c>
      <c r="D959" t="s">
        <v>410</v>
      </c>
      <c r="E959">
        <v>9</v>
      </c>
      <c r="F959" s="2">
        <v>4341</v>
      </c>
      <c r="G959" s="2">
        <v>8.645833333333341</v>
      </c>
      <c r="H959">
        <v>288.99999999999977</v>
      </c>
      <c r="I959">
        <v>288.99999999999977</v>
      </c>
      <c r="J959" s="7">
        <v>44564</v>
      </c>
      <c r="K959" s="7">
        <v>44565</v>
      </c>
      <c r="L959" t="s">
        <v>520</v>
      </c>
      <c r="M959" t="str">
        <f>IFERROR(INDEX(Table2[Campaign], MATCH(Table4[[#This Row],[Well Name (WellView Version)]], Table2[Well Name
Actual], 0)), "A_Others")</f>
        <v>SLK - 2021</v>
      </c>
      <c r="N959" s="19">
        <f>IF(Table4[[#This Row],[Report Number]]=_xlfn.MINIFS(Table4[Report Number], Table4[Well Name (WellView Version)], Table4[[#This Row],[Well Name (WellView Version)]]), Table4[[#This Row],[Depth End (MD)]], Table4[[#This Row],[Depth End (MD)]]-F958)</f>
        <v>289</v>
      </c>
      <c r="O959" s="2">
        <f>IF(Table4[[#This Row],[Report Number]]=_xlfn.MINIFS(Table4[Report Number], Table4[Well Name (WellView Version)], Table4[[#This Row],[Well Name (WellView Version)]]), Table4[[#This Row],[Cum Time Log Days_WV]], Table4[[#This Row],[Cum Time Log Days_WV]]-G958)</f>
        <v>1.0000000000000009</v>
      </c>
      <c r="P959" s="2">
        <f>(Table4[[#This Row],[dZ ft]]&lt;=50)*Table4[[#This Row],[dT days]]</f>
        <v>0</v>
      </c>
      <c r="Q959">
        <f>YEAR(Table4[[#This Row],[Report Start Date]])</f>
        <v>2022</v>
      </c>
      <c r="R959">
        <f>Table4[[#This Row],[Year Start Date]]</f>
        <v>2022</v>
      </c>
    </row>
    <row r="960" spans="2:18" x14ac:dyDescent="0.3">
      <c r="B960">
        <v>958</v>
      </c>
      <c r="C960" t="s">
        <v>297</v>
      </c>
      <c r="D960" t="s">
        <v>410</v>
      </c>
      <c r="E960">
        <v>10</v>
      </c>
      <c r="F960" s="2">
        <v>4617</v>
      </c>
      <c r="G960" s="2">
        <v>9.6458333333333428</v>
      </c>
      <c r="H960">
        <v>276.00000000000017</v>
      </c>
      <c r="I960">
        <v>276.00000000000017</v>
      </c>
      <c r="J960" s="7">
        <v>44565</v>
      </c>
      <c r="K960" s="7">
        <v>44566</v>
      </c>
      <c r="L960" t="s">
        <v>520</v>
      </c>
      <c r="M960" t="str">
        <f>IFERROR(INDEX(Table2[Campaign], MATCH(Table4[[#This Row],[Well Name (WellView Version)]], Table2[Well Name
Actual], 0)), "A_Others")</f>
        <v>SLK - 2021</v>
      </c>
      <c r="N960" s="19">
        <f>IF(Table4[[#This Row],[Report Number]]=_xlfn.MINIFS(Table4[Report Number], Table4[Well Name (WellView Version)], Table4[[#This Row],[Well Name (WellView Version)]]), Table4[[#This Row],[Depth End (MD)]], Table4[[#This Row],[Depth End (MD)]]-F959)</f>
        <v>276</v>
      </c>
      <c r="O960" s="2">
        <f>IF(Table4[[#This Row],[Report Number]]=_xlfn.MINIFS(Table4[Report Number], Table4[Well Name (WellView Version)], Table4[[#This Row],[Well Name (WellView Version)]]), Table4[[#This Row],[Cum Time Log Days_WV]], Table4[[#This Row],[Cum Time Log Days_WV]]-G959)</f>
        <v>1.0000000000000018</v>
      </c>
      <c r="P960" s="2">
        <f>(Table4[[#This Row],[dZ ft]]&lt;=50)*Table4[[#This Row],[dT days]]</f>
        <v>0</v>
      </c>
      <c r="Q960">
        <f>YEAR(Table4[[#This Row],[Report Start Date]])</f>
        <v>2022</v>
      </c>
      <c r="R960">
        <f>Table4[[#This Row],[Year Start Date]]</f>
        <v>2022</v>
      </c>
    </row>
    <row r="961" spans="2:18" x14ac:dyDescent="0.3">
      <c r="B961">
        <v>959</v>
      </c>
      <c r="C961" t="s">
        <v>297</v>
      </c>
      <c r="D961" t="s">
        <v>410</v>
      </c>
      <c r="E961">
        <v>11</v>
      </c>
      <c r="F961" s="2">
        <v>5000</v>
      </c>
      <c r="G961" s="2">
        <v>10.645833333333343</v>
      </c>
      <c r="H961">
        <v>382.99999999999983</v>
      </c>
      <c r="I961">
        <v>382.99999999999983</v>
      </c>
      <c r="J961" s="7">
        <v>44566</v>
      </c>
      <c r="K961" s="7">
        <v>44567</v>
      </c>
      <c r="L961" t="s">
        <v>520</v>
      </c>
      <c r="M961" t="str">
        <f>IFERROR(INDEX(Table2[Campaign], MATCH(Table4[[#This Row],[Well Name (WellView Version)]], Table2[Well Name
Actual], 0)), "A_Others")</f>
        <v>SLK - 2021</v>
      </c>
      <c r="N961" s="19">
        <f>IF(Table4[[#This Row],[Report Number]]=_xlfn.MINIFS(Table4[Report Number], Table4[Well Name (WellView Version)], Table4[[#This Row],[Well Name (WellView Version)]]), Table4[[#This Row],[Depth End (MD)]], Table4[[#This Row],[Depth End (MD)]]-F960)</f>
        <v>383</v>
      </c>
      <c r="O961" s="2">
        <f>IF(Table4[[#This Row],[Report Number]]=_xlfn.MINIFS(Table4[Report Number], Table4[Well Name (WellView Version)], Table4[[#This Row],[Well Name (WellView Version)]]), Table4[[#This Row],[Cum Time Log Days_WV]], Table4[[#This Row],[Cum Time Log Days_WV]]-G960)</f>
        <v>1</v>
      </c>
      <c r="P961" s="2">
        <f>(Table4[[#This Row],[dZ ft]]&lt;=50)*Table4[[#This Row],[dT days]]</f>
        <v>0</v>
      </c>
      <c r="Q961">
        <f>YEAR(Table4[[#This Row],[Report Start Date]])</f>
        <v>2022</v>
      </c>
      <c r="R961">
        <f>Table4[[#This Row],[Year Start Date]]</f>
        <v>2022</v>
      </c>
    </row>
    <row r="962" spans="2:18" x14ac:dyDescent="0.3">
      <c r="B962">
        <v>960</v>
      </c>
      <c r="C962" t="s">
        <v>297</v>
      </c>
      <c r="D962" t="s">
        <v>410</v>
      </c>
      <c r="E962">
        <v>12</v>
      </c>
      <c r="F962" s="2">
        <v>5000</v>
      </c>
      <c r="G962" s="2">
        <v>11.645833333333343</v>
      </c>
      <c r="H962">
        <v>0</v>
      </c>
      <c r="I962">
        <v>0</v>
      </c>
      <c r="J962" s="7">
        <v>44567</v>
      </c>
      <c r="K962" s="7">
        <v>44568</v>
      </c>
      <c r="L962" t="s">
        <v>531</v>
      </c>
      <c r="M962" t="str">
        <f>IFERROR(INDEX(Table2[Campaign], MATCH(Table4[[#This Row],[Well Name (WellView Version)]], Table2[Well Name
Actual], 0)), "A_Others")</f>
        <v>SLK - 2021</v>
      </c>
      <c r="N962" s="19">
        <f>IF(Table4[[#This Row],[Report Number]]=_xlfn.MINIFS(Table4[Report Number], Table4[Well Name (WellView Version)], Table4[[#This Row],[Well Name (WellView Version)]]), Table4[[#This Row],[Depth End (MD)]], Table4[[#This Row],[Depth End (MD)]]-F961)</f>
        <v>0</v>
      </c>
      <c r="O962" s="2">
        <f>IF(Table4[[#This Row],[Report Number]]=_xlfn.MINIFS(Table4[Report Number], Table4[Well Name (WellView Version)], Table4[[#This Row],[Well Name (WellView Version)]]), Table4[[#This Row],[Cum Time Log Days_WV]], Table4[[#This Row],[Cum Time Log Days_WV]]-G961)</f>
        <v>1</v>
      </c>
      <c r="P962" s="2">
        <f>(Table4[[#This Row],[dZ ft]]&lt;=50)*Table4[[#This Row],[dT days]]</f>
        <v>1</v>
      </c>
      <c r="Q962">
        <f>YEAR(Table4[[#This Row],[Report Start Date]])</f>
        <v>2022</v>
      </c>
      <c r="R962">
        <f>Table4[[#This Row],[Year Start Date]]</f>
        <v>2022</v>
      </c>
    </row>
    <row r="963" spans="2:18" x14ac:dyDescent="0.3">
      <c r="B963">
        <v>961</v>
      </c>
      <c r="C963" t="s">
        <v>297</v>
      </c>
      <c r="D963" t="s">
        <v>410</v>
      </c>
      <c r="E963">
        <v>13</v>
      </c>
      <c r="F963" s="2">
        <v>5000</v>
      </c>
      <c r="G963" s="2">
        <v>12.562500000000011</v>
      </c>
      <c r="H963">
        <v>0</v>
      </c>
      <c r="I963">
        <v>0</v>
      </c>
      <c r="J963" s="7">
        <v>44568</v>
      </c>
      <c r="K963" s="7">
        <v>44569</v>
      </c>
      <c r="L963" t="s">
        <v>531</v>
      </c>
      <c r="M963" t="str">
        <f>IFERROR(INDEX(Table2[Campaign], MATCH(Table4[[#This Row],[Well Name (WellView Version)]], Table2[Well Name
Actual], 0)), "A_Others")</f>
        <v>SLK - 2021</v>
      </c>
      <c r="N963" s="19">
        <f>IF(Table4[[#This Row],[Report Number]]=_xlfn.MINIFS(Table4[Report Number], Table4[Well Name (WellView Version)], Table4[[#This Row],[Well Name (WellView Version)]]), Table4[[#This Row],[Depth End (MD)]], Table4[[#This Row],[Depth End (MD)]]-F962)</f>
        <v>0</v>
      </c>
      <c r="O963" s="2">
        <f>IF(Table4[[#This Row],[Report Number]]=_xlfn.MINIFS(Table4[Report Number], Table4[Well Name (WellView Version)], Table4[[#This Row],[Well Name (WellView Version)]]), Table4[[#This Row],[Cum Time Log Days_WV]], Table4[[#This Row],[Cum Time Log Days_WV]]-G962)</f>
        <v>0.91666666666666785</v>
      </c>
      <c r="P963" s="2">
        <f>(Table4[[#This Row],[dZ ft]]&lt;=50)*Table4[[#This Row],[dT days]]</f>
        <v>0.91666666666666785</v>
      </c>
      <c r="Q963">
        <f>YEAR(Table4[[#This Row],[Report Start Date]])</f>
        <v>2022</v>
      </c>
      <c r="R963">
        <f>Table4[[#This Row],[Year Start Date]]</f>
        <v>2022</v>
      </c>
    </row>
    <row r="964" spans="2:18" x14ac:dyDescent="0.3">
      <c r="B964">
        <v>962</v>
      </c>
      <c r="C964" t="s">
        <v>23</v>
      </c>
      <c r="D964" t="s">
        <v>410</v>
      </c>
      <c r="E964">
        <v>1</v>
      </c>
      <c r="F964" s="2">
        <v>3806</v>
      </c>
      <c r="G964" s="2">
        <v>0.50000000000000044</v>
      </c>
      <c r="H964">
        <v>32.999999999999645</v>
      </c>
      <c r="I964">
        <v>32.999999999999645</v>
      </c>
      <c r="J964" s="7">
        <v>44593.5</v>
      </c>
      <c r="K964" s="7">
        <v>44594</v>
      </c>
      <c r="L964" t="s">
        <v>525</v>
      </c>
      <c r="M964" t="str">
        <f>IFERROR(INDEX(Table2[Campaign], MATCH(Table4[[#This Row],[Well Name (WellView Version)]], Table2[Well Name
Actual], 0)), "A_Others")</f>
        <v>DRJ - 2022</v>
      </c>
      <c r="N964" s="19">
        <f>IF(Table4[[#This Row],[Report Number]]=_xlfn.MINIFS(Table4[Report Number], Table4[Well Name (WellView Version)], Table4[[#This Row],[Well Name (WellView Version)]]), Table4[[#This Row],[Depth End (MD)]], Table4[[#This Row],[Depth End (MD)]]-F963)</f>
        <v>3806</v>
      </c>
      <c r="O964" s="2">
        <f>IF(Table4[[#This Row],[Report Number]]=_xlfn.MINIFS(Table4[Report Number], Table4[Well Name (WellView Version)], Table4[[#This Row],[Well Name (WellView Version)]]), Table4[[#This Row],[Cum Time Log Days_WV]], Table4[[#This Row],[Cum Time Log Days_WV]]-G963)</f>
        <v>0.50000000000000044</v>
      </c>
      <c r="P964" s="2">
        <f>(Table4[[#This Row],[dZ ft]]&lt;=50)*Table4[[#This Row],[dT days]]</f>
        <v>0</v>
      </c>
      <c r="Q964">
        <f>YEAR(Table4[[#This Row],[Report Start Date]])</f>
        <v>2022</v>
      </c>
      <c r="R964">
        <f>Table4[[#This Row],[Year Start Date]]</f>
        <v>2022</v>
      </c>
    </row>
    <row r="965" spans="2:18" x14ac:dyDescent="0.3">
      <c r="B965">
        <v>963</v>
      </c>
      <c r="C965" t="s">
        <v>23</v>
      </c>
      <c r="D965" t="s">
        <v>410</v>
      </c>
      <c r="E965">
        <v>2</v>
      </c>
      <c r="F965" s="2">
        <v>4678</v>
      </c>
      <c r="G965" s="2">
        <v>1.5000000000000011</v>
      </c>
      <c r="H965">
        <v>127.00000000000044</v>
      </c>
      <c r="I965">
        <v>127.00000000000044</v>
      </c>
      <c r="J965" s="7">
        <v>44594</v>
      </c>
      <c r="K965" s="7">
        <v>44595</v>
      </c>
      <c r="L965" t="s">
        <v>525</v>
      </c>
      <c r="M965" t="str">
        <f>IFERROR(INDEX(Table2[Campaign], MATCH(Table4[[#This Row],[Well Name (WellView Version)]], Table2[Well Name
Actual], 0)), "A_Others")</f>
        <v>DRJ - 2022</v>
      </c>
      <c r="N965" s="19">
        <f>IF(Table4[[#This Row],[Report Number]]=_xlfn.MINIFS(Table4[Report Number], Table4[Well Name (WellView Version)], Table4[[#This Row],[Well Name (WellView Version)]]), Table4[[#This Row],[Depth End (MD)]], Table4[[#This Row],[Depth End (MD)]]-F964)</f>
        <v>872</v>
      </c>
      <c r="O965" s="2">
        <f>IF(Table4[[#This Row],[Report Number]]=_xlfn.MINIFS(Table4[Report Number], Table4[Well Name (WellView Version)], Table4[[#This Row],[Well Name (WellView Version)]]), Table4[[#This Row],[Cum Time Log Days_WV]], Table4[[#This Row],[Cum Time Log Days_WV]]-G964)</f>
        <v>1.0000000000000007</v>
      </c>
      <c r="P965" s="2">
        <f>(Table4[[#This Row],[dZ ft]]&lt;=50)*Table4[[#This Row],[dT days]]</f>
        <v>0</v>
      </c>
      <c r="Q965">
        <f>YEAR(Table4[[#This Row],[Report Start Date]])</f>
        <v>2022</v>
      </c>
      <c r="R965">
        <f>Table4[[#This Row],[Year Start Date]]</f>
        <v>2022</v>
      </c>
    </row>
    <row r="966" spans="2:18" x14ac:dyDescent="0.3">
      <c r="B966">
        <v>964</v>
      </c>
      <c r="C966" t="s">
        <v>23</v>
      </c>
      <c r="D966" t="s">
        <v>410</v>
      </c>
      <c r="E966">
        <v>3</v>
      </c>
      <c r="F966" s="2">
        <v>5685</v>
      </c>
      <c r="G966" s="2">
        <v>2.5000000000000018</v>
      </c>
      <c r="H966">
        <v>1006.9999999999994</v>
      </c>
      <c r="I966">
        <v>1006.9999999999994</v>
      </c>
      <c r="J966" s="7">
        <v>44595</v>
      </c>
      <c r="K966" s="7">
        <v>44596</v>
      </c>
      <c r="L966" t="s">
        <v>525</v>
      </c>
      <c r="M966" t="str">
        <f>IFERROR(INDEX(Table2[Campaign], MATCH(Table4[[#This Row],[Well Name (WellView Version)]], Table2[Well Name
Actual], 0)), "A_Others")</f>
        <v>DRJ - 2022</v>
      </c>
      <c r="N966" s="19">
        <f>IF(Table4[[#This Row],[Report Number]]=_xlfn.MINIFS(Table4[Report Number], Table4[Well Name (WellView Version)], Table4[[#This Row],[Well Name (WellView Version)]]), Table4[[#This Row],[Depth End (MD)]], Table4[[#This Row],[Depth End (MD)]]-F965)</f>
        <v>1007</v>
      </c>
      <c r="O966" s="2">
        <f>IF(Table4[[#This Row],[Report Number]]=_xlfn.MINIFS(Table4[Report Number], Table4[Well Name (WellView Version)], Table4[[#This Row],[Well Name (WellView Version)]]), Table4[[#This Row],[Cum Time Log Days_WV]], Table4[[#This Row],[Cum Time Log Days_WV]]-G965)</f>
        <v>1.0000000000000007</v>
      </c>
      <c r="P966" s="2">
        <f>(Table4[[#This Row],[dZ ft]]&lt;=50)*Table4[[#This Row],[dT days]]</f>
        <v>0</v>
      </c>
      <c r="Q966">
        <f>YEAR(Table4[[#This Row],[Report Start Date]])</f>
        <v>2022</v>
      </c>
      <c r="R966">
        <f>Table4[[#This Row],[Year Start Date]]</f>
        <v>2022</v>
      </c>
    </row>
    <row r="967" spans="2:18" x14ac:dyDescent="0.3">
      <c r="B967">
        <v>965</v>
      </c>
      <c r="C967" t="s">
        <v>23</v>
      </c>
      <c r="D967" t="s">
        <v>410</v>
      </c>
      <c r="E967">
        <v>4</v>
      </c>
      <c r="F967" s="2">
        <v>5685</v>
      </c>
      <c r="G967" s="2">
        <v>3.5000000000000027</v>
      </c>
      <c r="H967">
        <v>0</v>
      </c>
      <c r="I967">
        <v>0</v>
      </c>
      <c r="J967" s="7">
        <v>44596</v>
      </c>
      <c r="K967" s="7">
        <v>44597</v>
      </c>
      <c r="L967" t="s">
        <v>525</v>
      </c>
      <c r="M967" t="str">
        <f>IFERROR(INDEX(Table2[Campaign], MATCH(Table4[[#This Row],[Well Name (WellView Version)]], Table2[Well Name
Actual], 0)), "A_Others")</f>
        <v>DRJ - 2022</v>
      </c>
      <c r="N967" s="19">
        <f>IF(Table4[[#This Row],[Report Number]]=_xlfn.MINIFS(Table4[Report Number], Table4[Well Name (WellView Version)], Table4[[#This Row],[Well Name (WellView Version)]]), Table4[[#This Row],[Depth End (MD)]], Table4[[#This Row],[Depth End (MD)]]-F966)</f>
        <v>0</v>
      </c>
      <c r="O967" s="2">
        <f>IF(Table4[[#This Row],[Report Number]]=_xlfn.MINIFS(Table4[Report Number], Table4[Well Name (WellView Version)], Table4[[#This Row],[Well Name (WellView Version)]]), Table4[[#This Row],[Cum Time Log Days_WV]], Table4[[#This Row],[Cum Time Log Days_WV]]-G966)</f>
        <v>1.0000000000000009</v>
      </c>
      <c r="P967" s="2">
        <f>(Table4[[#This Row],[dZ ft]]&lt;=50)*Table4[[#This Row],[dT days]]</f>
        <v>1.0000000000000009</v>
      </c>
      <c r="Q967">
        <f>YEAR(Table4[[#This Row],[Report Start Date]])</f>
        <v>2022</v>
      </c>
      <c r="R967">
        <f>Table4[[#This Row],[Year Start Date]]</f>
        <v>2022</v>
      </c>
    </row>
    <row r="968" spans="2:18" x14ac:dyDescent="0.3">
      <c r="B968">
        <v>966</v>
      </c>
      <c r="C968" t="s">
        <v>23</v>
      </c>
      <c r="D968" t="s">
        <v>410</v>
      </c>
      <c r="E968">
        <v>5</v>
      </c>
      <c r="F968" s="2">
        <v>5685</v>
      </c>
      <c r="G968" s="2">
        <v>4.5000000000000036</v>
      </c>
      <c r="J968" s="7">
        <v>44597</v>
      </c>
      <c r="K968" s="7">
        <v>44598</v>
      </c>
      <c r="L968" t="s">
        <v>525</v>
      </c>
      <c r="M968" t="str">
        <f>IFERROR(INDEX(Table2[Campaign], MATCH(Table4[[#This Row],[Well Name (WellView Version)]], Table2[Well Name
Actual], 0)), "A_Others")</f>
        <v>DRJ - 2022</v>
      </c>
      <c r="N968" s="19">
        <f>IF(Table4[[#This Row],[Report Number]]=_xlfn.MINIFS(Table4[Report Number], Table4[Well Name (WellView Version)], Table4[[#This Row],[Well Name (WellView Version)]]), Table4[[#This Row],[Depth End (MD)]], Table4[[#This Row],[Depth End (MD)]]-F967)</f>
        <v>0</v>
      </c>
      <c r="O968" s="2">
        <f>IF(Table4[[#This Row],[Report Number]]=_xlfn.MINIFS(Table4[Report Number], Table4[Well Name (WellView Version)], Table4[[#This Row],[Well Name (WellView Version)]]), Table4[[#This Row],[Cum Time Log Days_WV]], Table4[[#This Row],[Cum Time Log Days_WV]]-G967)</f>
        <v>1.0000000000000009</v>
      </c>
      <c r="P968" s="2">
        <f>(Table4[[#This Row],[dZ ft]]&lt;=50)*Table4[[#This Row],[dT days]]</f>
        <v>1.0000000000000009</v>
      </c>
      <c r="Q968">
        <f>YEAR(Table4[[#This Row],[Report Start Date]])</f>
        <v>2022</v>
      </c>
      <c r="R968">
        <f>Table4[[#This Row],[Year Start Date]]</f>
        <v>2022</v>
      </c>
    </row>
    <row r="969" spans="2:18" x14ac:dyDescent="0.3">
      <c r="B969">
        <v>967</v>
      </c>
      <c r="C969" t="s">
        <v>23</v>
      </c>
      <c r="D969" t="s">
        <v>410</v>
      </c>
      <c r="E969">
        <v>6</v>
      </c>
      <c r="F969" s="2">
        <v>5685</v>
      </c>
      <c r="G969" s="2">
        <v>5.5000000000000044</v>
      </c>
      <c r="J969" s="7">
        <v>44598</v>
      </c>
      <c r="K969" s="7">
        <v>44599</v>
      </c>
      <c r="L969" t="s">
        <v>525</v>
      </c>
      <c r="M969" t="str">
        <f>IFERROR(INDEX(Table2[Campaign], MATCH(Table4[[#This Row],[Well Name (WellView Version)]], Table2[Well Name
Actual], 0)), "A_Others")</f>
        <v>DRJ - 2022</v>
      </c>
      <c r="N969" s="19">
        <f>IF(Table4[[#This Row],[Report Number]]=_xlfn.MINIFS(Table4[Report Number], Table4[Well Name (WellView Version)], Table4[[#This Row],[Well Name (WellView Version)]]), Table4[[#This Row],[Depth End (MD)]], Table4[[#This Row],[Depth End (MD)]]-F968)</f>
        <v>0</v>
      </c>
      <c r="O969" s="2">
        <f>IF(Table4[[#This Row],[Report Number]]=_xlfn.MINIFS(Table4[Report Number], Table4[Well Name (WellView Version)], Table4[[#This Row],[Well Name (WellView Version)]]), Table4[[#This Row],[Cum Time Log Days_WV]], Table4[[#This Row],[Cum Time Log Days_WV]]-G968)</f>
        <v>1.0000000000000009</v>
      </c>
      <c r="P969" s="2">
        <f>(Table4[[#This Row],[dZ ft]]&lt;=50)*Table4[[#This Row],[dT days]]</f>
        <v>1.0000000000000009</v>
      </c>
      <c r="Q969">
        <f>YEAR(Table4[[#This Row],[Report Start Date]])</f>
        <v>2022</v>
      </c>
      <c r="R969">
        <f>Table4[[#This Row],[Year Start Date]]</f>
        <v>2022</v>
      </c>
    </row>
    <row r="970" spans="2:18" x14ac:dyDescent="0.3">
      <c r="B970">
        <v>968</v>
      </c>
      <c r="C970" t="s">
        <v>23</v>
      </c>
      <c r="D970" t="s">
        <v>410</v>
      </c>
      <c r="E970">
        <v>7</v>
      </c>
      <c r="F970" s="2">
        <v>5685</v>
      </c>
      <c r="G970" s="2">
        <v>6.5000000000000053</v>
      </c>
      <c r="J970" s="7">
        <v>44599</v>
      </c>
      <c r="K970" s="7">
        <v>44600</v>
      </c>
      <c r="L970" t="s">
        <v>525</v>
      </c>
      <c r="M970" t="str">
        <f>IFERROR(INDEX(Table2[Campaign], MATCH(Table4[[#This Row],[Well Name (WellView Version)]], Table2[Well Name
Actual], 0)), "A_Others")</f>
        <v>DRJ - 2022</v>
      </c>
      <c r="N970" s="19">
        <f>IF(Table4[[#This Row],[Report Number]]=_xlfn.MINIFS(Table4[Report Number], Table4[Well Name (WellView Version)], Table4[[#This Row],[Well Name (WellView Version)]]), Table4[[#This Row],[Depth End (MD)]], Table4[[#This Row],[Depth End (MD)]]-F969)</f>
        <v>0</v>
      </c>
      <c r="O970" s="2">
        <f>IF(Table4[[#This Row],[Report Number]]=_xlfn.MINIFS(Table4[Report Number], Table4[Well Name (WellView Version)], Table4[[#This Row],[Well Name (WellView Version)]]), Table4[[#This Row],[Cum Time Log Days_WV]], Table4[[#This Row],[Cum Time Log Days_WV]]-G969)</f>
        <v>1.0000000000000009</v>
      </c>
      <c r="P970" s="2">
        <f>(Table4[[#This Row],[dZ ft]]&lt;=50)*Table4[[#This Row],[dT days]]</f>
        <v>1.0000000000000009</v>
      </c>
      <c r="Q970">
        <f>YEAR(Table4[[#This Row],[Report Start Date]])</f>
        <v>2022</v>
      </c>
      <c r="R970">
        <f>Table4[[#This Row],[Year Start Date]]</f>
        <v>2022</v>
      </c>
    </row>
    <row r="971" spans="2:18" x14ac:dyDescent="0.3">
      <c r="B971">
        <v>969</v>
      </c>
      <c r="C971" t="s">
        <v>23</v>
      </c>
      <c r="D971" t="s">
        <v>410</v>
      </c>
      <c r="E971">
        <v>8</v>
      </c>
      <c r="F971" s="2">
        <v>5685</v>
      </c>
      <c r="G971" s="2">
        <v>7.5000000000000062</v>
      </c>
      <c r="J971" s="7">
        <v>44600</v>
      </c>
      <c r="K971" s="7">
        <v>44601</v>
      </c>
      <c r="L971" t="s">
        <v>525</v>
      </c>
      <c r="M971" t="str">
        <f>IFERROR(INDEX(Table2[Campaign], MATCH(Table4[[#This Row],[Well Name (WellView Version)]], Table2[Well Name
Actual], 0)), "A_Others")</f>
        <v>DRJ - 2022</v>
      </c>
      <c r="N971" s="19">
        <f>IF(Table4[[#This Row],[Report Number]]=_xlfn.MINIFS(Table4[Report Number], Table4[Well Name (WellView Version)], Table4[[#This Row],[Well Name (WellView Version)]]), Table4[[#This Row],[Depth End (MD)]], Table4[[#This Row],[Depth End (MD)]]-F970)</f>
        <v>0</v>
      </c>
      <c r="O971" s="2">
        <f>IF(Table4[[#This Row],[Report Number]]=_xlfn.MINIFS(Table4[Report Number], Table4[Well Name (WellView Version)], Table4[[#This Row],[Well Name (WellView Version)]]), Table4[[#This Row],[Cum Time Log Days_WV]], Table4[[#This Row],[Cum Time Log Days_WV]]-G970)</f>
        <v>1.0000000000000009</v>
      </c>
      <c r="P971" s="2">
        <f>(Table4[[#This Row],[dZ ft]]&lt;=50)*Table4[[#This Row],[dT days]]</f>
        <v>1.0000000000000009</v>
      </c>
      <c r="Q971">
        <f>YEAR(Table4[[#This Row],[Report Start Date]])</f>
        <v>2022</v>
      </c>
      <c r="R971">
        <f>Table4[[#This Row],[Year Start Date]]</f>
        <v>2022</v>
      </c>
    </row>
    <row r="972" spans="2:18" x14ac:dyDescent="0.3">
      <c r="B972">
        <v>970</v>
      </c>
      <c r="C972" t="s">
        <v>23</v>
      </c>
      <c r="D972" t="s">
        <v>410</v>
      </c>
      <c r="E972">
        <v>9</v>
      </c>
      <c r="F972" s="2">
        <v>5685</v>
      </c>
      <c r="G972" s="2">
        <v>8.5000000000000071</v>
      </c>
      <c r="J972" s="7">
        <v>44601</v>
      </c>
      <c r="K972" s="7">
        <v>44602</v>
      </c>
      <c r="L972" t="s">
        <v>525</v>
      </c>
      <c r="M972" t="str">
        <f>IFERROR(INDEX(Table2[Campaign], MATCH(Table4[[#This Row],[Well Name (WellView Version)]], Table2[Well Name
Actual], 0)), "A_Others")</f>
        <v>DRJ - 2022</v>
      </c>
      <c r="N972" s="19">
        <f>IF(Table4[[#This Row],[Report Number]]=_xlfn.MINIFS(Table4[Report Number], Table4[Well Name (WellView Version)], Table4[[#This Row],[Well Name (WellView Version)]]), Table4[[#This Row],[Depth End (MD)]], Table4[[#This Row],[Depth End (MD)]]-F971)</f>
        <v>0</v>
      </c>
      <c r="O972" s="2">
        <f>IF(Table4[[#This Row],[Report Number]]=_xlfn.MINIFS(Table4[Report Number], Table4[Well Name (WellView Version)], Table4[[#This Row],[Well Name (WellView Version)]]), Table4[[#This Row],[Cum Time Log Days_WV]], Table4[[#This Row],[Cum Time Log Days_WV]]-G971)</f>
        <v>1.0000000000000009</v>
      </c>
      <c r="P972" s="2">
        <f>(Table4[[#This Row],[dZ ft]]&lt;=50)*Table4[[#This Row],[dT days]]</f>
        <v>1.0000000000000009</v>
      </c>
      <c r="Q972">
        <f>YEAR(Table4[[#This Row],[Report Start Date]])</f>
        <v>2022</v>
      </c>
      <c r="R972">
        <f>Table4[[#This Row],[Year Start Date]]</f>
        <v>2022</v>
      </c>
    </row>
    <row r="973" spans="2:18" x14ac:dyDescent="0.3">
      <c r="B973">
        <v>971</v>
      </c>
      <c r="C973" t="s">
        <v>23</v>
      </c>
      <c r="D973" t="s">
        <v>410</v>
      </c>
      <c r="E973">
        <v>10</v>
      </c>
      <c r="F973" s="2">
        <v>1986</v>
      </c>
      <c r="G973" s="2">
        <v>9.5000000000000071</v>
      </c>
      <c r="H973">
        <v>31.000000000000018</v>
      </c>
      <c r="I973">
        <v>31.000000000000018</v>
      </c>
      <c r="J973" s="7">
        <v>44602</v>
      </c>
      <c r="K973" s="7">
        <v>44603</v>
      </c>
      <c r="L973" t="s">
        <v>525</v>
      </c>
      <c r="M973" t="str">
        <f>IFERROR(INDEX(Table2[Campaign], MATCH(Table4[[#This Row],[Well Name (WellView Version)]], Table2[Well Name
Actual], 0)), "A_Others")</f>
        <v>DRJ - 2022</v>
      </c>
      <c r="N973" s="19">
        <f>IF(Table4[[#This Row],[Report Number]]=_xlfn.MINIFS(Table4[Report Number], Table4[Well Name (WellView Version)], Table4[[#This Row],[Well Name (WellView Version)]]), Table4[[#This Row],[Depth End (MD)]], Table4[[#This Row],[Depth End (MD)]]-F972)</f>
        <v>-3699</v>
      </c>
      <c r="O973" s="2">
        <f>IF(Table4[[#This Row],[Report Number]]=_xlfn.MINIFS(Table4[Report Number], Table4[Well Name (WellView Version)], Table4[[#This Row],[Well Name (WellView Version)]]), Table4[[#This Row],[Cum Time Log Days_WV]], Table4[[#This Row],[Cum Time Log Days_WV]]-G972)</f>
        <v>1</v>
      </c>
      <c r="P973" s="2">
        <f>(Table4[[#This Row],[dZ ft]]&lt;=50)*Table4[[#This Row],[dT days]]</f>
        <v>1</v>
      </c>
      <c r="Q973">
        <f>YEAR(Table4[[#This Row],[Report Start Date]])</f>
        <v>2022</v>
      </c>
      <c r="R973">
        <f>Table4[[#This Row],[Year Start Date]]</f>
        <v>2022</v>
      </c>
    </row>
    <row r="974" spans="2:18" x14ac:dyDescent="0.3">
      <c r="B974">
        <v>972</v>
      </c>
      <c r="C974" t="s">
        <v>23</v>
      </c>
      <c r="D974" t="s">
        <v>410</v>
      </c>
      <c r="E974">
        <v>11</v>
      </c>
      <c r="F974" s="2">
        <v>1986</v>
      </c>
      <c r="G974" s="2">
        <v>10.500000000000007</v>
      </c>
      <c r="H974">
        <v>0</v>
      </c>
      <c r="I974">
        <v>0</v>
      </c>
      <c r="J974" s="7">
        <v>44603</v>
      </c>
      <c r="K974" s="7">
        <v>44604</v>
      </c>
      <c r="L974" t="s">
        <v>525</v>
      </c>
      <c r="M974" t="str">
        <f>IFERROR(INDEX(Table2[Campaign], MATCH(Table4[[#This Row],[Well Name (WellView Version)]], Table2[Well Name
Actual], 0)), "A_Others")</f>
        <v>DRJ - 2022</v>
      </c>
      <c r="N974" s="19">
        <f>IF(Table4[[#This Row],[Report Number]]=_xlfn.MINIFS(Table4[Report Number], Table4[Well Name (WellView Version)], Table4[[#This Row],[Well Name (WellView Version)]]), Table4[[#This Row],[Depth End (MD)]], Table4[[#This Row],[Depth End (MD)]]-F973)</f>
        <v>0</v>
      </c>
      <c r="O974" s="2">
        <f>IF(Table4[[#This Row],[Report Number]]=_xlfn.MINIFS(Table4[Report Number], Table4[Well Name (WellView Version)], Table4[[#This Row],[Well Name (WellView Version)]]), Table4[[#This Row],[Cum Time Log Days_WV]], Table4[[#This Row],[Cum Time Log Days_WV]]-G973)</f>
        <v>1</v>
      </c>
      <c r="P974" s="2">
        <f>(Table4[[#This Row],[dZ ft]]&lt;=50)*Table4[[#This Row],[dT days]]</f>
        <v>1</v>
      </c>
      <c r="Q974">
        <f>YEAR(Table4[[#This Row],[Report Start Date]])</f>
        <v>2022</v>
      </c>
      <c r="R974">
        <f>Table4[[#This Row],[Year Start Date]]</f>
        <v>2022</v>
      </c>
    </row>
    <row r="975" spans="2:18" x14ac:dyDescent="0.3">
      <c r="B975">
        <v>973</v>
      </c>
      <c r="C975" t="s">
        <v>23</v>
      </c>
      <c r="D975" t="s">
        <v>410</v>
      </c>
      <c r="E975">
        <v>12</v>
      </c>
      <c r="F975" s="2">
        <v>1986</v>
      </c>
      <c r="G975" s="2">
        <v>11.500000000000007</v>
      </c>
      <c r="H975">
        <v>0</v>
      </c>
      <c r="I975">
        <v>0</v>
      </c>
      <c r="J975" s="7">
        <v>44604</v>
      </c>
      <c r="K975" s="7">
        <v>44605</v>
      </c>
      <c r="L975" t="s">
        <v>525</v>
      </c>
      <c r="M975" t="str">
        <f>IFERROR(INDEX(Table2[Campaign], MATCH(Table4[[#This Row],[Well Name (WellView Version)]], Table2[Well Name
Actual], 0)), "A_Others")</f>
        <v>DRJ - 2022</v>
      </c>
      <c r="N975" s="19">
        <f>IF(Table4[[#This Row],[Report Number]]=_xlfn.MINIFS(Table4[Report Number], Table4[Well Name (WellView Version)], Table4[[#This Row],[Well Name (WellView Version)]]), Table4[[#This Row],[Depth End (MD)]], Table4[[#This Row],[Depth End (MD)]]-F974)</f>
        <v>0</v>
      </c>
      <c r="O975" s="2">
        <f>IF(Table4[[#This Row],[Report Number]]=_xlfn.MINIFS(Table4[Report Number], Table4[Well Name (WellView Version)], Table4[[#This Row],[Well Name (WellView Version)]]), Table4[[#This Row],[Cum Time Log Days_WV]], Table4[[#This Row],[Cum Time Log Days_WV]]-G974)</f>
        <v>1</v>
      </c>
      <c r="P975" s="2">
        <f>(Table4[[#This Row],[dZ ft]]&lt;=50)*Table4[[#This Row],[dT days]]</f>
        <v>1</v>
      </c>
      <c r="Q975">
        <f>YEAR(Table4[[#This Row],[Report Start Date]])</f>
        <v>2022</v>
      </c>
      <c r="R975">
        <f>Table4[[#This Row],[Year Start Date]]</f>
        <v>2022</v>
      </c>
    </row>
    <row r="976" spans="2:18" x14ac:dyDescent="0.3">
      <c r="B976">
        <v>974</v>
      </c>
      <c r="C976" t="s">
        <v>23</v>
      </c>
      <c r="D976" t="s">
        <v>410</v>
      </c>
      <c r="E976">
        <v>13</v>
      </c>
      <c r="F976" s="2">
        <v>2201</v>
      </c>
      <c r="G976" s="2">
        <v>12.500000000000007</v>
      </c>
      <c r="H976">
        <v>215.00000000000011</v>
      </c>
      <c r="I976">
        <v>215.00000000000011</v>
      </c>
      <c r="J976" s="7">
        <v>44605</v>
      </c>
      <c r="K976" s="7">
        <v>44606</v>
      </c>
      <c r="L976" t="s">
        <v>521</v>
      </c>
      <c r="M976" t="str">
        <f>IFERROR(INDEX(Table2[Campaign], MATCH(Table4[[#This Row],[Well Name (WellView Version)]], Table2[Well Name
Actual], 0)), "A_Others")</f>
        <v>DRJ - 2022</v>
      </c>
      <c r="N976" s="19">
        <f>IF(Table4[[#This Row],[Report Number]]=_xlfn.MINIFS(Table4[Report Number], Table4[Well Name (WellView Version)], Table4[[#This Row],[Well Name (WellView Version)]]), Table4[[#This Row],[Depth End (MD)]], Table4[[#This Row],[Depth End (MD)]]-F975)</f>
        <v>215</v>
      </c>
      <c r="O976" s="2">
        <f>IF(Table4[[#This Row],[Report Number]]=_xlfn.MINIFS(Table4[Report Number], Table4[Well Name (WellView Version)], Table4[[#This Row],[Well Name (WellView Version)]]), Table4[[#This Row],[Cum Time Log Days_WV]], Table4[[#This Row],[Cum Time Log Days_WV]]-G975)</f>
        <v>1</v>
      </c>
      <c r="P976" s="2">
        <f>(Table4[[#This Row],[dZ ft]]&lt;=50)*Table4[[#This Row],[dT days]]</f>
        <v>0</v>
      </c>
      <c r="Q976">
        <f>YEAR(Table4[[#This Row],[Report Start Date]])</f>
        <v>2022</v>
      </c>
      <c r="R976">
        <f>Table4[[#This Row],[Year Start Date]]</f>
        <v>2022</v>
      </c>
    </row>
    <row r="977" spans="2:18" x14ac:dyDescent="0.3">
      <c r="B977">
        <v>975</v>
      </c>
      <c r="C977" t="s">
        <v>23</v>
      </c>
      <c r="D977" t="s">
        <v>410</v>
      </c>
      <c r="E977">
        <v>14</v>
      </c>
      <c r="F977" s="2">
        <v>2834</v>
      </c>
      <c r="G977" s="2">
        <v>13.500000000000007</v>
      </c>
      <c r="H977">
        <v>653</v>
      </c>
      <c r="I977">
        <v>633</v>
      </c>
      <c r="J977" s="7">
        <v>44606</v>
      </c>
      <c r="K977" s="7">
        <v>44607</v>
      </c>
      <c r="L977" t="s">
        <v>521</v>
      </c>
      <c r="M977" t="str">
        <f>IFERROR(INDEX(Table2[Campaign], MATCH(Table4[[#This Row],[Well Name (WellView Version)]], Table2[Well Name
Actual], 0)), "A_Others")</f>
        <v>DRJ - 2022</v>
      </c>
      <c r="N977" s="19">
        <f>IF(Table4[[#This Row],[Report Number]]=_xlfn.MINIFS(Table4[Report Number], Table4[Well Name (WellView Version)], Table4[[#This Row],[Well Name (WellView Version)]]), Table4[[#This Row],[Depth End (MD)]], Table4[[#This Row],[Depth End (MD)]]-F976)</f>
        <v>633</v>
      </c>
      <c r="O977" s="2">
        <f>IF(Table4[[#This Row],[Report Number]]=_xlfn.MINIFS(Table4[Report Number], Table4[Well Name (WellView Version)], Table4[[#This Row],[Well Name (WellView Version)]]), Table4[[#This Row],[Cum Time Log Days_WV]], Table4[[#This Row],[Cum Time Log Days_WV]]-G976)</f>
        <v>1</v>
      </c>
      <c r="P977" s="2">
        <f>(Table4[[#This Row],[dZ ft]]&lt;=50)*Table4[[#This Row],[dT days]]</f>
        <v>0</v>
      </c>
      <c r="Q977">
        <f>YEAR(Table4[[#This Row],[Report Start Date]])</f>
        <v>2022</v>
      </c>
      <c r="R977">
        <f>Table4[[#This Row],[Year Start Date]]</f>
        <v>2022</v>
      </c>
    </row>
    <row r="978" spans="2:18" x14ac:dyDescent="0.3">
      <c r="B978">
        <v>976</v>
      </c>
      <c r="C978" t="s">
        <v>23</v>
      </c>
      <c r="D978" t="s">
        <v>410</v>
      </c>
      <c r="E978">
        <v>15</v>
      </c>
      <c r="F978" s="2">
        <v>3401</v>
      </c>
      <c r="G978" s="2">
        <v>14.500000000000007</v>
      </c>
      <c r="H978">
        <v>566.99999999999989</v>
      </c>
      <c r="I978">
        <v>566.99999999999989</v>
      </c>
      <c r="J978" s="7">
        <v>44607</v>
      </c>
      <c r="K978" s="7">
        <v>44608</v>
      </c>
      <c r="L978" t="s">
        <v>521</v>
      </c>
      <c r="M978" t="str">
        <f>IFERROR(INDEX(Table2[Campaign], MATCH(Table4[[#This Row],[Well Name (WellView Version)]], Table2[Well Name
Actual], 0)), "A_Others")</f>
        <v>DRJ - 2022</v>
      </c>
      <c r="N978" s="19">
        <f>IF(Table4[[#This Row],[Report Number]]=_xlfn.MINIFS(Table4[Report Number], Table4[Well Name (WellView Version)], Table4[[#This Row],[Well Name (WellView Version)]]), Table4[[#This Row],[Depth End (MD)]], Table4[[#This Row],[Depth End (MD)]]-F977)</f>
        <v>567</v>
      </c>
      <c r="O978" s="2">
        <f>IF(Table4[[#This Row],[Report Number]]=_xlfn.MINIFS(Table4[Report Number], Table4[Well Name (WellView Version)], Table4[[#This Row],[Well Name (WellView Version)]]), Table4[[#This Row],[Cum Time Log Days_WV]], Table4[[#This Row],[Cum Time Log Days_WV]]-G977)</f>
        <v>1</v>
      </c>
      <c r="P978" s="2">
        <f>(Table4[[#This Row],[dZ ft]]&lt;=50)*Table4[[#This Row],[dT days]]</f>
        <v>0</v>
      </c>
      <c r="Q978">
        <f>YEAR(Table4[[#This Row],[Report Start Date]])</f>
        <v>2022</v>
      </c>
      <c r="R978">
        <f>Table4[[#This Row],[Year Start Date]]</f>
        <v>2022</v>
      </c>
    </row>
    <row r="979" spans="2:18" x14ac:dyDescent="0.3">
      <c r="B979">
        <v>977</v>
      </c>
      <c r="C979" t="s">
        <v>23</v>
      </c>
      <c r="D979" t="s">
        <v>410</v>
      </c>
      <c r="E979">
        <v>16</v>
      </c>
      <c r="F979" s="2">
        <v>3902</v>
      </c>
      <c r="G979" s="2">
        <v>15.500000000000007</v>
      </c>
      <c r="H979">
        <v>500.99999999999989</v>
      </c>
      <c r="I979">
        <v>500.99999999999989</v>
      </c>
      <c r="J979" s="7">
        <v>44608</v>
      </c>
      <c r="K979" s="7">
        <v>44609</v>
      </c>
      <c r="L979" t="s">
        <v>521</v>
      </c>
      <c r="M979" t="str">
        <f>IFERROR(INDEX(Table2[Campaign], MATCH(Table4[[#This Row],[Well Name (WellView Version)]], Table2[Well Name
Actual], 0)), "A_Others")</f>
        <v>DRJ - 2022</v>
      </c>
      <c r="N979" s="19">
        <f>IF(Table4[[#This Row],[Report Number]]=_xlfn.MINIFS(Table4[Report Number], Table4[Well Name (WellView Version)], Table4[[#This Row],[Well Name (WellView Version)]]), Table4[[#This Row],[Depth End (MD)]], Table4[[#This Row],[Depth End (MD)]]-F978)</f>
        <v>501</v>
      </c>
      <c r="O979" s="2">
        <f>IF(Table4[[#This Row],[Report Number]]=_xlfn.MINIFS(Table4[Report Number], Table4[Well Name (WellView Version)], Table4[[#This Row],[Well Name (WellView Version)]]), Table4[[#This Row],[Cum Time Log Days_WV]], Table4[[#This Row],[Cum Time Log Days_WV]]-G978)</f>
        <v>1</v>
      </c>
      <c r="P979" s="2">
        <f>(Table4[[#This Row],[dZ ft]]&lt;=50)*Table4[[#This Row],[dT days]]</f>
        <v>0</v>
      </c>
      <c r="Q979">
        <f>YEAR(Table4[[#This Row],[Report Start Date]])</f>
        <v>2022</v>
      </c>
      <c r="R979">
        <f>Table4[[#This Row],[Year Start Date]]</f>
        <v>2022</v>
      </c>
    </row>
    <row r="980" spans="2:18" x14ac:dyDescent="0.3">
      <c r="B980">
        <v>978</v>
      </c>
      <c r="C980" t="s">
        <v>23</v>
      </c>
      <c r="D980" t="s">
        <v>410</v>
      </c>
      <c r="E980">
        <v>17</v>
      </c>
      <c r="F980" s="2">
        <v>4525</v>
      </c>
      <c r="G980" s="2">
        <v>16.500000000000007</v>
      </c>
      <c r="H980">
        <v>623</v>
      </c>
      <c r="I980">
        <v>623</v>
      </c>
      <c r="J980" s="7">
        <v>44609</v>
      </c>
      <c r="K980" s="7">
        <v>44610</v>
      </c>
      <c r="L980" t="s">
        <v>521</v>
      </c>
      <c r="M980" t="str">
        <f>IFERROR(INDEX(Table2[Campaign], MATCH(Table4[[#This Row],[Well Name (WellView Version)]], Table2[Well Name
Actual], 0)), "A_Others")</f>
        <v>DRJ - 2022</v>
      </c>
      <c r="N980" s="19">
        <f>IF(Table4[[#This Row],[Report Number]]=_xlfn.MINIFS(Table4[Report Number], Table4[Well Name (WellView Version)], Table4[[#This Row],[Well Name (WellView Version)]]), Table4[[#This Row],[Depth End (MD)]], Table4[[#This Row],[Depth End (MD)]]-F979)</f>
        <v>623</v>
      </c>
      <c r="O980" s="2">
        <f>IF(Table4[[#This Row],[Report Number]]=_xlfn.MINIFS(Table4[Report Number], Table4[Well Name (WellView Version)], Table4[[#This Row],[Well Name (WellView Version)]]), Table4[[#This Row],[Cum Time Log Days_WV]], Table4[[#This Row],[Cum Time Log Days_WV]]-G979)</f>
        <v>1</v>
      </c>
      <c r="P980" s="2">
        <f>(Table4[[#This Row],[dZ ft]]&lt;=50)*Table4[[#This Row],[dT days]]</f>
        <v>0</v>
      </c>
      <c r="Q980">
        <f>YEAR(Table4[[#This Row],[Report Start Date]])</f>
        <v>2022</v>
      </c>
      <c r="R980">
        <f>Table4[[#This Row],[Year Start Date]]</f>
        <v>2022</v>
      </c>
    </row>
    <row r="981" spans="2:18" x14ac:dyDescent="0.3">
      <c r="B981">
        <v>979</v>
      </c>
      <c r="C981" t="s">
        <v>23</v>
      </c>
      <c r="D981" t="s">
        <v>410</v>
      </c>
      <c r="E981">
        <v>18</v>
      </c>
      <c r="F981" s="2">
        <v>4525</v>
      </c>
      <c r="G981" s="2">
        <v>17.500000000000007</v>
      </c>
      <c r="H981">
        <v>0</v>
      </c>
      <c r="I981">
        <v>0</v>
      </c>
      <c r="J981" s="7">
        <v>44610</v>
      </c>
      <c r="K981" s="7">
        <v>44611</v>
      </c>
      <c r="L981" t="s">
        <v>519</v>
      </c>
      <c r="M981" t="str">
        <f>IFERROR(INDEX(Table2[Campaign], MATCH(Table4[[#This Row],[Well Name (WellView Version)]], Table2[Well Name
Actual], 0)), "A_Others")</f>
        <v>DRJ - 2022</v>
      </c>
      <c r="N981" s="19">
        <f>IF(Table4[[#This Row],[Report Number]]=_xlfn.MINIFS(Table4[Report Number], Table4[Well Name (WellView Version)], Table4[[#This Row],[Well Name (WellView Version)]]), Table4[[#This Row],[Depth End (MD)]], Table4[[#This Row],[Depth End (MD)]]-F980)</f>
        <v>0</v>
      </c>
      <c r="O981" s="2">
        <f>IF(Table4[[#This Row],[Report Number]]=_xlfn.MINIFS(Table4[Report Number], Table4[Well Name (WellView Version)], Table4[[#This Row],[Well Name (WellView Version)]]), Table4[[#This Row],[Cum Time Log Days_WV]], Table4[[#This Row],[Cum Time Log Days_WV]]-G980)</f>
        <v>1</v>
      </c>
      <c r="P981" s="2">
        <f>(Table4[[#This Row],[dZ ft]]&lt;=50)*Table4[[#This Row],[dT days]]</f>
        <v>1</v>
      </c>
      <c r="Q981">
        <f>YEAR(Table4[[#This Row],[Report Start Date]])</f>
        <v>2022</v>
      </c>
      <c r="R981">
        <f>Table4[[#This Row],[Year Start Date]]</f>
        <v>2022</v>
      </c>
    </row>
    <row r="982" spans="2:18" x14ac:dyDescent="0.3">
      <c r="B982">
        <v>980</v>
      </c>
      <c r="C982" t="s">
        <v>23</v>
      </c>
      <c r="D982" t="s">
        <v>410</v>
      </c>
      <c r="E982">
        <v>19</v>
      </c>
      <c r="F982" s="2">
        <v>4525</v>
      </c>
      <c r="G982" s="2">
        <v>18.500000000000007</v>
      </c>
      <c r="H982">
        <v>0</v>
      </c>
      <c r="I982">
        <v>0</v>
      </c>
      <c r="J982" s="7">
        <v>44611</v>
      </c>
      <c r="K982" s="7">
        <v>44612</v>
      </c>
      <c r="L982" t="s">
        <v>519</v>
      </c>
      <c r="M982" t="str">
        <f>IFERROR(INDEX(Table2[Campaign], MATCH(Table4[[#This Row],[Well Name (WellView Version)]], Table2[Well Name
Actual], 0)), "A_Others")</f>
        <v>DRJ - 2022</v>
      </c>
      <c r="N982" s="19">
        <f>IF(Table4[[#This Row],[Report Number]]=_xlfn.MINIFS(Table4[Report Number], Table4[Well Name (WellView Version)], Table4[[#This Row],[Well Name (WellView Version)]]), Table4[[#This Row],[Depth End (MD)]], Table4[[#This Row],[Depth End (MD)]]-F981)</f>
        <v>0</v>
      </c>
      <c r="O982" s="2">
        <f>IF(Table4[[#This Row],[Report Number]]=_xlfn.MINIFS(Table4[Report Number], Table4[Well Name (WellView Version)], Table4[[#This Row],[Well Name (WellView Version)]]), Table4[[#This Row],[Cum Time Log Days_WV]], Table4[[#This Row],[Cum Time Log Days_WV]]-G981)</f>
        <v>1</v>
      </c>
      <c r="P982" s="2">
        <f>(Table4[[#This Row],[dZ ft]]&lt;=50)*Table4[[#This Row],[dT days]]</f>
        <v>1</v>
      </c>
      <c r="Q982">
        <f>YEAR(Table4[[#This Row],[Report Start Date]])</f>
        <v>2022</v>
      </c>
      <c r="R982">
        <f>Table4[[#This Row],[Year Start Date]]</f>
        <v>2022</v>
      </c>
    </row>
    <row r="983" spans="2:18" x14ac:dyDescent="0.3">
      <c r="B983">
        <v>981</v>
      </c>
      <c r="C983" t="s">
        <v>23</v>
      </c>
      <c r="D983" t="s">
        <v>410</v>
      </c>
      <c r="E983">
        <v>20</v>
      </c>
      <c r="F983" s="2">
        <v>4525</v>
      </c>
      <c r="G983" s="2">
        <v>19.500000000000007</v>
      </c>
      <c r="H983">
        <v>0</v>
      </c>
      <c r="I983">
        <v>0</v>
      </c>
      <c r="J983" s="7">
        <v>44612</v>
      </c>
      <c r="K983" s="7">
        <v>44613</v>
      </c>
      <c r="L983" t="s">
        <v>519</v>
      </c>
      <c r="M983" t="str">
        <f>IFERROR(INDEX(Table2[Campaign], MATCH(Table4[[#This Row],[Well Name (WellView Version)]], Table2[Well Name
Actual], 0)), "A_Others")</f>
        <v>DRJ - 2022</v>
      </c>
      <c r="N983" s="19">
        <f>IF(Table4[[#This Row],[Report Number]]=_xlfn.MINIFS(Table4[Report Number], Table4[Well Name (WellView Version)], Table4[[#This Row],[Well Name (WellView Version)]]), Table4[[#This Row],[Depth End (MD)]], Table4[[#This Row],[Depth End (MD)]]-F982)</f>
        <v>0</v>
      </c>
      <c r="O983" s="2">
        <f>IF(Table4[[#This Row],[Report Number]]=_xlfn.MINIFS(Table4[Report Number], Table4[Well Name (WellView Version)], Table4[[#This Row],[Well Name (WellView Version)]]), Table4[[#This Row],[Cum Time Log Days_WV]], Table4[[#This Row],[Cum Time Log Days_WV]]-G982)</f>
        <v>1</v>
      </c>
      <c r="P983" s="2">
        <f>(Table4[[#This Row],[dZ ft]]&lt;=50)*Table4[[#This Row],[dT days]]</f>
        <v>1</v>
      </c>
      <c r="Q983">
        <f>YEAR(Table4[[#This Row],[Report Start Date]])</f>
        <v>2022</v>
      </c>
      <c r="R983">
        <f>Table4[[#This Row],[Year Start Date]]</f>
        <v>2022</v>
      </c>
    </row>
    <row r="984" spans="2:18" x14ac:dyDescent="0.3">
      <c r="B984">
        <v>982</v>
      </c>
      <c r="C984" t="s">
        <v>23</v>
      </c>
      <c r="D984" t="s">
        <v>410</v>
      </c>
      <c r="E984">
        <v>21</v>
      </c>
      <c r="F984" s="2">
        <v>4525</v>
      </c>
      <c r="G984" s="2">
        <v>20.500000000000007</v>
      </c>
      <c r="H984">
        <v>0</v>
      </c>
      <c r="I984">
        <v>0</v>
      </c>
      <c r="J984" s="7">
        <v>44613</v>
      </c>
      <c r="K984" s="7">
        <v>44614</v>
      </c>
      <c r="L984" t="s">
        <v>519</v>
      </c>
      <c r="M984" t="str">
        <f>IFERROR(INDEX(Table2[Campaign], MATCH(Table4[[#This Row],[Well Name (WellView Version)]], Table2[Well Name
Actual], 0)), "A_Others")</f>
        <v>DRJ - 2022</v>
      </c>
      <c r="N984" s="19">
        <f>IF(Table4[[#This Row],[Report Number]]=_xlfn.MINIFS(Table4[Report Number], Table4[Well Name (WellView Version)], Table4[[#This Row],[Well Name (WellView Version)]]), Table4[[#This Row],[Depth End (MD)]], Table4[[#This Row],[Depth End (MD)]]-F983)</f>
        <v>0</v>
      </c>
      <c r="O984" s="2">
        <f>IF(Table4[[#This Row],[Report Number]]=_xlfn.MINIFS(Table4[Report Number], Table4[Well Name (WellView Version)], Table4[[#This Row],[Well Name (WellView Version)]]), Table4[[#This Row],[Cum Time Log Days_WV]], Table4[[#This Row],[Cum Time Log Days_WV]]-G983)</f>
        <v>1</v>
      </c>
      <c r="P984" s="2">
        <f>(Table4[[#This Row],[dZ ft]]&lt;=50)*Table4[[#This Row],[dT days]]</f>
        <v>1</v>
      </c>
      <c r="Q984">
        <f>YEAR(Table4[[#This Row],[Report Start Date]])</f>
        <v>2022</v>
      </c>
      <c r="R984">
        <f>Table4[[#This Row],[Year Start Date]]</f>
        <v>2022</v>
      </c>
    </row>
    <row r="985" spans="2:18" x14ac:dyDescent="0.3">
      <c r="B985">
        <v>983</v>
      </c>
      <c r="C985" t="s">
        <v>23</v>
      </c>
      <c r="D985" t="s">
        <v>410</v>
      </c>
      <c r="E985">
        <v>22</v>
      </c>
      <c r="F985" s="2">
        <v>4880</v>
      </c>
      <c r="G985" s="2">
        <v>21.500000000000007</v>
      </c>
      <c r="H985">
        <v>354.99999999999983</v>
      </c>
      <c r="I985">
        <v>354.99999999999983</v>
      </c>
      <c r="J985" s="7">
        <v>44614</v>
      </c>
      <c r="K985" s="7">
        <v>44615</v>
      </c>
      <c r="L985" t="s">
        <v>519</v>
      </c>
      <c r="M985" t="str">
        <f>IFERROR(INDEX(Table2[Campaign], MATCH(Table4[[#This Row],[Well Name (WellView Version)]], Table2[Well Name
Actual], 0)), "A_Others")</f>
        <v>DRJ - 2022</v>
      </c>
      <c r="N985" s="19">
        <f>IF(Table4[[#This Row],[Report Number]]=_xlfn.MINIFS(Table4[Report Number], Table4[Well Name (WellView Version)], Table4[[#This Row],[Well Name (WellView Version)]]), Table4[[#This Row],[Depth End (MD)]], Table4[[#This Row],[Depth End (MD)]]-F984)</f>
        <v>355</v>
      </c>
      <c r="O985" s="2">
        <f>IF(Table4[[#This Row],[Report Number]]=_xlfn.MINIFS(Table4[Report Number], Table4[Well Name (WellView Version)], Table4[[#This Row],[Well Name (WellView Version)]]), Table4[[#This Row],[Cum Time Log Days_WV]], Table4[[#This Row],[Cum Time Log Days_WV]]-G984)</f>
        <v>1</v>
      </c>
      <c r="P985" s="2">
        <f>(Table4[[#This Row],[dZ ft]]&lt;=50)*Table4[[#This Row],[dT days]]</f>
        <v>0</v>
      </c>
      <c r="Q985">
        <f>YEAR(Table4[[#This Row],[Report Start Date]])</f>
        <v>2022</v>
      </c>
      <c r="R985">
        <f>Table4[[#This Row],[Year Start Date]]</f>
        <v>2022</v>
      </c>
    </row>
    <row r="986" spans="2:18" x14ac:dyDescent="0.3">
      <c r="B986">
        <v>984</v>
      </c>
      <c r="C986" t="s">
        <v>23</v>
      </c>
      <c r="D986" t="s">
        <v>410</v>
      </c>
      <c r="E986">
        <v>23</v>
      </c>
      <c r="F986" s="2">
        <v>5258</v>
      </c>
      <c r="G986" s="2">
        <v>22.500000000000007</v>
      </c>
      <c r="H986">
        <v>378.00000000000023</v>
      </c>
      <c r="I986">
        <v>378.00000000000023</v>
      </c>
      <c r="J986" s="7">
        <v>44615</v>
      </c>
      <c r="K986" s="7">
        <v>44616</v>
      </c>
      <c r="L986" t="s">
        <v>519</v>
      </c>
      <c r="M986" t="str">
        <f>IFERROR(INDEX(Table2[Campaign], MATCH(Table4[[#This Row],[Well Name (WellView Version)]], Table2[Well Name
Actual], 0)), "A_Others")</f>
        <v>DRJ - 2022</v>
      </c>
      <c r="N986" s="19">
        <f>IF(Table4[[#This Row],[Report Number]]=_xlfn.MINIFS(Table4[Report Number], Table4[Well Name (WellView Version)], Table4[[#This Row],[Well Name (WellView Version)]]), Table4[[#This Row],[Depth End (MD)]], Table4[[#This Row],[Depth End (MD)]]-F985)</f>
        <v>378</v>
      </c>
      <c r="O986" s="2">
        <f>IF(Table4[[#This Row],[Report Number]]=_xlfn.MINIFS(Table4[Report Number], Table4[Well Name (WellView Version)], Table4[[#This Row],[Well Name (WellView Version)]]), Table4[[#This Row],[Cum Time Log Days_WV]], Table4[[#This Row],[Cum Time Log Days_WV]]-G985)</f>
        <v>1</v>
      </c>
      <c r="P986" s="2">
        <f>(Table4[[#This Row],[dZ ft]]&lt;=50)*Table4[[#This Row],[dT days]]</f>
        <v>0</v>
      </c>
      <c r="Q986">
        <f>YEAR(Table4[[#This Row],[Report Start Date]])</f>
        <v>2022</v>
      </c>
      <c r="R986">
        <f>Table4[[#This Row],[Year Start Date]]</f>
        <v>2022</v>
      </c>
    </row>
    <row r="987" spans="2:18" x14ac:dyDescent="0.3">
      <c r="B987">
        <v>985</v>
      </c>
      <c r="C987" t="s">
        <v>23</v>
      </c>
      <c r="D987" t="s">
        <v>410</v>
      </c>
      <c r="E987">
        <v>24</v>
      </c>
      <c r="F987" s="2">
        <v>5508</v>
      </c>
      <c r="G987" s="2">
        <v>23.500000000000007</v>
      </c>
      <c r="H987">
        <v>250.00000000000014</v>
      </c>
      <c r="I987">
        <v>250.00000000000014</v>
      </c>
      <c r="J987" s="7">
        <v>44616</v>
      </c>
      <c r="K987" s="7">
        <v>44617</v>
      </c>
      <c r="L987" t="s">
        <v>519</v>
      </c>
      <c r="M987" t="str">
        <f>IFERROR(INDEX(Table2[Campaign], MATCH(Table4[[#This Row],[Well Name (WellView Version)]], Table2[Well Name
Actual], 0)), "A_Others")</f>
        <v>DRJ - 2022</v>
      </c>
      <c r="N987" s="19">
        <f>IF(Table4[[#This Row],[Report Number]]=_xlfn.MINIFS(Table4[Report Number], Table4[Well Name (WellView Version)], Table4[[#This Row],[Well Name (WellView Version)]]), Table4[[#This Row],[Depth End (MD)]], Table4[[#This Row],[Depth End (MD)]]-F986)</f>
        <v>250</v>
      </c>
      <c r="O987" s="2">
        <f>IF(Table4[[#This Row],[Report Number]]=_xlfn.MINIFS(Table4[Report Number], Table4[Well Name (WellView Version)], Table4[[#This Row],[Well Name (WellView Version)]]), Table4[[#This Row],[Cum Time Log Days_WV]], Table4[[#This Row],[Cum Time Log Days_WV]]-G986)</f>
        <v>1</v>
      </c>
      <c r="P987" s="2">
        <f>(Table4[[#This Row],[dZ ft]]&lt;=50)*Table4[[#This Row],[dT days]]</f>
        <v>0</v>
      </c>
      <c r="Q987">
        <f>YEAR(Table4[[#This Row],[Report Start Date]])</f>
        <v>2022</v>
      </c>
      <c r="R987">
        <f>Table4[[#This Row],[Year Start Date]]</f>
        <v>2022</v>
      </c>
    </row>
    <row r="988" spans="2:18" x14ac:dyDescent="0.3">
      <c r="B988">
        <v>986</v>
      </c>
      <c r="C988" t="s">
        <v>23</v>
      </c>
      <c r="D988" t="s">
        <v>410</v>
      </c>
      <c r="E988">
        <v>25</v>
      </c>
      <c r="F988" s="2">
        <v>5743</v>
      </c>
      <c r="G988" s="2">
        <v>24.500000000000007</v>
      </c>
      <c r="H988">
        <v>234.99999999999974</v>
      </c>
      <c r="I988">
        <v>234.99999999999974</v>
      </c>
      <c r="J988" s="7">
        <v>44617</v>
      </c>
      <c r="K988" s="7">
        <v>44618</v>
      </c>
      <c r="L988" t="s">
        <v>519</v>
      </c>
      <c r="M988" t="str">
        <f>IFERROR(INDEX(Table2[Campaign], MATCH(Table4[[#This Row],[Well Name (WellView Version)]], Table2[Well Name
Actual], 0)), "A_Others")</f>
        <v>DRJ - 2022</v>
      </c>
      <c r="N988" s="19">
        <f>IF(Table4[[#This Row],[Report Number]]=_xlfn.MINIFS(Table4[Report Number], Table4[Well Name (WellView Version)], Table4[[#This Row],[Well Name (WellView Version)]]), Table4[[#This Row],[Depth End (MD)]], Table4[[#This Row],[Depth End (MD)]]-F987)</f>
        <v>235</v>
      </c>
      <c r="O988" s="2">
        <f>IF(Table4[[#This Row],[Report Number]]=_xlfn.MINIFS(Table4[Report Number], Table4[Well Name (WellView Version)], Table4[[#This Row],[Well Name (WellView Version)]]), Table4[[#This Row],[Cum Time Log Days_WV]], Table4[[#This Row],[Cum Time Log Days_WV]]-G987)</f>
        <v>1</v>
      </c>
      <c r="P988" s="2">
        <f>(Table4[[#This Row],[dZ ft]]&lt;=50)*Table4[[#This Row],[dT days]]</f>
        <v>0</v>
      </c>
      <c r="Q988">
        <f>YEAR(Table4[[#This Row],[Report Start Date]])</f>
        <v>2022</v>
      </c>
      <c r="R988">
        <f>Table4[[#This Row],[Year Start Date]]</f>
        <v>2022</v>
      </c>
    </row>
    <row r="989" spans="2:18" x14ac:dyDescent="0.3">
      <c r="B989">
        <v>987</v>
      </c>
      <c r="C989" t="s">
        <v>23</v>
      </c>
      <c r="D989" t="s">
        <v>410</v>
      </c>
      <c r="E989">
        <v>26</v>
      </c>
      <c r="F989" s="2">
        <v>6045</v>
      </c>
      <c r="G989" s="2">
        <v>25.500000000000007</v>
      </c>
      <c r="H989">
        <v>302.00000000000017</v>
      </c>
      <c r="I989">
        <v>302.00000000000017</v>
      </c>
      <c r="J989" s="7">
        <v>44618</v>
      </c>
      <c r="K989" s="7">
        <v>44619</v>
      </c>
      <c r="L989" t="s">
        <v>519</v>
      </c>
      <c r="M989" t="str">
        <f>IFERROR(INDEX(Table2[Campaign], MATCH(Table4[[#This Row],[Well Name (WellView Version)]], Table2[Well Name
Actual], 0)), "A_Others")</f>
        <v>DRJ - 2022</v>
      </c>
      <c r="N989" s="19">
        <f>IF(Table4[[#This Row],[Report Number]]=_xlfn.MINIFS(Table4[Report Number], Table4[Well Name (WellView Version)], Table4[[#This Row],[Well Name (WellView Version)]]), Table4[[#This Row],[Depth End (MD)]], Table4[[#This Row],[Depth End (MD)]]-F988)</f>
        <v>302</v>
      </c>
      <c r="O989" s="2">
        <f>IF(Table4[[#This Row],[Report Number]]=_xlfn.MINIFS(Table4[Report Number], Table4[Well Name (WellView Version)], Table4[[#This Row],[Well Name (WellView Version)]]), Table4[[#This Row],[Cum Time Log Days_WV]], Table4[[#This Row],[Cum Time Log Days_WV]]-G988)</f>
        <v>1</v>
      </c>
      <c r="P989" s="2">
        <f>(Table4[[#This Row],[dZ ft]]&lt;=50)*Table4[[#This Row],[dT days]]</f>
        <v>0</v>
      </c>
      <c r="Q989">
        <f>YEAR(Table4[[#This Row],[Report Start Date]])</f>
        <v>2022</v>
      </c>
      <c r="R989">
        <f>Table4[[#This Row],[Year Start Date]]</f>
        <v>2022</v>
      </c>
    </row>
    <row r="990" spans="2:18" x14ac:dyDescent="0.3">
      <c r="B990">
        <v>988</v>
      </c>
      <c r="C990" t="s">
        <v>23</v>
      </c>
      <c r="D990" t="s">
        <v>410</v>
      </c>
      <c r="E990">
        <v>27</v>
      </c>
      <c r="F990" s="2">
        <v>6295</v>
      </c>
      <c r="G990" s="2">
        <v>26.500000000000007</v>
      </c>
      <c r="H990">
        <v>250.00000000000014</v>
      </c>
      <c r="I990">
        <v>250.00000000000014</v>
      </c>
      <c r="J990" s="7">
        <v>44619</v>
      </c>
      <c r="K990" s="7">
        <v>44620</v>
      </c>
      <c r="L990" t="s">
        <v>519</v>
      </c>
      <c r="M990" t="str">
        <f>IFERROR(INDEX(Table2[Campaign], MATCH(Table4[[#This Row],[Well Name (WellView Version)]], Table2[Well Name
Actual], 0)), "A_Others")</f>
        <v>DRJ - 2022</v>
      </c>
      <c r="N990" s="19">
        <f>IF(Table4[[#This Row],[Report Number]]=_xlfn.MINIFS(Table4[Report Number], Table4[Well Name (WellView Version)], Table4[[#This Row],[Well Name (WellView Version)]]), Table4[[#This Row],[Depth End (MD)]], Table4[[#This Row],[Depth End (MD)]]-F989)</f>
        <v>250</v>
      </c>
      <c r="O990" s="2">
        <f>IF(Table4[[#This Row],[Report Number]]=_xlfn.MINIFS(Table4[Report Number], Table4[Well Name (WellView Version)], Table4[[#This Row],[Well Name (WellView Version)]]), Table4[[#This Row],[Cum Time Log Days_WV]], Table4[[#This Row],[Cum Time Log Days_WV]]-G989)</f>
        <v>1</v>
      </c>
      <c r="P990" s="2">
        <f>(Table4[[#This Row],[dZ ft]]&lt;=50)*Table4[[#This Row],[dT days]]</f>
        <v>0</v>
      </c>
      <c r="Q990">
        <f>YEAR(Table4[[#This Row],[Report Start Date]])</f>
        <v>2022</v>
      </c>
      <c r="R990">
        <f>Table4[[#This Row],[Year Start Date]]</f>
        <v>2022</v>
      </c>
    </row>
    <row r="991" spans="2:18" x14ac:dyDescent="0.3">
      <c r="B991">
        <v>989</v>
      </c>
      <c r="C991" t="s">
        <v>23</v>
      </c>
      <c r="D991" t="s">
        <v>410</v>
      </c>
      <c r="E991">
        <v>28</v>
      </c>
      <c r="F991" s="2">
        <v>6371</v>
      </c>
      <c r="G991" s="2">
        <v>27.500000000000007</v>
      </c>
      <c r="H991">
        <v>76.000000000000043</v>
      </c>
      <c r="I991">
        <v>76.000000000000043</v>
      </c>
      <c r="J991" s="7">
        <v>44620</v>
      </c>
      <c r="K991" s="7">
        <v>44621</v>
      </c>
      <c r="L991" t="s">
        <v>519</v>
      </c>
      <c r="M991" t="str">
        <f>IFERROR(INDEX(Table2[Campaign], MATCH(Table4[[#This Row],[Well Name (WellView Version)]], Table2[Well Name
Actual], 0)), "A_Others")</f>
        <v>DRJ - 2022</v>
      </c>
      <c r="N991" s="19">
        <f>IF(Table4[[#This Row],[Report Number]]=_xlfn.MINIFS(Table4[Report Number], Table4[Well Name (WellView Version)], Table4[[#This Row],[Well Name (WellView Version)]]), Table4[[#This Row],[Depth End (MD)]], Table4[[#This Row],[Depth End (MD)]]-F990)</f>
        <v>76</v>
      </c>
      <c r="O991" s="2">
        <f>IF(Table4[[#This Row],[Report Number]]=_xlfn.MINIFS(Table4[Report Number], Table4[Well Name (WellView Version)], Table4[[#This Row],[Well Name (WellView Version)]]), Table4[[#This Row],[Cum Time Log Days_WV]], Table4[[#This Row],[Cum Time Log Days_WV]]-G990)</f>
        <v>1</v>
      </c>
      <c r="P991" s="2">
        <f>(Table4[[#This Row],[dZ ft]]&lt;=50)*Table4[[#This Row],[dT days]]</f>
        <v>0</v>
      </c>
      <c r="Q991">
        <f>YEAR(Table4[[#This Row],[Report Start Date]])</f>
        <v>2022</v>
      </c>
      <c r="R991">
        <f>Table4[[#This Row],[Year Start Date]]</f>
        <v>2022</v>
      </c>
    </row>
    <row r="992" spans="2:18" x14ac:dyDescent="0.3">
      <c r="B992">
        <v>990</v>
      </c>
      <c r="C992" t="s">
        <v>23</v>
      </c>
      <c r="D992" t="s">
        <v>410</v>
      </c>
      <c r="E992">
        <v>29</v>
      </c>
      <c r="F992" s="2">
        <v>6639</v>
      </c>
      <c r="G992" s="2">
        <v>28.500000000000007</v>
      </c>
      <c r="H992">
        <v>268.00000000000017</v>
      </c>
      <c r="I992">
        <v>268.00000000000017</v>
      </c>
      <c r="J992" s="7">
        <v>44621</v>
      </c>
      <c r="K992" s="7">
        <v>44622</v>
      </c>
      <c r="L992" t="s">
        <v>519</v>
      </c>
      <c r="M992" t="str">
        <f>IFERROR(INDEX(Table2[Campaign], MATCH(Table4[[#This Row],[Well Name (WellView Version)]], Table2[Well Name
Actual], 0)), "A_Others")</f>
        <v>DRJ - 2022</v>
      </c>
      <c r="N992" s="19">
        <f>IF(Table4[[#This Row],[Report Number]]=_xlfn.MINIFS(Table4[Report Number], Table4[Well Name (WellView Version)], Table4[[#This Row],[Well Name (WellView Version)]]), Table4[[#This Row],[Depth End (MD)]], Table4[[#This Row],[Depth End (MD)]]-F991)</f>
        <v>268</v>
      </c>
      <c r="O992" s="2">
        <f>IF(Table4[[#This Row],[Report Number]]=_xlfn.MINIFS(Table4[Report Number], Table4[Well Name (WellView Version)], Table4[[#This Row],[Well Name (WellView Version)]]), Table4[[#This Row],[Cum Time Log Days_WV]], Table4[[#This Row],[Cum Time Log Days_WV]]-G991)</f>
        <v>1</v>
      </c>
      <c r="P992" s="2">
        <f>(Table4[[#This Row],[dZ ft]]&lt;=50)*Table4[[#This Row],[dT days]]</f>
        <v>0</v>
      </c>
      <c r="Q992">
        <f>YEAR(Table4[[#This Row],[Report Start Date]])</f>
        <v>2022</v>
      </c>
      <c r="R992">
        <f>Table4[[#This Row],[Year Start Date]]</f>
        <v>2022</v>
      </c>
    </row>
    <row r="993" spans="2:18" x14ac:dyDescent="0.3">
      <c r="B993">
        <v>991</v>
      </c>
      <c r="C993" t="s">
        <v>23</v>
      </c>
      <c r="D993" t="s">
        <v>410</v>
      </c>
      <c r="E993">
        <v>30</v>
      </c>
      <c r="F993" s="2">
        <v>6748.0000000000009</v>
      </c>
      <c r="G993" s="2">
        <v>29.500000000000007</v>
      </c>
      <c r="H993">
        <v>109.00000000000043</v>
      </c>
      <c r="I993">
        <v>109.00000000000043</v>
      </c>
      <c r="J993" s="7">
        <v>44622</v>
      </c>
      <c r="K993" s="7">
        <v>44623</v>
      </c>
      <c r="L993" t="s">
        <v>532</v>
      </c>
      <c r="M993" t="str">
        <f>IFERROR(INDEX(Table2[Campaign], MATCH(Table4[[#This Row],[Well Name (WellView Version)]], Table2[Well Name
Actual], 0)), "A_Others")</f>
        <v>DRJ - 2022</v>
      </c>
      <c r="N993" s="19">
        <f>IF(Table4[[#This Row],[Report Number]]=_xlfn.MINIFS(Table4[Report Number], Table4[Well Name (WellView Version)], Table4[[#This Row],[Well Name (WellView Version)]]), Table4[[#This Row],[Depth End (MD)]], Table4[[#This Row],[Depth End (MD)]]-F992)</f>
        <v>109.00000000000091</v>
      </c>
      <c r="O993" s="2">
        <f>IF(Table4[[#This Row],[Report Number]]=_xlfn.MINIFS(Table4[Report Number], Table4[Well Name (WellView Version)], Table4[[#This Row],[Well Name (WellView Version)]]), Table4[[#This Row],[Cum Time Log Days_WV]], Table4[[#This Row],[Cum Time Log Days_WV]]-G992)</f>
        <v>1</v>
      </c>
      <c r="P993" s="2">
        <f>(Table4[[#This Row],[dZ ft]]&lt;=50)*Table4[[#This Row],[dT days]]</f>
        <v>0</v>
      </c>
      <c r="Q993">
        <f>YEAR(Table4[[#This Row],[Report Start Date]])</f>
        <v>2022</v>
      </c>
      <c r="R993">
        <f>Table4[[#This Row],[Year Start Date]]</f>
        <v>2022</v>
      </c>
    </row>
    <row r="994" spans="2:18" x14ac:dyDescent="0.3">
      <c r="B994">
        <v>992</v>
      </c>
      <c r="C994" t="s">
        <v>23</v>
      </c>
      <c r="D994" t="s">
        <v>410</v>
      </c>
      <c r="E994">
        <v>31</v>
      </c>
      <c r="F994" s="2">
        <v>6748.0000000000009</v>
      </c>
      <c r="G994" s="2">
        <v>30.000000000000007</v>
      </c>
      <c r="H994">
        <v>0</v>
      </c>
      <c r="I994">
        <v>0</v>
      </c>
      <c r="J994" s="7">
        <v>44623</v>
      </c>
      <c r="K994" s="7">
        <v>44623.5</v>
      </c>
      <c r="L994" t="s">
        <v>532</v>
      </c>
      <c r="M994" t="str">
        <f>IFERROR(INDEX(Table2[Campaign], MATCH(Table4[[#This Row],[Well Name (WellView Version)]], Table2[Well Name
Actual], 0)), "A_Others")</f>
        <v>DRJ - 2022</v>
      </c>
      <c r="N994" s="19">
        <f>IF(Table4[[#This Row],[Report Number]]=_xlfn.MINIFS(Table4[Report Number], Table4[Well Name (WellView Version)], Table4[[#This Row],[Well Name (WellView Version)]]), Table4[[#This Row],[Depth End (MD)]], Table4[[#This Row],[Depth End (MD)]]-F993)</f>
        <v>0</v>
      </c>
      <c r="O994" s="2">
        <f>IF(Table4[[#This Row],[Report Number]]=_xlfn.MINIFS(Table4[Report Number], Table4[Well Name (WellView Version)], Table4[[#This Row],[Well Name (WellView Version)]]), Table4[[#This Row],[Cum Time Log Days_WV]], Table4[[#This Row],[Cum Time Log Days_WV]]-G993)</f>
        <v>0.5</v>
      </c>
      <c r="P994" s="2">
        <f>(Table4[[#This Row],[dZ ft]]&lt;=50)*Table4[[#This Row],[dT days]]</f>
        <v>0.5</v>
      </c>
      <c r="Q994">
        <f>YEAR(Table4[[#This Row],[Report Start Date]])</f>
        <v>2022</v>
      </c>
      <c r="R994">
        <f>Table4[[#This Row],[Year Start Date]]</f>
        <v>2022</v>
      </c>
    </row>
    <row r="995" spans="2:18" x14ac:dyDescent="0.3">
      <c r="B995">
        <v>993</v>
      </c>
      <c r="C995" t="s">
        <v>447</v>
      </c>
      <c r="D995" t="s">
        <v>271</v>
      </c>
      <c r="E995">
        <v>1</v>
      </c>
      <c r="F995" s="2">
        <v>335</v>
      </c>
      <c r="G995" s="2">
        <v>0.54166666666666718</v>
      </c>
      <c r="H995">
        <v>103.00000000000001</v>
      </c>
      <c r="I995">
        <v>103.00000000000001</v>
      </c>
      <c r="J995" s="7">
        <v>44626.458333333328</v>
      </c>
      <c r="K995" s="7">
        <v>44627</v>
      </c>
      <c r="M995" t="str">
        <f>IFERROR(INDEX(Table2[Campaign], MATCH(Table4[[#This Row],[Well Name (WellView Version)]], Table2[Well Name
Actual], 0)), "A_Others")</f>
        <v>DRJ - 2022</v>
      </c>
      <c r="N995" s="19">
        <f>IF(Table4[[#This Row],[Report Number]]=_xlfn.MINIFS(Table4[Report Number], Table4[Well Name (WellView Version)], Table4[[#This Row],[Well Name (WellView Version)]]), Table4[[#This Row],[Depth End (MD)]], Table4[[#This Row],[Depth End (MD)]]-F994)</f>
        <v>335</v>
      </c>
      <c r="O995" s="2">
        <f>IF(Table4[[#This Row],[Report Number]]=_xlfn.MINIFS(Table4[Report Number], Table4[Well Name (WellView Version)], Table4[[#This Row],[Well Name (WellView Version)]]), Table4[[#This Row],[Cum Time Log Days_WV]], Table4[[#This Row],[Cum Time Log Days_WV]]-G994)</f>
        <v>0.54166666666666718</v>
      </c>
      <c r="P995" s="2">
        <f>(Table4[[#This Row],[dZ ft]]&lt;=50)*Table4[[#This Row],[dT days]]</f>
        <v>0</v>
      </c>
      <c r="Q995">
        <f>YEAR(Table4[[#This Row],[Report Start Date]])</f>
        <v>2022</v>
      </c>
      <c r="R995">
        <f>Table4[[#This Row],[Year Start Date]]</f>
        <v>2022</v>
      </c>
    </row>
    <row r="996" spans="2:18" x14ac:dyDescent="0.3">
      <c r="B996">
        <v>994</v>
      </c>
      <c r="C996" t="s">
        <v>447</v>
      </c>
      <c r="D996" t="s">
        <v>271</v>
      </c>
      <c r="E996">
        <v>2</v>
      </c>
      <c r="F996" s="2">
        <v>360</v>
      </c>
      <c r="G996" s="2">
        <v>1.5416666666666681</v>
      </c>
      <c r="H996">
        <v>25.000000000000014</v>
      </c>
      <c r="I996">
        <v>25.000000000000014</v>
      </c>
      <c r="J996" s="7">
        <v>44627</v>
      </c>
      <c r="K996" s="7">
        <v>44628</v>
      </c>
      <c r="M996" t="str">
        <f>IFERROR(INDEX(Table2[Campaign], MATCH(Table4[[#This Row],[Well Name (WellView Version)]], Table2[Well Name
Actual], 0)), "A_Others")</f>
        <v>DRJ - 2022</v>
      </c>
      <c r="N996" s="19">
        <f>IF(Table4[[#This Row],[Report Number]]=_xlfn.MINIFS(Table4[Report Number], Table4[Well Name (WellView Version)], Table4[[#This Row],[Well Name (WellView Version)]]), Table4[[#This Row],[Depth End (MD)]], Table4[[#This Row],[Depth End (MD)]]-F995)</f>
        <v>25</v>
      </c>
      <c r="O996" s="2">
        <f>IF(Table4[[#This Row],[Report Number]]=_xlfn.MINIFS(Table4[Report Number], Table4[Well Name (WellView Version)], Table4[[#This Row],[Well Name (WellView Version)]]), Table4[[#This Row],[Cum Time Log Days_WV]], Table4[[#This Row],[Cum Time Log Days_WV]]-G995)</f>
        <v>1.0000000000000009</v>
      </c>
      <c r="P996" s="2">
        <f>(Table4[[#This Row],[dZ ft]]&lt;=50)*Table4[[#This Row],[dT days]]</f>
        <v>1.0000000000000009</v>
      </c>
      <c r="Q996">
        <f>YEAR(Table4[[#This Row],[Report Start Date]])</f>
        <v>2022</v>
      </c>
      <c r="R996">
        <f>Table4[[#This Row],[Year Start Date]]</f>
        <v>2022</v>
      </c>
    </row>
    <row r="997" spans="2:18" x14ac:dyDescent="0.3">
      <c r="B997">
        <v>995</v>
      </c>
      <c r="C997" t="s">
        <v>447</v>
      </c>
      <c r="D997" t="s">
        <v>271</v>
      </c>
      <c r="E997">
        <v>3</v>
      </c>
      <c r="F997" s="2">
        <v>365</v>
      </c>
      <c r="G997" s="2">
        <v>2.5416666666666687</v>
      </c>
      <c r="H997">
        <v>5.0000000000000027</v>
      </c>
      <c r="I997">
        <v>5.0000000000000027</v>
      </c>
      <c r="J997" s="7">
        <v>44628</v>
      </c>
      <c r="K997" s="7">
        <v>44629</v>
      </c>
      <c r="M997" t="str">
        <f>IFERROR(INDEX(Table2[Campaign], MATCH(Table4[[#This Row],[Well Name (WellView Version)]], Table2[Well Name
Actual], 0)), "A_Others")</f>
        <v>DRJ - 2022</v>
      </c>
      <c r="N997" s="19">
        <f>IF(Table4[[#This Row],[Report Number]]=_xlfn.MINIFS(Table4[Report Number], Table4[Well Name (WellView Version)], Table4[[#This Row],[Well Name (WellView Version)]]), Table4[[#This Row],[Depth End (MD)]], Table4[[#This Row],[Depth End (MD)]]-F996)</f>
        <v>5</v>
      </c>
      <c r="O997" s="2">
        <f>IF(Table4[[#This Row],[Report Number]]=_xlfn.MINIFS(Table4[Report Number], Table4[Well Name (WellView Version)], Table4[[#This Row],[Well Name (WellView Version)]]), Table4[[#This Row],[Cum Time Log Days_WV]], Table4[[#This Row],[Cum Time Log Days_WV]]-G996)</f>
        <v>1.0000000000000007</v>
      </c>
      <c r="P997" s="2">
        <f>(Table4[[#This Row],[dZ ft]]&lt;=50)*Table4[[#This Row],[dT days]]</f>
        <v>1.0000000000000007</v>
      </c>
      <c r="Q997">
        <f>YEAR(Table4[[#This Row],[Report Start Date]])</f>
        <v>2022</v>
      </c>
      <c r="R997">
        <f>Table4[[#This Row],[Year Start Date]]</f>
        <v>2022</v>
      </c>
    </row>
    <row r="998" spans="2:18" x14ac:dyDescent="0.3">
      <c r="B998">
        <v>996</v>
      </c>
      <c r="C998" t="s">
        <v>447</v>
      </c>
      <c r="D998" t="s">
        <v>271</v>
      </c>
      <c r="E998">
        <v>4</v>
      </c>
      <c r="F998" s="2">
        <v>378</v>
      </c>
      <c r="G998" s="2">
        <v>3.5416666666666696</v>
      </c>
      <c r="H998">
        <v>13.000000000000007</v>
      </c>
      <c r="I998">
        <v>13.000000000000007</v>
      </c>
      <c r="J998" s="7">
        <v>44629</v>
      </c>
      <c r="K998" s="7">
        <v>44630</v>
      </c>
      <c r="M998" t="str">
        <f>IFERROR(INDEX(Table2[Campaign], MATCH(Table4[[#This Row],[Well Name (WellView Version)]], Table2[Well Name
Actual], 0)), "A_Others")</f>
        <v>DRJ - 2022</v>
      </c>
      <c r="N998" s="19">
        <f>IF(Table4[[#This Row],[Report Number]]=_xlfn.MINIFS(Table4[Report Number], Table4[Well Name (WellView Version)], Table4[[#This Row],[Well Name (WellView Version)]]), Table4[[#This Row],[Depth End (MD)]], Table4[[#This Row],[Depth End (MD)]]-F997)</f>
        <v>13</v>
      </c>
      <c r="O998" s="2">
        <f>IF(Table4[[#This Row],[Report Number]]=_xlfn.MINIFS(Table4[Report Number], Table4[Well Name (WellView Version)], Table4[[#This Row],[Well Name (WellView Version)]]), Table4[[#This Row],[Cum Time Log Days_WV]], Table4[[#This Row],[Cum Time Log Days_WV]]-G997)</f>
        <v>1.0000000000000009</v>
      </c>
      <c r="P998" s="2">
        <f>(Table4[[#This Row],[dZ ft]]&lt;=50)*Table4[[#This Row],[dT days]]</f>
        <v>1.0000000000000009</v>
      </c>
      <c r="Q998">
        <f>YEAR(Table4[[#This Row],[Report Start Date]])</f>
        <v>2022</v>
      </c>
      <c r="R998">
        <f>Table4[[#This Row],[Year Start Date]]</f>
        <v>2022</v>
      </c>
    </row>
    <row r="999" spans="2:18" x14ac:dyDescent="0.3">
      <c r="B999">
        <v>997</v>
      </c>
      <c r="C999" t="s">
        <v>447</v>
      </c>
      <c r="D999" t="s">
        <v>271</v>
      </c>
      <c r="E999">
        <v>5</v>
      </c>
      <c r="F999" s="2">
        <v>378</v>
      </c>
      <c r="G999" s="2">
        <v>4.5416666666666705</v>
      </c>
      <c r="H999">
        <v>0</v>
      </c>
      <c r="I999">
        <v>0</v>
      </c>
      <c r="J999" s="7">
        <v>44630</v>
      </c>
      <c r="K999" s="7">
        <v>44631</v>
      </c>
      <c r="M999" t="str">
        <f>IFERROR(INDEX(Table2[Campaign], MATCH(Table4[[#This Row],[Well Name (WellView Version)]], Table2[Well Name
Actual], 0)), "A_Others")</f>
        <v>DRJ - 2022</v>
      </c>
      <c r="N999" s="19">
        <f>IF(Table4[[#This Row],[Report Number]]=_xlfn.MINIFS(Table4[Report Number], Table4[Well Name (WellView Version)], Table4[[#This Row],[Well Name (WellView Version)]]), Table4[[#This Row],[Depth End (MD)]], Table4[[#This Row],[Depth End (MD)]]-F998)</f>
        <v>0</v>
      </c>
      <c r="O999" s="2">
        <f>IF(Table4[[#This Row],[Report Number]]=_xlfn.MINIFS(Table4[Report Number], Table4[Well Name (WellView Version)], Table4[[#This Row],[Well Name (WellView Version)]]), Table4[[#This Row],[Cum Time Log Days_WV]], Table4[[#This Row],[Cum Time Log Days_WV]]-G998)</f>
        <v>1.0000000000000009</v>
      </c>
      <c r="P999" s="2">
        <f>(Table4[[#This Row],[dZ ft]]&lt;=50)*Table4[[#This Row],[dT days]]</f>
        <v>1.0000000000000009</v>
      </c>
      <c r="Q999">
        <f>YEAR(Table4[[#This Row],[Report Start Date]])</f>
        <v>2022</v>
      </c>
      <c r="R999">
        <f>Table4[[#This Row],[Year Start Date]]</f>
        <v>2022</v>
      </c>
    </row>
    <row r="1000" spans="2:18" x14ac:dyDescent="0.3">
      <c r="B1000">
        <v>998</v>
      </c>
      <c r="C1000" t="s">
        <v>447</v>
      </c>
      <c r="D1000" t="s">
        <v>271</v>
      </c>
      <c r="E1000">
        <v>6</v>
      </c>
      <c r="F1000" s="2">
        <v>378</v>
      </c>
      <c r="G1000" s="2">
        <v>5.5416666666666714</v>
      </c>
      <c r="H1000">
        <v>0</v>
      </c>
      <c r="I1000">
        <v>0</v>
      </c>
      <c r="J1000" s="7">
        <v>44631</v>
      </c>
      <c r="K1000" s="7">
        <v>44632</v>
      </c>
      <c r="M1000" t="str">
        <f>IFERROR(INDEX(Table2[Campaign], MATCH(Table4[[#This Row],[Well Name (WellView Version)]], Table2[Well Name
Actual], 0)), "A_Others")</f>
        <v>DRJ - 2022</v>
      </c>
      <c r="N1000" s="19">
        <f>IF(Table4[[#This Row],[Report Number]]=_xlfn.MINIFS(Table4[Report Number], Table4[Well Name (WellView Version)], Table4[[#This Row],[Well Name (WellView Version)]]), Table4[[#This Row],[Depth End (MD)]], Table4[[#This Row],[Depth End (MD)]]-F999)</f>
        <v>0</v>
      </c>
      <c r="O1000" s="2">
        <f>IF(Table4[[#This Row],[Report Number]]=_xlfn.MINIFS(Table4[Report Number], Table4[Well Name (WellView Version)], Table4[[#This Row],[Well Name (WellView Version)]]), Table4[[#This Row],[Cum Time Log Days_WV]], Table4[[#This Row],[Cum Time Log Days_WV]]-G999)</f>
        <v>1.0000000000000009</v>
      </c>
      <c r="P1000" s="2">
        <f>(Table4[[#This Row],[dZ ft]]&lt;=50)*Table4[[#This Row],[dT days]]</f>
        <v>1.0000000000000009</v>
      </c>
      <c r="Q1000">
        <f>YEAR(Table4[[#This Row],[Report Start Date]])</f>
        <v>2022</v>
      </c>
      <c r="R1000">
        <f>Table4[[#This Row],[Year Start Date]]</f>
        <v>2022</v>
      </c>
    </row>
    <row r="1001" spans="2:18" x14ac:dyDescent="0.3">
      <c r="B1001">
        <v>999</v>
      </c>
      <c r="C1001" t="s">
        <v>447</v>
      </c>
      <c r="D1001" t="s">
        <v>271</v>
      </c>
      <c r="E1001">
        <v>7</v>
      </c>
      <c r="F1001" s="2">
        <v>305</v>
      </c>
      <c r="G1001" s="2">
        <v>6.5416666666666723</v>
      </c>
      <c r="H1001">
        <v>137.99999999999997</v>
      </c>
      <c r="I1001">
        <v>137.99999999999997</v>
      </c>
      <c r="J1001" s="7">
        <v>44632</v>
      </c>
      <c r="K1001" s="7">
        <v>44633</v>
      </c>
      <c r="M1001" t="str">
        <f>IFERROR(INDEX(Table2[Campaign], MATCH(Table4[[#This Row],[Well Name (WellView Version)]], Table2[Well Name
Actual], 0)), "A_Others")</f>
        <v>DRJ - 2022</v>
      </c>
      <c r="N1001" s="19">
        <f>IF(Table4[[#This Row],[Report Number]]=_xlfn.MINIFS(Table4[Report Number], Table4[Well Name (WellView Version)], Table4[[#This Row],[Well Name (WellView Version)]]), Table4[[#This Row],[Depth End (MD)]], Table4[[#This Row],[Depth End (MD)]]-F1000)</f>
        <v>-73</v>
      </c>
      <c r="O1001" s="2">
        <f>IF(Table4[[#This Row],[Report Number]]=_xlfn.MINIFS(Table4[Report Number], Table4[Well Name (WellView Version)], Table4[[#This Row],[Well Name (WellView Version)]]), Table4[[#This Row],[Cum Time Log Days_WV]], Table4[[#This Row],[Cum Time Log Days_WV]]-G1000)</f>
        <v>1.0000000000000009</v>
      </c>
      <c r="P1001" s="2">
        <f>(Table4[[#This Row],[dZ ft]]&lt;=50)*Table4[[#This Row],[dT days]]</f>
        <v>1.0000000000000009</v>
      </c>
      <c r="Q1001">
        <f>YEAR(Table4[[#This Row],[Report Start Date]])</f>
        <v>2022</v>
      </c>
      <c r="R1001">
        <f>Table4[[#This Row],[Year Start Date]]</f>
        <v>2022</v>
      </c>
    </row>
    <row r="1002" spans="2:18" x14ac:dyDescent="0.3">
      <c r="B1002">
        <v>1000</v>
      </c>
      <c r="C1002" t="s">
        <v>447</v>
      </c>
      <c r="D1002" t="s">
        <v>271</v>
      </c>
      <c r="E1002">
        <v>8</v>
      </c>
      <c r="F1002" s="2">
        <v>305</v>
      </c>
      <c r="G1002" s="2">
        <v>7.5416666666666732</v>
      </c>
      <c r="H1002">
        <v>0</v>
      </c>
      <c r="I1002">
        <v>0</v>
      </c>
      <c r="J1002" s="7">
        <v>44633</v>
      </c>
      <c r="K1002" s="7">
        <v>44634</v>
      </c>
      <c r="M1002" t="str">
        <f>IFERROR(INDEX(Table2[Campaign], MATCH(Table4[[#This Row],[Well Name (WellView Version)]], Table2[Well Name
Actual], 0)), "A_Others")</f>
        <v>DRJ - 2022</v>
      </c>
      <c r="N1002" s="19">
        <f>IF(Table4[[#This Row],[Report Number]]=_xlfn.MINIFS(Table4[Report Number], Table4[Well Name (WellView Version)], Table4[[#This Row],[Well Name (WellView Version)]]), Table4[[#This Row],[Depth End (MD)]], Table4[[#This Row],[Depth End (MD)]]-F1001)</f>
        <v>0</v>
      </c>
      <c r="O1002" s="2">
        <f>IF(Table4[[#This Row],[Report Number]]=_xlfn.MINIFS(Table4[Report Number], Table4[Well Name (WellView Version)], Table4[[#This Row],[Well Name (WellView Version)]]), Table4[[#This Row],[Cum Time Log Days_WV]], Table4[[#This Row],[Cum Time Log Days_WV]]-G1001)</f>
        <v>1.0000000000000009</v>
      </c>
      <c r="P1002" s="2">
        <f>(Table4[[#This Row],[dZ ft]]&lt;=50)*Table4[[#This Row],[dT days]]</f>
        <v>1.0000000000000009</v>
      </c>
      <c r="Q1002">
        <f>YEAR(Table4[[#This Row],[Report Start Date]])</f>
        <v>2022</v>
      </c>
      <c r="R1002">
        <f>Table4[[#This Row],[Year Start Date]]</f>
        <v>2022</v>
      </c>
    </row>
    <row r="1003" spans="2:18" x14ac:dyDescent="0.3">
      <c r="B1003">
        <v>1001</v>
      </c>
      <c r="C1003" t="s">
        <v>447</v>
      </c>
      <c r="D1003" t="s">
        <v>271</v>
      </c>
      <c r="E1003">
        <v>9</v>
      </c>
      <c r="F1003" s="2">
        <v>394</v>
      </c>
      <c r="G1003" s="2">
        <v>8.541666666666675</v>
      </c>
      <c r="H1003">
        <v>7.0000000000000036</v>
      </c>
      <c r="I1003">
        <v>7.0000000000000036</v>
      </c>
      <c r="J1003" s="7">
        <v>44634</v>
      </c>
      <c r="K1003" s="7">
        <v>44635</v>
      </c>
      <c r="M1003" t="str">
        <f>IFERROR(INDEX(Table2[Campaign], MATCH(Table4[[#This Row],[Well Name (WellView Version)]], Table2[Well Name
Actual], 0)), "A_Others")</f>
        <v>DRJ - 2022</v>
      </c>
      <c r="N1003" s="19">
        <f>IF(Table4[[#This Row],[Report Number]]=_xlfn.MINIFS(Table4[Report Number], Table4[Well Name (WellView Version)], Table4[[#This Row],[Well Name (WellView Version)]]), Table4[[#This Row],[Depth End (MD)]], Table4[[#This Row],[Depth End (MD)]]-F1002)</f>
        <v>89</v>
      </c>
      <c r="O1003" s="2">
        <f>IF(Table4[[#This Row],[Report Number]]=_xlfn.MINIFS(Table4[Report Number], Table4[Well Name (WellView Version)], Table4[[#This Row],[Well Name (WellView Version)]]), Table4[[#This Row],[Cum Time Log Days_WV]], Table4[[#This Row],[Cum Time Log Days_WV]]-G1002)</f>
        <v>1.0000000000000018</v>
      </c>
      <c r="P1003" s="2">
        <f>(Table4[[#This Row],[dZ ft]]&lt;=50)*Table4[[#This Row],[dT days]]</f>
        <v>0</v>
      </c>
      <c r="Q1003">
        <f>YEAR(Table4[[#This Row],[Report Start Date]])</f>
        <v>2022</v>
      </c>
      <c r="R1003">
        <f>Table4[[#This Row],[Year Start Date]]</f>
        <v>2022</v>
      </c>
    </row>
    <row r="1004" spans="2:18" x14ac:dyDescent="0.3">
      <c r="B1004">
        <v>1002</v>
      </c>
      <c r="C1004" t="s">
        <v>447</v>
      </c>
      <c r="D1004" t="s">
        <v>271</v>
      </c>
      <c r="E1004">
        <v>10</v>
      </c>
      <c r="F1004" s="2">
        <v>490</v>
      </c>
      <c r="G1004" s="2">
        <v>9.541666666666675</v>
      </c>
      <c r="H1004">
        <v>96</v>
      </c>
      <c r="I1004">
        <v>96</v>
      </c>
      <c r="J1004" s="7">
        <v>44635</v>
      </c>
      <c r="K1004" s="7">
        <v>44636</v>
      </c>
      <c r="M1004" t="str">
        <f>IFERROR(INDEX(Table2[Campaign], MATCH(Table4[[#This Row],[Well Name (WellView Version)]], Table2[Well Name
Actual], 0)), "A_Others")</f>
        <v>DRJ - 2022</v>
      </c>
      <c r="N1004" s="19">
        <f>IF(Table4[[#This Row],[Report Number]]=_xlfn.MINIFS(Table4[Report Number], Table4[Well Name (WellView Version)], Table4[[#This Row],[Well Name (WellView Version)]]), Table4[[#This Row],[Depth End (MD)]], Table4[[#This Row],[Depth End (MD)]]-F1003)</f>
        <v>96</v>
      </c>
      <c r="O1004" s="2">
        <f>IF(Table4[[#This Row],[Report Number]]=_xlfn.MINIFS(Table4[Report Number], Table4[Well Name (WellView Version)], Table4[[#This Row],[Well Name (WellView Version)]]), Table4[[#This Row],[Cum Time Log Days_WV]], Table4[[#This Row],[Cum Time Log Days_WV]]-G1003)</f>
        <v>1</v>
      </c>
      <c r="P1004" s="2">
        <f>(Table4[[#This Row],[dZ ft]]&lt;=50)*Table4[[#This Row],[dT days]]</f>
        <v>0</v>
      </c>
      <c r="Q1004">
        <f>YEAR(Table4[[#This Row],[Report Start Date]])</f>
        <v>2022</v>
      </c>
      <c r="R1004">
        <f>Table4[[#This Row],[Year Start Date]]</f>
        <v>2022</v>
      </c>
    </row>
    <row r="1005" spans="2:18" x14ac:dyDescent="0.3">
      <c r="B1005">
        <v>1003</v>
      </c>
      <c r="C1005" t="s">
        <v>447</v>
      </c>
      <c r="D1005" t="s">
        <v>271</v>
      </c>
      <c r="E1005">
        <v>11</v>
      </c>
      <c r="F1005" s="2">
        <v>902.99999999999989</v>
      </c>
      <c r="G1005" s="2">
        <v>10.541666666666675</v>
      </c>
      <c r="H1005">
        <v>412.99999999999994</v>
      </c>
      <c r="I1005">
        <v>412.99999999999994</v>
      </c>
      <c r="J1005" s="7">
        <v>44636</v>
      </c>
      <c r="K1005" s="7">
        <v>44637</v>
      </c>
      <c r="M1005" t="str">
        <f>IFERROR(INDEX(Table2[Campaign], MATCH(Table4[[#This Row],[Well Name (WellView Version)]], Table2[Well Name
Actual], 0)), "A_Others")</f>
        <v>DRJ - 2022</v>
      </c>
      <c r="N1005" s="19">
        <f>IF(Table4[[#This Row],[Report Number]]=_xlfn.MINIFS(Table4[Report Number], Table4[Well Name (WellView Version)], Table4[[#This Row],[Well Name (WellView Version)]]), Table4[[#This Row],[Depth End (MD)]], Table4[[#This Row],[Depth End (MD)]]-F1004)</f>
        <v>412.99999999999989</v>
      </c>
      <c r="O1005" s="2">
        <f>IF(Table4[[#This Row],[Report Number]]=_xlfn.MINIFS(Table4[Report Number], Table4[Well Name (WellView Version)], Table4[[#This Row],[Well Name (WellView Version)]]), Table4[[#This Row],[Cum Time Log Days_WV]], Table4[[#This Row],[Cum Time Log Days_WV]]-G1004)</f>
        <v>1</v>
      </c>
      <c r="P1005" s="2">
        <f>(Table4[[#This Row],[dZ ft]]&lt;=50)*Table4[[#This Row],[dT days]]</f>
        <v>0</v>
      </c>
      <c r="Q1005">
        <f>YEAR(Table4[[#This Row],[Report Start Date]])</f>
        <v>2022</v>
      </c>
      <c r="R1005">
        <f>Table4[[#This Row],[Year Start Date]]</f>
        <v>2022</v>
      </c>
    </row>
    <row r="1006" spans="2:18" x14ac:dyDescent="0.3">
      <c r="B1006">
        <v>1004</v>
      </c>
      <c r="C1006" t="s">
        <v>447</v>
      </c>
      <c r="D1006" t="s">
        <v>271</v>
      </c>
      <c r="E1006">
        <v>12</v>
      </c>
      <c r="F1006" s="2">
        <v>1335</v>
      </c>
      <c r="G1006" s="2">
        <v>11.541666666666675</v>
      </c>
      <c r="H1006">
        <v>432.00000000000006</v>
      </c>
      <c r="I1006">
        <v>432.00000000000006</v>
      </c>
      <c r="J1006" s="7">
        <v>44637</v>
      </c>
      <c r="K1006" s="7">
        <v>44638</v>
      </c>
      <c r="M1006" t="str">
        <f>IFERROR(INDEX(Table2[Campaign], MATCH(Table4[[#This Row],[Well Name (WellView Version)]], Table2[Well Name
Actual], 0)), "A_Others")</f>
        <v>DRJ - 2022</v>
      </c>
      <c r="N1006" s="19">
        <f>IF(Table4[[#This Row],[Report Number]]=_xlfn.MINIFS(Table4[Report Number], Table4[Well Name (WellView Version)], Table4[[#This Row],[Well Name (WellView Version)]]), Table4[[#This Row],[Depth End (MD)]], Table4[[#This Row],[Depth End (MD)]]-F1005)</f>
        <v>432.00000000000011</v>
      </c>
      <c r="O1006" s="2">
        <f>IF(Table4[[#This Row],[Report Number]]=_xlfn.MINIFS(Table4[Report Number], Table4[Well Name (WellView Version)], Table4[[#This Row],[Well Name (WellView Version)]]), Table4[[#This Row],[Cum Time Log Days_WV]], Table4[[#This Row],[Cum Time Log Days_WV]]-G1005)</f>
        <v>1</v>
      </c>
      <c r="P1006" s="2">
        <f>(Table4[[#This Row],[dZ ft]]&lt;=50)*Table4[[#This Row],[dT days]]</f>
        <v>0</v>
      </c>
      <c r="Q1006">
        <f>YEAR(Table4[[#This Row],[Report Start Date]])</f>
        <v>2022</v>
      </c>
      <c r="R1006">
        <f>Table4[[#This Row],[Year Start Date]]</f>
        <v>2022</v>
      </c>
    </row>
    <row r="1007" spans="2:18" x14ac:dyDescent="0.3">
      <c r="B1007">
        <v>1005</v>
      </c>
      <c r="C1007" t="s">
        <v>447</v>
      </c>
      <c r="D1007" t="s">
        <v>271</v>
      </c>
      <c r="E1007">
        <v>13</v>
      </c>
      <c r="F1007" s="2">
        <v>1851</v>
      </c>
      <c r="G1007" s="2">
        <v>12.541666666666675</v>
      </c>
      <c r="H1007">
        <v>515.99999999999989</v>
      </c>
      <c r="I1007">
        <v>515.99999999999989</v>
      </c>
      <c r="J1007" s="7">
        <v>44638</v>
      </c>
      <c r="K1007" s="7">
        <v>44639</v>
      </c>
      <c r="M1007" t="str">
        <f>IFERROR(INDEX(Table2[Campaign], MATCH(Table4[[#This Row],[Well Name (WellView Version)]], Table2[Well Name
Actual], 0)), "A_Others")</f>
        <v>DRJ - 2022</v>
      </c>
      <c r="N1007" s="19">
        <f>IF(Table4[[#This Row],[Report Number]]=_xlfn.MINIFS(Table4[Report Number], Table4[Well Name (WellView Version)], Table4[[#This Row],[Well Name (WellView Version)]]), Table4[[#This Row],[Depth End (MD)]], Table4[[#This Row],[Depth End (MD)]]-F1006)</f>
        <v>516</v>
      </c>
      <c r="O1007" s="2">
        <f>IF(Table4[[#This Row],[Report Number]]=_xlfn.MINIFS(Table4[Report Number], Table4[Well Name (WellView Version)], Table4[[#This Row],[Well Name (WellView Version)]]), Table4[[#This Row],[Cum Time Log Days_WV]], Table4[[#This Row],[Cum Time Log Days_WV]]-G1006)</f>
        <v>1</v>
      </c>
      <c r="P1007" s="2">
        <f>(Table4[[#This Row],[dZ ft]]&lt;=50)*Table4[[#This Row],[dT days]]</f>
        <v>0</v>
      </c>
      <c r="Q1007">
        <f>YEAR(Table4[[#This Row],[Report Start Date]])</f>
        <v>2022</v>
      </c>
      <c r="R1007">
        <f>Table4[[#This Row],[Year Start Date]]</f>
        <v>2022</v>
      </c>
    </row>
    <row r="1008" spans="2:18" x14ac:dyDescent="0.3">
      <c r="B1008">
        <v>1006</v>
      </c>
      <c r="C1008" t="s">
        <v>447</v>
      </c>
      <c r="D1008" t="s">
        <v>271</v>
      </c>
      <c r="E1008">
        <v>14</v>
      </c>
      <c r="F1008" s="2">
        <v>1952</v>
      </c>
      <c r="G1008" s="2">
        <v>13.541666666666675</v>
      </c>
      <c r="H1008">
        <v>101.00000000000006</v>
      </c>
      <c r="I1008">
        <v>101.00000000000006</v>
      </c>
      <c r="J1008" s="7">
        <v>44639</v>
      </c>
      <c r="K1008" s="7">
        <v>44640</v>
      </c>
      <c r="M1008" t="str">
        <f>IFERROR(INDEX(Table2[Campaign], MATCH(Table4[[#This Row],[Well Name (WellView Version)]], Table2[Well Name
Actual], 0)), "A_Others")</f>
        <v>DRJ - 2022</v>
      </c>
      <c r="N1008" s="19">
        <f>IF(Table4[[#This Row],[Report Number]]=_xlfn.MINIFS(Table4[Report Number], Table4[Well Name (WellView Version)], Table4[[#This Row],[Well Name (WellView Version)]]), Table4[[#This Row],[Depth End (MD)]], Table4[[#This Row],[Depth End (MD)]]-F1007)</f>
        <v>101</v>
      </c>
      <c r="O1008" s="2">
        <f>IF(Table4[[#This Row],[Report Number]]=_xlfn.MINIFS(Table4[Report Number], Table4[Well Name (WellView Version)], Table4[[#This Row],[Well Name (WellView Version)]]), Table4[[#This Row],[Cum Time Log Days_WV]], Table4[[#This Row],[Cum Time Log Days_WV]]-G1007)</f>
        <v>1</v>
      </c>
      <c r="P1008" s="2">
        <f>(Table4[[#This Row],[dZ ft]]&lt;=50)*Table4[[#This Row],[dT days]]</f>
        <v>0</v>
      </c>
      <c r="Q1008">
        <f>YEAR(Table4[[#This Row],[Report Start Date]])</f>
        <v>2022</v>
      </c>
      <c r="R1008">
        <f>Table4[[#This Row],[Year Start Date]]</f>
        <v>2022</v>
      </c>
    </row>
    <row r="1009" spans="2:18" x14ac:dyDescent="0.3">
      <c r="B1009">
        <v>1007</v>
      </c>
      <c r="C1009" t="s">
        <v>447</v>
      </c>
      <c r="D1009" t="s">
        <v>271</v>
      </c>
      <c r="E1009">
        <v>15</v>
      </c>
      <c r="F1009" s="2">
        <v>1952</v>
      </c>
      <c r="G1009" s="2">
        <v>14.541666666666675</v>
      </c>
      <c r="H1009">
        <v>0</v>
      </c>
      <c r="I1009">
        <v>0</v>
      </c>
      <c r="J1009" s="7">
        <v>44640</v>
      </c>
      <c r="K1009" s="7">
        <v>44641</v>
      </c>
      <c r="M1009" t="str">
        <f>IFERROR(INDEX(Table2[Campaign], MATCH(Table4[[#This Row],[Well Name (WellView Version)]], Table2[Well Name
Actual], 0)), "A_Others")</f>
        <v>DRJ - 2022</v>
      </c>
      <c r="N1009" s="19">
        <f>IF(Table4[[#This Row],[Report Number]]=_xlfn.MINIFS(Table4[Report Number], Table4[Well Name (WellView Version)], Table4[[#This Row],[Well Name (WellView Version)]]), Table4[[#This Row],[Depth End (MD)]], Table4[[#This Row],[Depth End (MD)]]-F1008)</f>
        <v>0</v>
      </c>
      <c r="O1009" s="2">
        <f>IF(Table4[[#This Row],[Report Number]]=_xlfn.MINIFS(Table4[Report Number], Table4[Well Name (WellView Version)], Table4[[#This Row],[Well Name (WellView Version)]]), Table4[[#This Row],[Cum Time Log Days_WV]], Table4[[#This Row],[Cum Time Log Days_WV]]-G1008)</f>
        <v>1</v>
      </c>
      <c r="P1009" s="2">
        <f>(Table4[[#This Row],[dZ ft]]&lt;=50)*Table4[[#This Row],[dT days]]</f>
        <v>1</v>
      </c>
      <c r="Q1009">
        <f>YEAR(Table4[[#This Row],[Report Start Date]])</f>
        <v>2022</v>
      </c>
      <c r="R1009">
        <f>Table4[[#This Row],[Year Start Date]]</f>
        <v>2022</v>
      </c>
    </row>
    <row r="1010" spans="2:18" x14ac:dyDescent="0.3">
      <c r="B1010">
        <v>1008</v>
      </c>
      <c r="C1010" t="s">
        <v>447</v>
      </c>
      <c r="D1010" t="s">
        <v>271</v>
      </c>
      <c r="E1010">
        <v>16</v>
      </c>
      <c r="F1010" s="2">
        <v>1952</v>
      </c>
      <c r="G1010" s="2">
        <v>15.541666666666675</v>
      </c>
      <c r="H1010">
        <v>0</v>
      </c>
      <c r="I1010">
        <v>0</v>
      </c>
      <c r="J1010" s="7">
        <v>44641</v>
      </c>
      <c r="K1010" s="7">
        <v>44642</v>
      </c>
      <c r="L1010" t="s">
        <v>527</v>
      </c>
      <c r="M1010" t="str">
        <f>IFERROR(INDEX(Table2[Campaign], MATCH(Table4[[#This Row],[Well Name (WellView Version)]], Table2[Well Name
Actual], 0)), "A_Others")</f>
        <v>DRJ - 2022</v>
      </c>
      <c r="N1010" s="19">
        <f>IF(Table4[[#This Row],[Report Number]]=_xlfn.MINIFS(Table4[Report Number], Table4[Well Name (WellView Version)], Table4[[#This Row],[Well Name (WellView Version)]]), Table4[[#This Row],[Depth End (MD)]], Table4[[#This Row],[Depth End (MD)]]-F1009)</f>
        <v>0</v>
      </c>
      <c r="O1010" s="2">
        <f>IF(Table4[[#This Row],[Report Number]]=_xlfn.MINIFS(Table4[Report Number], Table4[Well Name (WellView Version)], Table4[[#This Row],[Well Name (WellView Version)]]), Table4[[#This Row],[Cum Time Log Days_WV]], Table4[[#This Row],[Cum Time Log Days_WV]]-G1009)</f>
        <v>1</v>
      </c>
      <c r="P1010" s="2">
        <f>(Table4[[#This Row],[dZ ft]]&lt;=50)*Table4[[#This Row],[dT days]]</f>
        <v>1</v>
      </c>
      <c r="Q1010">
        <f>YEAR(Table4[[#This Row],[Report Start Date]])</f>
        <v>2022</v>
      </c>
      <c r="R1010">
        <f>Table4[[#This Row],[Year Start Date]]</f>
        <v>2022</v>
      </c>
    </row>
    <row r="1011" spans="2:18" x14ac:dyDescent="0.3">
      <c r="B1011">
        <v>1009</v>
      </c>
      <c r="C1011" t="s">
        <v>447</v>
      </c>
      <c r="D1011" t="s">
        <v>271</v>
      </c>
      <c r="E1011">
        <v>17</v>
      </c>
      <c r="F1011" s="2">
        <v>1952</v>
      </c>
      <c r="G1011" s="2">
        <v>16.541666666666675</v>
      </c>
      <c r="H1011">
        <v>0</v>
      </c>
      <c r="I1011">
        <v>0</v>
      </c>
      <c r="J1011" s="7">
        <v>44642</v>
      </c>
      <c r="K1011" s="7">
        <v>44643</v>
      </c>
      <c r="L1011" t="s">
        <v>527</v>
      </c>
      <c r="M1011" t="str">
        <f>IFERROR(INDEX(Table2[Campaign], MATCH(Table4[[#This Row],[Well Name (WellView Version)]], Table2[Well Name
Actual], 0)), "A_Others")</f>
        <v>DRJ - 2022</v>
      </c>
      <c r="N1011" s="19">
        <f>IF(Table4[[#This Row],[Report Number]]=_xlfn.MINIFS(Table4[Report Number], Table4[Well Name (WellView Version)], Table4[[#This Row],[Well Name (WellView Version)]]), Table4[[#This Row],[Depth End (MD)]], Table4[[#This Row],[Depth End (MD)]]-F1010)</f>
        <v>0</v>
      </c>
      <c r="O1011" s="2">
        <f>IF(Table4[[#This Row],[Report Number]]=_xlfn.MINIFS(Table4[Report Number], Table4[Well Name (WellView Version)], Table4[[#This Row],[Well Name (WellView Version)]]), Table4[[#This Row],[Cum Time Log Days_WV]], Table4[[#This Row],[Cum Time Log Days_WV]]-G1010)</f>
        <v>1</v>
      </c>
      <c r="P1011" s="2">
        <f>(Table4[[#This Row],[dZ ft]]&lt;=50)*Table4[[#This Row],[dT days]]</f>
        <v>1</v>
      </c>
      <c r="Q1011">
        <f>YEAR(Table4[[#This Row],[Report Start Date]])</f>
        <v>2022</v>
      </c>
      <c r="R1011">
        <f>Table4[[#This Row],[Year Start Date]]</f>
        <v>2022</v>
      </c>
    </row>
    <row r="1012" spans="2:18" x14ac:dyDescent="0.3">
      <c r="B1012">
        <v>1010</v>
      </c>
      <c r="C1012" t="s">
        <v>447</v>
      </c>
      <c r="D1012" t="s">
        <v>271</v>
      </c>
      <c r="E1012">
        <v>18</v>
      </c>
      <c r="F1012" s="2">
        <v>2496</v>
      </c>
      <c r="G1012" s="2">
        <v>17.541666666666675</v>
      </c>
      <c r="H1012">
        <v>543.99999999999989</v>
      </c>
      <c r="I1012">
        <v>543.99999999999989</v>
      </c>
      <c r="J1012" s="7">
        <v>44643</v>
      </c>
      <c r="K1012" s="7">
        <v>44644</v>
      </c>
      <c r="L1012" t="s">
        <v>527</v>
      </c>
      <c r="M1012" t="str">
        <f>IFERROR(INDEX(Table2[Campaign], MATCH(Table4[[#This Row],[Well Name (WellView Version)]], Table2[Well Name
Actual], 0)), "A_Others")</f>
        <v>DRJ - 2022</v>
      </c>
      <c r="N1012" s="19">
        <f>IF(Table4[[#This Row],[Report Number]]=_xlfn.MINIFS(Table4[Report Number], Table4[Well Name (WellView Version)], Table4[[#This Row],[Well Name (WellView Version)]]), Table4[[#This Row],[Depth End (MD)]], Table4[[#This Row],[Depth End (MD)]]-F1011)</f>
        <v>544</v>
      </c>
      <c r="O1012" s="2">
        <f>IF(Table4[[#This Row],[Report Number]]=_xlfn.MINIFS(Table4[Report Number], Table4[Well Name (WellView Version)], Table4[[#This Row],[Well Name (WellView Version)]]), Table4[[#This Row],[Cum Time Log Days_WV]], Table4[[#This Row],[Cum Time Log Days_WV]]-G1011)</f>
        <v>1</v>
      </c>
      <c r="P1012" s="2">
        <f>(Table4[[#This Row],[dZ ft]]&lt;=50)*Table4[[#This Row],[dT days]]</f>
        <v>0</v>
      </c>
      <c r="Q1012">
        <f>YEAR(Table4[[#This Row],[Report Start Date]])</f>
        <v>2022</v>
      </c>
      <c r="R1012">
        <f>Table4[[#This Row],[Year Start Date]]</f>
        <v>2022</v>
      </c>
    </row>
    <row r="1013" spans="2:18" x14ac:dyDescent="0.3">
      <c r="B1013">
        <v>1011</v>
      </c>
      <c r="C1013" t="s">
        <v>447</v>
      </c>
      <c r="D1013" t="s">
        <v>271</v>
      </c>
      <c r="E1013">
        <v>19</v>
      </c>
      <c r="F1013" s="2">
        <v>3000</v>
      </c>
      <c r="G1013" s="2">
        <v>18.541666666666675</v>
      </c>
      <c r="H1013">
        <v>504.00000000000028</v>
      </c>
      <c r="I1013">
        <v>504.00000000000028</v>
      </c>
      <c r="J1013" s="7">
        <v>44644</v>
      </c>
      <c r="K1013" s="7">
        <v>44645</v>
      </c>
      <c r="L1013" t="s">
        <v>527</v>
      </c>
      <c r="M1013" t="str">
        <f>IFERROR(INDEX(Table2[Campaign], MATCH(Table4[[#This Row],[Well Name (WellView Version)]], Table2[Well Name
Actual], 0)), "A_Others")</f>
        <v>DRJ - 2022</v>
      </c>
      <c r="N1013" s="19">
        <f>IF(Table4[[#This Row],[Report Number]]=_xlfn.MINIFS(Table4[Report Number], Table4[Well Name (WellView Version)], Table4[[#This Row],[Well Name (WellView Version)]]), Table4[[#This Row],[Depth End (MD)]], Table4[[#This Row],[Depth End (MD)]]-F1012)</f>
        <v>504</v>
      </c>
      <c r="O1013" s="2">
        <f>IF(Table4[[#This Row],[Report Number]]=_xlfn.MINIFS(Table4[Report Number], Table4[Well Name (WellView Version)], Table4[[#This Row],[Well Name (WellView Version)]]), Table4[[#This Row],[Cum Time Log Days_WV]], Table4[[#This Row],[Cum Time Log Days_WV]]-G1012)</f>
        <v>1</v>
      </c>
      <c r="P1013" s="2">
        <f>(Table4[[#This Row],[dZ ft]]&lt;=50)*Table4[[#This Row],[dT days]]</f>
        <v>0</v>
      </c>
      <c r="Q1013">
        <f>YEAR(Table4[[#This Row],[Report Start Date]])</f>
        <v>2022</v>
      </c>
      <c r="R1013">
        <f>Table4[[#This Row],[Year Start Date]]</f>
        <v>2022</v>
      </c>
    </row>
    <row r="1014" spans="2:18" x14ac:dyDescent="0.3">
      <c r="B1014">
        <v>1012</v>
      </c>
      <c r="C1014" t="s">
        <v>447</v>
      </c>
      <c r="D1014" t="s">
        <v>271</v>
      </c>
      <c r="E1014">
        <v>20</v>
      </c>
      <c r="F1014" s="2">
        <v>3453.9999999999995</v>
      </c>
      <c r="G1014" s="2">
        <v>19.541666666666675</v>
      </c>
      <c r="H1014">
        <v>453.99999999999949</v>
      </c>
      <c r="I1014">
        <v>453.99999999999949</v>
      </c>
      <c r="J1014" s="7">
        <v>44645</v>
      </c>
      <c r="K1014" s="7">
        <v>44646</v>
      </c>
      <c r="L1014" t="s">
        <v>527</v>
      </c>
      <c r="M1014" t="str">
        <f>IFERROR(INDEX(Table2[Campaign], MATCH(Table4[[#This Row],[Well Name (WellView Version)]], Table2[Well Name
Actual], 0)), "A_Others")</f>
        <v>DRJ - 2022</v>
      </c>
      <c r="N1014" s="19">
        <f>IF(Table4[[#This Row],[Report Number]]=_xlfn.MINIFS(Table4[Report Number], Table4[Well Name (WellView Version)], Table4[[#This Row],[Well Name (WellView Version)]]), Table4[[#This Row],[Depth End (MD)]], Table4[[#This Row],[Depth End (MD)]]-F1013)</f>
        <v>453.99999999999955</v>
      </c>
      <c r="O1014" s="2">
        <f>IF(Table4[[#This Row],[Report Number]]=_xlfn.MINIFS(Table4[Report Number], Table4[Well Name (WellView Version)], Table4[[#This Row],[Well Name (WellView Version)]]), Table4[[#This Row],[Cum Time Log Days_WV]], Table4[[#This Row],[Cum Time Log Days_WV]]-G1013)</f>
        <v>1</v>
      </c>
      <c r="P1014" s="2">
        <f>(Table4[[#This Row],[dZ ft]]&lt;=50)*Table4[[#This Row],[dT days]]</f>
        <v>0</v>
      </c>
      <c r="Q1014">
        <f>YEAR(Table4[[#This Row],[Report Start Date]])</f>
        <v>2022</v>
      </c>
      <c r="R1014">
        <f>Table4[[#This Row],[Year Start Date]]</f>
        <v>2022</v>
      </c>
    </row>
    <row r="1015" spans="2:18" x14ac:dyDescent="0.3">
      <c r="B1015">
        <v>1013</v>
      </c>
      <c r="C1015" t="s">
        <v>447</v>
      </c>
      <c r="D1015" t="s">
        <v>271</v>
      </c>
      <c r="E1015">
        <v>21</v>
      </c>
      <c r="F1015" s="2">
        <v>3631</v>
      </c>
      <c r="G1015" s="2">
        <v>20.541666666666675</v>
      </c>
      <c r="H1015">
        <v>177.00000000000048</v>
      </c>
      <c r="I1015">
        <v>177.00000000000048</v>
      </c>
      <c r="J1015" s="7">
        <v>44646</v>
      </c>
      <c r="K1015" s="7">
        <v>44647</v>
      </c>
      <c r="L1015" t="s">
        <v>527</v>
      </c>
      <c r="M1015" t="str">
        <f>IFERROR(INDEX(Table2[Campaign], MATCH(Table4[[#This Row],[Well Name (WellView Version)]], Table2[Well Name
Actual], 0)), "A_Others")</f>
        <v>DRJ - 2022</v>
      </c>
      <c r="N1015" s="19">
        <f>IF(Table4[[#This Row],[Report Number]]=_xlfn.MINIFS(Table4[Report Number], Table4[Well Name (WellView Version)], Table4[[#This Row],[Well Name (WellView Version)]]), Table4[[#This Row],[Depth End (MD)]], Table4[[#This Row],[Depth End (MD)]]-F1014)</f>
        <v>177.00000000000045</v>
      </c>
      <c r="O1015" s="2">
        <f>IF(Table4[[#This Row],[Report Number]]=_xlfn.MINIFS(Table4[Report Number], Table4[Well Name (WellView Version)], Table4[[#This Row],[Well Name (WellView Version)]]), Table4[[#This Row],[Cum Time Log Days_WV]], Table4[[#This Row],[Cum Time Log Days_WV]]-G1014)</f>
        <v>1</v>
      </c>
      <c r="P1015" s="2">
        <f>(Table4[[#This Row],[dZ ft]]&lt;=50)*Table4[[#This Row],[dT days]]</f>
        <v>0</v>
      </c>
      <c r="Q1015">
        <f>YEAR(Table4[[#This Row],[Report Start Date]])</f>
        <v>2022</v>
      </c>
      <c r="R1015">
        <f>Table4[[#This Row],[Year Start Date]]</f>
        <v>2022</v>
      </c>
    </row>
    <row r="1016" spans="2:18" x14ac:dyDescent="0.3">
      <c r="B1016">
        <v>1014</v>
      </c>
      <c r="C1016" t="s">
        <v>447</v>
      </c>
      <c r="D1016" t="s">
        <v>271</v>
      </c>
      <c r="E1016">
        <v>22</v>
      </c>
      <c r="F1016" s="2">
        <v>4108</v>
      </c>
      <c r="G1016" s="2">
        <v>21.541666666666675</v>
      </c>
      <c r="H1016">
        <v>476.99999999999989</v>
      </c>
      <c r="I1016">
        <v>476.99999999999989</v>
      </c>
      <c r="J1016" s="7">
        <v>44647</v>
      </c>
      <c r="K1016" s="7">
        <v>44648</v>
      </c>
      <c r="L1016" t="s">
        <v>527</v>
      </c>
      <c r="M1016" t="str">
        <f>IFERROR(INDEX(Table2[Campaign], MATCH(Table4[[#This Row],[Well Name (WellView Version)]], Table2[Well Name
Actual], 0)), "A_Others")</f>
        <v>DRJ - 2022</v>
      </c>
      <c r="N1016" s="19">
        <f>IF(Table4[[#This Row],[Report Number]]=_xlfn.MINIFS(Table4[Report Number], Table4[Well Name (WellView Version)], Table4[[#This Row],[Well Name (WellView Version)]]), Table4[[#This Row],[Depth End (MD)]], Table4[[#This Row],[Depth End (MD)]]-F1015)</f>
        <v>477</v>
      </c>
      <c r="O1016" s="2">
        <f>IF(Table4[[#This Row],[Report Number]]=_xlfn.MINIFS(Table4[Report Number], Table4[Well Name (WellView Version)], Table4[[#This Row],[Well Name (WellView Version)]]), Table4[[#This Row],[Cum Time Log Days_WV]], Table4[[#This Row],[Cum Time Log Days_WV]]-G1015)</f>
        <v>1</v>
      </c>
      <c r="P1016" s="2">
        <f>(Table4[[#This Row],[dZ ft]]&lt;=50)*Table4[[#This Row],[dT days]]</f>
        <v>0</v>
      </c>
      <c r="Q1016">
        <f>YEAR(Table4[[#This Row],[Report Start Date]])</f>
        <v>2022</v>
      </c>
      <c r="R1016">
        <f>Table4[[#This Row],[Year Start Date]]</f>
        <v>2022</v>
      </c>
    </row>
    <row r="1017" spans="2:18" x14ac:dyDescent="0.3">
      <c r="B1017">
        <v>1015</v>
      </c>
      <c r="C1017" t="s">
        <v>447</v>
      </c>
      <c r="D1017" t="s">
        <v>271</v>
      </c>
      <c r="E1017">
        <v>23</v>
      </c>
      <c r="F1017" s="2">
        <v>4433</v>
      </c>
      <c r="G1017" s="2">
        <v>22.541666666666675</v>
      </c>
      <c r="H1017">
        <v>324.99999999999983</v>
      </c>
      <c r="I1017">
        <v>324.99999999999983</v>
      </c>
      <c r="J1017" s="7">
        <v>44648</v>
      </c>
      <c r="K1017" s="7">
        <v>44649</v>
      </c>
      <c r="L1017" t="s">
        <v>527</v>
      </c>
      <c r="M1017" t="str">
        <f>IFERROR(INDEX(Table2[Campaign], MATCH(Table4[[#This Row],[Well Name (WellView Version)]], Table2[Well Name
Actual], 0)), "A_Others")</f>
        <v>DRJ - 2022</v>
      </c>
      <c r="N1017" s="19">
        <f>IF(Table4[[#This Row],[Report Number]]=_xlfn.MINIFS(Table4[Report Number], Table4[Well Name (WellView Version)], Table4[[#This Row],[Well Name (WellView Version)]]), Table4[[#This Row],[Depth End (MD)]], Table4[[#This Row],[Depth End (MD)]]-F1016)</f>
        <v>325</v>
      </c>
      <c r="O1017" s="2">
        <f>IF(Table4[[#This Row],[Report Number]]=_xlfn.MINIFS(Table4[Report Number], Table4[Well Name (WellView Version)], Table4[[#This Row],[Well Name (WellView Version)]]), Table4[[#This Row],[Cum Time Log Days_WV]], Table4[[#This Row],[Cum Time Log Days_WV]]-G1016)</f>
        <v>1</v>
      </c>
      <c r="P1017" s="2">
        <f>(Table4[[#This Row],[dZ ft]]&lt;=50)*Table4[[#This Row],[dT days]]</f>
        <v>0</v>
      </c>
      <c r="Q1017">
        <f>YEAR(Table4[[#This Row],[Report Start Date]])</f>
        <v>2022</v>
      </c>
      <c r="R1017">
        <f>Table4[[#This Row],[Year Start Date]]</f>
        <v>2022</v>
      </c>
    </row>
    <row r="1018" spans="2:18" x14ac:dyDescent="0.3">
      <c r="B1018">
        <v>1016</v>
      </c>
      <c r="C1018" t="s">
        <v>447</v>
      </c>
      <c r="D1018" t="s">
        <v>271</v>
      </c>
      <c r="E1018">
        <v>24</v>
      </c>
      <c r="F1018" s="2">
        <v>4433</v>
      </c>
      <c r="G1018" s="2">
        <v>23.541666666666675</v>
      </c>
      <c r="H1018">
        <v>0</v>
      </c>
      <c r="I1018">
        <v>0</v>
      </c>
      <c r="J1018" s="7">
        <v>44649</v>
      </c>
      <c r="K1018" s="7">
        <v>44650</v>
      </c>
      <c r="L1018" t="s">
        <v>519</v>
      </c>
      <c r="M1018" t="str">
        <f>IFERROR(INDEX(Table2[Campaign], MATCH(Table4[[#This Row],[Well Name (WellView Version)]], Table2[Well Name
Actual], 0)), "A_Others")</f>
        <v>DRJ - 2022</v>
      </c>
      <c r="N1018" s="19">
        <f>IF(Table4[[#This Row],[Report Number]]=_xlfn.MINIFS(Table4[Report Number], Table4[Well Name (WellView Version)], Table4[[#This Row],[Well Name (WellView Version)]]), Table4[[#This Row],[Depth End (MD)]], Table4[[#This Row],[Depth End (MD)]]-F1017)</f>
        <v>0</v>
      </c>
      <c r="O1018" s="2">
        <f>IF(Table4[[#This Row],[Report Number]]=_xlfn.MINIFS(Table4[Report Number], Table4[Well Name (WellView Version)], Table4[[#This Row],[Well Name (WellView Version)]]), Table4[[#This Row],[Cum Time Log Days_WV]], Table4[[#This Row],[Cum Time Log Days_WV]]-G1017)</f>
        <v>1</v>
      </c>
      <c r="P1018" s="2">
        <f>(Table4[[#This Row],[dZ ft]]&lt;=50)*Table4[[#This Row],[dT days]]</f>
        <v>1</v>
      </c>
      <c r="Q1018">
        <f>YEAR(Table4[[#This Row],[Report Start Date]])</f>
        <v>2022</v>
      </c>
      <c r="R1018">
        <f>Table4[[#This Row],[Year Start Date]]</f>
        <v>2022</v>
      </c>
    </row>
    <row r="1019" spans="2:18" x14ac:dyDescent="0.3">
      <c r="B1019">
        <v>1017</v>
      </c>
      <c r="C1019" t="s">
        <v>447</v>
      </c>
      <c r="D1019" t="s">
        <v>271</v>
      </c>
      <c r="E1019">
        <v>25</v>
      </c>
      <c r="F1019" s="2">
        <v>4433</v>
      </c>
      <c r="G1019" s="2">
        <v>24.541666666666675</v>
      </c>
      <c r="H1019">
        <v>0</v>
      </c>
      <c r="I1019">
        <v>0</v>
      </c>
      <c r="J1019" s="7">
        <v>44650</v>
      </c>
      <c r="K1019" s="7">
        <v>44651</v>
      </c>
      <c r="L1019" t="s">
        <v>519</v>
      </c>
      <c r="M1019" t="str">
        <f>IFERROR(INDEX(Table2[Campaign], MATCH(Table4[[#This Row],[Well Name (WellView Version)]], Table2[Well Name
Actual], 0)), "A_Others")</f>
        <v>DRJ - 2022</v>
      </c>
      <c r="N1019" s="19">
        <f>IF(Table4[[#This Row],[Report Number]]=_xlfn.MINIFS(Table4[Report Number], Table4[Well Name (WellView Version)], Table4[[#This Row],[Well Name (WellView Version)]]), Table4[[#This Row],[Depth End (MD)]], Table4[[#This Row],[Depth End (MD)]]-F1018)</f>
        <v>0</v>
      </c>
      <c r="O1019" s="2">
        <f>IF(Table4[[#This Row],[Report Number]]=_xlfn.MINIFS(Table4[Report Number], Table4[Well Name (WellView Version)], Table4[[#This Row],[Well Name (WellView Version)]]), Table4[[#This Row],[Cum Time Log Days_WV]], Table4[[#This Row],[Cum Time Log Days_WV]]-G1018)</f>
        <v>1</v>
      </c>
      <c r="P1019" s="2">
        <f>(Table4[[#This Row],[dZ ft]]&lt;=50)*Table4[[#This Row],[dT days]]</f>
        <v>1</v>
      </c>
      <c r="Q1019">
        <f>YEAR(Table4[[#This Row],[Report Start Date]])</f>
        <v>2022</v>
      </c>
      <c r="R1019">
        <f>Table4[[#This Row],[Year Start Date]]</f>
        <v>2022</v>
      </c>
    </row>
    <row r="1020" spans="2:18" x14ac:dyDescent="0.3">
      <c r="B1020">
        <v>1018</v>
      </c>
      <c r="C1020" t="s">
        <v>447</v>
      </c>
      <c r="D1020" t="s">
        <v>271</v>
      </c>
      <c r="E1020">
        <v>26</v>
      </c>
      <c r="F1020" s="2">
        <v>4433</v>
      </c>
      <c r="G1020" s="2">
        <v>25.541666666666675</v>
      </c>
      <c r="H1020">
        <v>0</v>
      </c>
      <c r="I1020">
        <v>0</v>
      </c>
      <c r="J1020" s="7">
        <v>44651</v>
      </c>
      <c r="K1020" s="7">
        <v>44652</v>
      </c>
      <c r="L1020" t="s">
        <v>521</v>
      </c>
      <c r="M1020" t="str">
        <f>IFERROR(INDEX(Table2[Campaign], MATCH(Table4[[#This Row],[Well Name (WellView Version)]], Table2[Well Name
Actual], 0)), "A_Others")</f>
        <v>DRJ - 2022</v>
      </c>
      <c r="N1020" s="19">
        <f>IF(Table4[[#This Row],[Report Number]]=_xlfn.MINIFS(Table4[Report Number], Table4[Well Name (WellView Version)], Table4[[#This Row],[Well Name (WellView Version)]]), Table4[[#This Row],[Depth End (MD)]], Table4[[#This Row],[Depth End (MD)]]-F1019)</f>
        <v>0</v>
      </c>
      <c r="O1020" s="2">
        <f>IF(Table4[[#This Row],[Report Number]]=_xlfn.MINIFS(Table4[Report Number], Table4[Well Name (WellView Version)], Table4[[#This Row],[Well Name (WellView Version)]]), Table4[[#This Row],[Cum Time Log Days_WV]], Table4[[#This Row],[Cum Time Log Days_WV]]-G1019)</f>
        <v>1</v>
      </c>
      <c r="P1020" s="2">
        <f>(Table4[[#This Row],[dZ ft]]&lt;=50)*Table4[[#This Row],[dT days]]</f>
        <v>1</v>
      </c>
      <c r="Q1020">
        <f>YEAR(Table4[[#This Row],[Report Start Date]])</f>
        <v>2022</v>
      </c>
      <c r="R1020">
        <f>Table4[[#This Row],[Year Start Date]]</f>
        <v>2022</v>
      </c>
    </row>
    <row r="1021" spans="2:18" x14ac:dyDescent="0.3">
      <c r="B1021">
        <v>1019</v>
      </c>
      <c r="C1021" t="s">
        <v>447</v>
      </c>
      <c r="D1021" t="s">
        <v>271</v>
      </c>
      <c r="E1021">
        <v>27</v>
      </c>
      <c r="F1021" s="2">
        <v>4433</v>
      </c>
      <c r="G1021" s="2">
        <v>26.541666666666675</v>
      </c>
      <c r="H1021">
        <v>0</v>
      </c>
      <c r="I1021">
        <v>0</v>
      </c>
      <c r="J1021" s="7">
        <v>44652</v>
      </c>
      <c r="K1021" s="7">
        <v>44653</v>
      </c>
      <c r="L1021" t="s">
        <v>521</v>
      </c>
      <c r="M1021" t="str">
        <f>IFERROR(INDEX(Table2[Campaign], MATCH(Table4[[#This Row],[Well Name (WellView Version)]], Table2[Well Name
Actual], 0)), "A_Others")</f>
        <v>DRJ - 2022</v>
      </c>
      <c r="N1021" s="19">
        <f>IF(Table4[[#This Row],[Report Number]]=_xlfn.MINIFS(Table4[Report Number], Table4[Well Name (WellView Version)], Table4[[#This Row],[Well Name (WellView Version)]]), Table4[[#This Row],[Depth End (MD)]], Table4[[#This Row],[Depth End (MD)]]-F1020)</f>
        <v>0</v>
      </c>
      <c r="O1021" s="2">
        <f>IF(Table4[[#This Row],[Report Number]]=_xlfn.MINIFS(Table4[Report Number], Table4[Well Name (WellView Version)], Table4[[#This Row],[Well Name (WellView Version)]]), Table4[[#This Row],[Cum Time Log Days_WV]], Table4[[#This Row],[Cum Time Log Days_WV]]-G1020)</f>
        <v>1</v>
      </c>
      <c r="P1021" s="2">
        <f>(Table4[[#This Row],[dZ ft]]&lt;=50)*Table4[[#This Row],[dT days]]</f>
        <v>1</v>
      </c>
      <c r="Q1021">
        <f>YEAR(Table4[[#This Row],[Report Start Date]])</f>
        <v>2022</v>
      </c>
      <c r="R1021">
        <f>Table4[[#This Row],[Year Start Date]]</f>
        <v>2022</v>
      </c>
    </row>
    <row r="1022" spans="2:18" x14ac:dyDescent="0.3">
      <c r="B1022">
        <v>1020</v>
      </c>
      <c r="C1022" t="s">
        <v>447</v>
      </c>
      <c r="D1022" t="s">
        <v>271</v>
      </c>
      <c r="E1022">
        <v>28</v>
      </c>
      <c r="F1022" s="2">
        <v>4433</v>
      </c>
      <c r="G1022" s="2">
        <v>27.541666666666675</v>
      </c>
      <c r="H1022">
        <v>0</v>
      </c>
      <c r="I1022">
        <v>0</v>
      </c>
      <c r="J1022" s="7">
        <v>44653</v>
      </c>
      <c r="K1022" s="7">
        <v>44654</v>
      </c>
      <c r="L1022" t="s">
        <v>521</v>
      </c>
      <c r="M1022" t="str">
        <f>IFERROR(INDEX(Table2[Campaign], MATCH(Table4[[#This Row],[Well Name (WellView Version)]], Table2[Well Name
Actual], 0)), "A_Others")</f>
        <v>DRJ - 2022</v>
      </c>
      <c r="N1022" s="19">
        <f>IF(Table4[[#This Row],[Report Number]]=_xlfn.MINIFS(Table4[Report Number], Table4[Well Name (WellView Version)], Table4[[#This Row],[Well Name (WellView Version)]]), Table4[[#This Row],[Depth End (MD)]], Table4[[#This Row],[Depth End (MD)]]-F1021)</f>
        <v>0</v>
      </c>
      <c r="O1022" s="2">
        <f>IF(Table4[[#This Row],[Report Number]]=_xlfn.MINIFS(Table4[Report Number], Table4[Well Name (WellView Version)], Table4[[#This Row],[Well Name (WellView Version)]]), Table4[[#This Row],[Cum Time Log Days_WV]], Table4[[#This Row],[Cum Time Log Days_WV]]-G1021)</f>
        <v>1</v>
      </c>
      <c r="P1022" s="2">
        <f>(Table4[[#This Row],[dZ ft]]&lt;=50)*Table4[[#This Row],[dT days]]</f>
        <v>1</v>
      </c>
      <c r="Q1022">
        <f>YEAR(Table4[[#This Row],[Report Start Date]])</f>
        <v>2022</v>
      </c>
      <c r="R1022">
        <f>Table4[[#This Row],[Year Start Date]]</f>
        <v>2022</v>
      </c>
    </row>
    <row r="1023" spans="2:18" x14ac:dyDescent="0.3">
      <c r="B1023">
        <v>1021</v>
      </c>
      <c r="C1023" t="s">
        <v>447</v>
      </c>
      <c r="D1023" t="s">
        <v>271</v>
      </c>
      <c r="E1023">
        <v>29</v>
      </c>
      <c r="F1023" s="2">
        <v>4940</v>
      </c>
      <c r="G1023" s="2">
        <v>28.541666666666675</v>
      </c>
      <c r="H1023">
        <v>506.99999999999989</v>
      </c>
      <c r="I1023">
        <v>506.99999999999989</v>
      </c>
      <c r="J1023" s="7">
        <v>44654</v>
      </c>
      <c r="K1023" s="7">
        <v>44655</v>
      </c>
      <c r="L1023" t="s">
        <v>521</v>
      </c>
      <c r="M1023" t="str">
        <f>IFERROR(INDEX(Table2[Campaign], MATCH(Table4[[#This Row],[Well Name (WellView Version)]], Table2[Well Name
Actual], 0)), "A_Others")</f>
        <v>DRJ - 2022</v>
      </c>
      <c r="N1023" s="19">
        <f>IF(Table4[[#This Row],[Report Number]]=_xlfn.MINIFS(Table4[Report Number], Table4[Well Name (WellView Version)], Table4[[#This Row],[Well Name (WellView Version)]]), Table4[[#This Row],[Depth End (MD)]], Table4[[#This Row],[Depth End (MD)]]-F1022)</f>
        <v>507</v>
      </c>
      <c r="O1023" s="2">
        <f>IF(Table4[[#This Row],[Report Number]]=_xlfn.MINIFS(Table4[Report Number], Table4[Well Name (WellView Version)], Table4[[#This Row],[Well Name (WellView Version)]]), Table4[[#This Row],[Cum Time Log Days_WV]], Table4[[#This Row],[Cum Time Log Days_WV]]-G1022)</f>
        <v>1</v>
      </c>
      <c r="P1023" s="2">
        <f>(Table4[[#This Row],[dZ ft]]&lt;=50)*Table4[[#This Row],[dT days]]</f>
        <v>0</v>
      </c>
      <c r="Q1023">
        <f>YEAR(Table4[[#This Row],[Report Start Date]])</f>
        <v>2022</v>
      </c>
      <c r="R1023">
        <f>Table4[[#This Row],[Year Start Date]]</f>
        <v>2022</v>
      </c>
    </row>
    <row r="1024" spans="2:18" x14ac:dyDescent="0.3">
      <c r="B1024">
        <v>1022</v>
      </c>
      <c r="C1024" t="s">
        <v>447</v>
      </c>
      <c r="D1024" t="s">
        <v>271</v>
      </c>
      <c r="E1024">
        <v>30</v>
      </c>
      <c r="F1024" s="2">
        <v>5433</v>
      </c>
      <c r="G1024" s="2">
        <v>29.541666666666675</v>
      </c>
      <c r="H1024">
        <v>493.00000000000063</v>
      </c>
      <c r="I1024">
        <v>493.00000000000063</v>
      </c>
      <c r="J1024" s="7">
        <v>44655</v>
      </c>
      <c r="K1024" s="7">
        <v>44656</v>
      </c>
      <c r="L1024" t="s">
        <v>521</v>
      </c>
      <c r="M1024" t="str">
        <f>IFERROR(INDEX(Table2[Campaign], MATCH(Table4[[#This Row],[Well Name (WellView Version)]], Table2[Well Name
Actual], 0)), "A_Others")</f>
        <v>DRJ - 2022</v>
      </c>
      <c r="N1024" s="19">
        <f>IF(Table4[[#This Row],[Report Number]]=_xlfn.MINIFS(Table4[Report Number], Table4[Well Name (WellView Version)], Table4[[#This Row],[Well Name (WellView Version)]]), Table4[[#This Row],[Depth End (MD)]], Table4[[#This Row],[Depth End (MD)]]-F1023)</f>
        <v>493</v>
      </c>
      <c r="O1024" s="2">
        <f>IF(Table4[[#This Row],[Report Number]]=_xlfn.MINIFS(Table4[Report Number], Table4[Well Name (WellView Version)], Table4[[#This Row],[Well Name (WellView Version)]]), Table4[[#This Row],[Cum Time Log Days_WV]], Table4[[#This Row],[Cum Time Log Days_WV]]-G1023)</f>
        <v>1</v>
      </c>
      <c r="P1024" s="2">
        <f>(Table4[[#This Row],[dZ ft]]&lt;=50)*Table4[[#This Row],[dT days]]</f>
        <v>0</v>
      </c>
      <c r="Q1024">
        <f>YEAR(Table4[[#This Row],[Report Start Date]])</f>
        <v>2022</v>
      </c>
      <c r="R1024">
        <f>Table4[[#This Row],[Year Start Date]]</f>
        <v>2022</v>
      </c>
    </row>
    <row r="1025" spans="2:18" x14ac:dyDescent="0.3">
      <c r="B1025">
        <v>1023</v>
      </c>
      <c r="C1025" t="s">
        <v>447</v>
      </c>
      <c r="D1025" t="s">
        <v>271</v>
      </c>
      <c r="E1025">
        <v>31</v>
      </c>
      <c r="F1025" s="2">
        <v>5602</v>
      </c>
      <c r="G1025" s="2">
        <v>30.541666666666675</v>
      </c>
      <c r="H1025">
        <v>168.99999999999972</v>
      </c>
      <c r="I1025">
        <v>168.99999999999972</v>
      </c>
      <c r="J1025" s="7">
        <v>44656</v>
      </c>
      <c r="K1025" s="7">
        <v>44657</v>
      </c>
      <c r="L1025" t="s">
        <v>521</v>
      </c>
      <c r="M1025" t="str">
        <f>IFERROR(INDEX(Table2[Campaign], MATCH(Table4[[#This Row],[Well Name (WellView Version)]], Table2[Well Name
Actual], 0)), "A_Others")</f>
        <v>DRJ - 2022</v>
      </c>
      <c r="N1025" s="19">
        <f>IF(Table4[[#This Row],[Report Number]]=_xlfn.MINIFS(Table4[Report Number], Table4[Well Name (WellView Version)], Table4[[#This Row],[Well Name (WellView Version)]]), Table4[[#This Row],[Depth End (MD)]], Table4[[#This Row],[Depth End (MD)]]-F1024)</f>
        <v>169</v>
      </c>
      <c r="O1025" s="2">
        <f>IF(Table4[[#This Row],[Report Number]]=_xlfn.MINIFS(Table4[Report Number], Table4[Well Name (WellView Version)], Table4[[#This Row],[Well Name (WellView Version)]]), Table4[[#This Row],[Cum Time Log Days_WV]], Table4[[#This Row],[Cum Time Log Days_WV]]-G1024)</f>
        <v>1</v>
      </c>
      <c r="P1025" s="2">
        <f>(Table4[[#This Row],[dZ ft]]&lt;=50)*Table4[[#This Row],[dT days]]</f>
        <v>0</v>
      </c>
      <c r="Q1025">
        <f>YEAR(Table4[[#This Row],[Report Start Date]])</f>
        <v>2022</v>
      </c>
      <c r="R1025">
        <f>Table4[[#This Row],[Year Start Date]]</f>
        <v>2022</v>
      </c>
    </row>
    <row r="1026" spans="2:18" x14ac:dyDescent="0.3">
      <c r="B1026">
        <v>1024</v>
      </c>
      <c r="C1026" t="s">
        <v>447</v>
      </c>
      <c r="D1026" t="s">
        <v>271</v>
      </c>
      <c r="E1026">
        <v>32</v>
      </c>
      <c r="F1026" s="2">
        <v>5862</v>
      </c>
      <c r="G1026" s="2">
        <v>31.541666666666675</v>
      </c>
      <c r="H1026">
        <v>260.00000000000011</v>
      </c>
      <c r="I1026">
        <v>260.00000000000011</v>
      </c>
      <c r="J1026" s="7">
        <v>44657</v>
      </c>
      <c r="K1026" s="7">
        <v>44658</v>
      </c>
      <c r="L1026" t="s">
        <v>521</v>
      </c>
      <c r="M1026" t="str">
        <f>IFERROR(INDEX(Table2[Campaign], MATCH(Table4[[#This Row],[Well Name (WellView Version)]], Table2[Well Name
Actual], 0)), "A_Others")</f>
        <v>DRJ - 2022</v>
      </c>
      <c r="N1026" s="19">
        <f>IF(Table4[[#This Row],[Report Number]]=_xlfn.MINIFS(Table4[Report Number], Table4[Well Name (WellView Version)], Table4[[#This Row],[Well Name (WellView Version)]]), Table4[[#This Row],[Depth End (MD)]], Table4[[#This Row],[Depth End (MD)]]-F1025)</f>
        <v>260</v>
      </c>
      <c r="O1026" s="2">
        <f>IF(Table4[[#This Row],[Report Number]]=_xlfn.MINIFS(Table4[Report Number], Table4[Well Name (WellView Version)], Table4[[#This Row],[Well Name (WellView Version)]]), Table4[[#This Row],[Cum Time Log Days_WV]], Table4[[#This Row],[Cum Time Log Days_WV]]-G1025)</f>
        <v>1</v>
      </c>
      <c r="P1026" s="2">
        <f>(Table4[[#This Row],[dZ ft]]&lt;=50)*Table4[[#This Row],[dT days]]</f>
        <v>0</v>
      </c>
      <c r="Q1026">
        <f>YEAR(Table4[[#This Row],[Report Start Date]])</f>
        <v>2022</v>
      </c>
      <c r="R1026">
        <f>Table4[[#This Row],[Year Start Date]]</f>
        <v>2022</v>
      </c>
    </row>
    <row r="1027" spans="2:18" x14ac:dyDescent="0.3">
      <c r="B1027">
        <v>1025</v>
      </c>
      <c r="C1027" t="s">
        <v>447</v>
      </c>
      <c r="D1027" t="s">
        <v>271</v>
      </c>
      <c r="E1027">
        <v>33</v>
      </c>
      <c r="F1027" s="2">
        <v>5935</v>
      </c>
      <c r="G1027" s="2">
        <v>32.541666666666679</v>
      </c>
      <c r="H1027">
        <v>72.999999999999673</v>
      </c>
      <c r="I1027">
        <v>72.999999999999673</v>
      </c>
      <c r="J1027" s="7">
        <v>44658</v>
      </c>
      <c r="K1027" s="7">
        <v>44659</v>
      </c>
      <c r="L1027" t="s">
        <v>520</v>
      </c>
      <c r="M1027" t="str">
        <f>IFERROR(INDEX(Table2[Campaign], MATCH(Table4[[#This Row],[Well Name (WellView Version)]], Table2[Well Name
Actual], 0)), "A_Others")</f>
        <v>DRJ - 2022</v>
      </c>
      <c r="N1027" s="19">
        <f>IF(Table4[[#This Row],[Report Number]]=_xlfn.MINIFS(Table4[Report Number], Table4[Well Name (WellView Version)], Table4[[#This Row],[Well Name (WellView Version)]]), Table4[[#This Row],[Depth End (MD)]], Table4[[#This Row],[Depth End (MD)]]-F1026)</f>
        <v>73</v>
      </c>
      <c r="O1027" s="2">
        <f>IF(Table4[[#This Row],[Report Number]]=_xlfn.MINIFS(Table4[Report Number], Table4[Well Name (WellView Version)], Table4[[#This Row],[Well Name (WellView Version)]]), Table4[[#This Row],[Cum Time Log Days_WV]], Table4[[#This Row],[Cum Time Log Days_WV]]-G1026)</f>
        <v>1.0000000000000036</v>
      </c>
      <c r="P1027" s="2">
        <f>(Table4[[#This Row],[dZ ft]]&lt;=50)*Table4[[#This Row],[dT days]]</f>
        <v>0</v>
      </c>
      <c r="Q1027">
        <f>YEAR(Table4[[#This Row],[Report Start Date]])</f>
        <v>2022</v>
      </c>
      <c r="R1027">
        <f>Table4[[#This Row],[Year Start Date]]</f>
        <v>2022</v>
      </c>
    </row>
    <row r="1028" spans="2:18" x14ac:dyDescent="0.3">
      <c r="B1028">
        <v>1026</v>
      </c>
      <c r="C1028" t="s">
        <v>447</v>
      </c>
      <c r="D1028" t="s">
        <v>271</v>
      </c>
      <c r="E1028">
        <v>34</v>
      </c>
      <c r="F1028" s="2">
        <v>6070</v>
      </c>
      <c r="G1028" s="2">
        <v>33.541666666666679</v>
      </c>
      <c r="H1028">
        <v>135.00000000000045</v>
      </c>
      <c r="I1028">
        <v>135.00000000000045</v>
      </c>
      <c r="J1028" s="7">
        <v>44659</v>
      </c>
      <c r="K1028" s="7">
        <v>44660</v>
      </c>
      <c r="L1028" t="s">
        <v>520</v>
      </c>
      <c r="M1028" t="str">
        <f>IFERROR(INDEX(Table2[Campaign], MATCH(Table4[[#This Row],[Well Name (WellView Version)]], Table2[Well Name
Actual], 0)), "A_Others")</f>
        <v>DRJ - 2022</v>
      </c>
      <c r="N1028" s="19">
        <f>IF(Table4[[#This Row],[Report Number]]=_xlfn.MINIFS(Table4[Report Number], Table4[Well Name (WellView Version)], Table4[[#This Row],[Well Name (WellView Version)]]), Table4[[#This Row],[Depth End (MD)]], Table4[[#This Row],[Depth End (MD)]]-F1027)</f>
        <v>135</v>
      </c>
      <c r="O1028" s="2">
        <f>IF(Table4[[#This Row],[Report Number]]=_xlfn.MINIFS(Table4[Report Number], Table4[Well Name (WellView Version)], Table4[[#This Row],[Well Name (WellView Version)]]), Table4[[#This Row],[Cum Time Log Days_WV]], Table4[[#This Row],[Cum Time Log Days_WV]]-G1027)</f>
        <v>1</v>
      </c>
      <c r="P1028" s="2">
        <f>(Table4[[#This Row],[dZ ft]]&lt;=50)*Table4[[#This Row],[dT days]]</f>
        <v>0</v>
      </c>
      <c r="Q1028">
        <f>YEAR(Table4[[#This Row],[Report Start Date]])</f>
        <v>2022</v>
      </c>
      <c r="R1028">
        <f>Table4[[#This Row],[Year Start Date]]</f>
        <v>2022</v>
      </c>
    </row>
    <row r="1029" spans="2:18" x14ac:dyDescent="0.3">
      <c r="B1029">
        <v>1027</v>
      </c>
      <c r="C1029" t="s">
        <v>447</v>
      </c>
      <c r="D1029" t="s">
        <v>271</v>
      </c>
      <c r="E1029">
        <v>35</v>
      </c>
      <c r="F1029" s="2">
        <v>6310</v>
      </c>
      <c r="G1029" s="2">
        <v>34.541666666666679</v>
      </c>
      <c r="H1029">
        <v>239.99999999999937</v>
      </c>
      <c r="I1029">
        <v>239.99999999999937</v>
      </c>
      <c r="J1029" s="7">
        <v>44660</v>
      </c>
      <c r="K1029" s="7">
        <v>44661</v>
      </c>
      <c r="L1029" t="s">
        <v>529</v>
      </c>
      <c r="M1029" t="str">
        <f>IFERROR(INDEX(Table2[Campaign], MATCH(Table4[[#This Row],[Well Name (WellView Version)]], Table2[Well Name
Actual], 0)), "A_Others")</f>
        <v>DRJ - 2022</v>
      </c>
      <c r="N1029" s="19">
        <f>IF(Table4[[#This Row],[Report Number]]=_xlfn.MINIFS(Table4[Report Number], Table4[Well Name (WellView Version)], Table4[[#This Row],[Well Name (WellView Version)]]), Table4[[#This Row],[Depth End (MD)]], Table4[[#This Row],[Depth End (MD)]]-F1028)</f>
        <v>240</v>
      </c>
      <c r="O1029" s="2">
        <f>IF(Table4[[#This Row],[Report Number]]=_xlfn.MINIFS(Table4[Report Number], Table4[Well Name (WellView Version)], Table4[[#This Row],[Well Name (WellView Version)]]), Table4[[#This Row],[Cum Time Log Days_WV]], Table4[[#This Row],[Cum Time Log Days_WV]]-G1028)</f>
        <v>1</v>
      </c>
      <c r="P1029" s="2">
        <f>(Table4[[#This Row],[dZ ft]]&lt;=50)*Table4[[#This Row],[dT days]]</f>
        <v>0</v>
      </c>
      <c r="Q1029">
        <f>YEAR(Table4[[#This Row],[Report Start Date]])</f>
        <v>2022</v>
      </c>
      <c r="R1029">
        <f>Table4[[#This Row],[Year Start Date]]</f>
        <v>2022</v>
      </c>
    </row>
    <row r="1030" spans="2:18" x14ac:dyDescent="0.3">
      <c r="B1030">
        <v>1028</v>
      </c>
      <c r="C1030" t="s">
        <v>447</v>
      </c>
      <c r="D1030" t="s">
        <v>271</v>
      </c>
      <c r="E1030">
        <v>36</v>
      </c>
      <c r="F1030" s="2">
        <v>6310</v>
      </c>
      <c r="G1030" s="2">
        <v>35.020833333333343</v>
      </c>
      <c r="H1030">
        <v>0</v>
      </c>
      <c r="I1030">
        <v>0</v>
      </c>
      <c r="J1030" s="7">
        <v>44661</v>
      </c>
      <c r="K1030" s="7">
        <v>44661.479166666664</v>
      </c>
      <c r="L1030" t="s">
        <v>529</v>
      </c>
      <c r="M1030" t="str">
        <f>IFERROR(INDEX(Table2[Campaign], MATCH(Table4[[#This Row],[Well Name (WellView Version)]], Table2[Well Name
Actual], 0)), "A_Others")</f>
        <v>DRJ - 2022</v>
      </c>
      <c r="N1030" s="19">
        <f>IF(Table4[[#This Row],[Report Number]]=_xlfn.MINIFS(Table4[Report Number], Table4[Well Name (WellView Version)], Table4[[#This Row],[Well Name (WellView Version)]]), Table4[[#This Row],[Depth End (MD)]], Table4[[#This Row],[Depth End (MD)]]-F1029)</f>
        <v>0</v>
      </c>
      <c r="O1030" s="2">
        <f>IF(Table4[[#This Row],[Report Number]]=_xlfn.MINIFS(Table4[Report Number], Table4[Well Name (WellView Version)], Table4[[#This Row],[Well Name (WellView Version)]]), Table4[[#This Row],[Cum Time Log Days_WV]], Table4[[#This Row],[Cum Time Log Days_WV]]-G1029)</f>
        <v>0.4791666666666643</v>
      </c>
      <c r="P1030" s="2">
        <f>(Table4[[#This Row],[dZ ft]]&lt;=50)*Table4[[#This Row],[dT days]]</f>
        <v>0.4791666666666643</v>
      </c>
      <c r="Q1030">
        <f>YEAR(Table4[[#This Row],[Report Start Date]])</f>
        <v>2022</v>
      </c>
      <c r="R1030">
        <f>Table4[[#This Row],[Year Start Date]]</f>
        <v>2022</v>
      </c>
    </row>
    <row r="1031" spans="2:18" x14ac:dyDescent="0.3">
      <c r="B1031">
        <v>1029</v>
      </c>
      <c r="C1031" t="s">
        <v>450</v>
      </c>
      <c r="D1031" t="s">
        <v>271</v>
      </c>
      <c r="E1031">
        <v>1</v>
      </c>
      <c r="F1031" s="2">
        <v>365</v>
      </c>
      <c r="G1031" s="2">
        <v>0.7291666666666673</v>
      </c>
      <c r="H1031">
        <v>133.00000000000003</v>
      </c>
      <c r="I1031">
        <v>133.00000000000003</v>
      </c>
      <c r="J1031" s="7">
        <v>44674.270833333328</v>
      </c>
      <c r="K1031" s="7">
        <v>44675</v>
      </c>
      <c r="M1031" t="str">
        <f>IFERROR(INDEX(Table2[Campaign], MATCH(Table4[[#This Row],[Well Name (WellView Version)]], Table2[Well Name
Actual], 0)), "A_Others")</f>
        <v>DRJ - 2022</v>
      </c>
      <c r="N1031" s="19">
        <f>IF(Table4[[#This Row],[Report Number]]=_xlfn.MINIFS(Table4[Report Number], Table4[Well Name (WellView Version)], Table4[[#This Row],[Well Name (WellView Version)]]), Table4[[#This Row],[Depth End (MD)]], Table4[[#This Row],[Depth End (MD)]]-F1030)</f>
        <v>365</v>
      </c>
      <c r="O1031" s="2">
        <f>IF(Table4[[#This Row],[Report Number]]=_xlfn.MINIFS(Table4[Report Number], Table4[Well Name (WellView Version)], Table4[[#This Row],[Well Name (WellView Version)]]), Table4[[#This Row],[Cum Time Log Days_WV]], Table4[[#This Row],[Cum Time Log Days_WV]]-G1030)</f>
        <v>0.7291666666666673</v>
      </c>
      <c r="P1031" s="2">
        <f>(Table4[[#This Row],[dZ ft]]&lt;=50)*Table4[[#This Row],[dT days]]</f>
        <v>0</v>
      </c>
      <c r="Q1031">
        <f>YEAR(Table4[[#This Row],[Report Start Date]])</f>
        <v>2022</v>
      </c>
      <c r="R1031">
        <f>Table4[[#This Row],[Year Start Date]]</f>
        <v>2022</v>
      </c>
    </row>
    <row r="1032" spans="2:18" x14ac:dyDescent="0.3">
      <c r="B1032">
        <v>1030</v>
      </c>
      <c r="C1032" t="s">
        <v>450</v>
      </c>
      <c r="D1032" t="s">
        <v>271</v>
      </c>
      <c r="E1032">
        <v>2</v>
      </c>
      <c r="F1032" s="2">
        <v>845.00000000000011</v>
      </c>
      <c r="G1032" s="2">
        <v>1.7291666666666683</v>
      </c>
      <c r="H1032">
        <v>480.00000000000006</v>
      </c>
      <c r="I1032">
        <v>480.00000000000006</v>
      </c>
      <c r="J1032" s="7">
        <v>44675</v>
      </c>
      <c r="K1032" s="7">
        <v>44676</v>
      </c>
      <c r="M1032" t="str">
        <f>IFERROR(INDEX(Table2[Campaign], MATCH(Table4[[#This Row],[Well Name (WellView Version)]], Table2[Well Name
Actual], 0)), "A_Others")</f>
        <v>DRJ - 2022</v>
      </c>
      <c r="N1032" s="19">
        <f>IF(Table4[[#This Row],[Report Number]]=_xlfn.MINIFS(Table4[Report Number], Table4[Well Name (WellView Version)], Table4[[#This Row],[Well Name (WellView Version)]]), Table4[[#This Row],[Depth End (MD)]], Table4[[#This Row],[Depth End (MD)]]-F1031)</f>
        <v>480.00000000000011</v>
      </c>
      <c r="O1032" s="2">
        <f>IF(Table4[[#This Row],[Report Number]]=_xlfn.MINIFS(Table4[Report Number], Table4[Well Name (WellView Version)], Table4[[#This Row],[Well Name (WellView Version)]]), Table4[[#This Row],[Cum Time Log Days_WV]], Table4[[#This Row],[Cum Time Log Days_WV]]-G1031)</f>
        <v>1.0000000000000009</v>
      </c>
      <c r="P1032" s="2">
        <f>(Table4[[#This Row],[dZ ft]]&lt;=50)*Table4[[#This Row],[dT days]]</f>
        <v>0</v>
      </c>
      <c r="Q1032">
        <f>YEAR(Table4[[#This Row],[Report Start Date]])</f>
        <v>2022</v>
      </c>
      <c r="R1032">
        <f>Table4[[#This Row],[Year Start Date]]</f>
        <v>2022</v>
      </c>
    </row>
    <row r="1033" spans="2:18" x14ac:dyDescent="0.3">
      <c r="B1033">
        <v>1031</v>
      </c>
      <c r="C1033" t="s">
        <v>450</v>
      </c>
      <c r="D1033" t="s">
        <v>271</v>
      </c>
      <c r="E1033">
        <v>3</v>
      </c>
      <c r="F1033" s="2">
        <v>1384</v>
      </c>
      <c r="G1033" s="2">
        <v>2.7291666666666692</v>
      </c>
      <c r="H1033">
        <v>538.99999999999989</v>
      </c>
      <c r="I1033">
        <v>538.99999999999989</v>
      </c>
      <c r="J1033" s="7">
        <v>44676</v>
      </c>
      <c r="K1033" s="7">
        <v>44677</v>
      </c>
      <c r="M1033" t="str">
        <f>IFERROR(INDEX(Table2[Campaign], MATCH(Table4[[#This Row],[Well Name (WellView Version)]], Table2[Well Name
Actual], 0)), "A_Others")</f>
        <v>DRJ - 2022</v>
      </c>
      <c r="N1033" s="19">
        <f>IF(Table4[[#This Row],[Report Number]]=_xlfn.MINIFS(Table4[Report Number], Table4[Well Name (WellView Version)], Table4[[#This Row],[Well Name (WellView Version)]]), Table4[[#This Row],[Depth End (MD)]], Table4[[#This Row],[Depth End (MD)]]-F1032)</f>
        <v>538.99999999999989</v>
      </c>
      <c r="O1033" s="2">
        <f>IF(Table4[[#This Row],[Report Number]]=_xlfn.MINIFS(Table4[Report Number], Table4[Well Name (WellView Version)], Table4[[#This Row],[Well Name (WellView Version)]]), Table4[[#This Row],[Cum Time Log Days_WV]], Table4[[#This Row],[Cum Time Log Days_WV]]-G1032)</f>
        <v>1.0000000000000009</v>
      </c>
      <c r="P1033" s="2">
        <f>(Table4[[#This Row],[dZ ft]]&lt;=50)*Table4[[#This Row],[dT days]]</f>
        <v>0</v>
      </c>
      <c r="Q1033">
        <f>YEAR(Table4[[#This Row],[Report Start Date]])</f>
        <v>2022</v>
      </c>
      <c r="R1033">
        <f>Table4[[#This Row],[Year Start Date]]</f>
        <v>2022</v>
      </c>
    </row>
    <row r="1034" spans="2:18" x14ac:dyDescent="0.3">
      <c r="B1034">
        <v>1032</v>
      </c>
      <c r="C1034" t="s">
        <v>450</v>
      </c>
      <c r="D1034" t="s">
        <v>271</v>
      </c>
      <c r="E1034">
        <v>4</v>
      </c>
      <c r="F1034" s="2">
        <v>1384</v>
      </c>
      <c r="G1034" s="2">
        <v>3.7291666666666701</v>
      </c>
      <c r="H1034">
        <v>0</v>
      </c>
      <c r="I1034">
        <v>0</v>
      </c>
      <c r="J1034" s="7">
        <v>44677</v>
      </c>
      <c r="K1034" s="7">
        <v>44678</v>
      </c>
      <c r="L1034" t="s">
        <v>527</v>
      </c>
      <c r="M1034" t="str">
        <f>IFERROR(INDEX(Table2[Campaign], MATCH(Table4[[#This Row],[Well Name (WellView Version)]], Table2[Well Name
Actual], 0)), "A_Others")</f>
        <v>DRJ - 2022</v>
      </c>
      <c r="N1034" s="19">
        <f>IF(Table4[[#This Row],[Report Number]]=_xlfn.MINIFS(Table4[Report Number], Table4[Well Name (WellView Version)], Table4[[#This Row],[Well Name (WellView Version)]]), Table4[[#This Row],[Depth End (MD)]], Table4[[#This Row],[Depth End (MD)]]-F1033)</f>
        <v>0</v>
      </c>
      <c r="O1034" s="2">
        <f>IF(Table4[[#This Row],[Report Number]]=_xlfn.MINIFS(Table4[Report Number], Table4[Well Name (WellView Version)], Table4[[#This Row],[Well Name (WellView Version)]]), Table4[[#This Row],[Cum Time Log Days_WV]], Table4[[#This Row],[Cum Time Log Days_WV]]-G1033)</f>
        <v>1.0000000000000009</v>
      </c>
      <c r="P1034" s="2">
        <f>(Table4[[#This Row],[dZ ft]]&lt;=50)*Table4[[#This Row],[dT days]]</f>
        <v>1.0000000000000009</v>
      </c>
      <c r="Q1034">
        <f>YEAR(Table4[[#This Row],[Report Start Date]])</f>
        <v>2022</v>
      </c>
      <c r="R1034">
        <f>Table4[[#This Row],[Year Start Date]]</f>
        <v>2022</v>
      </c>
    </row>
    <row r="1035" spans="2:18" x14ac:dyDescent="0.3">
      <c r="B1035">
        <v>1033</v>
      </c>
      <c r="C1035" t="s">
        <v>450</v>
      </c>
      <c r="D1035" t="s">
        <v>271</v>
      </c>
      <c r="E1035">
        <v>5</v>
      </c>
      <c r="F1035" s="2">
        <v>1435</v>
      </c>
      <c r="G1035" s="2">
        <v>4.7291666666666714</v>
      </c>
      <c r="H1035">
        <v>51.000000000000028</v>
      </c>
      <c r="I1035">
        <v>51.000000000000028</v>
      </c>
      <c r="J1035" s="7">
        <v>44678</v>
      </c>
      <c r="K1035" s="7">
        <v>44679</v>
      </c>
      <c r="L1035" t="s">
        <v>527</v>
      </c>
      <c r="M1035" t="str">
        <f>IFERROR(INDEX(Table2[Campaign], MATCH(Table4[[#This Row],[Well Name (WellView Version)]], Table2[Well Name
Actual], 0)), "A_Others")</f>
        <v>DRJ - 2022</v>
      </c>
      <c r="N1035" s="19">
        <f>IF(Table4[[#This Row],[Report Number]]=_xlfn.MINIFS(Table4[Report Number], Table4[Well Name (WellView Version)], Table4[[#This Row],[Well Name (WellView Version)]]), Table4[[#This Row],[Depth End (MD)]], Table4[[#This Row],[Depth End (MD)]]-F1034)</f>
        <v>51</v>
      </c>
      <c r="O1035" s="2">
        <f>IF(Table4[[#This Row],[Report Number]]=_xlfn.MINIFS(Table4[Report Number], Table4[Well Name (WellView Version)], Table4[[#This Row],[Well Name (WellView Version)]]), Table4[[#This Row],[Cum Time Log Days_WV]], Table4[[#This Row],[Cum Time Log Days_WV]]-G1034)</f>
        <v>1.0000000000000013</v>
      </c>
      <c r="P1035" s="2">
        <f>(Table4[[#This Row],[dZ ft]]&lt;=50)*Table4[[#This Row],[dT days]]</f>
        <v>0</v>
      </c>
      <c r="Q1035">
        <f>YEAR(Table4[[#This Row],[Report Start Date]])</f>
        <v>2022</v>
      </c>
      <c r="R1035">
        <f>Table4[[#This Row],[Year Start Date]]</f>
        <v>2022</v>
      </c>
    </row>
    <row r="1036" spans="2:18" x14ac:dyDescent="0.3">
      <c r="B1036">
        <v>1034</v>
      </c>
      <c r="C1036" t="s">
        <v>450</v>
      </c>
      <c r="D1036" t="s">
        <v>271</v>
      </c>
      <c r="E1036">
        <v>6</v>
      </c>
      <c r="F1036" s="2">
        <v>2350</v>
      </c>
      <c r="G1036" s="2">
        <v>5.7291666666666723</v>
      </c>
      <c r="H1036">
        <v>915.00000000000011</v>
      </c>
      <c r="I1036">
        <v>915.00000000000011</v>
      </c>
      <c r="J1036" s="7">
        <v>44679</v>
      </c>
      <c r="K1036" s="7">
        <v>44680</v>
      </c>
      <c r="L1036" t="s">
        <v>527</v>
      </c>
      <c r="M1036" t="str">
        <f>IFERROR(INDEX(Table2[Campaign], MATCH(Table4[[#This Row],[Well Name (WellView Version)]], Table2[Well Name
Actual], 0)), "A_Others")</f>
        <v>DRJ - 2022</v>
      </c>
      <c r="N1036" s="19">
        <f>IF(Table4[[#This Row],[Report Number]]=_xlfn.MINIFS(Table4[Report Number], Table4[Well Name (WellView Version)], Table4[[#This Row],[Well Name (WellView Version)]]), Table4[[#This Row],[Depth End (MD)]], Table4[[#This Row],[Depth End (MD)]]-F1035)</f>
        <v>915</v>
      </c>
      <c r="O1036" s="2">
        <f>IF(Table4[[#This Row],[Report Number]]=_xlfn.MINIFS(Table4[Report Number], Table4[Well Name (WellView Version)], Table4[[#This Row],[Well Name (WellView Version)]]), Table4[[#This Row],[Cum Time Log Days_WV]], Table4[[#This Row],[Cum Time Log Days_WV]]-G1035)</f>
        <v>1.0000000000000009</v>
      </c>
      <c r="P1036" s="2">
        <f>(Table4[[#This Row],[dZ ft]]&lt;=50)*Table4[[#This Row],[dT days]]</f>
        <v>0</v>
      </c>
      <c r="Q1036">
        <f>YEAR(Table4[[#This Row],[Report Start Date]])</f>
        <v>2022</v>
      </c>
      <c r="R1036">
        <f>Table4[[#This Row],[Year Start Date]]</f>
        <v>2022</v>
      </c>
    </row>
    <row r="1037" spans="2:18" x14ac:dyDescent="0.3">
      <c r="B1037">
        <v>1035</v>
      </c>
      <c r="C1037" t="s">
        <v>450</v>
      </c>
      <c r="D1037" t="s">
        <v>271</v>
      </c>
      <c r="E1037">
        <v>7</v>
      </c>
      <c r="F1037" s="2">
        <v>2844</v>
      </c>
      <c r="G1037" s="2">
        <v>6.7291666666666732</v>
      </c>
      <c r="H1037">
        <v>483.99999999999989</v>
      </c>
      <c r="I1037">
        <v>493.99999999999989</v>
      </c>
      <c r="J1037" s="7">
        <v>44680</v>
      </c>
      <c r="K1037" s="7">
        <v>44681</v>
      </c>
      <c r="L1037" t="s">
        <v>527</v>
      </c>
      <c r="M1037" t="str">
        <f>IFERROR(INDEX(Table2[Campaign], MATCH(Table4[[#This Row],[Well Name (WellView Version)]], Table2[Well Name
Actual], 0)), "A_Others")</f>
        <v>DRJ - 2022</v>
      </c>
      <c r="N1037" s="19">
        <f>IF(Table4[[#This Row],[Report Number]]=_xlfn.MINIFS(Table4[Report Number], Table4[Well Name (WellView Version)], Table4[[#This Row],[Well Name (WellView Version)]]), Table4[[#This Row],[Depth End (MD)]], Table4[[#This Row],[Depth End (MD)]]-F1036)</f>
        <v>494</v>
      </c>
      <c r="O1037" s="2">
        <f>IF(Table4[[#This Row],[Report Number]]=_xlfn.MINIFS(Table4[Report Number], Table4[Well Name (WellView Version)], Table4[[#This Row],[Well Name (WellView Version)]]), Table4[[#This Row],[Cum Time Log Days_WV]], Table4[[#This Row],[Cum Time Log Days_WV]]-G1036)</f>
        <v>1.0000000000000009</v>
      </c>
      <c r="P1037" s="2">
        <f>(Table4[[#This Row],[dZ ft]]&lt;=50)*Table4[[#This Row],[dT days]]</f>
        <v>0</v>
      </c>
      <c r="Q1037">
        <f>YEAR(Table4[[#This Row],[Report Start Date]])</f>
        <v>2022</v>
      </c>
      <c r="R1037">
        <f>Table4[[#This Row],[Year Start Date]]</f>
        <v>2022</v>
      </c>
    </row>
    <row r="1038" spans="2:18" x14ac:dyDescent="0.3">
      <c r="B1038">
        <v>1036</v>
      </c>
      <c r="C1038" t="s">
        <v>450</v>
      </c>
      <c r="D1038" t="s">
        <v>271</v>
      </c>
      <c r="E1038">
        <v>8</v>
      </c>
      <c r="F1038" s="2">
        <v>3050</v>
      </c>
      <c r="G1038" s="2">
        <v>7.7291666666666741</v>
      </c>
      <c r="H1038">
        <v>206.00000000000011</v>
      </c>
      <c r="I1038">
        <v>206.00000000000011</v>
      </c>
      <c r="J1038" s="7">
        <v>44681</v>
      </c>
      <c r="K1038" s="7">
        <v>44682</v>
      </c>
      <c r="L1038" t="s">
        <v>527</v>
      </c>
      <c r="M1038" t="str">
        <f>IFERROR(INDEX(Table2[Campaign], MATCH(Table4[[#This Row],[Well Name (WellView Version)]], Table2[Well Name
Actual], 0)), "A_Others")</f>
        <v>DRJ - 2022</v>
      </c>
      <c r="N1038" s="19">
        <f>IF(Table4[[#This Row],[Report Number]]=_xlfn.MINIFS(Table4[Report Number], Table4[Well Name (WellView Version)], Table4[[#This Row],[Well Name (WellView Version)]]), Table4[[#This Row],[Depth End (MD)]], Table4[[#This Row],[Depth End (MD)]]-F1037)</f>
        <v>206</v>
      </c>
      <c r="O1038" s="2">
        <f>IF(Table4[[#This Row],[Report Number]]=_xlfn.MINIFS(Table4[Report Number], Table4[Well Name (WellView Version)], Table4[[#This Row],[Well Name (WellView Version)]]), Table4[[#This Row],[Cum Time Log Days_WV]], Table4[[#This Row],[Cum Time Log Days_WV]]-G1037)</f>
        <v>1.0000000000000009</v>
      </c>
      <c r="P1038" s="2">
        <f>(Table4[[#This Row],[dZ ft]]&lt;=50)*Table4[[#This Row],[dT days]]</f>
        <v>0</v>
      </c>
      <c r="Q1038">
        <f>YEAR(Table4[[#This Row],[Report Start Date]])</f>
        <v>2022</v>
      </c>
      <c r="R1038">
        <f>Table4[[#This Row],[Year Start Date]]</f>
        <v>2022</v>
      </c>
    </row>
    <row r="1039" spans="2:18" x14ac:dyDescent="0.3">
      <c r="B1039">
        <v>1037</v>
      </c>
      <c r="C1039" t="s">
        <v>450</v>
      </c>
      <c r="D1039" t="s">
        <v>271</v>
      </c>
      <c r="E1039">
        <v>9</v>
      </c>
      <c r="F1039" s="2">
        <v>3151</v>
      </c>
      <c r="G1039" s="2">
        <v>8.729166666666675</v>
      </c>
      <c r="H1039">
        <v>100.99999999999969</v>
      </c>
      <c r="I1039">
        <v>100.99999999999969</v>
      </c>
      <c r="J1039" s="7">
        <v>44682</v>
      </c>
      <c r="K1039" s="7">
        <v>44683</v>
      </c>
      <c r="L1039" t="s">
        <v>527</v>
      </c>
      <c r="M1039" t="str">
        <f>IFERROR(INDEX(Table2[Campaign], MATCH(Table4[[#This Row],[Well Name (WellView Version)]], Table2[Well Name
Actual], 0)), "A_Others")</f>
        <v>DRJ - 2022</v>
      </c>
      <c r="N1039" s="19">
        <f>IF(Table4[[#This Row],[Report Number]]=_xlfn.MINIFS(Table4[Report Number], Table4[Well Name (WellView Version)], Table4[[#This Row],[Well Name (WellView Version)]]), Table4[[#This Row],[Depth End (MD)]], Table4[[#This Row],[Depth End (MD)]]-F1038)</f>
        <v>101</v>
      </c>
      <c r="O1039" s="2">
        <f>IF(Table4[[#This Row],[Report Number]]=_xlfn.MINIFS(Table4[Report Number], Table4[Well Name (WellView Version)], Table4[[#This Row],[Well Name (WellView Version)]]), Table4[[#This Row],[Cum Time Log Days_WV]], Table4[[#This Row],[Cum Time Log Days_WV]]-G1038)</f>
        <v>1.0000000000000009</v>
      </c>
      <c r="P1039" s="2">
        <f>(Table4[[#This Row],[dZ ft]]&lt;=50)*Table4[[#This Row],[dT days]]</f>
        <v>0</v>
      </c>
      <c r="Q1039">
        <f>YEAR(Table4[[#This Row],[Report Start Date]])</f>
        <v>2022</v>
      </c>
      <c r="R1039">
        <f>Table4[[#This Row],[Year Start Date]]</f>
        <v>2022</v>
      </c>
    </row>
    <row r="1040" spans="2:18" x14ac:dyDescent="0.3">
      <c r="B1040">
        <v>1038</v>
      </c>
      <c r="C1040" t="s">
        <v>450</v>
      </c>
      <c r="D1040" t="s">
        <v>271</v>
      </c>
      <c r="E1040">
        <v>10</v>
      </c>
      <c r="F1040" s="2">
        <v>3151</v>
      </c>
      <c r="G1040" s="2">
        <v>9.729166666666675</v>
      </c>
      <c r="H1040">
        <v>0</v>
      </c>
      <c r="I1040">
        <v>0</v>
      </c>
      <c r="J1040" s="7">
        <v>44683</v>
      </c>
      <c r="K1040" s="7">
        <v>44684</v>
      </c>
      <c r="L1040" t="s">
        <v>519</v>
      </c>
      <c r="M1040" t="str">
        <f>IFERROR(INDEX(Table2[Campaign], MATCH(Table4[[#This Row],[Well Name (WellView Version)]], Table2[Well Name
Actual], 0)), "A_Others")</f>
        <v>DRJ - 2022</v>
      </c>
      <c r="N1040" s="19">
        <f>IF(Table4[[#This Row],[Report Number]]=_xlfn.MINIFS(Table4[Report Number], Table4[Well Name (WellView Version)], Table4[[#This Row],[Well Name (WellView Version)]]), Table4[[#This Row],[Depth End (MD)]], Table4[[#This Row],[Depth End (MD)]]-F1039)</f>
        <v>0</v>
      </c>
      <c r="O1040" s="2">
        <f>IF(Table4[[#This Row],[Report Number]]=_xlfn.MINIFS(Table4[Report Number], Table4[Well Name (WellView Version)], Table4[[#This Row],[Well Name (WellView Version)]]), Table4[[#This Row],[Cum Time Log Days_WV]], Table4[[#This Row],[Cum Time Log Days_WV]]-G1039)</f>
        <v>1</v>
      </c>
      <c r="P1040" s="2">
        <f>(Table4[[#This Row],[dZ ft]]&lt;=50)*Table4[[#This Row],[dT days]]</f>
        <v>1</v>
      </c>
      <c r="Q1040">
        <f>YEAR(Table4[[#This Row],[Report Start Date]])</f>
        <v>2022</v>
      </c>
      <c r="R1040">
        <f>Table4[[#This Row],[Year Start Date]]</f>
        <v>2022</v>
      </c>
    </row>
    <row r="1041" spans="2:18" x14ac:dyDescent="0.3">
      <c r="B1041">
        <v>1039</v>
      </c>
      <c r="C1041" t="s">
        <v>450</v>
      </c>
      <c r="D1041" t="s">
        <v>271</v>
      </c>
      <c r="E1041">
        <v>11</v>
      </c>
      <c r="F1041" s="2">
        <v>3151</v>
      </c>
      <c r="G1041" s="2">
        <v>10.729166666666675</v>
      </c>
      <c r="H1041">
        <v>0</v>
      </c>
      <c r="I1041">
        <v>0</v>
      </c>
      <c r="J1041" s="7">
        <v>44684</v>
      </c>
      <c r="K1041" s="7">
        <v>44685</v>
      </c>
      <c r="L1041" t="s">
        <v>519</v>
      </c>
      <c r="M1041" t="str">
        <f>IFERROR(INDEX(Table2[Campaign], MATCH(Table4[[#This Row],[Well Name (WellView Version)]], Table2[Well Name
Actual], 0)), "A_Others")</f>
        <v>DRJ - 2022</v>
      </c>
      <c r="N1041" s="19">
        <f>IF(Table4[[#This Row],[Report Number]]=_xlfn.MINIFS(Table4[Report Number], Table4[Well Name (WellView Version)], Table4[[#This Row],[Well Name (WellView Version)]]), Table4[[#This Row],[Depth End (MD)]], Table4[[#This Row],[Depth End (MD)]]-F1040)</f>
        <v>0</v>
      </c>
      <c r="O1041" s="2">
        <f>IF(Table4[[#This Row],[Report Number]]=_xlfn.MINIFS(Table4[Report Number], Table4[Well Name (WellView Version)], Table4[[#This Row],[Well Name (WellView Version)]]), Table4[[#This Row],[Cum Time Log Days_WV]], Table4[[#This Row],[Cum Time Log Days_WV]]-G1040)</f>
        <v>1</v>
      </c>
      <c r="P1041" s="2">
        <f>(Table4[[#This Row],[dZ ft]]&lt;=50)*Table4[[#This Row],[dT days]]</f>
        <v>1</v>
      </c>
      <c r="Q1041">
        <f>YEAR(Table4[[#This Row],[Report Start Date]])</f>
        <v>2022</v>
      </c>
      <c r="R1041">
        <f>Table4[[#This Row],[Year Start Date]]</f>
        <v>2022</v>
      </c>
    </row>
    <row r="1042" spans="2:18" x14ac:dyDescent="0.3">
      <c r="B1042">
        <v>1040</v>
      </c>
      <c r="C1042" t="s">
        <v>450</v>
      </c>
      <c r="D1042" t="s">
        <v>271</v>
      </c>
      <c r="E1042">
        <v>12</v>
      </c>
      <c r="F1042" s="2">
        <v>3151</v>
      </c>
      <c r="G1042" s="2">
        <v>11.729166666666675</v>
      </c>
      <c r="H1042">
        <v>0</v>
      </c>
      <c r="I1042">
        <v>0</v>
      </c>
      <c r="J1042" s="7">
        <v>44685</v>
      </c>
      <c r="K1042" s="7">
        <v>44686</v>
      </c>
      <c r="L1042" t="s">
        <v>519</v>
      </c>
      <c r="M1042" t="str">
        <f>IFERROR(INDEX(Table2[Campaign], MATCH(Table4[[#This Row],[Well Name (WellView Version)]], Table2[Well Name
Actual], 0)), "A_Others")</f>
        <v>DRJ - 2022</v>
      </c>
      <c r="N1042" s="19">
        <f>IF(Table4[[#This Row],[Report Number]]=_xlfn.MINIFS(Table4[Report Number], Table4[Well Name (WellView Version)], Table4[[#This Row],[Well Name (WellView Version)]]), Table4[[#This Row],[Depth End (MD)]], Table4[[#This Row],[Depth End (MD)]]-F1041)</f>
        <v>0</v>
      </c>
      <c r="O1042" s="2">
        <f>IF(Table4[[#This Row],[Report Number]]=_xlfn.MINIFS(Table4[Report Number], Table4[Well Name (WellView Version)], Table4[[#This Row],[Well Name (WellView Version)]]), Table4[[#This Row],[Cum Time Log Days_WV]], Table4[[#This Row],[Cum Time Log Days_WV]]-G1041)</f>
        <v>1</v>
      </c>
      <c r="P1042" s="2">
        <f>(Table4[[#This Row],[dZ ft]]&lt;=50)*Table4[[#This Row],[dT days]]</f>
        <v>1</v>
      </c>
      <c r="Q1042">
        <f>YEAR(Table4[[#This Row],[Report Start Date]])</f>
        <v>2022</v>
      </c>
      <c r="R1042">
        <f>Table4[[#This Row],[Year Start Date]]</f>
        <v>2022</v>
      </c>
    </row>
    <row r="1043" spans="2:18" x14ac:dyDescent="0.3">
      <c r="B1043">
        <v>1041</v>
      </c>
      <c r="C1043" t="s">
        <v>450</v>
      </c>
      <c r="D1043" t="s">
        <v>271</v>
      </c>
      <c r="E1043">
        <v>13</v>
      </c>
      <c r="F1043" s="2">
        <v>3195</v>
      </c>
      <c r="G1043" s="2">
        <v>12.729166666666675</v>
      </c>
      <c r="H1043">
        <v>44.000000000000021</v>
      </c>
      <c r="I1043">
        <v>44.000000000000021</v>
      </c>
      <c r="J1043" s="7">
        <v>44686</v>
      </c>
      <c r="K1043" s="7">
        <v>44687</v>
      </c>
      <c r="L1043" t="s">
        <v>519</v>
      </c>
      <c r="M1043" t="str">
        <f>IFERROR(INDEX(Table2[Campaign], MATCH(Table4[[#This Row],[Well Name (WellView Version)]], Table2[Well Name
Actual], 0)), "A_Others")</f>
        <v>DRJ - 2022</v>
      </c>
      <c r="N1043" s="19">
        <f>IF(Table4[[#This Row],[Report Number]]=_xlfn.MINIFS(Table4[Report Number], Table4[Well Name (WellView Version)], Table4[[#This Row],[Well Name (WellView Version)]]), Table4[[#This Row],[Depth End (MD)]], Table4[[#This Row],[Depth End (MD)]]-F1042)</f>
        <v>44</v>
      </c>
      <c r="O1043" s="2">
        <f>IF(Table4[[#This Row],[Report Number]]=_xlfn.MINIFS(Table4[Report Number], Table4[Well Name (WellView Version)], Table4[[#This Row],[Well Name (WellView Version)]]), Table4[[#This Row],[Cum Time Log Days_WV]], Table4[[#This Row],[Cum Time Log Days_WV]]-G1042)</f>
        <v>1</v>
      </c>
      <c r="P1043" s="2">
        <f>(Table4[[#This Row],[dZ ft]]&lt;=50)*Table4[[#This Row],[dT days]]</f>
        <v>1</v>
      </c>
      <c r="Q1043">
        <f>YEAR(Table4[[#This Row],[Report Start Date]])</f>
        <v>2022</v>
      </c>
      <c r="R1043">
        <f>Table4[[#This Row],[Year Start Date]]</f>
        <v>2022</v>
      </c>
    </row>
    <row r="1044" spans="2:18" x14ac:dyDescent="0.3">
      <c r="B1044">
        <v>1042</v>
      </c>
      <c r="C1044" t="s">
        <v>450</v>
      </c>
      <c r="D1044" t="s">
        <v>271</v>
      </c>
      <c r="E1044">
        <v>14</v>
      </c>
      <c r="F1044" s="2">
        <v>3421</v>
      </c>
      <c r="G1044" s="2">
        <v>13.729166666666675</v>
      </c>
      <c r="H1044">
        <v>226.00000000000011</v>
      </c>
      <c r="I1044">
        <v>226.00000000000011</v>
      </c>
      <c r="J1044" s="7">
        <v>44687</v>
      </c>
      <c r="K1044" s="7">
        <v>44688</v>
      </c>
      <c r="L1044" t="s">
        <v>519</v>
      </c>
      <c r="M1044" t="str">
        <f>IFERROR(INDEX(Table2[Campaign], MATCH(Table4[[#This Row],[Well Name (WellView Version)]], Table2[Well Name
Actual], 0)), "A_Others")</f>
        <v>DRJ - 2022</v>
      </c>
      <c r="N1044" s="19">
        <f>IF(Table4[[#This Row],[Report Number]]=_xlfn.MINIFS(Table4[Report Number], Table4[Well Name (WellView Version)], Table4[[#This Row],[Well Name (WellView Version)]]), Table4[[#This Row],[Depth End (MD)]], Table4[[#This Row],[Depth End (MD)]]-F1043)</f>
        <v>226</v>
      </c>
      <c r="O1044" s="2">
        <f>IF(Table4[[#This Row],[Report Number]]=_xlfn.MINIFS(Table4[Report Number], Table4[Well Name (WellView Version)], Table4[[#This Row],[Well Name (WellView Version)]]), Table4[[#This Row],[Cum Time Log Days_WV]], Table4[[#This Row],[Cum Time Log Days_WV]]-G1043)</f>
        <v>1</v>
      </c>
      <c r="P1044" s="2">
        <f>(Table4[[#This Row],[dZ ft]]&lt;=50)*Table4[[#This Row],[dT days]]</f>
        <v>0</v>
      </c>
      <c r="Q1044">
        <f>YEAR(Table4[[#This Row],[Report Start Date]])</f>
        <v>2022</v>
      </c>
      <c r="R1044">
        <f>Table4[[#This Row],[Year Start Date]]</f>
        <v>2022</v>
      </c>
    </row>
    <row r="1045" spans="2:18" x14ac:dyDescent="0.3">
      <c r="B1045">
        <v>1043</v>
      </c>
      <c r="C1045" t="s">
        <v>450</v>
      </c>
      <c r="D1045" t="s">
        <v>271</v>
      </c>
      <c r="E1045">
        <v>15</v>
      </c>
      <c r="F1045" s="2">
        <v>3641.9999999999995</v>
      </c>
      <c r="G1045" s="2">
        <v>14.729166666666675</v>
      </c>
      <c r="H1045">
        <v>220.99999999999974</v>
      </c>
      <c r="I1045">
        <v>220.99999999999974</v>
      </c>
      <c r="J1045" s="7">
        <v>44688</v>
      </c>
      <c r="K1045" s="7">
        <v>44689</v>
      </c>
      <c r="L1045" t="s">
        <v>519</v>
      </c>
      <c r="M1045" t="str">
        <f>IFERROR(INDEX(Table2[Campaign], MATCH(Table4[[#This Row],[Well Name (WellView Version)]], Table2[Well Name
Actual], 0)), "A_Others")</f>
        <v>DRJ - 2022</v>
      </c>
      <c r="N1045" s="19">
        <f>IF(Table4[[#This Row],[Report Number]]=_xlfn.MINIFS(Table4[Report Number], Table4[Well Name (WellView Version)], Table4[[#This Row],[Well Name (WellView Version)]]), Table4[[#This Row],[Depth End (MD)]], Table4[[#This Row],[Depth End (MD)]]-F1044)</f>
        <v>220.99999999999955</v>
      </c>
      <c r="O1045" s="2">
        <f>IF(Table4[[#This Row],[Report Number]]=_xlfn.MINIFS(Table4[Report Number], Table4[Well Name (WellView Version)], Table4[[#This Row],[Well Name (WellView Version)]]), Table4[[#This Row],[Cum Time Log Days_WV]], Table4[[#This Row],[Cum Time Log Days_WV]]-G1044)</f>
        <v>1</v>
      </c>
      <c r="P1045" s="2">
        <f>(Table4[[#This Row],[dZ ft]]&lt;=50)*Table4[[#This Row],[dT days]]</f>
        <v>0</v>
      </c>
      <c r="Q1045">
        <f>YEAR(Table4[[#This Row],[Report Start Date]])</f>
        <v>2022</v>
      </c>
      <c r="R1045">
        <f>Table4[[#This Row],[Year Start Date]]</f>
        <v>2022</v>
      </c>
    </row>
    <row r="1046" spans="2:18" x14ac:dyDescent="0.3">
      <c r="B1046">
        <v>1044</v>
      </c>
      <c r="C1046" t="s">
        <v>450</v>
      </c>
      <c r="D1046" t="s">
        <v>271</v>
      </c>
      <c r="E1046">
        <v>16</v>
      </c>
      <c r="F1046" s="2">
        <v>3836</v>
      </c>
      <c r="G1046" s="2">
        <v>15.729166666666675</v>
      </c>
      <c r="H1046">
        <v>194.00000000000011</v>
      </c>
      <c r="I1046">
        <v>194.00000000000011</v>
      </c>
      <c r="J1046" s="7">
        <v>44689</v>
      </c>
      <c r="K1046" s="7">
        <v>44690</v>
      </c>
      <c r="L1046" t="s">
        <v>519</v>
      </c>
      <c r="M1046" t="str">
        <f>IFERROR(INDEX(Table2[Campaign], MATCH(Table4[[#This Row],[Well Name (WellView Version)]], Table2[Well Name
Actual], 0)), "A_Others")</f>
        <v>DRJ - 2022</v>
      </c>
      <c r="N1046" s="19">
        <f>IF(Table4[[#This Row],[Report Number]]=_xlfn.MINIFS(Table4[Report Number], Table4[Well Name (WellView Version)], Table4[[#This Row],[Well Name (WellView Version)]]), Table4[[#This Row],[Depth End (MD)]], Table4[[#This Row],[Depth End (MD)]]-F1045)</f>
        <v>194.00000000000045</v>
      </c>
      <c r="O1046" s="2">
        <f>IF(Table4[[#This Row],[Report Number]]=_xlfn.MINIFS(Table4[Report Number], Table4[Well Name (WellView Version)], Table4[[#This Row],[Well Name (WellView Version)]]), Table4[[#This Row],[Cum Time Log Days_WV]], Table4[[#This Row],[Cum Time Log Days_WV]]-G1045)</f>
        <v>1</v>
      </c>
      <c r="P1046" s="2">
        <f>(Table4[[#This Row],[dZ ft]]&lt;=50)*Table4[[#This Row],[dT days]]</f>
        <v>0</v>
      </c>
      <c r="Q1046">
        <f>YEAR(Table4[[#This Row],[Report Start Date]])</f>
        <v>2022</v>
      </c>
      <c r="R1046">
        <f>Table4[[#This Row],[Year Start Date]]</f>
        <v>2022</v>
      </c>
    </row>
    <row r="1047" spans="2:18" x14ac:dyDescent="0.3">
      <c r="B1047">
        <v>1045</v>
      </c>
      <c r="C1047" t="s">
        <v>450</v>
      </c>
      <c r="D1047" t="s">
        <v>271</v>
      </c>
      <c r="E1047">
        <v>17</v>
      </c>
      <c r="F1047" s="2">
        <v>3946</v>
      </c>
      <c r="G1047" s="2">
        <v>16.729166666666675</v>
      </c>
      <c r="H1047">
        <v>110.00000000000006</v>
      </c>
      <c r="I1047">
        <v>110.00000000000006</v>
      </c>
      <c r="J1047" s="7">
        <v>44690</v>
      </c>
      <c r="K1047" s="7">
        <v>44691</v>
      </c>
      <c r="L1047" t="s">
        <v>519</v>
      </c>
      <c r="M1047" t="str">
        <f>IFERROR(INDEX(Table2[Campaign], MATCH(Table4[[#This Row],[Well Name (WellView Version)]], Table2[Well Name
Actual], 0)), "A_Others")</f>
        <v>DRJ - 2022</v>
      </c>
      <c r="N1047" s="19">
        <f>IF(Table4[[#This Row],[Report Number]]=_xlfn.MINIFS(Table4[Report Number], Table4[Well Name (WellView Version)], Table4[[#This Row],[Well Name (WellView Version)]]), Table4[[#This Row],[Depth End (MD)]], Table4[[#This Row],[Depth End (MD)]]-F1046)</f>
        <v>110</v>
      </c>
      <c r="O1047" s="2">
        <f>IF(Table4[[#This Row],[Report Number]]=_xlfn.MINIFS(Table4[Report Number], Table4[Well Name (WellView Version)], Table4[[#This Row],[Well Name (WellView Version)]]), Table4[[#This Row],[Cum Time Log Days_WV]], Table4[[#This Row],[Cum Time Log Days_WV]]-G1046)</f>
        <v>1</v>
      </c>
      <c r="P1047" s="2">
        <f>(Table4[[#This Row],[dZ ft]]&lt;=50)*Table4[[#This Row],[dT days]]</f>
        <v>0</v>
      </c>
      <c r="Q1047">
        <f>YEAR(Table4[[#This Row],[Report Start Date]])</f>
        <v>2022</v>
      </c>
      <c r="R1047">
        <f>Table4[[#This Row],[Year Start Date]]</f>
        <v>2022</v>
      </c>
    </row>
    <row r="1048" spans="2:18" x14ac:dyDescent="0.3">
      <c r="B1048">
        <v>1046</v>
      </c>
      <c r="C1048" t="s">
        <v>450</v>
      </c>
      <c r="D1048" t="s">
        <v>271</v>
      </c>
      <c r="E1048">
        <v>18</v>
      </c>
      <c r="F1048" s="2">
        <v>4167</v>
      </c>
      <c r="G1048" s="2">
        <v>17.729166666666675</v>
      </c>
      <c r="H1048">
        <v>220.99999999999974</v>
      </c>
      <c r="I1048">
        <v>220.99999999999974</v>
      </c>
      <c r="J1048" s="7">
        <v>44691</v>
      </c>
      <c r="K1048" s="7">
        <v>44692</v>
      </c>
      <c r="L1048" t="s">
        <v>519</v>
      </c>
      <c r="M1048" t="str">
        <f>IFERROR(INDEX(Table2[Campaign], MATCH(Table4[[#This Row],[Well Name (WellView Version)]], Table2[Well Name
Actual], 0)), "A_Others")</f>
        <v>DRJ - 2022</v>
      </c>
      <c r="N1048" s="19">
        <f>IF(Table4[[#This Row],[Report Number]]=_xlfn.MINIFS(Table4[Report Number], Table4[Well Name (WellView Version)], Table4[[#This Row],[Well Name (WellView Version)]]), Table4[[#This Row],[Depth End (MD)]], Table4[[#This Row],[Depth End (MD)]]-F1047)</f>
        <v>221</v>
      </c>
      <c r="O1048" s="2">
        <f>IF(Table4[[#This Row],[Report Number]]=_xlfn.MINIFS(Table4[Report Number], Table4[Well Name (WellView Version)], Table4[[#This Row],[Well Name (WellView Version)]]), Table4[[#This Row],[Cum Time Log Days_WV]], Table4[[#This Row],[Cum Time Log Days_WV]]-G1047)</f>
        <v>1</v>
      </c>
      <c r="P1048" s="2">
        <f>(Table4[[#This Row],[dZ ft]]&lt;=50)*Table4[[#This Row],[dT days]]</f>
        <v>0</v>
      </c>
      <c r="Q1048">
        <f>YEAR(Table4[[#This Row],[Report Start Date]])</f>
        <v>2022</v>
      </c>
      <c r="R1048">
        <f>Table4[[#This Row],[Year Start Date]]</f>
        <v>2022</v>
      </c>
    </row>
    <row r="1049" spans="2:18" x14ac:dyDescent="0.3">
      <c r="B1049">
        <v>1047</v>
      </c>
      <c r="C1049" t="s">
        <v>450</v>
      </c>
      <c r="D1049" t="s">
        <v>271</v>
      </c>
      <c r="E1049">
        <v>19</v>
      </c>
      <c r="F1049" s="2">
        <v>4382</v>
      </c>
      <c r="G1049" s="2">
        <v>18.729166666666675</v>
      </c>
      <c r="H1049">
        <v>215.00000000000048</v>
      </c>
      <c r="I1049">
        <v>215.00000000000048</v>
      </c>
      <c r="J1049" s="7">
        <v>44692</v>
      </c>
      <c r="K1049" s="7">
        <v>44693</v>
      </c>
      <c r="L1049" t="s">
        <v>519</v>
      </c>
      <c r="M1049" t="str">
        <f>IFERROR(INDEX(Table2[Campaign], MATCH(Table4[[#This Row],[Well Name (WellView Version)]], Table2[Well Name
Actual], 0)), "A_Others")</f>
        <v>DRJ - 2022</v>
      </c>
      <c r="N1049" s="19">
        <f>IF(Table4[[#This Row],[Report Number]]=_xlfn.MINIFS(Table4[Report Number], Table4[Well Name (WellView Version)], Table4[[#This Row],[Well Name (WellView Version)]]), Table4[[#This Row],[Depth End (MD)]], Table4[[#This Row],[Depth End (MD)]]-F1048)</f>
        <v>215</v>
      </c>
      <c r="O1049" s="2">
        <f>IF(Table4[[#This Row],[Report Number]]=_xlfn.MINIFS(Table4[Report Number], Table4[Well Name (WellView Version)], Table4[[#This Row],[Well Name (WellView Version)]]), Table4[[#This Row],[Cum Time Log Days_WV]], Table4[[#This Row],[Cum Time Log Days_WV]]-G1048)</f>
        <v>1</v>
      </c>
      <c r="P1049" s="2">
        <f>(Table4[[#This Row],[dZ ft]]&lt;=50)*Table4[[#This Row],[dT days]]</f>
        <v>0</v>
      </c>
      <c r="Q1049">
        <f>YEAR(Table4[[#This Row],[Report Start Date]])</f>
        <v>2022</v>
      </c>
      <c r="R1049">
        <f>Table4[[#This Row],[Year Start Date]]</f>
        <v>2022</v>
      </c>
    </row>
    <row r="1050" spans="2:18" x14ac:dyDescent="0.3">
      <c r="B1050">
        <v>1048</v>
      </c>
      <c r="C1050" t="s">
        <v>450</v>
      </c>
      <c r="D1050" t="s">
        <v>271</v>
      </c>
      <c r="E1050">
        <v>20</v>
      </c>
      <c r="F1050" s="2">
        <v>4582</v>
      </c>
      <c r="G1050" s="2">
        <v>19.729166666666675</v>
      </c>
      <c r="H1050">
        <v>200.00000000000011</v>
      </c>
      <c r="I1050">
        <v>200.00000000000011</v>
      </c>
      <c r="J1050" s="7">
        <v>44693</v>
      </c>
      <c r="K1050" s="7">
        <v>44694</v>
      </c>
      <c r="L1050" t="s">
        <v>519</v>
      </c>
      <c r="M1050" t="str">
        <f>IFERROR(INDEX(Table2[Campaign], MATCH(Table4[[#This Row],[Well Name (WellView Version)]], Table2[Well Name
Actual], 0)), "A_Others")</f>
        <v>DRJ - 2022</v>
      </c>
      <c r="N1050" s="19">
        <f>IF(Table4[[#This Row],[Report Number]]=_xlfn.MINIFS(Table4[Report Number], Table4[Well Name (WellView Version)], Table4[[#This Row],[Well Name (WellView Version)]]), Table4[[#This Row],[Depth End (MD)]], Table4[[#This Row],[Depth End (MD)]]-F1049)</f>
        <v>200</v>
      </c>
      <c r="O1050" s="2">
        <f>IF(Table4[[#This Row],[Report Number]]=_xlfn.MINIFS(Table4[Report Number], Table4[Well Name (WellView Version)], Table4[[#This Row],[Well Name (WellView Version)]]), Table4[[#This Row],[Cum Time Log Days_WV]], Table4[[#This Row],[Cum Time Log Days_WV]]-G1049)</f>
        <v>1</v>
      </c>
      <c r="P1050" s="2">
        <f>(Table4[[#This Row],[dZ ft]]&lt;=50)*Table4[[#This Row],[dT days]]</f>
        <v>0</v>
      </c>
      <c r="Q1050">
        <f>YEAR(Table4[[#This Row],[Report Start Date]])</f>
        <v>2022</v>
      </c>
      <c r="R1050">
        <f>Table4[[#This Row],[Year Start Date]]</f>
        <v>2022</v>
      </c>
    </row>
    <row r="1051" spans="2:18" x14ac:dyDescent="0.3">
      <c r="B1051">
        <v>1049</v>
      </c>
      <c r="C1051" t="s">
        <v>450</v>
      </c>
      <c r="D1051" t="s">
        <v>271</v>
      </c>
      <c r="E1051">
        <v>21</v>
      </c>
      <c r="F1051" s="2">
        <v>4705</v>
      </c>
      <c r="G1051" s="2">
        <v>20.729166666666675</v>
      </c>
      <c r="H1051">
        <v>122.99999999999969</v>
      </c>
      <c r="I1051">
        <v>122.99999999999969</v>
      </c>
      <c r="J1051" s="7">
        <v>44694</v>
      </c>
      <c r="K1051" s="7">
        <v>44695</v>
      </c>
      <c r="L1051" t="s">
        <v>519</v>
      </c>
      <c r="M1051" t="str">
        <f>IFERROR(INDEX(Table2[Campaign], MATCH(Table4[[#This Row],[Well Name (WellView Version)]], Table2[Well Name
Actual], 0)), "A_Others")</f>
        <v>DRJ - 2022</v>
      </c>
      <c r="N1051" s="19">
        <f>IF(Table4[[#This Row],[Report Number]]=_xlfn.MINIFS(Table4[Report Number], Table4[Well Name (WellView Version)], Table4[[#This Row],[Well Name (WellView Version)]]), Table4[[#This Row],[Depth End (MD)]], Table4[[#This Row],[Depth End (MD)]]-F1050)</f>
        <v>123</v>
      </c>
      <c r="O1051" s="2">
        <f>IF(Table4[[#This Row],[Report Number]]=_xlfn.MINIFS(Table4[Report Number], Table4[Well Name (WellView Version)], Table4[[#This Row],[Well Name (WellView Version)]]), Table4[[#This Row],[Cum Time Log Days_WV]], Table4[[#This Row],[Cum Time Log Days_WV]]-G1050)</f>
        <v>1</v>
      </c>
      <c r="P1051" s="2">
        <f>(Table4[[#This Row],[dZ ft]]&lt;=50)*Table4[[#This Row],[dT days]]</f>
        <v>0</v>
      </c>
      <c r="Q1051">
        <f>YEAR(Table4[[#This Row],[Report Start Date]])</f>
        <v>2022</v>
      </c>
      <c r="R1051">
        <f>Table4[[#This Row],[Year Start Date]]</f>
        <v>2022</v>
      </c>
    </row>
    <row r="1052" spans="2:18" x14ac:dyDescent="0.3">
      <c r="B1052">
        <v>1050</v>
      </c>
      <c r="C1052" t="s">
        <v>450</v>
      </c>
      <c r="D1052" t="s">
        <v>271</v>
      </c>
      <c r="E1052">
        <v>22</v>
      </c>
      <c r="F1052" s="2">
        <v>4705</v>
      </c>
      <c r="G1052" s="2">
        <v>21.729166666666675</v>
      </c>
      <c r="H1052">
        <v>0</v>
      </c>
      <c r="I1052">
        <v>0</v>
      </c>
      <c r="J1052" s="7">
        <v>44695</v>
      </c>
      <c r="K1052" s="7">
        <v>44696</v>
      </c>
      <c r="L1052" t="s">
        <v>519</v>
      </c>
      <c r="M1052" t="str">
        <f>IFERROR(INDEX(Table2[Campaign], MATCH(Table4[[#This Row],[Well Name (WellView Version)]], Table2[Well Name
Actual], 0)), "A_Others")</f>
        <v>DRJ - 2022</v>
      </c>
      <c r="N1052" s="19">
        <f>IF(Table4[[#This Row],[Report Number]]=_xlfn.MINIFS(Table4[Report Number], Table4[Well Name (WellView Version)], Table4[[#This Row],[Well Name (WellView Version)]]), Table4[[#This Row],[Depth End (MD)]], Table4[[#This Row],[Depth End (MD)]]-F1051)</f>
        <v>0</v>
      </c>
      <c r="O1052" s="2">
        <f>IF(Table4[[#This Row],[Report Number]]=_xlfn.MINIFS(Table4[Report Number], Table4[Well Name (WellView Version)], Table4[[#This Row],[Well Name (WellView Version)]]), Table4[[#This Row],[Cum Time Log Days_WV]], Table4[[#This Row],[Cum Time Log Days_WV]]-G1051)</f>
        <v>1</v>
      </c>
      <c r="P1052" s="2">
        <f>(Table4[[#This Row],[dZ ft]]&lt;=50)*Table4[[#This Row],[dT days]]</f>
        <v>1</v>
      </c>
      <c r="Q1052">
        <f>YEAR(Table4[[#This Row],[Report Start Date]])</f>
        <v>2022</v>
      </c>
      <c r="R1052">
        <f>Table4[[#This Row],[Year Start Date]]</f>
        <v>2022</v>
      </c>
    </row>
    <row r="1053" spans="2:18" x14ac:dyDescent="0.3">
      <c r="B1053">
        <v>1051</v>
      </c>
      <c r="C1053" t="s">
        <v>450</v>
      </c>
      <c r="D1053" t="s">
        <v>271</v>
      </c>
      <c r="E1053">
        <v>23</v>
      </c>
      <c r="F1053" s="2">
        <v>4992</v>
      </c>
      <c r="G1053" s="2">
        <v>22.729166666666675</v>
      </c>
      <c r="H1053">
        <v>286.99999999999977</v>
      </c>
      <c r="I1053">
        <v>286.99999999999977</v>
      </c>
      <c r="J1053" s="7">
        <v>44696</v>
      </c>
      <c r="K1053" s="7">
        <v>44697</v>
      </c>
      <c r="L1053" t="s">
        <v>519</v>
      </c>
      <c r="M1053" t="str">
        <f>IFERROR(INDEX(Table2[Campaign], MATCH(Table4[[#This Row],[Well Name (WellView Version)]], Table2[Well Name
Actual], 0)), "A_Others")</f>
        <v>DRJ - 2022</v>
      </c>
      <c r="N1053" s="19">
        <f>IF(Table4[[#This Row],[Report Number]]=_xlfn.MINIFS(Table4[Report Number], Table4[Well Name (WellView Version)], Table4[[#This Row],[Well Name (WellView Version)]]), Table4[[#This Row],[Depth End (MD)]], Table4[[#This Row],[Depth End (MD)]]-F1052)</f>
        <v>287</v>
      </c>
      <c r="O1053" s="2">
        <f>IF(Table4[[#This Row],[Report Number]]=_xlfn.MINIFS(Table4[Report Number], Table4[Well Name (WellView Version)], Table4[[#This Row],[Well Name (WellView Version)]]), Table4[[#This Row],[Cum Time Log Days_WV]], Table4[[#This Row],[Cum Time Log Days_WV]]-G1052)</f>
        <v>1</v>
      </c>
      <c r="P1053" s="2">
        <f>(Table4[[#This Row],[dZ ft]]&lt;=50)*Table4[[#This Row],[dT days]]</f>
        <v>0</v>
      </c>
      <c r="Q1053">
        <f>YEAR(Table4[[#This Row],[Report Start Date]])</f>
        <v>2022</v>
      </c>
      <c r="R1053">
        <f>Table4[[#This Row],[Year Start Date]]</f>
        <v>2022</v>
      </c>
    </row>
    <row r="1054" spans="2:18" x14ac:dyDescent="0.3">
      <c r="B1054">
        <v>1052</v>
      </c>
      <c r="C1054" t="s">
        <v>450</v>
      </c>
      <c r="D1054" t="s">
        <v>271</v>
      </c>
      <c r="E1054">
        <v>24</v>
      </c>
      <c r="F1054" s="2">
        <v>5402</v>
      </c>
      <c r="G1054" s="2">
        <v>23.729166666666675</v>
      </c>
      <c r="H1054">
        <v>410.00000000000023</v>
      </c>
      <c r="I1054">
        <v>410.00000000000023</v>
      </c>
      <c r="J1054" s="7">
        <v>44697</v>
      </c>
      <c r="K1054" s="7">
        <v>44698</v>
      </c>
      <c r="L1054" t="s">
        <v>519</v>
      </c>
      <c r="M1054" t="str">
        <f>IFERROR(INDEX(Table2[Campaign], MATCH(Table4[[#This Row],[Well Name (WellView Version)]], Table2[Well Name
Actual], 0)), "A_Others")</f>
        <v>DRJ - 2022</v>
      </c>
      <c r="N1054" s="19">
        <f>IF(Table4[[#This Row],[Report Number]]=_xlfn.MINIFS(Table4[Report Number], Table4[Well Name (WellView Version)], Table4[[#This Row],[Well Name (WellView Version)]]), Table4[[#This Row],[Depth End (MD)]], Table4[[#This Row],[Depth End (MD)]]-F1053)</f>
        <v>410</v>
      </c>
      <c r="O1054" s="2">
        <f>IF(Table4[[#This Row],[Report Number]]=_xlfn.MINIFS(Table4[Report Number], Table4[Well Name (WellView Version)], Table4[[#This Row],[Well Name (WellView Version)]]), Table4[[#This Row],[Cum Time Log Days_WV]], Table4[[#This Row],[Cum Time Log Days_WV]]-G1053)</f>
        <v>1</v>
      </c>
      <c r="P1054" s="2">
        <f>(Table4[[#This Row],[dZ ft]]&lt;=50)*Table4[[#This Row],[dT days]]</f>
        <v>0</v>
      </c>
      <c r="Q1054">
        <f>YEAR(Table4[[#This Row],[Report Start Date]])</f>
        <v>2022</v>
      </c>
      <c r="R1054">
        <f>Table4[[#This Row],[Year Start Date]]</f>
        <v>2022</v>
      </c>
    </row>
    <row r="1055" spans="2:18" x14ac:dyDescent="0.3">
      <c r="B1055">
        <v>1053</v>
      </c>
      <c r="C1055" t="s">
        <v>450</v>
      </c>
      <c r="D1055" t="s">
        <v>271</v>
      </c>
      <c r="E1055">
        <v>25</v>
      </c>
      <c r="F1055" s="2">
        <v>5488</v>
      </c>
      <c r="G1055" s="2">
        <v>24.729166666666675</v>
      </c>
      <c r="H1055">
        <v>86.000000000000043</v>
      </c>
      <c r="I1055">
        <v>86.000000000000043</v>
      </c>
      <c r="J1055" s="7">
        <v>44698</v>
      </c>
      <c r="K1055" s="7">
        <v>44699</v>
      </c>
      <c r="L1055" t="s">
        <v>520</v>
      </c>
      <c r="M1055" t="str">
        <f>IFERROR(INDEX(Table2[Campaign], MATCH(Table4[[#This Row],[Well Name (WellView Version)]], Table2[Well Name
Actual], 0)), "A_Others")</f>
        <v>DRJ - 2022</v>
      </c>
      <c r="N1055" s="19">
        <f>IF(Table4[[#This Row],[Report Number]]=_xlfn.MINIFS(Table4[Report Number], Table4[Well Name (WellView Version)], Table4[[#This Row],[Well Name (WellView Version)]]), Table4[[#This Row],[Depth End (MD)]], Table4[[#This Row],[Depth End (MD)]]-F1054)</f>
        <v>86</v>
      </c>
      <c r="O1055" s="2">
        <f>IF(Table4[[#This Row],[Report Number]]=_xlfn.MINIFS(Table4[Report Number], Table4[Well Name (WellView Version)], Table4[[#This Row],[Well Name (WellView Version)]]), Table4[[#This Row],[Cum Time Log Days_WV]], Table4[[#This Row],[Cum Time Log Days_WV]]-G1054)</f>
        <v>1</v>
      </c>
      <c r="P1055" s="2">
        <f>(Table4[[#This Row],[dZ ft]]&lt;=50)*Table4[[#This Row],[dT days]]</f>
        <v>0</v>
      </c>
      <c r="Q1055">
        <f>YEAR(Table4[[#This Row],[Report Start Date]])</f>
        <v>2022</v>
      </c>
      <c r="R1055">
        <f>Table4[[#This Row],[Year Start Date]]</f>
        <v>2022</v>
      </c>
    </row>
    <row r="1056" spans="2:18" x14ac:dyDescent="0.3">
      <c r="B1056">
        <v>1054</v>
      </c>
      <c r="C1056" t="s">
        <v>450</v>
      </c>
      <c r="D1056" t="s">
        <v>271</v>
      </c>
      <c r="E1056">
        <v>26</v>
      </c>
      <c r="F1056" s="2">
        <v>5575</v>
      </c>
      <c r="G1056" s="2">
        <v>25.729166666666675</v>
      </c>
      <c r="H1056">
        <v>86.999999999999673</v>
      </c>
      <c r="I1056">
        <v>86.999999999999673</v>
      </c>
      <c r="J1056" s="7">
        <v>44699</v>
      </c>
      <c r="K1056" s="7">
        <v>44700</v>
      </c>
      <c r="L1056" t="s">
        <v>520</v>
      </c>
      <c r="M1056" t="str">
        <f>IFERROR(INDEX(Table2[Campaign], MATCH(Table4[[#This Row],[Well Name (WellView Version)]], Table2[Well Name
Actual], 0)), "A_Others")</f>
        <v>DRJ - 2022</v>
      </c>
      <c r="N1056" s="19">
        <f>IF(Table4[[#This Row],[Report Number]]=_xlfn.MINIFS(Table4[Report Number], Table4[Well Name (WellView Version)], Table4[[#This Row],[Well Name (WellView Version)]]), Table4[[#This Row],[Depth End (MD)]], Table4[[#This Row],[Depth End (MD)]]-F1055)</f>
        <v>87</v>
      </c>
      <c r="O1056" s="2">
        <f>IF(Table4[[#This Row],[Report Number]]=_xlfn.MINIFS(Table4[Report Number], Table4[Well Name (WellView Version)], Table4[[#This Row],[Well Name (WellView Version)]]), Table4[[#This Row],[Cum Time Log Days_WV]], Table4[[#This Row],[Cum Time Log Days_WV]]-G1055)</f>
        <v>1</v>
      </c>
      <c r="P1056" s="2">
        <f>(Table4[[#This Row],[dZ ft]]&lt;=50)*Table4[[#This Row],[dT days]]</f>
        <v>0</v>
      </c>
      <c r="Q1056">
        <f>YEAR(Table4[[#This Row],[Report Start Date]])</f>
        <v>2022</v>
      </c>
      <c r="R1056">
        <f>Table4[[#This Row],[Year Start Date]]</f>
        <v>2022</v>
      </c>
    </row>
    <row r="1057" spans="2:18" x14ac:dyDescent="0.3">
      <c r="B1057">
        <v>1055</v>
      </c>
      <c r="C1057" t="s">
        <v>450</v>
      </c>
      <c r="D1057" t="s">
        <v>271</v>
      </c>
      <c r="E1057">
        <v>27</v>
      </c>
      <c r="F1057" s="2">
        <v>5749</v>
      </c>
      <c r="G1057" s="2">
        <v>26.729166666666675</v>
      </c>
      <c r="H1057">
        <v>174.00000000000009</v>
      </c>
      <c r="I1057">
        <v>174.00000000000009</v>
      </c>
      <c r="J1057" s="7">
        <v>44700</v>
      </c>
      <c r="K1057" s="7">
        <v>44701</v>
      </c>
      <c r="L1057" t="s">
        <v>520</v>
      </c>
      <c r="M1057" t="str">
        <f>IFERROR(INDEX(Table2[Campaign], MATCH(Table4[[#This Row],[Well Name (WellView Version)]], Table2[Well Name
Actual], 0)), "A_Others")</f>
        <v>DRJ - 2022</v>
      </c>
      <c r="N1057" s="19">
        <f>IF(Table4[[#This Row],[Report Number]]=_xlfn.MINIFS(Table4[Report Number], Table4[Well Name (WellView Version)], Table4[[#This Row],[Well Name (WellView Version)]]), Table4[[#This Row],[Depth End (MD)]], Table4[[#This Row],[Depth End (MD)]]-F1056)</f>
        <v>174</v>
      </c>
      <c r="O1057" s="2">
        <f>IF(Table4[[#This Row],[Report Number]]=_xlfn.MINIFS(Table4[Report Number], Table4[Well Name (WellView Version)], Table4[[#This Row],[Well Name (WellView Version)]]), Table4[[#This Row],[Cum Time Log Days_WV]], Table4[[#This Row],[Cum Time Log Days_WV]]-G1056)</f>
        <v>1</v>
      </c>
      <c r="P1057" s="2">
        <f>(Table4[[#This Row],[dZ ft]]&lt;=50)*Table4[[#This Row],[dT days]]</f>
        <v>0</v>
      </c>
      <c r="Q1057">
        <f>YEAR(Table4[[#This Row],[Report Start Date]])</f>
        <v>2022</v>
      </c>
      <c r="R1057">
        <f>Table4[[#This Row],[Year Start Date]]</f>
        <v>2022</v>
      </c>
    </row>
    <row r="1058" spans="2:18" x14ac:dyDescent="0.3">
      <c r="B1058">
        <v>1056</v>
      </c>
      <c r="C1058" t="s">
        <v>450</v>
      </c>
      <c r="D1058" t="s">
        <v>271</v>
      </c>
      <c r="E1058">
        <v>28</v>
      </c>
      <c r="F1058" s="2">
        <v>5749</v>
      </c>
      <c r="G1058" s="2">
        <v>27.729166666666675</v>
      </c>
      <c r="H1058">
        <v>0</v>
      </c>
      <c r="I1058">
        <v>0</v>
      </c>
      <c r="J1058" s="7">
        <v>44701</v>
      </c>
      <c r="K1058" s="7">
        <v>44702</v>
      </c>
      <c r="L1058" t="s">
        <v>520</v>
      </c>
      <c r="M1058" t="str">
        <f>IFERROR(INDEX(Table2[Campaign], MATCH(Table4[[#This Row],[Well Name (WellView Version)]], Table2[Well Name
Actual], 0)), "A_Others")</f>
        <v>DRJ - 2022</v>
      </c>
      <c r="N1058" s="19">
        <f>IF(Table4[[#This Row],[Report Number]]=_xlfn.MINIFS(Table4[Report Number], Table4[Well Name (WellView Version)], Table4[[#This Row],[Well Name (WellView Version)]]), Table4[[#This Row],[Depth End (MD)]], Table4[[#This Row],[Depth End (MD)]]-F1057)</f>
        <v>0</v>
      </c>
      <c r="O1058" s="2">
        <f>IF(Table4[[#This Row],[Report Number]]=_xlfn.MINIFS(Table4[Report Number], Table4[Well Name (WellView Version)], Table4[[#This Row],[Well Name (WellView Version)]]), Table4[[#This Row],[Cum Time Log Days_WV]], Table4[[#This Row],[Cum Time Log Days_WV]]-G1057)</f>
        <v>1</v>
      </c>
      <c r="P1058" s="2">
        <f>(Table4[[#This Row],[dZ ft]]&lt;=50)*Table4[[#This Row],[dT days]]</f>
        <v>1</v>
      </c>
      <c r="Q1058">
        <f>YEAR(Table4[[#This Row],[Report Start Date]])</f>
        <v>2022</v>
      </c>
      <c r="R1058">
        <f>Table4[[#This Row],[Year Start Date]]</f>
        <v>2022</v>
      </c>
    </row>
    <row r="1059" spans="2:18" x14ac:dyDescent="0.3">
      <c r="B1059">
        <v>1057</v>
      </c>
      <c r="C1059" t="s">
        <v>450</v>
      </c>
      <c r="D1059" t="s">
        <v>271</v>
      </c>
      <c r="E1059">
        <v>29</v>
      </c>
      <c r="F1059" s="2">
        <v>5749</v>
      </c>
      <c r="G1059" s="2">
        <v>28.729166666666675</v>
      </c>
      <c r="H1059">
        <v>0</v>
      </c>
      <c r="I1059">
        <v>0</v>
      </c>
      <c r="J1059" s="7">
        <v>44702</v>
      </c>
      <c r="K1059" s="7">
        <v>44703</v>
      </c>
      <c r="L1059" t="s">
        <v>520</v>
      </c>
      <c r="M1059" t="str">
        <f>IFERROR(INDEX(Table2[Campaign], MATCH(Table4[[#This Row],[Well Name (WellView Version)]], Table2[Well Name
Actual], 0)), "A_Others")</f>
        <v>DRJ - 2022</v>
      </c>
      <c r="N1059" s="19">
        <f>IF(Table4[[#This Row],[Report Number]]=_xlfn.MINIFS(Table4[Report Number], Table4[Well Name (WellView Version)], Table4[[#This Row],[Well Name (WellView Version)]]), Table4[[#This Row],[Depth End (MD)]], Table4[[#This Row],[Depth End (MD)]]-F1058)</f>
        <v>0</v>
      </c>
      <c r="O1059" s="2">
        <f>IF(Table4[[#This Row],[Report Number]]=_xlfn.MINIFS(Table4[Report Number], Table4[Well Name (WellView Version)], Table4[[#This Row],[Well Name (WellView Version)]]), Table4[[#This Row],[Cum Time Log Days_WV]], Table4[[#This Row],[Cum Time Log Days_WV]]-G1058)</f>
        <v>1</v>
      </c>
      <c r="P1059" s="2">
        <f>(Table4[[#This Row],[dZ ft]]&lt;=50)*Table4[[#This Row],[dT days]]</f>
        <v>1</v>
      </c>
      <c r="Q1059">
        <f>YEAR(Table4[[#This Row],[Report Start Date]])</f>
        <v>2022</v>
      </c>
      <c r="R1059">
        <f>Table4[[#This Row],[Year Start Date]]</f>
        <v>2022</v>
      </c>
    </row>
    <row r="1060" spans="2:18" x14ac:dyDescent="0.3">
      <c r="B1060">
        <v>1058</v>
      </c>
      <c r="C1060" t="s">
        <v>450</v>
      </c>
      <c r="D1060" t="s">
        <v>271</v>
      </c>
      <c r="E1060">
        <v>30</v>
      </c>
      <c r="F1060" s="2">
        <v>5749</v>
      </c>
      <c r="G1060" s="2">
        <v>29.229166666666675</v>
      </c>
      <c r="H1060">
        <v>0</v>
      </c>
      <c r="I1060">
        <v>0</v>
      </c>
      <c r="J1060" s="7">
        <v>44703</v>
      </c>
      <c r="K1060" s="7">
        <v>44703.5</v>
      </c>
      <c r="L1060" t="s">
        <v>520</v>
      </c>
      <c r="M1060" t="str">
        <f>IFERROR(INDEX(Table2[Campaign], MATCH(Table4[[#This Row],[Well Name (WellView Version)]], Table2[Well Name
Actual], 0)), "A_Others")</f>
        <v>DRJ - 2022</v>
      </c>
      <c r="N1060" s="19">
        <f>IF(Table4[[#This Row],[Report Number]]=_xlfn.MINIFS(Table4[Report Number], Table4[Well Name (WellView Version)], Table4[[#This Row],[Well Name (WellView Version)]]), Table4[[#This Row],[Depth End (MD)]], Table4[[#This Row],[Depth End (MD)]]-F1059)</f>
        <v>0</v>
      </c>
      <c r="O1060" s="2">
        <f>IF(Table4[[#This Row],[Report Number]]=_xlfn.MINIFS(Table4[Report Number], Table4[Well Name (WellView Version)], Table4[[#This Row],[Well Name (WellView Version)]]), Table4[[#This Row],[Cum Time Log Days_WV]], Table4[[#This Row],[Cum Time Log Days_WV]]-G1059)</f>
        <v>0.5</v>
      </c>
      <c r="P1060" s="2">
        <f>(Table4[[#This Row],[dZ ft]]&lt;=50)*Table4[[#This Row],[dT days]]</f>
        <v>0.5</v>
      </c>
      <c r="Q1060">
        <f>YEAR(Table4[[#This Row],[Report Start Date]])</f>
        <v>2022</v>
      </c>
      <c r="R1060">
        <f>Table4[[#This Row],[Year Start Date]]</f>
        <v>2022</v>
      </c>
    </row>
    <row r="1061" spans="2:18" x14ac:dyDescent="0.3">
      <c r="B1061">
        <v>1059</v>
      </c>
      <c r="C1061" t="s">
        <v>451</v>
      </c>
      <c r="D1061" t="s">
        <v>271</v>
      </c>
      <c r="E1061">
        <v>1</v>
      </c>
      <c r="F1061" s="2">
        <v>470</v>
      </c>
      <c r="G1061" s="2">
        <v>0.64583333333333381</v>
      </c>
      <c r="H1061">
        <v>238</v>
      </c>
      <c r="I1061">
        <v>238</v>
      </c>
      <c r="J1061" s="7">
        <v>44718.354166666664</v>
      </c>
      <c r="K1061" s="7">
        <v>44719</v>
      </c>
      <c r="M1061" t="str">
        <f>IFERROR(INDEX(Table2[Campaign], MATCH(Table4[[#This Row],[Well Name (WellView Version)]], Table2[Well Name
Actual], 0)), "A_Others")</f>
        <v>DRJ - 2022</v>
      </c>
      <c r="N1061" s="19">
        <f>IF(Table4[[#This Row],[Report Number]]=_xlfn.MINIFS(Table4[Report Number], Table4[Well Name (WellView Version)], Table4[[#This Row],[Well Name (WellView Version)]]), Table4[[#This Row],[Depth End (MD)]], Table4[[#This Row],[Depth End (MD)]]-F1060)</f>
        <v>470</v>
      </c>
      <c r="O1061" s="2">
        <f>IF(Table4[[#This Row],[Report Number]]=_xlfn.MINIFS(Table4[Report Number], Table4[Well Name (WellView Version)], Table4[[#This Row],[Well Name (WellView Version)]]), Table4[[#This Row],[Cum Time Log Days_WV]], Table4[[#This Row],[Cum Time Log Days_WV]]-G1060)</f>
        <v>0.64583333333333381</v>
      </c>
      <c r="P1061" s="2">
        <f>(Table4[[#This Row],[dZ ft]]&lt;=50)*Table4[[#This Row],[dT days]]</f>
        <v>0</v>
      </c>
      <c r="Q1061">
        <f>YEAR(Table4[[#This Row],[Report Start Date]])</f>
        <v>2022</v>
      </c>
      <c r="R1061">
        <f>Table4[[#This Row],[Year Start Date]]</f>
        <v>2022</v>
      </c>
    </row>
    <row r="1062" spans="2:18" x14ac:dyDescent="0.3">
      <c r="B1062">
        <v>1060</v>
      </c>
      <c r="C1062" t="s">
        <v>451</v>
      </c>
      <c r="D1062" t="s">
        <v>271</v>
      </c>
      <c r="E1062">
        <v>2</v>
      </c>
      <c r="F1062" s="2">
        <v>1066</v>
      </c>
      <c r="G1062" s="2">
        <v>1.6458333333333348</v>
      </c>
      <c r="H1062">
        <v>596</v>
      </c>
      <c r="I1062">
        <v>596</v>
      </c>
      <c r="J1062" s="7">
        <v>44719</v>
      </c>
      <c r="K1062" s="7">
        <v>44720</v>
      </c>
      <c r="M1062" t="str">
        <f>IFERROR(INDEX(Table2[Campaign], MATCH(Table4[[#This Row],[Well Name (WellView Version)]], Table2[Well Name
Actual], 0)), "A_Others")</f>
        <v>DRJ - 2022</v>
      </c>
      <c r="N1062" s="19">
        <f>IF(Table4[[#This Row],[Report Number]]=_xlfn.MINIFS(Table4[Report Number], Table4[Well Name (WellView Version)], Table4[[#This Row],[Well Name (WellView Version)]]), Table4[[#This Row],[Depth End (MD)]], Table4[[#This Row],[Depth End (MD)]]-F1061)</f>
        <v>596</v>
      </c>
      <c r="O1062" s="2">
        <f>IF(Table4[[#This Row],[Report Number]]=_xlfn.MINIFS(Table4[Report Number], Table4[Well Name (WellView Version)], Table4[[#This Row],[Well Name (WellView Version)]]), Table4[[#This Row],[Cum Time Log Days_WV]], Table4[[#This Row],[Cum Time Log Days_WV]]-G1061)</f>
        <v>1.0000000000000009</v>
      </c>
      <c r="P1062" s="2">
        <f>(Table4[[#This Row],[dZ ft]]&lt;=50)*Table4[[#This Row],[dT days]]</f>
        <v>0</v>
      </c>
      <c r="Q1062">
        <f>YEAR(Table4[[#This Row],[Report Start Date]])</f>
        <v>2022</v>
      </c>
      <c r="R1062">
        <f>Table4[[#This Row],[Year Start Date]]</f>
        <v>2022</v>
      </c>
    </row>
    <row r="1063" spans="2:18" x14ac:dyDescent="0.3">
      <c r="B1063">
        <v>1061</v>
      </c>
      <c r="C1063" t="s">
        <v>451</v>
      </c>
      <c r="D1063" t="s">
        <v>271</v>
      </c>
      <c r="E1063">
        <v>3</v>
      </c>
      <c r="F1063" s="2">
        <v>1327</v>
      </c>
      <c r="G1063" s="2">
        <v>2.6458333333333357</v>
      </c>
      <c r="H1063">
        <v>260.99999999999994</v>
      </c>
      <c r="I1063">
        <v>260.99999999999994</v>
      </c>
      <c r="J1063" s="7">
        <v>44720</v>
      </c>
      <c r="K1063" s="7">
        <v>44721</v>
      </c>
      <c r="M1063" t="str">
        <f>IFERROR(INDEX(Table2[Campaign], MATCH(Table4[[#This Row],[Well Name (WellView Version)]], Table2[Well Name
Actual], 0)), "A_Others")</f>
        <v>DRJ - 2022</v>
      </c>
      <c r="N1063" s="19">
        <f>IF(Table4[[#This Row],[Report Number]]=_xlfn.MINIFS(Table4[Report Number], Table4[Well Name (WellView Version)], Table4[[#This Row],[Well Name (WellView Version)]]), Table4[[#This Row],[Depth End (MD)]], Table4[[#This Row],[Depth End (MD)]]-F1062)</f>
        <v>261</v>
      </c>
      <c r="O1063" s="2">
        <f>IF(Table4[[#This Row],[Report Number]]=_xlfn.MINIFS(Table4[Report Number], Table4[Well Name (WellView Version)], Table4[[#This Row],[Well Name (WellView Version)]]), Table4[[#This Row],[Cum Time Log Days_WV]], Table4[[#This Row],[Cum Time Log Days_WV]]-G1062)</f>
        <v>1.0000000000000009</v>
      </c>
      <c r="P1063" s="2">
        <f>(Table4[[#This Row],[dZ ft]]&lt;=50)*Table4[[#This Row],[dT days]]</f>
        <v>0</v>
      </c>
      <c r="Q1063">
        <f>YEAR(Table4[[#This Row],[Report Start Date]])</f>
        <v>2022</v>
      </c>
      <c r="R1063">
        <f>Table4[[#This Row],[Year Start Date]]</f>
        <v>2022</v>
      </c>
    </row>
    <row r="1064" spans="2:18" x14ac:dyDescent="0.3">
      <c r="B1064">
        <v>1062</v>
      </c>
      <c r="C1064" t="s">
        <v>451</v>
      </c>
      <c r="D1064" t="s">
        <v>271</v>
      </c>
      <c r="E1064">
        <v>4</v>
      </c>
      <c r="F1064" s="2">
        <v>1405</v>
      </c>
      <c r="G1064" s="2">
        <v>3.6458333333333366</v>
      </c>
      <c r="H1064">
        <v>78.000000000000043</v>
      </c>
      <c r="I1064">
        <v>78.000000000000043</v>
      </c>
      <c r="J1064" s="7">
        <v>44721</v>
      </c>
      <c r="K1064" s="7">
        <v>44722</v>
      </c>
      <c r="L1064" t="s">
        <v>527</v>
      </c>
      <c r="M1064" t="str">
        <f>IFERROR(INDEX(Table2[Campaign], MATCH(Table4[[#This Row],[Well Name (WellView Version)]], Table2[Well Name
Actual], 0)), "A_Others")</f>
        <v>DRJ - 2022</v>
      </c>
      <c r="N1064" s="19">
        <f>IF(Table4[[#This Row],[Report Number]]=_xlfn.MINIFS(Table4[Report Number], Table4[Well Name (WellView Version)], Table4[[#This Row],[Well Name (WellView Version)]]), Table4[[#This Row],[Depth End (MD)]], Table4[[#This Row],[Depth End (MD)]]-F1063)</f>
        <v>78</v>
      </c>
      <c r="O1064" s="2">
        <f>IF(Table4[[#This Row],[Report Number]]=_xlfn.MINIFS(Table4[Report Number], Table4[Well Name (WellView Version)], Table4[[#This Row],[Well Name (WellView Version)]]), Table4[[#This Row],[Cum Time Log Days_WV]], Table4[[#This Row],[Cum Time Log Days_WV]]-G1063)</f>
        <v>1.0000000000000009</v>
      </c>
      <c r="P1064" s="2">
        <f>(Table4[[#This Row],[dZ ft]]&lt;=50)*Table4[[#This Row],[dT days]]</f>
        <v>0</v>
      </c>
      <c r="Q1064">
        <f>YEAR(Table4[[#This Row],[Report Start Date]])</f>
        <v>2022</v>
      </c>
      <c r="R1064">
        <f>Table4[[#This Row],[Year Start Date]]</f>
        <v>2022</v>
      </c>
    </row>
    <row r="1065" spans="2:18" x14ac:dyDescent="0.3">
      <c r="B1065">
        <v>1063</v>
      </c>
      <c r="C1065" t="s">
        <v>451</v>
      </c>
      <c r="D1065" t="s">
        <v>271</v>
      </c>
      <c r="E1065">
        <v>5</v>
      </c>
      <c r="F1065" s="2">
        <v>1405</v>
      </c>
      <c r="G1065" s="2">
        <v>4.6458333333333375</v>
      </c>
      <c r="H1065">
        <v>0</v>
      </c>
      <c r="I1065">
        <v>0</v>
      </c>
      <c r="J1065" s="7">
        <v>44722</v>
      </c>
      <c r="K1065" s="7">
        <v>44723</v>
      </c>
      <c r="L1065" t="s">
        <v>527</v>
      </c>
      <c r="M1065" t="str">
        <f>IFERROR(INDEX(Table2[Campaign], MATCH(Table4[[#This Row],[Well Name (WellView Version)]], Table2[Well Name
Actual], 0)), "A_Others")</f>
        <v>DRJ - 2022</v>
      </c>
      <c r="N1065" s="19">
        <f>IF(Table4[[#This Row],[Report Number]]=_xlfn.MINIFS(Table4[Report Number], Table4[Well Name (WellView Version)], Table4[[#This Row],[Well Name (WellView Version)]]), Table4[[#This Row],[Depth End (MD)]], Table4[[#This Row],[Depth End (MD)]]-F1064)</f>
        <v>0</v>
      </c>
      <c r="O1065" s="2">
        <f>IF(Table4[[#This Row],[Report Number]]=_xlfn.MINIFS(Table4[Report Number], Table4[Well Name (WellView Version)], Table4[[#This Row],[Well Name (WellView Version)]]), Table4[[#This Row],[Cum Time Log Days_WV]], Table4[[#This Row],[Cum Time Log Days_WV]]-G1064)</f>
        <v>1.0000000000000009</v>
      </c>
      <c r="P1065" s="2">
        <f>(Table4[[#This Row],[dZ ft]]&lt;=50)*Table4[[#This Row],[dT days]]</f>
        <v>1.0000000000000009</v>
      </c>
      <c r="Q1065">
        <f>YEAR(Table4[[#This Row],[Report Start Date]])</f>
        <v>2022</v>
      </c>
      <c r="R1065">
        <f>Table4[[#This Row],[Year Start Date]]</f>
        <v>2022</v>
      </c>
    </row>
    <row r="1066" spans="2:18" x14ac:dyDescent="0.3">
      <c r="B1066">
        <v>1064</v>
      </c>
      <c r="C1066" t="s">
        <v>451</v>
      </c>
      <c r="D1066" t="s">
        <v>271</v>
      </c>
      <c r="E1066">
        <v>6</v>
      </c>
      <c r="F1066" s="2">
        <v>1405</v>
      </c>
      <c r="G1066" s="2">
        <v>5.6458333333333384</v>
      </c>
      <c r="H1066">
        <v>0</v>
      </c>
      <c r="I1066">
        <v>0</v>
      </c>
      <c r="J1066" s="7">
        <v>44723</v>
      </c>
      <c r="K1066" s="7">
        <v>44724</v>
      </c>
      <c r="L1066" t="s">
        <v>527</v>
      </c>
      <c r="M1066" t="str">
        <f>IFERROR(INDEX(Table2[Campaign], MATCH(Table4[[#This Row],[Well Name (WellView Version)]], Table2[Well Name
Actual], 0)), "A_Others")</f>
        <v>DRJ - 2022</v>
      </c>
      <c r="N1066" s="19">
        <f>IF(Table4[[#This Row],[Report Number]]=_xlfn.MINIFS(Table4[Report Number], Table4[Well Name (WellView Version)], Table4[[#This Row],[Well Name (WellView Version)]]), Table4[[#This Row],[Depth End (MD)]], Table4[[#This Row],[Depth End (MD)]]-F1065)</f>
        <v>0</v>
      </c>
      <c r="O1066" s="2">
        <f>IF(Table4[[#This Row],[Report Number]]=_xlfn.MINIFS(Table4[Report Number], Table4[Well Name (WellView Version)], Table4[[#This Row],[Well Name (WellView Version)]]), Table4[[#This Row],[Cum Time Log Days_WV]], Table4[[#This Row],[Cum Time Log Days_WV]]-G1065)</f>
        <v>1.0000000000000009</v>
      </c>
      <c r="P1066" s="2">
        <f>(Table4[[#This Row],[dZ ft]]&lt;=50)*Table4[[#This Row],[dT days]]</f>
        <v>1.0000000000000009</v>
      </c>
      <c r="Q1066">
        <f>YEAR(Table4[[#This Row],[Report Start Date]])</f>
        <v>2022</v>
      </c>
      <c r="R1066">
        <f>Table4[[#This Row],[Year Start Date]]</f>
        <v>2022</v>
      </c>
    </row>
    <row r="1067" spans="2:18" x14ac:dyDescent="0.3">
      <c r="B1067">
        <v>1065</v>
      </c>
      <c r="C1067" t="s">
        <v>451</v>
      </c>
      <c r="D1067" t="s">
        <v>271</v>
      </c>
      <c r="E1067">
        <v>7</v>
      </c>
      <c r="F1067" s="2">
        <v>1405</v>
      </c>
      <c r="G1067" s="2">
        <v>6.6458333333333393</v>
      </c>
      <c r="H1067">
        <v>0</v>
      </c>
      <c r="I1067">
        <v>0</v>
      </c>
      <c r="J1067" s="7">
        <v>44724</v>
      </c>
      <c r="K1067" s="7">
        <v>44725</v>
      </c>
      <c r="L1067" t="s">
        <v>527</v>
      </c>
      <c r="M1067" t="str">
        <f>IFERROR(INDEX(Table2[Campaign], MATCH(Table4[[#This Row],[Well Name (WellView Version)]], Table2[Well Name
Actual], 0)), "A_Others")</f>
        <v>DRJ - 2022</v>
      </c>
      <c r="N1067" s="19">
        <f>IF(Table4[[#This Row],[Report Number]]=_xlfn.MINIFS(Table4[Report Number], Table4[Well Name (WellView Version)], Table4[[#This Row],[Well Name (WellView Version)]]), Table4[[#This Row],[Depth End (MD)]], Table4[[#This Row],[Depth End (MD)]]-F1066)</f>
        <v>0</v>
      </c>
      <c r="O1067" s="2">
        <f>IF(Table4[[#This Row],[Report Number]]=_xlfn.MINIFS(Table4[Report Number], Table4[Well Name (WellView Version)], Table4[[#This Row],[Well Name (WellView Version)]]), Table4[[#This Row],[Cum Time Log Days_WV]], Table4[[#This Row],[Cum Time Log Days_WV]]-G1066)</f>
        <v>1.0000000000000009</v>
      </c>
      <c r="P1067" s="2">
        <f>(Table4[[#This Row],[dZ ft]]&lt;=50)*Table4[[#This Row],[dT days]]</f>
        <v>1.0000000000000009</v>
      </c>
      <c r="Q1067">
        <f>YEAR(Table4[[#This Row],[Report Start Date]])</f>
        <v>2022</v>
      </c>
      <c r="R1067">
        <f>Table4[[#This Row],[Year Start Date]]</f>
        <v>2022</v>
      </c>
    </row>
    <row r="1068" spans="2:18" x14ac:dyDescent="0.3">
      <c r="B1068">
        <v>1066</v>
      </c>
      <c r="C1068" t="s">
        <v>451</v>
      </c>
      <c r="D1068" t="s">
        <v>271</v>
      </c>
      <c r="E1068">
        <v>8</v>
      </c>
      <c r="F1068" s="2">
        <v>1405</v>
      </c>
      <c r="G1068" s="2">
        <v>7.6458333333333401</v>
      </c>
      <c r="H1068">
        <v>0</v>
      </c>
      <c r="I1068">
        <v>0</v>
      </c>
      <c r="J1068" s="7">
        <v>44725</v>
      </c>
      <c r="K1068" s="7">
        <v>44726</v>
      </c>
      <c r="L1068" t="s">
        <v>527</v>
      </c>
      <c r="M1068" t="str">
        <f>IFERROR(INDEX(Table2[Campaign], MATCH(Table4[[#This Row],[Well Name (WellView Version)]], Table2[Well Name
Actual], 0)), "A_Others")</f>
        <v>DRJ - 2022</v>
      </c>
      <c r="N1068" s="19">
        <f>IF(Table4[[#This Row],[Report Number]]=_xlfn.MINIFS(Table4[Report Number], Table4[Well Name (WellView Version)], Table4[[#This Row],[Well Name (WellView Version)]]), Table4[[#This Row],[Depth End (MD)]], Table4[[#This Row],[Depth End (MD)]]-F1067)</f>
        <v>0</v>
      </c>
      <c r="O1068" s="2">
        <f>IF(Table4[[#This Row],[Report Number]]=_xlfn.MINIFS(Table4[Report Number], Table4[Well Name (WellView Version)], Table4[[#This Row],[Well Name (WellView Version)]]), Table4[[#This Row],[Cum Time Log Days_WV]], Table4[[#This Row],[Cum Time Log Days_WV]]-G1067)</f>
        <v>1.0000000000000009</v>
      </c>
      <c r="P1068" s="2">
        <f>(Table4[[#This Row],[dZ ft]]&lt;=50)*Table4[[#This Row],[dT days]]</f>
        <v>1.0000000000000009</v>
      </c>
      <c r="Q1068">
        <f>YEAR(Table4[[#This Row],[Report Start Date]])</f>
        <v>2022</v>
      </c>
      <c r="R1068">
        <f>Table4[[#This Row],[Year Start Date]]</f>
        <v>2022</v>
      </c>
    </row>
    <row r="1069" spans="2:18" x14ac:dyDescent="0.3">
      <c r="B1069">
        <v>1067</v>
      </c>
      <c r="C1069" t="s">
        <v>451</v>
      </c>
      <c r="D1069" t="s">
        <v>271</v>
      </c>
      <c r="E1069">
        <v>9</v>
      </c>
      <c r="F1069" s="2">
        <v>1943</v>
      </c>
      <c r="G1069" s="2">
        <v>8.645833333333341</v>
      </c>
      <c r="H1069">
        <v>537.99999999999989</v>
      </c>
      <c r="I1069">
        <v>537.99999999999989</v>
      </c>
      <c r="J1069" s="7">
        <v>44726</v>
      </c>
      <c r="K1069" s="7">
        <v>44727</v>
      </c>
      <c r="L1069" t="s">
        <v>527</v>
      </c>
      <c r="M1069" t="str">
        <f>IFERROR(INDEX(Table2[Campaign], MATCH(Table4[[#This Row],[Well Name (WellView Version)]], Table2[Well Name
Actual], 0)), "A_Others")</f>
        <v>DRJ - 2022</v>
      </c>
      <c r="N1069" s="19">
        <f>IF(Table4[[#This Row],[Report Number]]=_xlfn.MINIFS(Table4[Report Number], Table4[Well Name (WellView Version)], Table4[[#This Row],[Well Name (WellView Version)]]), Table4[[#This Row],[Depth End (MD)]], Table4[[#This Row],[Depth End (MD)]]-F1068)</f>
        <v>538</v>
      </c>
      <c r="O1069" s="2">
        <f>IF(Table4[[#This Row],[Report Number]]=_xlfn.MINIFS(Table4[Report Number], Table4[Well Name (WellView Version)], Table4[[#This Row],[Well Name (WellView Version)]]), Table4[[#This Row],[Cum Time Log Days_WV]], Table4[[#This Row],[Cum Time Log Days_WV]]-G1068)</f>
        <v>1.0000000000000009</v>
      </c>
      <c r="P1069" s="2">
        <f>(Table4[[#This Row],[dZ ft]]&lt;=50)*Table4[[#This Row],[dT days]]</f>
        <v>0</v>
      </c>
      <c r="Q1069">
        <f>YEAR(Table4[[#This Row],[Report Start Date]])</f>
        <v>2022</v>
      </c>
      <c r="R1069">
        <f>Table4[[#This Row],[Year Start Date]]</f>
        <v>2022</v>
      </c>
    </row>
    <row r="1070" spans="2:18" x14ac:dyDescent="0.3">
      <c r="B1070">
        <v>1068</v>
      </c>
      <c r="C1070" t="s">
        <v>451</v>
      </c>
      <c r="D1070" t="s">
        <v>271</v>
      </c>
      <c r="E1070">
        <v>10</v>
      </c>
      <c r="F1070" s="2">
        <v>2444</v>
      </c>
      <c r="G1070" s="2">
        <v>9.6458333333333428</v>
      </c>
      <c r="H1070">
        <v>500.99999999999989</v>
      </c>
      <c r="I1070">
        <v>500.99999999999989</v>
      </c>
      <c r="J1070" s="7">
        <v>44727</v>
      </c>
      <c r="K1070" s="7">
        <v>44728</v>
      </c>
      <c r="L1070" t="s">
        <v>527</v>
      </c>
      <c r="M1070" t="str">
        <f>IFERROR(INDEX(Table2[Campaign], MATCH(Table4[[#This Row],[Well Name (WellView Version)]], Table2[Well Name
Actual], 0)), "A_Others")</f>
        <v>DRJ - 2022</v>
      </c>
      <c r="N1070" s="19">
        <f>IF(Table4[[#This Row],[Report Number]]=_xlfn.MINIFS(Table4[Report Number], Table4[Well Name (WellView Version)], Table4[[#This Row],[Well Name (WellView Version)]]), Table4[[#This Row],[Depth End (MD)]], Table4[[#This Row],[Depth End (MD)]]-F1069)</f>
        <v>501</v>
      </c>
      <c r="O1070" s="2">
        <f>IF(Table4[[#This Row],[Report Number]]=_xlfn.MINIFS(Table4[Report Number], Table4[Well Name (WellView Version)], Table4[[#This Row],[Well Name (WellView Version)]]), Table4[[#This Row],[Cum Time Log Days_WV]], Table4[[#This Row],[Cum Time Log Days_WV]]-G1069)</f>
        <v>1.0000000000000018</v>
      </c>
      <c r="P1070" s="2">
        <f>(Table4[[#This Row],[dZ ft]]&lt;=50)*Table4[[#This Row],[dT days]]</f>
        <v>0</v>
      </c>
      <c r="Q1070">
        <f>YEAR(Table4[[#This Row],[Report Start Date]])</f>
        <v>2022</v>
      </c>
      <c r="R1070">
        <f>Table4[[#This Row],[Year Start Date]]</f>
        <v>2022</v>
      </c>
    </row>
    <row r="1071" spans="2:18" x14ac:dyDescent="0.3">
      <c r="B1071">
        <v>1069</v>
      </c>
      <c r="C1071" t="s">
        <v>451</v>
      </c>
      <c r="D1071" t="s">
        <v>271</v>
      </c>
      <c r="E1071">
        <v>11</v>
      </c>
      <c r="F1071" s="2">
        <v>2674</v>
      </c>
      <c r="G1071" s="2">
        <v>10.645833333333343</v>
      </c>
      <c r="H1071">
        <v>230.00000000000011</v>
      </c>
      <c r="I1071">
        <v>230.00000000000011</v>
      </c>
      <c r="J1071" s="7">
        <v>44728</v>
      </c>
      <c r="K1071" s="7">
        <v>44729</v>
      </c>
      <c r="L1071" t="s">
        <v>527</v>
      </c>
      <c r="M1071" t="str">
        <f>IFERROR(INDEX(Table2[Campaign], MATCH(Table4[[#This Row],[Well Name (WellView Version)]], Table2[Well Name
Actual], 0)), "A_Others")</f>
        <v>DRJ - 2022</v>
      </c>
      <c r="N1071" s="19">
        <f>IF(Table4[[#This Row],[Report Number]]=_xlfn.MINIFS(Table4[Report Number], Table4[Well Name (WellView Version)], Table4[[#This Row],[Well Name (WellView Version)]]), Table4[[#This Row],[Depth End (MD)]], Table4[[#This Row],[Depth End (MD)]]-F1070)</f>
        <v>230</v>
      </c>
      <c r="O1071" s="2">
        <f>IF(Table4[[#This Row],[Report Number]]=_xlfn.MINIFS(Table4[Report Number], Table4[Well Name (WellView Version)], Table4[[#This Row],[Well Name (WellView Version)]]), Table4[[#This Row],[Cum Time Log Days_WV]], Table4[[#This Row],[Cum Time Log Days_WV]]-G1070)</f>
        <v>1</v>
      </c>
      <c r="P1071" s="2">
        <f>(Table4[[#This Row],[dZ ft]]&lt;=50)*Table4[[#This Row],[dT days]]</f>
        <v>0</v>
      </c>
      <c r="Q1071">
        <f>YEAR(Table4[[#This Row],[Report Start Date]])</f>
        <v>2022</v>
      </c>
      <c r="R1071">
        <f>Table4[[#This Row],[Year Start Date]]</f>
        <v>2022</v>
      </c>
    </row>
    <row r="1072" spans="2:18" x14ac:dyDescent="0.3">
      <c r="B1072">
        <v>1070</v>
      </c>
      <c r="C1072" t="s">
        <v>451</v>
      </c>
      <c r="D1072" t="s">
        <v>271</v>
      </c>
      <c r="E1072">
        <v>12</v>
      </c>
      <c r="F1072" s="2">
        <v>3036</v>
      </c>
      <c r="G1072" s="2">
        <v>11.645833333333343</v>
      </c>
      <c r="H1072">
        <v>362.00000000000017</v>
      </c>
      <c r="I1072">
        <v>362.00000000000017</v>
      </c>
      <c r="J1072" s="7">
        <v>44729</v>
      </c>
      <c r="K1072" s="7">
        <v>44730</v>
      </c>
      <c r="L1072" t="s">
        <v>527</v>
      </c>
      <c r="M1072" t="str">
        <f>IFERROR(INDEX(Table2[Campaign], MATCH(Table4[[#This Row],[Well Name (WellView Version)]], Table2[Well Name
Actual], 0)), "A_Others")</f>
        <v>DRJ - 2022</v>
      </c>
      <c r="N1072" s="19">
        <f>IF(Table4[[#This Row],[Report Number]]=_xlfn.MINIFS(Table4[Report Number], Table4[Well Name (WellView Version)], Table4[[#This Row],[Well Name (WellView Version)]]), Table4[[#This Row],[Depth End (MD)]], Table4[[#This Row],[Depth End (MD)]]-F1071)</f>
        <v>362</v>
      </c>
      <c r="O1072" s="2">
        <f>IF(Table4[[#This Row],[Report Number]]=_xlfn.MINIFS(Table4[Report Number], Table4[Well Name (WellView Version)], Table4[[#This Row],[Well Name (WellView Version)]]), Table4[[#This Row],[Cum Time Log Days_WV]], Table4[[#This Row],[Cum Time Log Days_WV]]-G1071)</f>
        <v>1</v>
      </c>
      <c r="P1072" s="2">
        <f>(Table4[[#This Row],[dZ ft]]&lt;=50)*Table4[[#This Row],[dT days]]</f>
        <v>0</v>
      </c>
      <c r="Q1072">
        <f>YEAR(Table4[[#This Row],[Report Start Date]])</f>
        <v>2022</v>
      </c>
      <c r="R1072">
        <f>Table4[[#This Row],[Year Start Date]]</f>
        <v>2022</v>
      </c>
    </row>
    <row r="1073" spans="2:18" x14ac:dyDescent="0.3">
      <c r="B1073">
        <v>1071</v>
      </c>
      <c r="C1073" t="s">
        <v>451</v>
      </c>
      <c r="D1073" t="s">
        <v>271</v>
      </c>
      <c r="E1073">
        <v>13</v>
      </c>
      <c r="F1073" s="2">
        <v>3212</v>
      </c>
      <c r="G1073" s="2">
        <v>12.645833333333343</v>
      </c>
      <c r="H1073">
        <v>175.99999999999972</v>
      </c>
      <c r="I1073">
        <v>175.99999999999972</v>
      </c>
      <c r="J1073" s="7">
        <v>44730</v>
      </c>
      <c r="K1073" s="7">
        <v>44731</v>
      </c>
      <c r="L1073" t="s">
        <v>527</v>
      </c>
      <c r="M1073" t="str">
        <f>IFERROR(INDEX(Table2[Campaign], MATCH(Table4[[#This Row],[Well Name (WellView Version)]], Table2[Well Name
Actual], 0)), "A_Others")</f>
        <v>DRJ - 2022</v>
      </c>
      <c r="N1073" s="19">
        <f>IF(Table4[[#This Row],[Report Number]]=_xlfn.MINIFS(Table4[Report Number], Table4[Well Name (WellView Version)], Table4[[#This Row],[Well Name (WellView Version)]]), Table4[[#This Row],[Depth End (MD)]], Table4[[#This Row],[Depth End (MD)]]-F1072)</f>
        <v>176</v>
      </c>
      <c r="O1073" s="2">
        <f>IF(Table4[[#This Row],[Report Number]]=_xlfn.MINIFS(Table4[Report Number], Table4[Well Name (WellView Version)], Table4[[#This Row],[Well Name (WellView Version)]]), Table4[[#This Row],[Cum Time Log Days_WV]], Table4[[#This Row],[Cum Time Log Days_WV]]-G1072)</f>
        <v>1</v>
      </c>
      <c r="P1073" s="2">
        <f>(Table4[[#This Row],[dZ ft]]&lt;=50)*Table4[[#This Row],[dT days]]</f>
        <v>0</v>
      </c>
      <c r="Q1073">
        <f>YEAR(Table4[[#This Row],[Report Start Date]])</f>
        <v>2022</v>
      </c>
      <c r="R1073">
        <f>Table4[[#This Row],[Year Start Date]]</f>
        <v>2022</v>
      </c>
    </row>
    <row r="1074" spans="2:18" x14ac:dyDescent="0.3">
      <c r="B1074">
        <v>1072</v>
      </c>
      <c r="C1074" t="s">
        <v>451</v>
      </c>
      <c r="D1074" t="s">
        <v>271</v>
      </c>
      <c r="E1074">
        <v>14</v>
      </c>
      <c r="F1074" s="2">
        <v>3212</v>
      </c>
      <c r="G1074" s="2">
        <v>13.645833333333343</v>
      </c>
      <c r="H1074">
        <v>0</v>
      </c>
      <c r="I1074">
        <v>0</v>
      </c>
      <c r="J1074" s="7">
        <v>44731</v>
      </c>
      <c r="K1074" s="7">
        <v>44732</v>
      </c>
      <c r="L1074" t="s">
        <v>533</v>
      </c>
      <c r="M1074" t="str">
        <f>IFERROR(INDEX(Table2[Campaign], MATCH(Table4[[#This Row],[Well Name (WellView Version)]], Table2[Well Name
Actual], 0)), "A_Others")</f>
        <v>DRJ - 2022</v>
      </c>
      <c r="N1074" s="19">
        <f>IF(Table4[[#This Row],[Report Number]]=_xlfn.MINIFS(Table4[Report Number], Table4[Well Name (WellView Version)], Table4[[#This Row],[Well Name (WellView Version)]]), Table4[[#This Row],[Depth End (MD)]], Table4[[#This Row],[Depth End (MD)]]-F1073)</f>
        <v>0</v>
      </c>
      <c r="O1074" s="2">
        <f>IF(Table4[[#This Row],[Report Number]]=_xlfn.MINIFS(Table4[Report Number], Table4[Well Name (WellView Version)], Table4[[#This Row],[Well Name (WellView Version)]]), Table4[[#This Row],[Cum Time Log Days_WV]], Table4[[#This Row],[Cum Time Log Days_WV]]-G1073)</f>
        <v>1</v>
      </c>
      <c r="P1074" s="2">
        <f>(Table4[[#This Row],[dZ ft]]&lt;=50)*Table4[[#This Row],[dT days]]</f>
        <v>1</v>
      </c>
      <c r="Q1074">
        <f>YEAR(Table4[[#This Row],[Report Start Date]])</f>
        <v>2022</v>
      </c>
      <c r="R1074">
        <f>Table4[[#This Row],[Year Start Date]]</f>
        <v>2022</v>
      </c>
    </row>
    <row r="1075" spans="2:18" x14ac:dyDescent="0.3">
      <c r="B1075">
        <v>1073</v>
      </c>
      <c r="C1075" t="s">
        <v>451</v>
      </c>
      <c r="D1075" t="s">
        <v>271</v>
      </c>
      <c r="E1075">
        <v>15</v>
      </c>
      <c r="F1075" s="2">
        <v>3212</v>
      </c>
      <c r="G1075" s="2">
        <v>14.645833333333343</v>
      </c>
      <c r="H1075">
        <v>0</v>
      </c>
      <c r="I1075">
        <v>0</v>
      </c>
      <c r="J1075" s="7">
        <v>44732</v>
      </c>
      <c r="K1075" s="7">
        <v>44733</v>
      </c>
      <c r="L1075" t="s">
        <v>521</v>
      </c>
      <c r="M1075" t="str">
        <f>IFERROR(INDEX(Table2[Campaign], MATCH(Table4[[#This Row],[Well Name (WellView Version)]], Table2[Well Name
Actual], 0)), "A_Others")</f>
        <v>DRJ - 2022</v>
      </c>
      <c r="N1075" s="19">
        <f>IF(Table4[[#This Row],[Report Number]]=_xlfn.MINIFS(Table4[Report Number], Table4[Well Name (WellView Version)], Table4[[#This Row],[Well Name (WellView Version)]]), Table4[[#This Row],[Depth End (MD)]], Table4[[#This Row],[Depth End (MD)]]-F1074)</f>
        <v>0</v>
      </c>
      <c r="O1075" s="2">
        <f>IF(Table4[[#This Row],[Report Number]]=_xlfn.MINIFS(Table4[Report Number], Table4[Well Name (WellView Version)], Table4[[#This Row],[Well Name (WellView Version)]]), Table4[[#This Row],[Cum Time Log Days_WV]], Table4[[#This Row],[Cum Time Log Days_WV]]-G1074)</f>
        <v>1</v>
      </c>
      <c r="P1075" s="2">
        <f>(Table4[[#This Row],[dZ ft]]&lt;=50)*Table4[[#This Row],[dT days]]</f>
        <v>1</v>
      </c>
      <c r="Q1075">
        <f>YEAR(Table4[[#This Row],[Report Start Date]])</f>
        <v>2022</v>
      </c>
      <c r="R1075">
        <f>Table4[[#This Row],[Year Start Date]]</f>
        <v>2022</v>
      </c>
    </row>
    <row r="1076" spans="2:18" x14ac:dyDescent="0.3">
      <c r="B1076">
        <v>1074</v>
      </c>
      <c r="C1076" t="s">
        <v>451</v>
      </c>
      <c r="D1076" t="s">
        <v>271</v>
      </c>
      <c r="E1076">
        <v>16</v>
      </c>
      <c r="F1076" s="2">
        <v>3212</v>
      </c>
      <c r="G1076" s="2">
        <v>15.645833333333343</v>
      </c>
      <c r="H1076">
        <v>0</v>
      </c>
      <c r="I1076">
        <v>0</v>
      </c>
      <c r="J1076" s="7">
        <v>44733</v>
      </c>
      <c r="K1076" s="7">
        <v>44734</v>
      </c>
      <c r="L1076" t="s">
        <v>521</v>
      </c>
      <c r="M1076" t="str">
        <f>IFERROR(INDEX(Table2[Campaign], MATCH(Table4[[#This Row],[Well Name (WellView Version)]], Table2[Well Name
Actual], 0)), "A_Others")</f>
        <v>DRJ - 2022</v>
      </c>
      <c r="N1076" s="19">
        <f>IF(Table4[[#This Row],[Report Number]]=_xlfn.MINIFS(Table4[Report Number], Table4[Well Name (WellView Version)], Table4[[#This Row],[Well Name (WellView Version)]]), Table4[[#This Row],[Depth End (MD)]], Table4[[#This Row],[Depth End (MD)]]-F1075)</f>
        <v>0</v>
      </c>
      <c r="O1076" s="2">
        <f>IF(Table4[[#This Row],[Report Number]]=_xlfn.MINIFS(Table4[Report Number], Table4[Well Name (WellView Version)], Table4[[#This Row],[Well Name (WellView Version)]]), Table4[[#This Row],[Cum Time Log Days_WV]], Table4[[#This Row],[Cum Time Log Days_WV]]-G1075)</f>
        <v>1</v>
      </c>
      <c r="P1076" s="2">
        <f>(Table4[[#This Row],[dZ ft]]&lt;=50)*Table4[[#This Row],[dT days]]</f>
        <v>1</v>
      </c>
      <c r="Q1076">
        <f>YEAR(Table4[[#This Row],[Report Start Date]])</f>
        <v>2022</v>
      </c>
      <c r="R1076">
        <f>Table4[[#This Row],[Year Start Date]]</f>
        <v>2022</v>
      </c>
    </row>
    <row r="1077" spans="2:18" x14ac:dyDescent="0.3">
      <c r="B1077">
        <v>1075</v>
      </c>
      <c r="C1077" t="s">
        <v>451</v>
      </c>
      <c r="D1077" t="s">
        <v>271</v>
      </c>
      <c r="E1077">
        <v>17</v>
      </c>
      <c r="F1077" s="2">
        <v>3425</v>
      </c>
      <c r="G1077" s="2">
        <v>16.645833333333343</v>
      </c>
      <c r="H1077">
        <v>213.00000000000011</v>
      </c>
      <c r="I1077">
        <v>213.00000000000011</v>
      </c>
      <c r="J1077" s="7">
        <v>44734</v>
      </c>
      <c r="K1077" s="7">
        <v>44735</v>
      </c>
      <c r="L1077" t="s">
        <v>521</v>
      </c>
      <c r="M1077" t="str">
        <f>IFERROR(INDEX(Table2[Campaign], MATCH(Table4[[#This Row],[Well Name (WellView Version)]], Table2[Well Name
Actual], 0)), "A_Others")</f>
        <v>DRJ - 2022</v>
      </c>
      <c r="N1077" s="19">
        <f>IF(Table4[[#This Row],[Report Number]]=_xlfn.MINIFS(Table4[Report Number], Table4[Well Name (WellView Version)], Table4[[#This Row],[Well Name (WellView Version)]]), Table4[[#This Row],[Depth End (MD)]], Table4[[#This Row],[Depth End (MD)]]-F1076)</f>
        <v>213</v>
      </c>
      <c r="O1077" s="2">
        <f>IF(Table4[[#This Row],[Report Number]]=_xlfn.MINIFS(Table4[Report Number], Table4[Well Name (WellView Version)], Table4[[#This Row],[Well Name (WellView Version)]]), Table4[[#This Row],[Cum Time Log Days_WV]], Table4[[#This Row],[Cum Time Log Days_WV]]-G1076)</f>
        <v>1</v>
      </c>
      <c r="P1077" s="2">
        <f>(Table4[[#This Row],[dZ ft]]&lt;=50)*Table4[[#This Row],[dT days]]</f>
        <v>0</v>
      </c>
      <c r="Q1077">
        <f>YEAR(Table4[[#This Row],[Report Start Date]])</f>
        <v>2022</v>
      </c>
      <c r="R1077">
        <f>Table4[[#This Row],[Year Start Date]]</f>
        <v>2022</v>
      </c>
    </row>
    <row r="1078" spans="2:18" x14ac:dyDescent="0.3">
      <c r="B1078">
        <v>1076</v>
      </c>
      <c r="C1078" t="s">
        <v>451</v>
      </c>
      <c r="D1078" t="s">
        <v>271</v>
      </c>
      <c r="E1078">
        <v>18</v>
      </c>
      <c r="F1078" s="2">
        <v>3825</v>
      </c>
      <c r="G1078" s="2">
        <v>17.645833333333343</v>
      </c>
      <c r="H1078">
        <v>400.00000000000023</v>
      </c>
      <c r="I1078">
        <v>400.00000000000023</v>
      </c>
      <c r="J1078" s="7">
        <v>44735</v>
      </c>
      <c r="K1078" s="7">
        <v>44736</v>
      </c>
      <c r="L1078" t="s">
        <v>521</v>
      </c>
      <c r="M1078" t="str">
        <f>IFERROR(INDEX(Table2[Campaign], MATCH(Table4[[#This Row],[Well Name (WellView Version)]], Table2[Well Name
Actual], 0)), "A_Others")</f>
        <v>DRJ - 2022</v>
      </c>
      <c r="N1078" s="19">
        <f>IF(Table4[[#This Row],[Report Number]]=_xlfn.MINIFS(Table4[Report Number], Table4[Well Name (WellView Version)], Table4[[#This Row],[Well Name (WellView Version)]]), Table4[[#This Row],[Depth End (MD)]], Table4[[#This Row],[Depth End (MD)]]-F1077)</f>
        <v>400</v>
      </c>
      <c r="O1078" s="2">
        <f>IF(Table4[[#This Row],[Report Number]]=_xlfn.MINIFS(Table4[Report Number], Table4[Well Name (WellView Version)], Table4[[#This Row],[Well Name (WellView Version)]]), Table4[[#This Row],[Cum Time Log Days_WV]], Table4[[#This Row],[Cum Time Log Days_WV]]-G1077)</f>
        <v>1</v>
      </c>
      <c r="P1078" s="2">
        <f>(Table4[[#This Row],[dZ ft]]&lt;=50)*Table4[[#This Row],[dT days]]</f>
        <v>0</v>
      </c>
      <c r="Q1078">
        <f>YEAR(Table4[[#This Row],[Report Start Date]])</f>
        <v>2022</v>
      </c>
      <c r="R1078">
        <f>Table4[[#This Row],[Year Start Date]]</f>
        <v>2022</v>
      </c>
    </row>
    <row r="1079" spans="2:18" x14ac:dyDescent="0.3">
      <c r="B1079">
        <v>1077</v>
      </c>
      <c r="C1079" t="s">
        <v>451</v>
      </c>
      <c r="D1079" t="s">
        <v>271</v>
      </c>
      <c r="E1079">
        <v>19</v>
      </c>
      <c r="F1079" s="2">
        <v>4115</v>
      </c>
      <c r="G1079" s="2">
        <v>18.645833333333343</v>
      </c>
      <c r="H1079">
        <v>289.99999999999943</v>
      </c>
      <c r="I1079">
        <v>289.99999999999943</v>
      </c>
      <c r="J1079" s="7">
        <v>44736</v>
      </c>
      <c r="K1079" s="7">
        <v>44737</v>
      </c>
      <c r="L1079" t="s">
        <v>521</v>
      </c>
      <c r="M1079" t="str">
        <f>IFERROR(INDEX(Table2[Campaign], MATCH(Table4[[#This Row],[Well Name (WellView Version)]], Table2[Well Name
Actual], 0)), "A_Others")</f>
        <v>DRJ - 2022</v>
      </c>
      <c r="N1079" s="19">
        <f>IF(Table4[[#This Row],[Report Number]]=_xlfn.MINIFS(Table4[Report Number], Table4[Well Name (WellView Version)], Table4[[#This Row],[Well Name (WellView Version)]]), Table4[[#This Row],[Depth End (MD)]], Table4[[#This Row],[Depth End (MD)]]-F1078)</f>
        <v>290</v>
      </c>
      <c r="O1079" s="2">
        <f>IF(Table4[[#This Row],[Report Number]]=_xlfn.MINIFS(Table4[Report Number], Table4[Well Name (WellView Version)], Table4[[#This Row],[Well Name (WellView Version)]]), Table4[[#This Row],[Cum Time Log Days_WV]], Table4[[#This Row],[Cum Time Log Days_WV]]-G1078)</f>
        <v>1</v>
      </c>
      <c r="P1079" s="2">
        <f>(Table4[[#This Row],[dZ ft]]&lt;=50)*Table4[[#This Row],[dT days]]</f>
        <v>0</v>
      </c>
      <c r="Q1079">
        <f>YEAR(Table4[[#This Row],[Report Start Date]])</f>
        <v>2022</v>
      </c>
      <c r="R1079">
        <f>Table4[[#This Row],[Year Start Date]]</f>
        <v>2022</v>
      </c>
    </row>
    <row r="1080" spans="2:18" x14ac:dyDescent="0.3">
      <c r="B1080">
        <v>1078</v>
      </c>
      <c r="C1080" t="s">
        <v>451</v>
      </c>
      <c r="D1080" t="s">
        <v>271</v>
      </c>
      <c r="E1080">
        <v>20</v>
      </c>
      <c r="F1080" s="2">
        <v>4358</v>
      </c>
      <c r="G1080" s="2">
        <v>19.645833333333343</v>
      </c>
      <c r="H1080">
        <v>243.00000000000051</v>
      </c>
      <c r="I1080">
        <v>243.00000000000051</v>
      </c>
      <c r="J1080" s="7">
        <v>44737</v>
      </c>
      <c r="K1080" s="7">
        <v>44738</v>
      </c>
      <c r="L1080" t="s">
        <v>521</v>
      </c>
      <c r="M1080" t="str">
        <f>IFERROR(INDEX(Table2[Campaign], MATCH(Table4[[#This Row],[Well Name (WellView Version)]], Table2[Well Name
Actual], 0)), "A_Others")</f>
        <v>DRJ - 2022</v>
      </c>
      <c r="N1080" s="19">
        <f>IF(Table4[[#This Row],[Report Number]]=_xlfn.MINIFS(Table4[Report Number], Table4[Well Name (WellView Version)], Table4[[#This Row],[Well Name (WellView Version)]]), Table4[[#This Row],[Depth End (MD)]], Table4[[#This Row],[Depth End (MD)]]-F1079)</f>
        <v>243</v>
      </c>
      <c r="O1080" s="2">
        <f>IF(Table4[[#This Row],[Report Number]]=_xlfn.MINIFS(Table4[Report Number], Table4[Well Name (WellView Version)], Table4[[#This Row],[Well Name (WellView Version)]]), Table4[[#This Row],[Cum Time Log Days_WV]], Table4[[#This Row],[Cum Time Log Days_WV]]-G1079)</f>
        <v>1</v>
      </c>
      <c r="P1080" s="2">
        <f>(Table4[[#This Row],[dZ ft]]&lt;=50)*Table4[[#This Row],[dT days]]</f>
        <v>0</v>
      </c>
      <c r="Q1080">
        <f>YEAR(Table4[[#This Row],[Report Start Date]])</f>
        <v>2022</v>
      </c>
      <c r="R1080">
        <f>Table4[[#This Row],[Year Start Date]]</f>
        <v>2022</v>
      </c>
    </row>
    <row r="1081" spans="2:18" x14ac:dyDescent="0.3">
      <c r="B1081">
        <v>1079</v>
      </c>
      <c r="C1081" t="s">
        <v>451</v>
      </c>
      <c r="D1081" t="s">
        <v>271</v>
      </c>
      <c r="E1081">
        <v>21</v>
      </c>
      <c r="F1081" s="2">
        <v>4894</v>
      </c>
      <c r="G1081" s="2">
        <v>20.645833333333343</v>
      </c>
      <c r="H1081">
        <v>535.99999999999955</v>
      </c>
      <c r="I1081">
        <v>535.99999999999955</v>
      </c>
      <c r="J1081" s="7">
        <v>44738</v>
      </c>
      <c r="K1081" s="7">
        <v>44739</v>
      </c>
      <c r="L1081" t="s">
        <v>521</v>
      </c>
      <c r="M1081" t="str">
        <f>IFERROR(INDEX(Table2[Campaign], MATCH(Table4[[#This Row],[Well Name (WellView Version)]], Table2[Well Name
Actual], 0)), "A_Others")</f>
        <v>DRJ - 2022</v>
      </c>
      <c r="N1081" s="19">
        <f>IF(Table4[[#This Row],[Report Number]]=_xlfn.MINIFS(Table4[Report Number], Table4[Well Name (WellView Version)], Table4[[#This Row],[Well Name (WellView Version)]]), Table4[[#This Row],[Depth End (MD)]], Table4[[#This Row],[Depth End (MD)]]-F1080)</f>
        <v>536</v>
      </c>
      <c r="O1081" s="2">
        <f>IF(Table4[[#This Row],[Report Number]]=_xlfn.MINIFS(Table4[Report Number], Table4[Well Name (WellView Version)], Table4[[#This Row],[Well Name (WellView Version)]]), Table4[[#This Row],[Cum Time Log Days_WV]], Table4[[#This Row],[Cum Time Log Days_WV]]-G1080)</f>
        <v>1</v>
      </c>
      <c r="P1081" s="2">
        <f>(Table4[[#This Row],[dZ ft]]&lt;=50)*Table4[[#This Row],[dT days]]</f>
        <v>0</v>
      </c>
      <c r="Q1081">
        <f>YEAR(Table4[[#This Row],[Report Start Date]])</f>
        <v>2022</v>
      </c>
      <c r="R1081">
        <f>Table4[[#This Row],[Year Start Date]]</f>
        <v>2022</v>
      </c>
    </row>
    <row r="1082" spans="2:18" x14ac:dyDescent="0.3">
      <c r="B1082">
        <v>1080</v>
      </c>
      <c r="C1082" t="s">
        <v>451</v>
      </c>
      <c r="D1082" t="s">
        <v>271</v>
      </c>
      <c r="E1082">
        <v>22</v>
      </c>
      <c r="F1082" s="2">
        <v>4993</v>
      </c>
      <c r="G1082" s="2">
        <v>21.645833333333343</v>
      </c>
      <c r="H1082">
        <v>99.000000000000426</v>
      </c>
      <c r="I1082">
        <v>99.000000000000426</v>
      </c>
      <c r="J1082" s="7">
        <v>44739</v>
      </c>
      <c r="K1082" s="7">
        <v>44740</v>
      </c>
      <c r="L1082" t="s">
        <v>521</v>
      </c>
      <c r="M1082" t="str">
        <f>IFERROR(INDEX(Table2[Campaign], MATCH(Table4[[#This Row],[Well Name (WellView Version)]], Table2[Well Name
Actual], 0)), "A_Others")</f>
        <v>DRJ - 2022</v>
      </c>
      <c r="N1082" s="19">
        <f>IF(Table4[[#This Row],[Report Number]]=_xlfn.MINIFS(Table4[Report Number], Table4[Well Name (WellView Version)], Table4[[#This Row],[Well Name (WellView Version)]]), Table4[[#This Row],[Depth End (MD)]], Table4[[#This Row],[Depth End (MD)]]-F1081)</f>
        <v>99</v>
      </c>
      <c r="O1082" s="2">
        <f>IF(Table4[[#This Row],[Report Number]]=_xlfn.MINIFS(Table4[Report Number], Table4[Well Name (WellView Version)], Table4[[#This Row],[Well Name (WellView Version)]]), Table4[[#This Row],[Cum Time Log Days_WV]], Table4[[#This Row],[Cum Time Log Days_WV]]-G1081)</f>
        <v>1</v>
      </c>
      <c r="P1082" s="2">
        <f>(Table4[[#This Row],[dZ ft]]&lt;=50)*Table4[[#This Row],[dT days]]</f>
        <v>0</v>
      </c>
      <c r="Q1082">
        <f>YEAR(Table4[[#This Row],[Report Start Date]])</f>
        <v>2022</v>
      </c>
      <c r="R1082">
        <f>Table4[[#This Row],[Year Start Date]]</f>
        <v>2022</v>
      </c>
    </row>
    <row r="1083" spans="2:18" x14ac:dyDescent="0.3">
      <c r="B1083">
        <v>1081</v>
      </c>
      <c r="C1083" t="s">
        <v>451</v>
      </c>
      <c r="D1083" t="s">
        <v>271</v>
      </c>
      <c r="E1083">
        <v>23</v>
      </c>
      <c r="F1083" s="2">
        <v>4993</v>
      </c>
      <c r="G1083" s="2">
        <v>22.645833333333343</v>
      </c>
      <c r="H1083">
        <v>0</v>
      </c>
      <c r="I1083">
        <v>0</v>
      </c>
      <c r="J1083" s="7">
        <v>44740</v>
      </c>
      <c r="K1083" s="7">
        <v>44741</v>
      </c>
      <c r="L1083" t="s">
        <v>521</v>
      </c>
      <c r="M1083" t="str">
        <f>IFERROR(INDEX(Table2[Campaign], MATCH(Table4[[#This Row],[Well Name (WellView Version)]], Table2[Well Name
Actual], 0)), "A_Others")</f>
        <v>DRJ - 2022</v>
      </c>
      <c r="N1083" s="19">
        <f>IF(Table4[[#This Row],[Report Number]]=_xlfn.MINIFS(Table4[Report Number], Table4[Well Name (WellView Version)], Table4[[#This Row],[Well Name (WellView Version)]]), Table4[[#This Row],[Depth End (MD)]], Table4[[#This Row],[Depth End (MD)]]-F1082)</f>
        <v>0</v>
      </c>
      <c r="O1083" s="2">
        <f>IF(Table4[[#This Row],[Report Number]]=_xlfn.MINIFS(Table4[Report Number], Table4[Well Name (WellView Version)], Table4[[#This Row],[Well Name (WellView Version)]]), Table4[[#This Row],[Cum Time Log Days_WV]], Table4[[#This Row],[Cum Time Log Days_WV]]-G1082)</f>
        <v>1</v>
      </c>
      <c r="P1083" s="2">
        <f>(Table4[[#This Row],[dZ ft]]&lt;=50)*Table4[[#This Row],[dT days]]</f>
        <v>1</v>
      </c>
      <c r="Q1083">
        <f>YEAR(Table4[[#This Row],[Report Start Date]])</f>
        <v>2022</v>
      </c>
      <c r="R1083">
        <f>Table4[[#This Row],[Year Start Date]]</f>
        <v>2022</v>
      </c>
    </row>
    <row r="1084" spans="2:18" x14ac:dyDescent="0.3">
      <c r="B1084">
        <v>1082</v>
      </c>
      <c r="C1084" t="s">
        <v>451</v>
      </c>
      <c r="D1084" t="s">
        <v>271</v>
      </c>
      <c r="E1084">
        <v>24</v>
      </c>
      <c r="F1084" s="2">
        <v>4993</v>
      </c>
      <c r="G1084" s="2">
        <v>23.645833333333343</v>
      </c>
      <c r="H1084">
        <v>0</v>
      </c>
      <c r="I1084">
        <v>0</v>
      </c>
      <c r="J1084" s="7">
        <v>44741</v>
      </c>
      <c r="K1084" s="7">
        <v>44742</v>
      </c>
      <c r="L1084" t="s">
        <v>521</v>
      </c>
      <c r="M1084" t="str">
        <f>IFERROR(INDEX(Table2[Campaign], MATCH(Table4[[#This Row],[Well Name (WellView Version)]], Table2[Well Name
Actual], 0)), "A_Others")</f>
        <v>DRJ - 2022</v>
      </c>
      <c r="N1084" s="19">
        <f>IF(Table4[[#This Row],[Report Number]]=_xlfn.MINIFS(Table4[Report Number], Table4[Well Name (WellView Version)], Table4[[#This Row],[Well Name (WellView Version)]]), Table4[[#This Row],[Depth End (MD)]], Table4[[#This Row],[Depth End (MD)]]-F1083)</f>
        <v>0</v>
      </c>
      <c r="O1084" s="2">
        <f>IF(Table4[[#This Row],[Report Number]]=_xlfn.MINIFS(Table4[Report Number], Table4[Well Name (WellView Version)], Table4[[#This Row],[Well Name (WellView Version)]]), Table4[[#This Row],[Cum Time Log Days_WV]], Table4[[#This Row],[Cum Time Log Days_WV]]-G1083)</f>
        <v>1</v>
      </c>
      <c r="P1084" s="2">
        <f>(Table4[[#This Row],[dZ ft]]&lt;=50)*Table4[[#This Row],[dT days]]</f>
        <v>1</v>
      </c>
      <c r="Q1084">
        <f>YEAR(Table4[[#This Row],[Report Start Date]])</f>
        <v>2022</v>
      </c>
      <c r="R1084">
        <f>Table4[[#This Row],[Year Start Date]]</f>
        <v>2022</v>
      </c>
    </row>
    <row r="1085" spans="2:18" x14ac:dyDescent="0.3">
      <c r="B1085">
        <v>1083</v>
      </c>
      <c r="C1085" t="s">
        <v>451</v>
      </c>
      <c r="D1085" t="s">
        <v>271</v>
      </c>
      <c r="E1085">
        <v>25</v>
      </c>
      <c r="F1085" s="2">
        <v>4993</v>
      </c>
      <c r="G1085" s="2">
        <v>24.645833333333343</v>
      </c>
      <c r="H1085">
        <v>0</v>
      </c>
      <c r="I1085">
        <v>0</v>
      </c>
      <c r="J1085" s="7">
        <v>44742</v>
      </c>
      <c r="K1085" s="7">
        <v>44743</v>
      </c>
      <c r="L1085" t="s">
        <v>521</v>
      </c>
      <c r="M1085" t="str">
        <f>IFERROR(INDEX(Table2[Campaign], MATCH(Table4[[#This Row],[Well Name (WellView Version)]], Table2[Well Name
Actual], 0)), "A_Others")</f>
        <v>DRJ - 2022</v>
      </c>
      <c r="N1085" s="19">
        <f>IF(Table4[[#This Row],[Report Number]]=_xlfn.MINIFS(Table4[Report Number], Table4[Well Name (WellView Version)], Table4[[#This Row],[Well Name (WellView Version)]]), Table4[[#This Row],[Depth End (MD)]], Table4[[#This Row],[Depth End (MD)]]-F1084)</f>
        <v>0</v>
      </c>
      <c r="O1085" s="2">
        <f>IF(Table4[[#This Row],[Report Number]]=_xlfn.MINIFS(Table4[Report Number], Table4[Well Name (WellView Version)], Table4[[#This Row],[Well Name (WellView Version)]]), Table4[[#This Row],[Cum Time Log Days_WV]], Table4[[#This Row],[Cum Time Log Days_WV]]-G1084)</f>
        <v>1</v>
      </c>
      <c r="P1085" s="2">
        <f>(Table4[[#This Row],[dZ ft]]&lt;=50)*Table4[[#This Row],[dT days]]</f>
        <v>1</v>
      </c>
      <c r="Q1085">
        <f>YEAR(Table4[[#This Row],[Report Start Date]])</f>
        <v>2022</v>
      </c>
      <c r="R1085">
        <f>Table4[[#This Row],[Year Start Date]]</f>
        <v>2022</v>
      </c>
    </row>
    <row r="1086" spans="2:18" x14ac:dyDescent="0.3">
      <c r="B1086">
        <v>1084</v>
      </c>
      <c r="C1086" t="s">
        <v>451</v>
      </c>
      <c r="D1086" t="s">
        <v>271</v>
      </c>
      <c r="E1086">
        <v>26</v>
      </c>
      <c r="F1086" s="2">
        <v>4993</v>
      </c>
      <c r="G1086" s="2">
        <v>25.645833333333343</v>
      </c>
      <c r="H1086">
        <v>0</v>
      </c>
      <c r="I1086">
        <v>0</v>
      </c>
      <c r="J1086" s="7">
        <v>44743</v>
      </c>
      <c r="K1086" s="7">
        <v>44744</v>
      </c>
      <c r="L1086" t="s">
        <v>521</v>
      </c>
      <c r="M1086" t="str">
        <f>IFERROR(INDEX(Table2[Campaign], MATCH(Table4[[#This Row],[Well Name (WellView Version)]], Table2[Well Name
Actual], 0)), "A_Others")</f>
        <v>DRJ - 2022</v>
      </c>
      <c r="N1086" s="19">
        <f>IF(Table4[[#This Row],[Report Number]]=_xlfn.MINIFS(Table4[Report Number], Table4[Well Name (WellView Version)], Table4[[#This Row],[Well Name (WellView Version)]]), Table4[[#This Row],[Depth End (MD)]], Table4[[#This Row],[Depth End (MD)]]-F1085)</f>
        <v>0</v>
      </c>
      <c r="O1086" s="2">
        <f>IF(Table4[[#This Row],[Report Number]]=_xlfn.MINIFS(Table4[Report Number], Table4[Well Name (WellView Version)], Table4[[#This Row],[Well Name (WellView Version)]]), Table4[[#This Row],[Cum Time Log Days_WV]], Table4[[#This Row],[Cum Time Log Days_WV]]-G1085)</f>
        <v>1</v>
      </c>
      <c r="P1086" s="2">
        <f>(Table4[[#This Row],[dZ ft]]&lt;=50)*Table4[[#This Row],[dT days]]</f>
        <v>1</v>
      </c>
      <c r="Q1086">
        <f>YEAR(Table4[[#This Row],[Report Start Date]])</f>
        <v>2022</v>
      </c>
      <c r="R1086">
        <f>Table4[[#This Row],[Year Start Date]]</f>
        <v>2022</v>
      </c>
    </row>
    <row r="1087" spans="2:18" x14ac:dyDescent="0.3">
      <c r="B1087">
        <v>1085</v>
      </c>
      <c r="C1087" t="s">
        <v>451</v>
      </c>
      <c r="D1087" t="s">
        <v>271</v>
      </c>
      <c r="E1087">
        <v>27</v>
      </c>
      <c r="F1087" s="2">
        <v>4993</v>
      </c>
      <c r="G1087" s="2">
        <v>26.645833333333343</v>
      </c>
      <c r="H1087">
        <v>0</v>
      </c>
      <c r="I1087">
        <v>0</v>
      </c>
      <c r="J1087" s="7">
        <v>44744</v>
      </c>
      <c r="K1087" s="7">
        <v>44745</v>
      </c>
      <c r="L1087" t="s">
        <v>521</v>
      </c>
      <c r="M1087" t="str">
        <f>IFERROR(INDEX(Table2[Campaign], MATCH(Table4[[#This Row],[Well Name (WellView Version)]], Table2[Well Name
Actual], 0)), "A_Others")</f>
        <v>DRJ - 2022</v>
      </c>
      <c r="N1087" s="19">
        <f>IF(Table4[[#This Row],[Report Number]]=_xlfn.MINIFS(Table4[Report Number], Table4[Well Name (WellView Version)], Table4[[#This Row],[Well Name (WellView Version)]]), Table4[[#This Row],[Depth End (MD)]], Table4[[#This Row],[Depth End (MD)]]-F1086)</f>
        <v>0</v>
      </c>
      <c r="O1087" s="2">
        <f>IF(Table4[[#This Row],[Report Number]]=_xlfn.MINIFS(Table4[Report Number], Table4[Well Name (WellView Version)], Table4[[#This Row],[Well Name (WellView Version)]]), Table4[[#This Row],[Cum Time Log Days_WV]], Table4[[#This Row],[Cum Time Log Days_WV]]-G1086)</f>
        <v>1</v>
      </c>
      <c r="P1087" s="2">
        <f>(Table4[[#This Row],[dZ ft]]&lt;=50)*Table4[[#This Row],[dT days]]</f>
        <v>1</v>
      </c>
      <c r="Q1087">
        <f>YEAR(Table4[[#This Row],[Report Start Date]])</f>
        <v>2022</v>
      </c>
      <c r="R1087">
        <f>Table4[[#This Row],[Year Start Date]]</f>
        <v>2022</v>
      </c>
    </row>
    <row r="1088" spans="2:18" x14ac:dyDescent="0.3">
      <c r="B1088">
        <v>1086</v>
      </c>
      <c r="C1088" t="s">
        <v>451</v>
      </c>
      <c r="D1088" t="s">
        <v>271</v>
      </c>
      <c r="E1088">
        <v>28</v>
      </c>
      <c r="F1088" s="2">
        <v>4993</v>
      </c>
      <c r="G1088" s="2">
        <v>27.645833333333343</v>
      </c>
      <c r="H1088">
        <v>0</v>
      </c>
      <c r="I1088">
        <v>0</v>
      </c>
      <c r="J1088" s="7">
        <v>44745</v>
      </c>
      <c r="K1088" s="7">
        <v>44746</v>
      </c>
      <c r="L1088" t="s">
        <v>520</v>
      </c>
      <c r="M1088" t="str">
        <f>IFERROR(INDEX(Table2[Campaign], MATCH(Table4[[#This Row],[Well Name (WellView Version)]], Table2[Well Name
Actual], 0)), "A_Others")</f>
        <v>DRJ - 2022</v>
      </c>
      <c r="N1088" s="19">
        <f>IF(Table4[[#This Row],[Report Number]]=_xlfn.MINIFS(Table4[Report Number], Table4[Well Name (WellView Version)], Table4[[#This Row],[Well Name (WellView Version)]]), Table4[[#This Row],[Depth End (MD)]], Table4[[#This Row],[Depth End (MD)]]-F1087)</f>
        <v>0</v>
      </c>
      <c r="O1088" s="2">
        <f>IF(Table4[[#This Row],[Report Number]]=_xlfn.MINIFS(Table4[Report Number], Table4[Well Name (WellView Version)], Table4[[#This Row],[Well Name (WellView Version)]]), Table4[[#This Row],[Cum Time Log Days_WV]], Table4[[#This Row],[Cum Time Log Days_WV]]-G1087)</f>
        <v>1</v>
      </c>
      <c r="P1088" s="2">
        <f>(Table4[[#This Row],[dZ ft]]&lt;=50)*Table4[[#This Row],[dT days]]</f>
        <v>1</v>
      </c>
      <c r="Q1088">
        <f>YEAR(Table4[[#This Row],[Report Start Date]])</f>
        <v>2022</v>
      </c>
      <c r="R1088">
        <f>Table4[[#This Row],[Year Start Date]]</f>
        <v>2022</v>
      </c>
    </row>
    <row r="1089" spans="2:18" x14ac:dyDescent="0.3">
      <c r="B1089">
        <v>1087</v>
      </c>
      <c r="C1089" t="s">
        <v>451</v>
      </c>
      <c r="D1089" t="s">
        <v>271</v>
      </c>
      <c r="E1089">
        <v>29</v>
      </c>
      <c r="F1089" s="2">
        <v>4993</v>
      </c>
      <c r="G1089" s="2">
        <v>28.645833333333343</v>
      </c>
      <c r="H1089">
        <v>0</v>
      </c>
      <c r="I1089">
        <v>0</v>
      </c>
      <c r="J1089" s="7">
        <v>44746</v>
      </c>
      <c r="K1089" s="7">
        <v>44747</v>
      </c>
      <c r="L1089" t="s">
        <v>520</v>
      </c>
      <c r="M1089" t="str">
        <f>IFERROR(INDEX(Table2[Campaign], MATCH(Table4[[#This Row],[Well Name (WellView Version)]], Table2[Well Name
Actual], 0)), "A_Others")</f>
        <v>DRJ - 2022</v>
      </c>
      <c r="N1089" s="19">
        <f>IF(Table4[[#This Row],[Report Number]]=_xlfn.MINIFS(Table4[Report Number], Table4[Well Name (WellView Version)], Table4[[#This Row],[Well Name (WellView Version)]]), Table4[[#This Row],[Depth End (MD)]], Table4[[#This Row],[Depth End (MD)]]-F1088)</f>
        <v>0</v>
      </c>
      <c r="O1089" s="2">
        <f>IF(Table4[[#This Row],[Report Number]]=_xlfn.MINIFS(Table4[Report Number], Table4[Well Name (WellView Version)], Table4[[#This Row],[Well Name (WellView Version)]]), Table4[[#This Row],[Cum Time Log Days_WV]], Table4[[#This Row],[Cum Time Log Days_WV]]-G1088)</f>
        <v>1</v>
      </c>
      <c r="P1089" s="2">
        <f>(Table4[[#This Row],[dZ ft]]&lt;=50)*Table4[[#This Row],[dT days]]</f>
        <v>1</v>
      </c>
      <c r="Q1089">
        <f>YEAR(Table4[[#This Row],[Report Start Date]])</f>
        <v>2022</v>
      </c>
      <c r="R1089">
        <f>Table4[[#This Row],[Year Start Date]]</f>
        <v>2022</v>
      </c>
    </row>
    <row r="1090" spans="2:18" x14ac:dyDescent="0.3">
      <c r="B1090">
        <v>1088</v>
      </c>
      <c r="C1090" t="s">
        <v>451</v>
      </c>
      <c r="D1090" t="s">
        <v>271</v>
      </c>
      <c r="E1090">
        <v>30</v>
      </c>
      <c r="F1090" s="2">
        <v>4993</v>
      </c>
      <c r="G1090" s="2">
        <v>29.437500000000011</v>
      </c>
      <c r="H1090">
        <v>0</v>
      </c>
      <c r="I1090">
        <v>0</v>
      </c>
      <c r="J1090" s="7">
        <v>44747</v>
      </c>
      <c r="K1090" s="7">
        <v>44747.791666666664</v>
      </c>
      <c r="L1090" t="s">
        <v>520</v>
      </c>
      <c r="M1090" t="str">
        <f>IFERROR(INDEX(Table2[Campaign], MATCH(Table4[[#This Row],[Well Name (WellView Version)]], Table2[Well Name
Actual], 0)), "A_Others")</f>
        <v>DRJ - 2022</v>
      </c>
      <c r="N1090" s="19">
        <f>IF(Table4[[#This Row],[Report Number]]=_xlfn.MINIFS(Table4[Report Number], Table4[Well Name (WellView Version)], Table4[[#This Row],[Well Name (WellView Version)]]), Table4[[#This Row],[Depth End (MD)]], Table4[[#This Row],[Depth End (MD)]]-F1089)</f>
        <v>0</v>
      </c>
      <c r="O1090" s="2">
        <f>IF(Table4[[#This Row],[Report Number]]=_xlfn.MINIFS(Table4[Report Number], Table4[Well Name (WellView Version)], Table4[[#This Row],[Well Name (WellView Version)]]), Table4[[#This Row],[Cum Time Log Days_WV]], Table4[[#This Row],[Cum Time Log Days_WV]]-G1089)</f>
        <v>0.79166666666666785</v>
      </c>
      <c r="P1090" s="2">
        <f>(Table4[[#This Row],[dZ ft]]&lt;=50)*Table4[[#This Row],[dT days]]</f>
        <v>0.79166666666666785</v>
      </c>
      <c r="Q1090">
        <f>YEAR(Table4[[#This Row],[Report Start Date]])</f>
        <v>2022</v>
      </c>
      <c r="R1090">
        <f>Table4[[#This Row],[Year Start Date]]</f>
        <v>2022</v>
      </c>
    </row>
    <row r="1091" spans="2:18" x14ac:dyDescent="0.3">
      <c r="B1091">
        <v>1089</v>
      </c>
      <c r="C1091" t="s">
        <v>452</v>
      </c>
      <c r="D1091" t="s">
        <v>271</v>
      </c>
      <c r="E1091">
        <v>1</v>
      </c>
      <c r="F1091" s="2">
        <v>482</v>
      </c>
      <c r="G1091" s="2">
        <v>0.62500000000000044</v>
      </c>
      <c r="H1091">
        <v>250</v>
      </c>
      <c r="I1091">
        <v>250</v>
      </c>
      <c r="J1091" s="7">
        <v>44750.375</v>
      </c>
      <c r="K1091" s="7">
        <v>44751</v>
      </c>
      <c r="L1091" t="s">
        <v>526</v>
      </c>
      <c r="M1091" t="str">
        <f>IFERROR(INDEX(Table2[Campaign], MATCH(Table4[[#This Row],[Well Name (WellView Version)]], Table2[Well Name
Actual], 0)), "A_Others")</f>
        <v>DRJ - 2022</v>
      </c>
      <c r="N1091" s="19">
        <f>IF(Table4[[#This Row],[Report Number]]=_xlfn.MINIFS(Table4[Report Number], Table4[Well Name (WellView Version)], Table4[[#This Row],[Well Name (WellView Version)]]), Table4[[#This Row],[Depth End (MD)]], Table4[[#This Row],[Depth End (MD)]]-F1090)</f>
        <v>482</v>
      </c>
      <c r="O1091" s="2">
        <f>IF(Table4[[#This Row],[Report Number]]=_xlfn.MINIFS(Table4[Report Number], Table4[Well Name (WellView Version)], Table4[[#This Row],[Well Name (WellView Version)]]), Table4[[#This Row],[Cum Time Log Days_WV]], Table4[[#This Row],[Cum Time Log Days_WV]]-G1090)</f>
        <v>0.62500000000000044</v>
      </c>
      <c r="P1091" s="2">
        <f>(Table4[[#This Row],[dZ ft]]&lt;=50)*Table4[[#This Row],[dT days]]</f>
        <v>0</v>
      </c>
      <c r="Q1091">
        <f>YEAR(Table4[[#This Row],[Report Start Date]])</f>
        <v>2022</v>
      </c>
      <c r="R1091">
        <f>Table4[[#This Row],[Year Start Date]]</f>
        <v>2022</v>
      </c>
    </row>
    <row r="1092" spans="2:18" x14ac:dyDescent="0.3">
      <c r="B1092">
        <v>1090</v>
      </c>
      <c r="C1092" t="s">
        <v>452</v>
      </c>
      <c r="D1092" t="s">
        <v>271</v>
      </c>
      <c r="E1092">
        <v>2</v>
      </c>
      <c r="F1092" s="2">
        <v>1286</v>
      </c>
      <c r="G1092" s="2">
        <v>1.6250000000000011</v>
      </c>
      <c r="H1092">
        <v>804</v>
      </c>
      <c r="I1092">
        <v>804</v>
      </c>
      <c r="J1092" s="7">
        <v>44751</v>
      </c>
      <c r="K1092" s="7">
        <v>44752</v>
      </c>
      <c r="L1092" t="s">
        <v>526</v>
      </c>
      <c r="M1092" t="str">
        <f>IFERROR(INDEX(Table2[Campaign], MATCH(Table4[[#This Row],[Well Name (WellView Version)]], Table2[Well Name
Actual], 0)), "A_Others")</f>
        <v>DRJ - 2022</v>
      </c>
      <c r="N1092" s="19">
        <f>IF(Table4[[#This Row],[Report Number]]=_xlfn.MINIFS(Table4[Report Number], Table4[Well Name (WellView Version)], Table4[[#This Row],[Well Name (WellView Version)]]), Table4[[#This Row],[Depth End (MD)]], Table4[[#This Row],[Depth End (MD)]]-F1091)</f>
        <v>804</v>
      </c>
      <c r="O1092" s="2">
        <f>IF(Table4[[#This Row],[Report Number]]=_xlfn.MINIFS(Table4[Report Number], Table4[Well Name (WellView Version)], Table4[[#This Row],[Well Name (WellView Version)]]), Table4[[#This Row],[Cum Time Log Days_WV]], Table4[[#This Row],[Cum Time Log Days_WV]]-G1091)</f>
        <v>1.0000000000000007</v>
      </c>
      <c r="P1092" s="2">
        <f>(Table4[[#This Row],[dZ ft]]&lt;=50)*Table4[[#This Row],[dT days]]</f>
        <v>0</v>
      </c>
      <c r="Q1092">
        <f>YEAR(Table4[[#This Row],[Report Start Date]])</f>
        <v>2022</v>
      </c>
      <c r="R1092">
        <f>Table4[[#This Row],[Year Start Date]]</f>
        <v>2022</v>
      </c>
    </row>
    <row r="1093" spans="2:18" x14ac:dyDescent="0.3">
      <c r="B1093">
        <v>1091</v>
      </c>
      <c r="C1093" t="s">
        <v>452</v>
      </c>
      <c r="D1093" t="s">
        <v>271</v>
      </c>
      <c r="E1093">
        <v>3</v>
      </c>
      <c r="F1093" s="2">
        <v>1423</v>
      </c>
      <c r="G1093" s="2">
        <v>2.6250000000000018</v>
      </c>
      <c r="H1093">
        <v>137.00000000000009</v>
      </c>
      <c r="I1093">
        <v>137.00000000000009</v>
      </c>
      <c r="J1093" s="7">
        <v>44752</v>
      </c>
      <c r="K1093" s="7">
        <v>44753</v>
      </c>
      <c r="L1093" t="s">
        <v>527</v>
      </c>
      <c r="M1093" t="str">
        <f>IFERROR(INDEX(Table2[Campaign], MATCH(Table4[[#This Row],[Well Name (WellView Version)]], Table2[Well Name
Actual], 0)), "A_Others")</f>
        <v>DRJ - 2022</v>
      </c>
      <c r="N1093" s="19">
        <f>IF(Table4[[#This Row],[Report Number]]=_xlfn.MINIFS(Table4[Report Number], Table4[Well Name (WellView Version)], Table4[[#This Row],[Well Name (WellView Version)]]), Table4[[#This Row],[Depth End (MD)]], Table4[[#This Row],[Depth End (MD)]]-F1092)</f>
        <v>137</v>
      </c>
      <c r="O1093" s="2">
        <f>IF(Table4[[#This Row],[Report Number]]=_xlfn.MINIFS(Table4[Report Number], Table4[Well Name (WellView Version)], Table4[[#This Row],[Well Name (WellView Version)]]), Table4[[#This Row],[Cum Time Log Days_WV]], Table4[[#This Row],[Cum Time Log Days_WV]]-G1092)</f>
        <v>1.0000000000000007</v>
      </c>
      <c r="P1093" s="2">
        <f>(Table4[[#This Row],[dZ ft]]&lt;=50)*Table4[[#This Row],[dT days]]</f>
        <v>0</v>
      </c>
      <c r="Q1093">
        <f>YEAR(Table4[[#This Row],[Report Start Date]])</f>
        <v>2022</v>
      </c>
      <c r="R1093">
        <f>Table4[[#This Row],[Year Start Date]]</f>
        <v>2022</v>
      </c>
    </row>
    <row r="1094" spans="2:18" x14ac:dyDescent="0.3">
      <c r="B1094">
        <v>1092</v>
      </c>
      <c r="C1094" t="s">
        <v>452</v>
      </c>
      <c r="D1094" t="s">
        <v>271</v>
      </c>
      <c r="E1094">
        <v>4</v>
      </c>
      <c r="F1094" s="2">
        <v>1423</v>
      </c>
      <c r="G1094" s="2">
        <v>3.6250000000000027</v>
      </c>
      <c r="H1094">
        <v>0</v>
      </c>
      <c r="I1094">
        <v>0</v>
      </c>
      <c r="J1094" s="7">
        <v>44753</v>
      </c>
      <c r="K1094" s="7">
        <v>44754</v>
      </c>
      <c r="L1094" t="s">
        <v>527</v>
      </c>
      <c r="M1094" t="str">
        <f>IFERROR(INDEX(Table2[Campaign], MATCH(Table4[[#This Row],[Well Name (WellView Version)]], Table2[Well Name
Actual], 0)), "A_Others")</f>
        <v>DRJ - 2022</v>
      </c>
      <c r="N1094" s="19">
        <f>IF(Table4[[#This Row],[Report Number]]=_xlfn.MINIFS(Table4[Report Number], Table4[Well Name (WellView Version)], Table4[[#This Row],[Well Name (WellView Version)]]), Table4[[#This Row],[Depth End (MD)]], Table4[[#This Row],[Depth End (MD)]]-F1093)</f>
        <v>0</v>
      </c>
      <c r="O1094" s="2">
        <f>IF(Table4[[#This Row],[Report Number]]=_xlfn.MINIFS(Table4[Report Number], Table4[Well Name (WellView Version)], Table4[[#This Row],[Well Name (WellView Version)]]), Table4[[#This Row],[Cum Time Log Days_WV]], Table4[[#This Row],[Cum Time Log Days_WV]]-G1093)</f>
        <v>1.0000000000000009</v>
      </c>
      <c r="P1094" s="2">
        <f>(Table4[[#This Row],[dZ ft]]&lt;=50)*Table4[[#This Row],[dT days]]</f>
        <v>1.0000000000000009</v>
      </c>
      <c r="Q1094">
        <f>YEAR(Table4[[#This Row],[Report Start Date]])</f>
        <v>2022</v>
      </c>
      <c r="R1094">
        <f>Table4[[#This Row],[Year Start Date]]</f>
        <v>2022</v>
      </c>
    </row>
    <row r="1095" spans="2:18" x14ac:dyDescent="0.3">
      <c r="B1095">
        <v>1093</v>
      </c>
      <c r="C1095" t="s">
        <v>452</v>
      </c>
      <c r="D1095" t="s">
        <v>271</v>
      </c>
      <c r="E1095">
        <v>5</v>
      </c>
      <c r="F1095" s="2">
        <v>1814.9999999999998</v>
      </c>
      <c r="G1095" s="2">
        <v>4.6250000000000036</v>
      </c>
      <c r="H1095">
        <v>391.99999999999983</v>
      </c>
      <c r="I1095">
        <v>391.99999999999983</v>
      </c>
      <c r="J1095" s="7">
        <v>44754</v>
      </c>
      <c r="K1095" s="7">
        <v>44755</v>
      </c>
      <c r="L1095" t="s">
        <v>527</v>
      </c>
      <c r="M1095" t="str">
        <f>IFERROR(INDEX(Table2[Campaign], MATCH(Table4[[#This Row],[Well Name (WellView Version)]], Table2[Well Name
Actual], 0)), "A_Others")</f>
        <v>DRJ - 2022</v>
      </c>
      <c r="N1095" s="19">
        <f>IF(Table4[[#This Row],[Report Number]]=_xlfn.MINIFS(Table4[Report Number], Table4[Well Name (WellView Version)], Table4[[#This Row],[Well Name (WellView Version)]]), Table4[[#This Row],[Depth End (MD)]], Table4[[#This Row],[Depth End (MD)]]-F1094)</f>
        <v>391.99999999999977</v>
      </c>
      <c r="O1095" s="2">
        <f>IF(Table4[[#This Row],[Report Number]]=_xlfn.MINIFS(Table4[Report Number], Table4[Well Name (WellView Version)], Table4[[#This Row],[Well Name (WellView Version)]]), Table4[[#This Row],[Cum Time Log Days_WV]], Table4[[#This Row],[Cum Time Log Days_WV]]-G1094)</f>
        <v>1.0000000000000009</v>
      </c>
      <c r="P1095" s="2">
        <f>(Table4[[#This Row],[dZ ft]]&lt;=50)*Table4[[#This Row],[dT days]]</f>
        <v>0</v>
      </c>
      <c r="Q1095">
        <f>YEAR(Table4[[#This Row],[Report Start Date]])</f>
        <v>2022</v>
      </c>
      <c r="R1095">
        <f>Table4[[#This Row],[Year Start Date]]</f>
        <v>2022</v>
      </c>
    </row>
    <row r="1096" spans="2:18" x14ac:dyDescent="0.3">
      <c r="B1096">
        <v>1094</v>
      </c>
      <c r="C1096" t="s">
        <v>452</v>
      </c>
      <c r="D1096" t="s">
        <v>271</v>
      </c>
      <c r="E1096">
        <v>6</v>
      </c>
      <c r="F1096" s="2">
        <v>2511</v>
      </c>
      <c r="G1096" s="2">
        <v>5.6250000000000044</v>
      </c>
      <c r="H1096">
        <v>696</v>
      </c>
      <c r="I1096">
        <v>696</v>
      </c>
      <c r="J1096" s="7">
        <v>44755</v>
      </c>
      <c r="K1096" s="7">
        <v>44756</v>
      </c>
      <c r="L1096" t="s">
        <v>527</v>
      </c>
      <c r="M1096" t="str">
        <f>IFERROR(INDEX(Table2[Campaign], MATCH(Table4[[#This Row],[Well Name (WellView Version)]], Table2[Well Name
Actual], 0)), "A_Others")</f>
        <v>DRJ - 2022</v>
      </c>
      <c r="N1096" s="19">
        <f>IF(Table4[[#This Row],[Report Number]]=_xlfn.MINIFS(Table4[Report Number], Table4[Well Name (WellView Version)], Table4[[#This Row],[Well Name (WellView Version)]]), Table4[[#This Row],[Depth End (MD)]], Table4[[#This Row],[Depth End (MD)]]-F1095)</f>
        <v>696.00000000000023</v>
      </c>
      <c r="O1096" s="2">
        <f>IF(Table4[[#This Row],[Report Number]]=_xlfn.MINIFS(Table4[Report Number], Table4[Well Name (WellView Version)], Table4[[#This Row],[Well Name (WellView Version)]]), Table4[[#This Row],[Cum Time Log Days_WV]], Table4[[#This Row],[Cum Time Log Days_WV]]-G1095)</f>
        <v>1.0000000000000009</v>
      </c>
      <c r="P1096" s="2">
        <f>(Table4[[#This Row],[dZ ft]]&lt;=50)*Table4[[#This Row],[dT days]]</f>
        <v>0</v>
      </c>
      <c r="Q1096">
        <f>YEAR(Table4[[#This Row],[Report Start Date]])</f>
        <v>2022</v>
      </c>
      <c r="R1096">
        <f>Table4[[#This Row],[Year Start Date]]</f>
        <v>2022</v>
      </c>
    </row>
    <row r="1097" spans="2:18" x14ac:dyDescent="0.3">
      <c r="B1097">
        <v>1095</v>
      </c>
      <c r="C1097" t="s">
        <v>452</v>
      </c>
      <c r="D1097" t="s">
        <v>271</v>
      </c>
      <c r="E1097">
        <v>7</v>
      </c>
      <c r="F1097" s="2">
        <v>2894</v>
      </c>
      <c r="G1097" s="2">
        <v>6.6250000000000053</v>
      </c>
      <c r="H1097">
        <v>383.00000000000023</v>
      </c>
      <c r="I1097">
        <v>383.00000000000023</v>
      </c>
      <c r="J1097" s="7">
        <v>44756</v>
      </c>
      <c r="K1097" s="7">
        <v>44757</v>
      </c>
      <c r="L1097" t="s">
        <v>527</v>
      </c>
      <c r="M1097" t="str">
        <f>IFERROR(INDEX(Table2[Campaign], MATCH(Table4[[#This Row],[Well Name (WellView Version)]], Table2[Well Name
Actual], 0)), "A_Others")</f>
        <v>DRJ - 2022</v>
      </c>
      <c r="N1097" s="19">
        <f>IF(Table4[[#This Row],[Report Number]]=_xlfn.MINIFS(Table4[Report Number], Table4[Well Name (WellView Version)], Table4[[#This Row],[Well Name (WellView Version)]]), Table4[[#This Row],[Depth End (MD)]], Table4[[#This Row],[Depth End (MD)]]-F1096)</f>
        <v>383</v>
      </c>
      <c r="O1097" s="2">
        <f>IF(Table4[[#This Row],[Report Number]]=_xlfn.MINIFS(Table4[Report Number], Table4[Well Name (WellView Version)], Table4[[#This Row],[Well Name (WellView Version)]]), Table4[[#This Row],[Cum Time Log Days_WV]], Table4[[#This Row],[Cum Time Log Days_WV]]-G1096)</f>
        <v>1.0000000000000009</v>
      </c>
      <c r="P1097" s="2">
        <f>(Table4[[#This Row],[dZ ft]]&lt;=50)*Table4[[#This Row],[dT days]]</f>
        <v>0</v>
      </c>
      <c r="Q1097">
        <f>YEAR(Table4[[#This Row],[Report Start Date]])</f>
        <v>2022</v>
      </c>
      <c r="R1097">
        <f>Table4[[#This Row],[Year Start Date]]</f>
        <v>2022</v>
      </c>
    </row>
    <row r="1098" spans="2:18" x14ac:dyDescent="0.3">
      <c r="B1098">
        <v>1096</v>
      </c>
      <c r="C1098" t="s">
        <v>452</v>
      </c>
      <c r="D1098" t="s">
        <v>271</v>
      </c>
      <c r="E1098">
        <v>8</v>
      </c>
      <c r="F1098" s="2">
        <v>3200</v>
      </c>
      <c r="G1098" s="2">
        <v>7.6250000000000062</v>
      </c>
      <c r="H1098">
        <v>305.99999999999977</v>
      </c>
      <c r="I1098">
        <v>305.99999999999977</v>
      </c>
      <c r="J1098" s="7">
        <v>44757</v>
      </c>
      <c r="K1098" s="7">
        <v>44758</v>
      </c>
      <c r="L1098" t="s">
        <v>519</v>
      </c>
      <c r="M1098" t="str">
        <f>IFERROR(INDEX(Table2[Campaign], MATCH(Table4[[#This Row],[Well Name (WellView Version)]], Table2[Well Name
Actual], 0)), "A_Others")</f>
        <v>DRJ - 2022</v>
      </c>
      <c r="N1098" s="19">
        <f>IF(Table4[[#This Row],[Report Number]]=_xlfn.MINIFS(Table4[Report Number], Table4[Well Name (WellView Version)], Table4[[#This Row],[Well Name (WellView Version)]]), Table4[[#This Row],[Depth End (MD)]], Table4[[#This Row],[Depth End (MD)]]-F1097)</f>
        <v>306</v>
      </c>
      <c r="O1098" s="2">
        <f>IF(Table4[[#This Row],[Report Number]]=_xlfn.MINIFS(Table4[Report Number], Table4[Well Name (WellView Version)], Table4[[#This Row],[Well Name (WellView Version)]]), Table4[[#This Row],[Cum Time Log Days_WV]], Table4[[#This Row],[Cum Time Log Days_WV]]-G1097)</f>
        <v>1.0000000000000009</v>
      </c>
      <c r="P1098" s="2">
        <f>(Table4[[#This Row],[dZ ft]]&lt;=50)*Table4[[#This Row],[dT days]]</f>
        <v>0</v>
      </c>
      <c r="Q1098">
        <f>YEAR(Table4[[#This Row],[Report Start Date]])</f>
        <v>2022</v>
      </c>
      <c r="R1098">
        <f>Table4[[#This Row],[Year Start Date]]</f>
        <v>2022</v>
      </c>
    </row>
    <row r="1099" spans="2:18" x14ac:dyDescent="0.3">
      <c r="B1099">
        <v>1097</v>
      </c>
      <c r="C1099" t="s">
        <v>452</v>
      </c>
      <c r="D1099" t="s">
        <v>271</v>
      </c>
      <c r="E1099">
        <v>9</v>
      </c>
      <c r="F1099" s="2">
        <v>3200</v>
      </c>
      <c r="G1099" s="2">
        <v>8.6250000000000071</v>
      </c>
      <c r="H1099">
        <v>0</v>
      </c>
      <c r="I1099">
        <v>0</v>
      </c>
      <c r="J1099" s="7">
        <v>44758</v>
      </c>
      <c r="K1099" s="7">
        <v>44759</v>
      </c>
      <c r="L1099" t="s">
        <v>519</v>
      </c>
      <c r="M1099" t="str">
        <f>IFERROR(INDEX(Table2[Campaign], MATCH(Table4[[#This Row],[Well Name (WellView Version)]], Table2[Well Name
Actual], 0)), "A_Others")</f>
        <v>DRJ - 2022</v>
      </c>
      <c r="N1099" s="19">
        <f>IF(Table4[[#This Row],[Report Number]]=_xlfn.MINIFS(Table4[Report Number], Table4[Well Name (WellView Version)], Table4[[#This Row],[Well Name (WellView Version)]]), Table4[[#This Row],[Depth End (MD)]], Table4[[#This Row],[Depth End (MD)]]-F1098)</f>
        <v>0</v>
      </c>
      <c r="O1099" s="2">
        <f>IF(Table4[[#This Row],[Report Number]]=_xlfn.MINIFS(Table4[Report Number], Table4[Well Name (WellView Version)], Table4[[#This Row],[Well Name (WellView Version)]]), Table4[[#This Row],[Cum Time Log Days_WV]], Table4[[#This Row],[Cum Time Log Days_WV]]-G1098)</f>
        <v>1.0000000000000009</v>
      </c>
      <c r="P1099" s="2">
        <f>(Table4[[#This Row],[dZ ft]]&lt;=50)*Table4[[#This Row],[dT days]]</f>
        <v>1.0000000000000009</v>
      </c>
      <c r="Q1099">
        <f>YEAR(Table4[[#This Row],[Report Start Date]])</f>
        <v>2022</v>
      </c>
      <c r="R1099">
        <f>Table4[[#This Row],[Year Start Date]]</f>
        <v>2022</v>
      </c>
    </row>
    <row r="1100" spans="2:18" x14ac:dyDescent="0.3">
      <c r="B1100">
        <v>1098</v>
      </c>
      <c r="C1100" t="s">
        <v>452</v>
      </c>
      <c r="D1100" t="s">
        <v>271</v>
      </c>
      <c r="E1100">
        <v>10</v>
      </c>
      <c r="F1100" s="2">
        <v>3200</v>
      </c>
      <c r="G1100" s="2">
        <v>9.6250000000000071</v>
      </c>
      <c r="H1100">
        <v>0</v>
      </c>
      <c r="I1100">
        <v>0</v>
      </c>
      <c r="J1100" s="7">
        <v>44759</v>
      </c>
      <c r="K1100" s="7">
        <v>44760</v>
      </c>
      <c r="L1100" t="s">
        <v>521</v>
      </c>
      <c r="M1100" t="str">
        <f>IFERROR(INDEX(Table2[Campaign], MATCH(Table4[[#This Row],[Well Name (WellView Version)]], Table2[Well Name
Actual], 0)), "A_Others")</f>
        <v>DRJ - 2022</v>
      </c>
      <c r="N1100" s="19">
        <f>IF(Table4[[#This Row],[Report Number]]=_xlfn.MINIFS(Table4[Report Number], Table4[Well Name (WellView Version)], Table4[[#This Row],[Well Name (WellView Version)]]), Table4[[#This Row],[Depth End (MD)]], Table4[[#This Row],[Depth End (MD)]]-F1099)</f>
        <v>0</v>
      </c>
      <c r="O1100" s="2">
        <f>IF(Table4[[#This Row],[Report Number]]=_xlfn.MINIFS(Table4[Report Number], Table4[Well Name (WellView Version)], Table4[[#This Row],[Well Name (WellView Version)]]), Table4[[#This Row],[Cum Time Log Days_WV]], Table4[[#This Row],[Cum Time Log Days_WV]]-G1099)</f>
        <v>1</v>
      </c>
      <c r="P1100" s="2">
        <f>(Table4[[#This Row],[dZ ft]]&lt;=50)*Table4[[#This Row],[dT days]]</f>
        <v>1</v>
      </c>
      <c r="Q1100">
        <f>YEAR(Table4[[#This Row],[Report Start Date]])</f>
        <v>2022</v>
      </c>
      <c r="R1100">
        <f>Table4[[#This Row],[Year Start Date]]</f>
        <v>2022</v>
      </c>
    </row>
    <row r="1101" spans="2:18" x14ac:dyDescent="0.3">
      <c r="B1101">
        <v>1099</v>
      </c>
      <c r="C1101" t="s">
        <v>452</v>
      </c>
      <c r="D1101" t="s">
        <v>271</v>
      </c>
      <c r="E1101">
        <v>11</v>
      </c>
      <c r="F1101" s="2">
        <v>3200</v>
      </c>
      <c r="G1101" s="2">
        <v>10.625000000000007</v>
      </c>
      <c r="H1101">
        <v>0</v>
      </c>
      <c r="I1101">
        <v>0</v>
      </c>
      <c r="J1101" s="7">
        <v>44760</v>
      </c>
      <c r="K1101" s="7">
        <v>44761</v>
      </c>
      <c r="L1101" t="s">
        <v>521</v>
      </c>
      <c r="M1101" t="str">
        <f>IFERROR(INDEX(Table2[Campaign], MATCH(Table4[[#This Row],[Well Name (WellView Version)]], Table2[Well Name
Actual], 0)), "A_Others")</f>
        <v>DRJ - 2022</v>
      </c>
      <c r="N1101" s="19">
        <f>IF(Table4[[#This Row],[Report Number]]=_xlfn.MINIFS(Table4[Report Number], Table4[Well Name (WellView Version)], Table4[[#This Row],[Well Name (WellView Version)]]), Table4[[#This Row],[Depth End (MD)]], Table4[[#This Row],[Depth End (MD)]]-F1100)</f>
        <v>0</v>
      </c>
      <c r="O1101" s="2">
        <f>IF(Table4[[#This Row],[Report Number]]=_xlfn.MINIFS(Table4[Report Number], Table4[Well Name (WellView Version)], Table4[[#This Row],[Well Name (WellView Version)]]), Table4[[#This Row],[Cum Time Log Days_WV]], Table4[[#This Row],[Cum Time Log Days_WV]]-G1100)</f>
        <v>1</v>
      </c>
      <c r="P1101" s="2">
        <f>(Table4[[#This Row],[dZ ft]]&lt;=50)*Table4[[#This Row],[dT days]]</f>
        <v>1</v>
      </c>
      <c r="Q1101">
        <f>YEAR(Table4[[#This Row],[Report Start Date]])</f>
        <v>2022</v>
      </c>
      <c r="R1101">
        <f>Table4[[#This Row],[Year Start Date]]</f>
        <v>2022</v>
      </c>
    </row>
    <row r="1102" spans="2:18" x14ac:dyDescent="0.3">
      <c r="B1102">
        <v>1100</v>
      </c>
      <c r="C1102" t="s">
        <v>452</v>
      </c>
      <c r="D1102" t="s">
        <v>271</v>
      </c>
      <c r="E1102">
        <v>12</v>
      </c>
      <c r="F1102" s="2">
        <v>3774</v>
      </c>
      <c r="G1102" s="2">
        <v>11.625000000000007</v>
      </c>
      <c r="H1102">
        <v>573.99999999999989</v>
      </c>
      <c r="I1102">
        <v>573.99999999999989</v>
      </c>
      <c r="J1102" s="7">
        <v>44761</v>
      </c>
      <c r="K1102" s="7">
        <v>44762</v>
      </c>
      <c r="L1102" t="s">
        <v>521</v>
      </c>
      <c r="M1102" t="str">
        <f>IFERROR(INDEX(Table2[Campaign], MATCH(Table4[[#This Row],[Well Name (WellView Version)]], Table2[Well Name
Actual], 0)), "A_Others")</f>
        <v>DRJ - 2022</v>
      </c>
      <c r="N1102" s="19">
        <f>IF(Table4[[#This Row],[Report Number]]=_xlfn.MINIFS(Table4[Report Number], Table4[Well Name (WellView Version)], Table4[[#This Row],[Well Name (WellView Version)]]), Table4[[#This Row],[Depth End (MD)]], Table4[[#This Row],[Depth End (MD)]]-F1101)</f>
        <v>574</v>
      </c>
      <c r="O1102" s="2">
        <f>IF(Table4[[#This Row],[Report Number]]=_xlfn.MINIFS(Table4[Report Number], Table4[Well Name (WellView Version)], Table4[[#This Row],[Well Name (WellView Version)]]), Table4[[#This Row],[Cum Time Log Days_WV]], Table4[[#This Row],[Cum Time Log Days_WV]]-G1101)</f>
        <v>1</v>
      </c>
      <c r="P1102" s="2">
        <f>(Table4[[#This Row],[dZ ft]]&lt;=50)*Table4[[#This Row],[dT days]]</f>
        <v>0</v>
      </c>
      <c r="Q1102">
        <f>YEAR(Table4[[#This Row],[Report Start Date]])</f>
        <v>2022</v>
      </c>
      <c r="R1102">
        <f>Table4[[#This Row],[Year Start Date]]</f>
        <v>2022</v>
      </c>
    </row>
    <row r="1103" spans="2:18" x14ac:dyDescent="0.3">
      <c r="B1103">
        <v>1101</v>
      </c>
      <c r="C1103" t="s">
        <v>452</v>
      </c>
      <c r="D1103" t="s">
        <v>271</v>
      </c>
      <c r="E1103">
        <v>13</v>
      </c>
      <c r="F1103" s="2">
        <v>4208</v>
      </c>
      <c r="G1103" s="2">
        <v>12.625000000000007</v>
      </c>
      <c r="H1103">
        <v>434.00000000000023</v>
      </c>
      <c r="I1103">
        <v>434.00000000000023</v>
      </c>
      <c r="J1103" s="7">
        <v>44762</v>
      </c>
      <c r="K1103" s="7">
        <v>44763</v>
      </c>
      <c r="L1103" t="s">
        <v>521</v>
      </c>
      <c r="M1103" t="str">
        <f>IFERROR(INDEX(Table2[Campaign], MATCH(Table4[[#This Row],[Well Name (WellView Version)]], Table2[Well Name
Actual], 0)), "A_Others")</f>
        <v>DRJ - 2022</v>
      </c>
      <c r="N1103" s="19">
        <f>IF(Table4[[#This Row],[Report Number]]=_xlfn.MINIFS(Table4[Report Number], Table4[Well Name (WellView Version)], Table4[[#This Row],[Well Name (WellView Version)]]), Table4[[#This Row],[Depth End (MD)]], Table4[[#This Row],[Depth End (MD)]]-F1102)</f>
        <v>434</v>
      </c>
      <c r="O1103" s="2">
        <f>IF(Table4[[#This Row],[Report Number]]=_xlfn.MINIFS(Table4[Report Number], Table4[Well Name (WellView Version)], Table4[[#This Row],[Well Name (WellView Version)]]), Table4[[#This Row],[Cum Time Log Days_WV]], Table4[[#This Row],[Cum Time Log Days_WV]]-G1102)</f>
        <v>1</v>
      </c>
      <c r="P1103" s="2">
        <f>(Table4[[#This Row],[dZ ft]]&lt;=50)*Table4[[#This Row],[dT days]]</f>
        <v>0</v>
      </c>
      <c r="Q1103">
        <f>YEAR(Table4[[#This Row],[Report Start Date]])</f>
        <v>2022</v>
      </c>
      <c r="R1103">
        <f>Table4[[#This Row],[Year Start Date]]</f>
        <v>2022</v>
      </c>
    </row>
    <row r="1104" spans="2:18" x14ac:dyDescent="0.3">
      <c r="B1104">
        <v>1102</v>
      </c>
      <c r="C1104" t="s">
        <v>452</v>
      </c>
      <c r="D1104" t="s">
        <v>271</v>
      </c>
      <c r="E1104">
        <v>14</v>
      </c>
      <c r="F1104" s="2">
        <v>4654</v>
      </c>
      <c r="G1104" s="2">
        <v>13.625000000000007</v>
      </c>
      <c r="H1104">
        <v>446.00000000000023</v>
      </c>
      <c r="I1104">
        <v>446.00000000000023</v>
      </c>
      <c r="J1104" s="7">
        <v>44763</v>
      </c>
      <c r="K1104" s="7">
        <v>44764</v>
      </c>
      <c r="L1104" t="s">
        <v>521</v>
      </c>
      <c r="M1104" t="str">
        <f>IFERROR(INDEX(Table2[Campaign], MATCH(Table4[[#This Row],[Well Name (WellView Version)]], Table2[Well Name
Actual], 0)), "A_Others")</f>
        <v>DRJ - 2022</v>
      </c>
      <c r="N1104" s="19">
        <f>IF(Table4[[#This Row],[Report Number]]=_xlfn.MINIFS(Table4[Report Number], Table4[Well Name (WellView Version)], Table4[[#This Row],[Well Name (WellView Version)]]), Table4[[#This Row],[Depth End (MD)]], Table4[[#This Row],[Depth End (MD)]]-F1103)</f>
        <v>446</v>
      </c>
      <c r="O1104" s="2">
        <f>IF(Table4[[#This Row],[Report Number]]=_xlfn.MINIFS(Table4[Report Number], Table4[Well Name (WellView Version)], Table4[[#This Row],[Well Name (WellView Version)]]), Table4[[#This Row],[Cum Time Log Days_WV]], Table4[[#This Row],[Cum Time Log Days_WV]]-G1103)</f>
        <v>1</v>
      </c>
      <c r="P1104" s="2">
        <f>(Table4[[#This Row],[dZ ft]]&lt;=50)*Table4[[#This Row],[dT days]]</f>
        <v>0</v>
      </c>
      <c r="Q1104">
        <f>YEAR(Table4[[#This Row],[Report Start Date]])</f>
        <v>2022</v>
      </c>
      <c r="R1104">
        <f>Table4[[#This Row],[Year Start Date]]</f>
        <v>2022</v>
      </c>
    </row>
    <row r="1105" spans="2:18" x14ac:dyDescent="0.3">
      <c r="B1105">
        <v>1103</v>
      </c>
      <c r="C1105" t="s">
        <v>452</v>
      </c>
      <c r="D1105" t="s">
        <v>271</v>
      </c>
      <c r="E1105">
        <v>15</v>
      </c>
      <c r="F1105" s="2">
        <v>5000</v>
      </c>
      <c r="G1105" s="2">
        <v>14.625000000000007</v>
      </c>
      <c r="H1105">
        <v>345.99999999999943</v>
      </c>
      <c r="I1105">
        <v>345.99999999999943</v>
      </c>
      <c r="J1105" s="7">
        <v>44764</v>
      </c>
      <c r="K1105" s="7">
        <v>44765</v>
      </c>
      <c r="L1105" t="s">
        <v>521</v>
      </c>
      <c r="M1105" t="str">
        <f>IFERROR(INDEX(Table2[Campaign], MATCH(Table4[[#This Row],[Well Name (WellView Version)]], Table2[Well Name
Actual], 0)), "A_Others")</f>
        <v>DRJ - 2022</v>
      </c>
      <c r="N1105" s="19">
        <f>IF(Table4[[#This Row],[Report Number]]=_xlfn.MINIFS(Table4[Report Number], Table4[Well Name (WellView Version)], Table4[[#This Row],[Well Name (WellView Version)]]), Table4[[#This Row],[Depth End (MD)]], Table4[[#This Row],[Depth End (MD)]]-F1104)</f>
        <v>346</v>
      </c>
      <c r="O1105" s="2">
        <f>IF(Table4[[#This Row],[Report Number]]=_xlfn.MINIFS(Table4[Report Number], Table4[Well Name (WellView Version)], Table4[[#This Row],[Well Name (WellView Version)]]), Table4[[#This Row],[Cum Time Log Days_WV]], Table4[[#This Row],[Cum Time Log Days_WV]]-G1104)</f>
        <v>1</v>
      </c>
      <c r="P1105" s="2">
        <f>(Table4[[#This Row],[dZ ft]]&lt;=50)*Table4[[#This Row],[dT days]]</f>
        <v>0</v>
      </c>
      <c r="Q1105">
        <f>YEAR(Table4[[#This Row],[Report Start Date]])</f>
        <v>2022</v>
      </c>
      <c r="R1105">
        <f>Table4[[#This Row],[Year Start Date]]</f>
        <v>2022</v>
      </c>
    </row>
    <row r="1106" spans="2:18" x14ac:dyDescent="0.3">
      <c r="B1106">
        <v>1104</v>
      </c>
      <c r="C1106" t="s">
        <v>452</v>
      </c>
      <c r="D1106" t="s">
        <v>271</v>
      </c>
      <c r="E1106">
        <v>16</v>
      </c>
      <c r="F1106" s="2">
        <v>5000</v>
      </c>
      <c r="G1106" s="2">
        <v>15.625000000000007</v>
      </c>
      <c r="H1106">
        <v>0</v>
      </c>
      <c r="I1106">
        <v>0</v>
      </c>
      <c r="J1106" s="7">
        <v>44765</v>
      </c>
      <c r="K1106" s="7">
        <v>44766</v>
      </c>
      <c r="L1106" t="s">
        <v>520</v>
      </c>
      <c r="M1106" t="str">
        <f>IFERROR(INDEX(Table2[Campaign], MATCH(Table4[[#This Row],[Well Name (WellView Version)]], Table2[Well Name
Actual], 0)), "A_Others")</f>
        <v>DRJ - 2022</v>
      </c>
      <c r="N1106" s="19">
        <f>IF(Table4[[#This Row],[Report Number]]=_xlfn.MINIFS(Table4[Report Number], Table4[Well Name (WellView Version)], Table4[[#This Row],[Well Name (WellView Version)]]), Table4[[#This Row],[Depth End (MD)]], Table4[[#This Row],[Depth End (MD)]]-F1105)</f>
        <v>0</v>
      </c>
      <c r="O1106" s="2">
        <f>IF(Table4[[#This Row],[Report Number]]=_xlfn.MINIFS(Table4[Report Number], Table4[Well Name (WellView Version)], Table4[[#This Row],[Well Name (WellView Version)]]), Table4[[#This Row],[Cum Time Log Days_WV]], Table4[[#This Row],[Cum Time Log Days_WV]]-G1105)</f>
        <v>1</v>
      </c>
      <c r="P1106" s="2">
        <f>(Table4[[#This Row],[dZ ft]]&lt;=50)*Table4[[#This Row],[dT days]]</f>
        <v>1</v>
      </c>
      <c r="Q1106">
        <f>YEAR(Table4[[#This Row],[Report Start Date]])</f>
        <v>2022</v>
      </c>
      <c r="R1106">
        <f>Table4[[#This Row],[Year Start Date]]</f>
        <v>2022</v>
      </c>
    </row>
    <row r="1107" spans="2:18" x14ac:dyDescent="0.3">
      <c r="B1107">
        <v>1105</v>
      </c>
      <c r="C1107" t="s">
        <v>452</v>
      </c>
      <c r="D1107" t="s">
        <v>271</v>
      </c>
      <c r="E1107">
        <v>17</v>
      </c>
      <c r="F1107" s="2">
        <v>5000</v>
      </c>
      <c r="G1107" s="2">
        <v>16.625000000000007</v>
      </c>
      <c r="H1107">
        <v>0</v>
      </c>
      <c r="I1107">
        <v>0</v>
      </c>
      <c r="J1107" s="7">
        <v>44766</v>
      </c>
      <c r="K1107" s="7">
        <v>44767</v>
      </c>
      <c r="L1107" t="s">
        <v>520</v>
      </c>
      <c r="M1107" t="str">
        <f>IFERROR(INDEX(Table2[Campaign], MATCH(Table4[[#This Row],[Well Name (WellView Version)]], Table2[Well Name
Actual], 0)), "A_Others")</f>
        <v>DRJ - 2022</v>
      </c>
      <c r="N1107" s="19">
        <f>IF(Table4[[#This Row],[Report Number]]=_xlfn.MINIFS(Table4[Report Number], Table4[Well Name (WellView Version)], Table4[[#This Row],[Well Name (WellView Version)]]), Table4[[#This Row],[Depth End (MD)]], Table4[[#This Row],[Depth End (MD)]]-F1106)</f>
        <v>0</v>
      </c>
      <c r="O1107" s="2">
        <f>IF(Table4[[#This Row],[Report Number]]=_xlfn.MINIFS(Table4[Report Number], Table4[Well Name (WellView Version)], Table4[[#This Row],[Well Name (WellView Version)]]), Table4[[#This Row],[Cum Time Log Days_WV]], Table4[[#This Row],[Cum Time Log Days_WV]]-G1106)</f>
        <v>1</v>
      </c>
      <c r="P1107" s="2">
        <f>(Table4[[#This Row],[dZ ft]]&lt;=50)*Table4[[#This Row],[dT days]]</f>
        <v>1</v>
      </c>
      <c r="Q1107">
        <f>YEAR(Table4[[#This Row],[Report Start Date]])</f>
        <v>2022</v>
      </c>
      <c r="R1107">
        <f>Table4[[#This Row],[Year Start Date]]</f>
        <v>2022</v>
      </c>
    </row>
    <row r="1108" spans="2:18" x14ac:dyDescent="0.3">
      <c r="B1108">
        <v>1106</v>
      </c>
      <c r="C1108" t="s">
        <v>452</v>
      </c>
      <c r="D1108" t="s">
        <v>271</v>
      </c>
      <c r="E1108">
        <v>18</v>
      </c>
      <c r="F1108" s="2">
        <v>5215</v>
      </c>
      <c r="G1108" s="2">
        <v>17.625000000000007</v>
      </c>
      <c r="H1108">
        <v>215.00000000000048</v>
      </c>
      <c r="I1108">
        <v>215.00000000000048</v>
      </c>
      <c r="J1108" s="7">
        <v>44767</v>
      </c>
      <c r="K1108" s="7">
        <v>44768</v>
      </c>
      <c r="L1108" t="s">
        <v>520</v>
      </c>
      <c r="M1108" t="str">
        <f>IFERROR(INDEX(Table2[Campaign], MATCH(Table4[[#This Row],[Well Name (WellView Version)]], Table2[Well Name
Actual], 0)), "A_Others")</f>
        <v>DRJ - 2022</v>
      </c>
      <c r="N1108" s="19">
        <f>IF(Table4[[#This Row],[Report Number]]=_xlfn.MINIFS(Table4[Report Number], Table4[Well Name (WellView Version)], Table4[[#This Row],[Well Name (WellView Version)]]), Table4[[#This Row],[Depth End (MD)]], Table4[[#This Row],[Depth End (MD)]]-F1107)</f>
        <v>215</v>
      </c>
      <c r="O1108" s="2">
        <f>IF(Table4[[#This Row],[Report Number]]=_xlfn.MINIFS(Table4[Report Number], Table4[Well Name (WellView Version)], Table4[[#This Row],[Well Name (WellView Version)]]), Table4[[#This Row],[Cum Time Log Days_WV]], Table4[[#This Row],[Cum Time Log Days_WV]]-G1107)</f>
        <v>1</v>
      </c>
      <c r="P1108" s="2">
        <f>(Table4[[#This Row],[dZ ft]]&lt;=50)*Table4[[#This Row],[dT days]]</f>
        <v>0</v>
      </c>
      <c r="Q1108">
        <f>YEAR(Table4[[#This Row],[Report Start Date]])</f>
        <v>2022</v>
      </c>
      <c r="R1108">
        <f>Table4[[#This Row],[Year Start Date]]</f>
        <v>2022</v>
      </c>
    </row>
    <row r="1109" spans="2:18" x14ac:dyDescent="0.3">
      <c r="B1109">
        <v>1107</v>
      </c>
      <c r="C1109" t="s">
        <v>452</v>
      </c>
      <c r="D1109" t="s">
        <v>271</v>
      </c>
      <c r="E1109">
        <v>19</v>
      </c>
      <c r="F1109" s="2">
        <v>5765</v>
      </c>
      <c r="G1109" s="2">
        <v>18.625000000000007</v>
      </c>
      <c r="H1109">
        <v>549.99999999999955</v>
      </c>
      <c r="I1109">
        <v>549.99999999999955</v>
      </c>
      <c r="J1109" s="7">
        <v>44768</v>
      </c>
      <c r="K1109" s="7">
        <v>44769</v>
      </c>
      <c r="L1109" t="s">
        <v>520</v>
      </c>
      <c r="M1109" t="str">
        <f>IFERROR(INDEX(Table2[Campaign], MATCH(Table4[[#This Row],[Well Name (WellView Version)]], Table2[Well Name
Actual], 0)), "A_Others")</f>
        <v>DRJ - 2022</v>
      </c>
      <c r="N1109" s="19">
        <f>IF(Table4[[#This Row],[Report Number]]=_xlfn.MINIFS(Table4[Report Number], Table4[Well Name (WellView Version)], Table4[[#This Row],[Well Name (WellView Version)]]), Table4[[#This Row],[Depth End (MD)]], Table4[[#This Row],[Depth End (MD)]]-F1108)</f>
        <v>550</v>
      </c>
      <c r="O1109" s="2">
        <f>IF(Table4[[#This Row],[Report Number]]=_xlfn.MINIFS(Table4[Report Number], Table4[Well Name (WellView Version)], Table4[[#This Row],[Well Name (WellView Version)]]), Table4[[#This Row],[Cum Time Log Days_WV]], Table4[[#This Row],[Cum Time Log Days_WV]]-G1108)</f>
        <v>1</v>
      </c>
      <c r="P1109" s="2">
        <f>(Table4[[#This Row],[dZ ft]]&lt;=50)*Table4[[#This Row],[dT days]]</f>
        <v>0</v>
      </c>
      <c r="Q1109">
        <f>YEAR(Table4[[#This Row],[Report Start Date]])</f>
        <v>2022</v>
      </c>
      <c r="R1109">
        <f>Table4[[#This Row],[Year Start Date]]</f>
        <v>2022</v>
      </c>
    </row>
    <row r="1110" spans="2:18" x14ac:dyDescent="0.3">
      <c r="B1110">
        <v>1108</v>
      </c>
      <c r="C1110" t="s">
        <v>452</v>
      </c>
      <c r="D1110" t="s">
        <v>271</v>
      </c>
      <c r="E1110">
        <v>20</v>
      </c>
      <c r="F1110" s="2">
        <v>5765</v>
      </c>
      <c r="G1110" s="2">
        <v>19.625000000000007</v>
      </c>
      <c r="H1110">
        <v>0</v>
      </c>
      <c r="I1110">
        <v>0</v>
      </c>
      <c r="J1110" s="7">
        <v>44769</v>
      </c>
      <c r="K1110" s="7">
        <v>44770</v>
      </c>
      <c r="L1110" t="s">
        <v>520</v>
      </c>
      <c r="M1110" t="str">
        <f>IFERROR(INDEX(Table2[Campaign], MATCH(Table4[[#This Row],[Well Name (WellView Version)]], Table2[Well Name
Actual], 0)), "A_Others")</f>
        <v>DRJ - 2022</v>
      </c>
      <c r="N1110" s="19">
        <f>IF(Table4[[#This Row],[Report Number]]=_xlfn.MINIFS(Table4[Report Number], Table4[Well Name (WellView Version)], Table4[[#This Row],[Well Name (WellView Version)]]), Table4[[#This Row],[Depth End (MD)]], Table4[[#This Row],[Depth End (MD)]]-F1109)</f>
        <v>0</v>
      </c>
      <c r="O1110" s="2">
        <f>IF(Table4[[#This Row],[Report Number]]=_xlfn.MINIFS(Table4[Report Number], Table4[Well Name (WellView Version)], Table4[[#This Row],[Well Name (WellView Version)]]), Table4[[#This Row],[Cum Time Log Days_WV]], Table4[[#This Row],[Cum Time Log Days_WV]]-G1109)</f>
        <v>1</v>
      </c>
      <c r="P1110" s="2">
        <f>(Table4[[#This Row],[dZ ft]]&lt;=50)*Table4[[#This Row],[dT days]]</f>
        <v>1</v>
      </c>
      <c r="Q1110">
        <f>YEAR(Table4[[#This Row],[Report Start Date]])</f>
        <v>2022</v>
      </c>
      <c r="R1110">
        <f>Table4[[#This Row],[Year Start Date]]</f>
        <v>2022</v>
      </c>
    </row>
    <row r="1111" spans="2:18" x14ac:dyDescent="0.3">
      <c r="B1111">
        <v>1109</v>
      </c>
      <c r="C1111" t="s">
        <v>452</v>
      </c>
      <c r="D1111" t="s">
        <v>271</v>
      </c>
      <c r="E1111">
        <v>21</v>
      </c>
      <c r="F1111" s="2">
        <v>5765</v>
      </c>
      <c r="G1111" s="2">
        <v>20.375000000000007</v>
      </c>
      <c r="H1111">
        <v>0</v>
      </c>
      <c r="I1111">
        <v>0</v>
      </c>
      <c r="J1111" s="7">
        <v>44770</v>
      </c>
      <c r="K1111" s="7">
        <v>44770.75</v>
      </c>
      <c r="L1111" t="s">
        <v>520</v>
      </c>
      <c r="M1111" t="str">
        <f>IFERROR(INDEX(Table2[Campaign], MATCH(Table4[[#This Row],[Well Name (WellView Version)]], Table2[Well Name
Actual], 0)), "A_Others")</f>
        <v>DRJ - 2022</v>
      </c>
      <c r="N1111" s="19">
        <f>IF(Table4[[#This Row],[Report Number]]=_xlfn.MINIFS(Table4[Report Number], Table4[Well Name (WellView Version)], Table4[[#This Row],[Well Name (WellView Version)]]), Table4[[#This Row],[Depth End (MD)]], Table4[[#This Row],[Depth End (MD)]]-F1110)</f>
        <v>0</v>
      </c>
      <c r="O1111" s="2">
        <f>IF(Table4[[#This Row],[Report Number]]=_xlfn.MINIFS(Table4[Report Number], Table4[Well Name (WellView Version)], Table4[[#This Row],[Well Name (WellView Version)]]), Table4[[#This Row],[Cum Time Log Days_WV]], Table4[[#This Row],[Cum Time Log Days_WV]]-G1110)</f>
        <v>0.75</v>
      </c>
      <c r="P1111" s="2">
        <f>(Table4[[#This Row],[dZ ft]]&lt;=50)*Table4[[#This Row],[dT days]]</f>
        <v>0.75</v>
      </c>
      <c r="Q1111">
        <f>YEAR(Table4[[#This Row],[Report Start Date]])</f>
        <v>2022</v>
      </c>
      <c r="R1111">
        <f>Table4[[#This Row],[Year Start Date]]</f>
        <v>2022</v>
      </c>
    </row>
    <row r="1112" spans="2:18" x14ac:dyDescent="0.3">
      <c r="B1112">
        <v>1110</v>
      </c>
      <c r="C1112" t="s">
        <v>29</v>
      </c>
      <c r="D1112" t="s">
        <v>271</v>
      </c>
      <c r="E1112">
        <v>1</v>
      </c>
      <c r="F1112" s="2">
        <v>219.99999999999997</v>
      </c>
      <c r="G1112" s="2">
        <v>2.083333333333335E-2</v>
      </c>
      <c r="H1112">
        <v>219.99999999999997</v>
      </c>
      <c r="I1112">
        <v>219.99999999999997</v>
      </c>
      <c r="J1112" s="7">
        <v>45407.979166666664</v>
      </c>
      <c r="K1112" s="7">
        <v>45408</v>
      </c>
      <c r="M1112" t="str">
        <f>IFERROR(INDEX(Table2[Campaign], MATCH(Table4[[#This Row],[Well Name (WellView Version)]], Table2[Well Name
Actual], 0)), "A_Others")</f>
        <v>DRJ - 2024</v>
      </c>
      <c r="N1112" s="19">
        <f>IF(Table4[[#This Row],[Report Number]]=_xlfn.MINIFS(Table4[Report Number], Table4[Well Name (WellView Version)], Table4[[#This Row],[Well Name (WellView Version)]]), Table4[[#This Row],[Depth End (MD)]], Table4[[#This Row],[Depth End (MD)]]-F1111)</f>
        <v>219.99999999999997</v>
      </c>
      <c r="O1112" s="2">
        <f>IF(Table4[[#This Row],[Report Number]]=_xlfn.MINIFS(Table4[Report Number], Table4[Well Name (WellView Version)], Table4[[#This Row],[Well Name (WellView Version)]]), Table4[[#This Row],[Cum Time Log Days_WV]], Table4[[#This Row],[Cum Time Log Days_WV]]-G1111)</f>
        <v>2.083333333333335E-2</v>
      </c>
      <c r="P1112" s="2">
        <f>(Table4[[#This Row],[dZ ft]]&lt;=50)*Table4[[#This Row],[dT days]]</f>
        <v>0</v>
      </c>
      <c r="Q1112">
        <f>YEAR(Table4[[#This Row],[Report Start Date]])</f>
        <v>2024</v>
      </c>
      <c r="R1112">
        <f>Table4[[#This Row],[Year Start Date]]</f>
        <v>2024</v>
      </c>
    </row>
    <row r="1113" spans="2:18" x14ac:dyDescent="0.3">
      <c r="B1113">
        <v>1111</v>
      </c>
      <c r="C1113" t="s">
        <v>29</v>
      </c>
      <c r="D1113" t="s">
        <v>271</v>
      </c>
      <c r="E1113">
        <v>2</v>
      </c>
      <c r="F1113" s="2">
        <v>641</v>
      </c>
      <c r="G1113" s="2">
        <v>1.0208333333333339</v>
      </c>
      <c r="H1113">
        <v>421.00000000000006</v>
      </c>
      <c r="I1113">
        <v>421.00000000000006</v>
      </c>
      <c r="J1113" s="7">
        <v>45408</v>
      </c>
      <c r="K1113" s="7">
        <v>45409</v>
      </c>
      <c r="M1113" t="str">
        <f>IFERROR(INDEX(Table2[Campaign], MATCH(Table4[[#This Row],[Well Name (WellView Version)]], Table2[Well Name
Actual], 0)), "A_Others")</f>
        <v>DRJ - 2024</v>
      </c>
      <c r="N1113" s="19">
        <f>IF(Table4[[#This Row],[Report Number]]=_xlfn.MINIFS(Table4[Report Number], Table4[Well Name (WellView Version)], Table4[[#This Row],[Well Name (WellView Version)]]), Table4[[#This Row],[Depth End (MD)]], Table4[[#This Row],[Depth End (MD)]]-F1112)</f>
        <v>421</v>
      </c>
      <c r="O1113" s="2">
        <f>IF(Table4[[#This Row],[Report Number]]=_xlfn.MINIFS(Table4[Report Number], Table4[Well Name (WellView Version)], Table4[[#This Row],[Well Name (WellView Version)]]), Table4[[#This Row],[Cum Time Log Days_WV]], Table4[[#This Row],[Cum Time Log Days_WV]]-G1112)</f>
        <v>1.0000000000000007</v>
      </c>
      <c r="P1113" s="2">
        <f>(Table4[[#This Row],[dZ ft]]&lt;=50)*Table4[[#This Row],[dT days]]</f>
        <v>0</v>
      </c>
      <c r="Q1113">
        <f>YEAR(Table4[[#This Row],[Report Start Date]])</f>
        <v>2024</v>
      </c>
      <c r="R1113">
        <f>Table4[[#This Row],[Year Start Date]]</f>
        <v>2024</v>
      </c>
    </row>
    <row r="1114" spans="2:18" x14ac:dyDescent="0.3">
      <c r="B1114">
        <v>1112</v>
      </c>
      <c r="C1114" t="s">
        <v>29</v>
      </c>
      <c r="D1114" t="s">
        <v>271</v>
      </c>
      <c r="E1114">
        <v>3</v>
      </c>
      <c r="F1114" s="2">
        <v>1463</v>
      </c>
      <c r="G1114" s="2">
        <v>2.0208333333333348</v>
      </c>
      <c r="H1114">
        <v>822.00000000000011</v>
      </c>
      <c r="I1114">
        <v>822.00000000000011</v>
      </c>
      <c r="J1114" s="7">
        <v>45409</v>
      </c>
      <c r="K1114" s="7">
        <v>45410</v>
      </c>
      <c r="M1114" t="str">
        <f>IFERROR(INDEX(Table2[Campaign], MATCH(Table4[[#This Row],[Well Name (WellView Version)]], Table2[Well Name
Actual], 0)), "A_Others")</f>
        <v>DRJ - 2024</v>
      </c>
      <c r="N1114" s="19">
        <f>IF(Table4[[#This Row],[Report Number]]=_xlfn.MINIFS(Table4[Report Number], Table4[Well Name (WellView Version)], Table4[[#This Row],[Well Name (WellView Version)]]), Table4[[#This Row],[Depth End (MD)]], Table4[[#This Row],[Depth End (MD)]]-F1113)</f>
        <v>822</v>
      </c>
      <c r="O1114" s="2">
        <f>IF(Table4[[#This Row],[Report Number]]=_xlfn.MINIFS(Table4[Report Number], Table4[Well Name (WellView Version)], Table4[[#This Row],[Well Name (WellView Version)]]), Table4[[#This Row],[Cum Time Log Days_WV]], Table4[[#This Row],[Cum Time Log Days_WV]]-G1113)</f>
        <v>1.0000000000000009</v>
      </c>
      <c r="P1114" s="2">
        <f>(Table4[[#This Row],[dZ ft]]&lt;=50)*Table4[[#This Row],[dT days]]</f>
        <v>0</v>
      </c>
      <c r="Q1114">
        <f>YEAR(Table4[[#This Row],[Report Start Date]])</f>
        <v>2024</v>
      </c>
      <c r="R1114">
        <f>Table4[[#This Row],[Year Start Date]]</f>
        <v>2024</v>
      </c>
    </row>
    <row r="1115" spans="2:18" x14ac:dyDescent="0.3">
      <c r="B1115">
        <v>1113</v>
      </c>
      <c r="C1115" t="s">
        <v>29</v>
      </c>
      <c r="D1115" t="s">
        <v>271</v>
      </c>
      <c r="E1115">
        <v>4</v>
      </c>
      <c r="F1115" s="2">
        <v>1463</v>
      </c>
      <c r="G1115" s="2">
        <v>3.0208333333333357</v>
      </c>
      <c r="H1115">
        <v>0</v>
      </c>
      <c r="I1115">
        <v>0</v>
      </c>
      <c r="J1115" s="7">
        <v>45410</v>
      </c>
      <c r="K1115" s="7">
        <v>45411</v>
      </c>
      <c r="L1115" t="s">
        <v>527</v>
      </c>
      <c r="M1115" t="str">
        <f>IFERROR(INDEX(Table2[Campaign], MATCH(Table4[[#This Row],[Well Name (WellView Version)]], Table2[Well Name
Actual], 0)), "A_Others")</f>
        <v>DRJ - 2024</v>
      </c>
      <c r="N1115" s="19">
        <f>IF(Table4[[#This Row],[Report Number]]=_xlfn.MINIFS(Table4[Report Number], Table4[Well Name (WellView Version)], Table4[[#This Row],[Well Name (WellView Version)]]), Table4[[#This Row],[Depth End (MD)]], Table4[[#This Row],[Depth End (MD)]]-F1114)</f>
        <v>0</v>
      </c>
      <c r="O1115" s="2">
        <f>IF(Table4[[#This Row],[Report Number]]=_xlfn.MINIFS(Table4[Report Number], Table4[Well Name (WellView Version)], Table4[[#This Row],[Well Name (WellView Version)]]), Table4[[#This Row],[Cum Time Log Days_WV]], Table4[[#This Row],[Cum Time Log Days_WV]]-G1114)</f>
        <v>1.0000000000000009</v>
      </c>
      <c r="P1115" s="2">
        <f>(Table4[[#This Row],[dZ ft]]&lt;=50)*Table4[[#This Row],[dT days]]</f>
        <v>1.0000000000000009</v>
      </c>
      <c r="Q1115">
        <f>YEAR(Table4[[#This Row],[Report Start Date]])</f>
        <v>2024</v>
      </c>
      <c r="R1115">
        <f>Table4[[#This Row],[Year Start Date]]</f>
        <v>2024</v>
      </c>
    </row>
    <row r="1116" spans="2:18" x14ac:dyDescent="0.3">
      <c r="B1116">
        <v>1114</v>
      </c>
      <c r="C1116" t="s">
        <v>29</v>
      </c>
      <c r="D1116" t="s">
        <v>271</v>
      </c>
      <c r="E1116">
        <v>5</v>
      </c>
      <c r="F1116" s="2">
        <v>1463</v>
      </c>
      <c r="G1116" s="2">
        <v>4.0208333333333366</v>
      </c>
      <c r="H1116">
        <v>0</v>
      </c>
      <c r="I1116">
        <v>0</v>
      </c>
      <c r="J1116" s="7">
        <v>45411</v>
      </c>
      <c r="K1116" s="7">
        <v>45412</v>
      </c>
      <c r="L1116" t="s">
        <v>527</v>
      </c>
      <c r="M1116" t="str">
        <f>IFERROR(INDEX(Table2[Campaign], MATCH(Table4[[#This Row],[Well Name (WellView Version)]], Table2[Well Name
Actual], 0)), "A_Others")</f>
        <v>DRJ - 2024</v>
      </c>
      <c r="N1116" s="19">
        <f>IF(Table4[[#This Row],[Report Number]]=_xlfn.MINIFS(Table4[Report Number], Table4[Well Name (WellView Version)], Table4[[#This Row],[Well Name (WellView Version)]]), Table4[[#This Row],[Depth End (MD)]], Table4[[#This Row],[Depth End (MD)]]-F1115)</f>
        <v>0</v>
      </c>
      <c r="O1116" s="2">
        <f>IF(Table4[[#This Row],[Report Number]]=_xlfn.MINIFS(Table4[Report Number], Table4[Well Name (WellView Version)], Table4[[#This Row],[Well Name (WellView Version)]]), Table4[[#This Row],[Cum Time Log Days_WV]], Table4[[#This Row],[Cum Time Log Days_WV]]-G1115)</f>
        <v>1.0000000000000009</v>
      </c>
      <c r="P1116" s="2">
        <f>(Table4[[#This Row],[dZ ft]]&lt;=50)*Table4[[#This Row],[dT days]]</f>
        <v>1.0000000000000009</v>
      </c>
      <c r="Q1116">
        <f>YEAR(Table4[[#This Row],[Report Start Date]])</f>
        <v>2024</v>
      </c>
      <c r="R1116">
        <f>Table4[[#This Row],[Year Start Date]]</f>
        <v>2024</v>
      </c>
    </row>
    <row r="1117" spans="2:18" x14ac:dyDescent="0.3">
      <c r="B1117">
        <v>1115</v>
      </c>
      <c r="C1117" t="s">
        <v>29</v>
      </c>
      <c r="D1117" t="s">
        <v>271</v>
      </c>
      <c r="E1117">
        <v>6</v>
      </c>
      <c r="F1117" s="2">
        <v>1463</v>
      </c>
      <c r="G1117" s="2">
        <v>5.0208333333333375</v>
      </c>
      <c r="H1117">
        <v>0</v>
      </c>
      <c r="I1117">
        <v>0</v>
      </c>
      <c r="J1117" s="7">
        <v>45412</v>
      </c>
      <c r="K1117" s="7">
        <v>45413</v>
      </c>
      <c r="L1117" t="s">
        <v>527</v>
      </c>
      <c r="M1117" t="str">
        <f>IFERROR(INDEX(Table2[Campaign], MATCH(Table4[[#This Row],[Well Name (WellView Version)]], Table2[Well Name
Actual], 0)), "A_Others")</f>
        <v>DRJ - 2024</v>
      </c>
      <c r="N1117" s="19">
        <f>IF(Table4[[#This Row],[Report Number]]=_xlfn.MINIFS(Table4[Report Number], Table4[Well Name (WellView Version)], Table4[[#This Row],[Well Name (WellView Version)]]), Table4[[#This Row],[Depth End (MD)]], Table4[[#This Row],[Depth End (MD)]]-F1116)</f>
        <v>0</v>
      </c>
      <c r="O1117" s="2">
        <f>IF(Table4[[#This Row],[Report Number]]=_xlfn.MINIFS(Table4[Report Number], Table4[Well Name (WellView Version)], Table4[[#This Row],[Well Name (WellView Version)]]), Table4[[#This Row],[Cum Time Log Days_WV]], Table4[[#This Row],[Cum Time Log Days_WV]]-G1116)</f>
        <v>1.0000000000000009</v>
      </c>
      <c r="P1117" s="2">
        <f>(Table4[[#This Row],[dZ ft]]&lt;=50)*Table4[[#This Row],[dT days]]</f>
        <v>1.0000000000000009</v>
      </c>
      <c r="Q1117">
        <f>YEAR(Table4[[#This Row],[Report Start Date]])</f>
        <v>2024</v>
      </c>
      <c r="R1117">
        <f>Table4[[#This Row],[Year Start Date]]</f>
        <v>2024</v>
      </c>
    </row>
    <row r="1118" spans="2:18" x14ac:dyDescent="0.3">
      <c r="B1118">
        <v>1116</v>
      </c>
      <c r="C1118" t="s">
        <v>29</v>
      </c>
      <c r="D1118" t="s">
        <v>271</v>
      </c>
      <c r="E1118">
        <v>7</v>
      </c>
      <c r="F1118" s="2">
        <v>1802.9999999999998</v>
      </c>
      <c r="G1118" s="2">
        <v>6.0208333333333384</v>
      </c>
      <c r="H1118">
        <v>301.99999999999977</v>
      </c>
      <c r="I1118">
        <v>301.99999999999977</v>
      </c>
      <c r="J1118" s="7">
        <v>45413</v>
      </c>
      <c r="K1118" s="7">
        <v>45414</v>
      </c>
      <c r="L1118" t="s">
        <v>527</v>
      </c>
      <c r="M1118" t="str">
        <f>IFERROR(INDEX(Table2[Campaign], MATCH(Table4[[#This Row],[Well Name (WellView Version)]], Table2[Well Name
Actual], 0)), "A_Others")</f>
        <v>DRJ - 2024</v>
      </c>
      <c r="N1118" s="19">
        <f>IF(Table4[[#This Row],[Report Number]]=_xlfn.MINIFS(Table4[Report Number], Table4[Well Name (WellView Version)], Table4[[#This Row],[Well Name (WellView Version)]]), Table4[[#This Row],[Depth End (MD)]], Table4[[#This Row],[Depth End (MD)]]-F1117)</f>
        <v>339.99999999999977</v>
      </c>
      <c r="O1118" s="2">
        <f>IF(Table4[[#This Row],[Report Number]]=_xlfn.MINIFS(Table4[Report Number], Table4[Well Name (WellView Version)], Table4[[#This Row],[Well Name (WellView Version)]]), Table4[[#This Row],[Cum Time Log Days_WV]], Table4[[#This Row],[Cum Time Log Days_WV]]-G1117)</f>
        <v>1.0000000000000009</v>
      </c>
      <c r="P1118" s="2">
        <f>(Table4[[#This Row],[dZ ft]]&lt;=50)*Table4[[#This Row],[dT days]]</f>
        <v>0</v>
      </c>
      <c r="Q1118">
        <f>YEAR(Table4[[#This Row],[Report Start Date]])</f>
        <v>2024</v>
      </c>
      <c r="R1118">
        <f>Table4[[#This Row],[Year Start Date]]</f>
        <v>2024</v>
      </c>
    </row>
    <row r="1119" spans="2:18" x14ac:dyDescent="0.3">
      <c r="B1119">
        <v>1117</v>
      </c>
      <c r="C1119" t="s">
        <v>29</v>
      </c>
      <c r="D1119" t="s">
        <v>271</v>
      </c>
      <c r="E1119">
        <v>8</v>
      </c>
      <c r="F1119" s="2">
        <v>3026</v>
      </c>
      <c r="G1119" s="2">
        <v>7.0208333333333393</v>
      </c>
      <c r="H1119">
        <v>1223.0000000000002</v>
      </c>
      <c r="I1119">
        <v>1223.0000000000002</v>
      </c>
      <c r="J1119" s="7">
        <v>45414</v>
      </c>
      <c r="K1119" s="7">
        <v>45415</v>
      </c>
      <c r="L1119" t="s">
        <v>527</v>
      </c>
      <c r="M1119" t="str">
        <f>IFERROR(INDEX(Table2[Campaign], MATCH(Table4[[#This Row],[Well Name (WellView Version)]], Table2[Well Name
Actual], 0)), "A_Others")</f>
        <v>DRJ - 2024</v>
      </c>
      <c r="N1119" s="19">
        <f>IF(Table4[[#This Row],[Report Number]]=_xlfn.MINIFS(Table4[Report Number], Table4[Well Name (WellView Version)], Table4[[#This Row],[Well Name (WellView Version)]]), Table4[[#This Row],[Depth End (MD)]], Table4[[#This Row],[Depth End (MD)]]-F1118)</f>
        <v>1223.0000000000002</v>
      </c>
      <c r="O1119" s="2">
        <f>IF(Table4[[#This Row],[Report Number]]=_xlfn.MINIFS(Table4[Report Number], Table4[Well Name (WellView Version)], Table4[[#This Row],[Well Name (WellView Version)]]), Table4[[#This Row],[Cum Time Log Days_WV]], Table4[[#This Row],[Cum Time Log Days_WV]]-G1118)</f>
        <v>1.0000000000000009</v>
      </c>
      <c r="P1119" s="2">
        <f>(Table4[[#This Row],[dZ ft]]&lt;=50)*Table4[[#This Row],[dT days]]</f>
        <v>0</v>
      </c>
      <c r="Q1119">
        <f>YEAR(Table4[[#This Row],[Report Start Date]])</f>
        <v>2024</v>
      </c>
      <c r="R1119">
        <f>Table4[[#This Row],[Year Start Date]]</f>
        <v>2024</v>
      </c>
    </row>
    <row r="1120" spans="2:18" x14ac:dyDescent="0.3">
      <c r="B1120">
        <v>1118</v>
      </c>
      <c r="C1120" t="s">
        <v>29</v>
      </c>
      <c r="D1120" t="s">
        <v>271</v>
      </c>
      <c r="E1120">
        <v>9</v>
      </c>
      <c r="F1120" s="2">
        <v>3589.9999999999995</v>
      </c>
      <c r="G1120" s="2">
        <v>8.0208333333333393</v>
      </c>
      <c r="H1120">
        <v>873.99999999999977</v>
      </c>
      <c r="I1120">
        <v>563.99999999999955</v>
      </c>
      <c r="J1120" s="7">
        <v>45415</v>
      </c>
      <c r="K1120" s="7">
        <v>45416</v>
      </c>
      <c r="L1120" t="s">
        <v>527</v>
      </c>
      <c r="M1120" t="str">
        <f>IFERROR(INDEX(Table2[Campaign], MATCH(Table4[[#This Row],[Well Name (WellView Version)]], Table2[Well Name
Actual], 0)), "A_Others")</f>
        <v>DRJ - 2024</v>
      </c>
      <c r="N1120" s="19">
        <f>IF(Table4[[#This Row],[Report Number]]=_xlfn.MINIFS(Table4[Report Number], Table4[Well Name (WellView Version)], Table4[[#This Row],[Well Name (WellView Version)]]), Table4[[#This Row],[Depth End (MD)]], Table4[[#This Row],[Depth End (MD)]]-F1119)</f>
        <v>563.99999999999955</v>
      </c>
      <c r="O1120" s="2">
        <f>IF(Table4[[#This Row],[Report Number]]=_xlfn.MINIFS(Table4[Report Number], Table4[Well Name (WellView Version)], Table4[[#This Row],[Well Name (WellView Version)]]), Table4[[#This Row],[Cum Time Log Days_WV]], Table4[[#This Row],[Cum Time Log Days_WV]]-G1119)</f>
        <v>1</v>
      </c>
      <c r="P1120" s="2">
        <f>(Table4[[#This Row],[dZ ft]]&lt;=50)*Table4[[#This Row],[dT days]]</f>
        <v>0</v>
      </c>
      <c r="Q1120">
        <f>YEAR(Table4[[#This Row],[Report Start Date]])</f>
        <v>2024</v>
      </c>
      <c r="R1120">
        <f>Table4[[#This Row],[Year Start Date]]</f>
        <v>2024</v>
      </c>
    </row>
    <row r="1121" spans="2:18" x14ac:dyDescent="0.3">
      <c r="B1121">
        <v>1119</v>
      </c>
      <c r="C1121" t="s">
        <v>29</v>
      </c>
      <c r="D1121" t="s">
        <v>271</v>
      </c>
      <c r="E1121">
        <v>10</v>
      </c>
      <c r="F1121" s="2">
        <v>3900</v>
      </c>
      <c r="G1121" s="2">
        <v>9.0208333333333393</v>
      </c>
      <c r="H1121">
        <v>310.00000000000017</v>
      </c>
      <c r="I1121">
        <v>310.00000000000017</v>
      </c>
      <c r="J1121" s="7">
        <v>45416</v>
      </c>
      <c r="K1121" s="7">
        <v>45417</v>
      </c>
      <c r="L1121" t="s">
        <v>519</v>
      </c>
      <c r="M1121" t="str">
        <f>IFERROR(INDEX(Table2[Campaign], MATCH(Table4[[#This Row],[Well Name (WellView Version)]], Table2[Well Name
Actual], 0)), "A_Others")</f>
        <v>DRJ - 2024</v>
      </c>
      <c r="N1121" s="19">
        <f>IF(Table4[[#This Row],[Report Number]]=_xlfn.MINIFS(Table4[Report Number], Table4[Well Name (WellView Version)], Table4[[#This Row],[Well Name (WellView Version)]]), Table4[[#This Row],[Depth End (MD)]], Table4[[#This Row],[Depth End (MD)]]-F1120)</f>
        <v>310.00000000000045</v>
      </c>
      <c r="O1121" s="2">
        <f>IF(Table4[[#This Row],[Report Number]]=_xlfn.MINIFS(Table4[Report Number], Table4[Well Name (WellView Version)], Table4[[#This Row],[Well Name (WellView Version)]]), Table4[[#This Row],[Cum Time Log Days_WV]], Table4[[#This Row],[Cum Time Log Days_WV]]-G1120)</f>
        <v>1</v>
      </c>
      <c r="P1121" s="2">
        <f>(Table4[[#This Row],[dZ ft]]&lt;=50)*Table4[[#This Row],[dT days]]</f>
        <v>0</v>
      </c>
      <c r="Q1121">
        <f>YEAR(Table4[[#This Row],[Report Start Date]])</f>
        <v>2024</v>
      </c>
      <c r="R1121">
        <f>Table4[[#This Row],[Year Start Date]]</f>
        <v>2024</v>
      </c>
    </row>
    <row r="1122" spans="2:18" x14ac:dyDescent="0.3">
      <c r="B1122">
        <v>1120</v>
      </c>
      <c r="C1122" t="s">
        <v>29</v>
      </c>
      <c r="D1122" t="s">
        <v>271</v>
      </c>
      <c r="E1122">
        <v>11</v>
      </c>
      <c r="F1122" s="2">
        <v>3900</v>
      </c>
      <c r="G1122" s="2">
        <v>10.020833333333339</v>
      </c>
      <c r="H1122">
        <v>0</v>
      </c>
      <c r="I1122">
        <v>0</v>
      </c>
      <c r="J1122" s="7">
        <v>45417</v>
      </c>
      <c r="K1122" s="7">
        <v>45418</v>
      </c>
      <c r="L1122" t="s">
        <v>519</v>
      </c>
      <c r="M1122" t="str">
        <f>IFERROR(INDEX(Table2[Campaign], MATCH(Table4[[#This Row],[Well Name (WellView Version)]], Table2[Well Name
Actual], 0)), "A_Others")</f>
        <v>DRJ - 2024</v>
      </c>
      <c r="N1122" s="19">
        <f>IF(Table4[[#This Row],[Report Number]]=_xlfn.MINIFS(Table4[Report Number], Table4[Well Name (WellView Version)], Table4[[#This Row],[Well Name (WellView Version)]]), Table4[[#This Row],[Depth End (MD)]], Table4[[#This Row],[Depth End (MD)]]-F1121)</f>
        <v>0</v>
      </c>
      <c r="O1122" s="2">
        <f>IF(Table4[[#This Row],[Report Number]]=_xlfn.MINIFS(Table4[Report Number], Table4[Well Name (WellView Version)], Table4[[#This Row],[Well Name (WellView Version)]]), Table4[[#This Row],[Cum Time Log Days_WV]], Table4[[#This Row],[Cum Time Log Days_WV]]-G1121)</f>
        <v>1</v>
      </c>
      <c r="P1122" s="2">
        <f>(Table4[[#This Row],[dZ ft]]&lt;=50)*Table4[[#This Row],[dT days]]</f>
        <v>1</v>
      </c>
      <c r="Q1122">
        <f>YEAR(Table4[[#This Row],[Report Start Date]])</f>
        <v>2024</v>
      </c>
      <c r="R1122">
        <f>Table4[[#This Row],[Year Start Date]]</f>
        <v>2024</v>
      </c>
    </row>
    <row r="1123" spans="2:18" x14ac:dyDescent="0.3">
      <c r="B1123">
        <v>1121</v>
      </c>
      <c r="C1123" t="s">
        <v>29</v>
      </c>
      <c r="D1123" t="s">
        <v>271</v>
      </c>
      <c r="E1123">
        <v>12</v>
      </c>
      <c r="F1123" s="2">
        <v>3900</v>
      </c>
      <c r="G1123" s="2">
        <v>11.020833333333339</v>
      </c>
      <c r="H1123">
        <v>0</v>
      </c>
      <c r="I1123">
        <v>0</v>
      </c>
      <c r="J1123" s="7">
        <v>45418</v>
      </c>
      <c r="K1123" s="7">
        <v>45419</v>
      </c>
      <c r="L1123" t="s">
        <v>519</v>
      </c>
      <c r="M1123" t="str">
        <f>IFERROR(INDEX(Table2[Campaign], MATCH(Table4[[#This Row],[Well Name (WellView Version)]], Table2[Well Name
Actual], 0)), "A_Others")</f>
        <v>DRJ - 2024</v>
      </c>
      <c r="N1123" s="19">
        <f>IF(Table4[[#This Row],[Report Number]]=_xlfn.MINIFS(Table4[Report Number], Table4[Well Name (WellView Version)], Table4[[#This Row],[Well Name (WellView Version)]]), Table4[[#This Row],[Depth End (MD)]], Table4[[#This Row],[Depth End (MD)]]-F1122)</f>
        <v>0</v>
      </c>
      <c r="O1123" s="2">
        <f>IF(Table4[[#This Row],[Report Number]]=_xlfn.MINIFS(Table4[Report Number], Table4[Well Name (WellView Version)], Table4[[#This Row],[Well Name (WellView Version)]]), Table4[[#This Row],[Cum Time Log Days_WV]], Table4[[#This Row],[Cum Time Log Days_WV]]-G1122)</f>
        <v>1</v>
      </c>
      <c r="P1123" s="2">
        <f>(Table4[[#This Row],[dZ ft]]&lt;=50)*Table4[[#This Row],[dT days]]</f>
        <v>1</v>
      </c>
      <c r="Q1123">
        <f>YEAR(Table4[[#This Row],[Report Start Date]])</f>
        <v>2024</v>
      </c>
      <c r="R1123">
        <f>Table4[[#This Row],[Year Start Date]]</f>
        <v>2024</v>
      </c>
    </row>
    <row r="1124" spans="2:18" x14ac:dyDescent="0.3">
      <c r="B1124">
        <v>1122</v>
      </c>
      <c r="C1124" t="s">
        <v>29</v>
      </c>
      <c r="D1124" t="s">
        <v>271</v>
      </c>
      <c r="E1124">
        <v>13</v>
      </c>
      <c r="F1124" s="2">
        <v>3900</v>
      </c>
      <c r="G1124" s="2">
        <v>12.020833333333339</v>
      </c>
      <c r="H1124">
        <v>0</v>
      </c>
      <c r="I1124">
        <v>0</v>
      </c>
      <c r="J1124" s="7">
        <v>45419</v>
      </c>
      <c r="K1124" s="7">
        <v>45420</v>
      </c>
      <c r="L1124" t="s">
        <v>521</v>
      </c>
      <c r="M1124" t="str">
        <f>IFERROR(INDEX(Table2[Campaign], MATCH(Table4[[#This Row],[Well Name (WellView Version)]], Table2[Well Name
Actual], 0)), "A_Others")</f>
        <v>DRJ - 2024</v>
      </c>
      <c r="N1124" s="19">
        <f>IF(Table4[[#This Row],[Report Number]]=_xlfn.MINIFS(Table4[Report Number], Table4[Well Name (WellView Version)], Table4[[#This Row],[Well Name (WellView Version)]]), Table4[[#This Row],[Depth End (MD)]], Table4[[#This Row],[Depth End (MD)]]-F1123)</f>
        <v>0</v>
      </c>
      <c r="O1124" s="2">
        <f>IF(Table4[[#This Row],[Report Number]]=_xlfn.MINIFS(Table4[Report Number], Table4[Well Name (WellView Version)], Table4[[#This Row],[Well Name (WellView Version)]]), Table4[[#This Row],[Cum Time Log Days_WV]], Table4[[#This Row],[Cum Time Log Days_WV]]-G1123)</f>
        <v>1</v>
      </c>
      <c r="P1124" s="2">
        <f>(Table4[[#This Row],[dZ ft]]&lt;=50)*Table4[[#This Row],[dT days]]</f>
        <v>1</v>
      </c>
      <c r="Q1124">
        <f>YEAR(Table4[[#This Row],[Report Start Date]])</f>
        <v>2024</v>
      </c>
      <c r="R1124">
        <f>Table4[[#This Row],[Year Start Date]]</f>
        <v>2024</v>
      </c>
    </row>
    <row r="1125" spans="2:18" x14ac:dyDescent="0.3">
      <c r="B1125">
        <v>1123</v>
      </c>
      <c r="C1125" t="s">
        <v>29</v>
      </c>
      <c r="D1125" t="s">
        <v>271</v>
      </c>
      <c r="E1125">
        <v>14</v>
      </c>
      <c r="F1125" s="2">
        <v>3900</v>
      </c>
      <c r="G1125" s="2">
        <v>13.020833333333339</v>
      </c>
      <c r="H1125">
        <v>0</v>
      </c>
      <c r="I1125">
        <v>0</v>
      </c>
      <c r="J1125" s="7">
        <v>45420</v>
      </c>
      <c r="K1125" s="7">
        <v>45421</v>
      </c>
      <c r="L1125" t="s">
        <v>521</v>
      </c>
      <c r="M1125" t="str">
        <f>IFERROR(INDEX(Table2[Campaign], MATCH(Table4[[#This Row],[Well Name (WellView Version)]], Table2[Well Name
Actual], 0)), "A_Others")</f>
        <v>DRJ - 2024</v>
      </c>
      <c r="N1125" s="19">
        <f>IF(Table4[[#This Row],[Report Number]]=_xlfn.MINIFS(Table4[Report Number], Table4[Well Name (WellView Version)], Table4[[#This Row],[Well Name (WellView Version)]]), Table4[[#This Row],[Depth End (MD)]], Table4[[#This Row],[Depth End (MD)]]-F1124)</f>
        <v>0</v>
      </c>
      <c r="O1125" s="2">
        <f>IF(Table4[[#This Row],[Report Number]]=_xlfn.MINIFS(Table4[Report Number], Table4[Well Name (WellView Version)], Table4[[#This Row],[Well Name (WellView Version)]]), Table4[[#This Row],[Cum Time Log Days_WV]], Table4[[#This Row],[Cum Time Log Days_WV]]-G1124)</f>
        <v>1</v>
      </c>
      <c r="P1125" s="2">
        <f>(Table4[[#This Row],[dZ ft]]&lt;=50)*Table4[[#This Row],[dT days]]</f>
        <v>1</v>
      </c>
      <c r="Q1125">
        <f>YEAR(Table4[[#This Row],[Report Start Date]])</f>
        <v>2024</v>
      </c>
      <c r="R1125">
        <f>Table4[[#This Row],[Year Start Date]]</f>
        <v>2024</v>
      </c>
    </row>
    <row r="1126" spans="2:18" x14ac:dyDescent="0.3">
      <c r="B1126">
        <v>1124</v>
      </c>
      <c r="C1126" t="s">
        <v>29</v>
      </c>
      <c r="D1126" t="s">
        <v>271</v>
      </c>
      <c r="E1126">
        <v>15</v>
      </c>
      <c r="F1126" s="2">
        <v>4196</v>
      </c>
      <c r="G1126" s="2">
        <v>14.020833333333339</v>
      </c>
      <c r="H1126">
        <v>296.00000000000017</v>
      </c>
      <c r="I1126">
        <v>296.00000000000017</v>
      </c>
      <c r="J1126" s="7">
        <v>45421</v>
      </c>
      <c r="K1126" s="7">
        <v>45422</v>
      </c>
      <c r="L1126" t="s">
        <v>521</v>
      </c>
      <c r="M1126" t="str">
        <f>IFERROR(INDEX(Table2[Campaign], MATCH(Table4[[#This Row],[Well Name (WellView Version)]], Table2[Well Name
Actual], 0)), "A_Others")</f>
        <v>DRJ - 2024</v>
      </c>
      <c r="N1126" s="19">
        <f>IF(Table4[[#This Row],[Report Number]]=_xlfn.MINIFS(Table4[Report Number], Table4[Well Name (WellView Version)], Table4[[#This Row],[Well Name (WellView Version)]]), Table4[[#This Row],[Depth End (MD)]], Table4[[#This Row],[Depth End (MD)]]-F1125)</f>
        <v>296</v>
      </c>
      <c r="O1126" s="2">
        <f>IF(Table4[[#This Row],[Report Number]]=_xlfn.MINIFS(Table4[Report Number], Table4[Well Name (WellView Version)], Table4[[#This Row],[Well Name (WellView Version)]]), Table4[[#This Row],[Cum Time Log Days_WV]], Table4[[#This Row],[Cum Time Log Days_WV]]-G1125)</f>
        <v>1</v>
      </c>
      <c r="P1126" s="2">
        <f>(Table4[[#This Row],[dZ ft]]&lt;=50)*Table4[[#This Row],[dT days]]</f>
        <v>0</v>
      </c>
      <c r="Q1126">
        <f>YEAR(Table4[[#This Row],[Report Start Date]])</f>
        <v>2024</v>
      </c>
      <c r="R1126">
        <f>Table4[[#This Row],[Year Start Date]]</f>
        <v>2024</v>
      </c>
    </row>
    <row r="1127" spans="2:18" x14ac:dyDescent="0.3">
      <c r="B1127">
        <v>1125</v>
      </c>
      <c r="C1127" t="s">
        <v>29</v>
      </c>
      <c r="D1127" t="s">
        <v>271</v>
      </c>
      <c r="E1127">
        <v>16</v>
      </c>
      <c r="F1127" s="2">
        <v>4561</v>
      </c>
      <c r="G1127" s="2">
        <v>15.020833333333339</v>
      </c>
      <c r="H1127">
        <v>364.99999999999983</v>
      </c>
      <c r="I1127">
        <v>364.99999999999983</v>
      </c>
      <c r="J1127" s="7">
        <v>45422</v>
      </c>
      <c r="K1127" s="7">
        <v>45423</v>
      </c>
      <c r="L1127" t="s">
        <v>521</v>
      </c>
      <c r="M1127" t="str">
        <f>IFERROR(INDEX(Table2[Campaign], MATCH(Table4[[#This Row],[Well Name (WellView Version)]], Table2[Well Name
Actual], 0)), "A_Others")</f>
        <v>DRJ - 2024</v>
      </c>
      <c r="N1127" s="19">
        <f>IF(Table4[[#This Row],[Report Number]]=_xlfn.MINIFS(Table4[Report Number], Table4[Well Name (WellView Version)], Table4[[#This Row],[Well Name (WellView Version)]]), Table4[[#This Row],[Depth End (MD)]], Table4[[#This Row],[Depth End (MD)]]-F1126)</f>
        <v>365</v>
      </c>
      <c r="O1127" s="2">
        <f>IF(Table4[[#This Row],[Report Number]]=_xlfn.MINIFS(Table4[Report Number], Table4[Well Name (WellView Version)], Table4[[#This Row],[Well Name (WellView Version)]]), Table4[[#This Row],[Cum Time Log Days_WV]], Table4[[#This Row],[Cum Time Log Days_WV]]-G1126)</f>
        <v>1</v>
      </c>
      <c r="P1127" s="2">
        <f>(Table4[[#This Row],[dZ ft]]&lt;=50)*Table4[[#This Row],[dT days]]</f>
        <v>0</v>
      </c>
      <c r="Q1127">
        <f>YEAR(Table4[[#This Row],[Report Start Date]])</f>
        <v>2024</v>
      </c>
      <c r="R1127">
        <f>Table4[[#This Row],[Year Start Date]]</f>
        <v>2024</v>
      </c>
    </row>
    <row r="1128" spans="2:18" x14ac:dyDescent="0.3">
      <c r="B1128">
        <v>1126</v>
      </c>
      <c r="C1128" t="s">
        <v>29</v>
      </c>
      <c r="D1128" t="s">
        <v>271</v>
      </c>
      <c r="E1128">
        <v>17</v>
      </c>
      <c r="F1128" s="2">
        <v>4718</v>
      </c>
      <c r="G1128" s="2">
        <v>16.020833333333339</v>
      </c>
      <c r="H1128">
        <v>157.00000000000045</v>
      </c>
      <c r="I1128">
        <v>157.00000000000045</v>
      </c>
      <c r="J1128" s="7">
        <v>45423</v>
      </c>
      <c r="K1128" s="7">
        <v>45424</v>
      </c>
      <c r="L1128" t="s">
        <v>521</v>
      </c>
      <c r="M1128" t="str">
        <f>IFERROR(INDEX(Table2[Campaign], MATCH(Table4[[#This Row],[Well Name (WellView Version)]], Table2[Well Name
Actual], 0)), "A_Others")</f>
        <v>DRJ - 2024</v>
      </c>
      <c r="N1128" s="19">
        <f>IF(Table4[[#This Row],[Report Number]]=_xlfn.MINIFS(Table4[Report Number], Table4[Well Name (WellView Version)], Table4[[#This Row],[Well Name (WellView Version)]]), Table4[[#This Row],[Depth End (MD)]], Table4[[#This Row],[Depth End (MD)]]-F1127)</f>
        <v>157</v>
      </c>
      <c r="O1128" s="2">
        <f>IF(Table4[[#This Row],[Report Number]]=_xlfn.MINIFS(Table4[Report Number], Table4[Well Name (WellView Version)], Table4[[#This Row],[Well Name (WellView Version)]]), Table4[[#This Row],[Cum Time Log Days_WV]], Table4[[#This Row],[Cum Time Log Days_WV]]-G1127)</f>
        <v>1</v>
      </c>
      <c r="P1128" s="2">
        <f>(Table4[[#This Row],[dZ ft]]&lt;=50)*Table4[[#This Row],[dT days]]</f>
        <v>0</v>
      </c>
      <c r="Q1128">
        <f>YEAR(Table4[[#This Row],[Report Start Date]])</f>
        <v>2024</v>
      </c>
      <c r="R1128">
        <f>Table4[[#This Row],[Year Start Date]]</f>
        <v>2024</v>
      </c>
    </row>
    <row r="1129" spans="2:18" x14ac:dyDescent="0.3">
      <c r="B1129">
        <v>1127</v>
      </c>
      <c r="C1129" t="s">
        <v>29</v>
      </c>
      <c r="D1129" t="s">
        <v>271</v>
      </c>
      <c r="E1129">
        <v>18</v>
      </c>
      <c r="F1129" s="2">
        <v>5073</v>
      </c>
      <c r="G1129" s="2">
        <v>17.020833333333339</v>
      </c>
      <c r="H1129">
        <v>354.99999999999983</v>
      </c>
      <c r="I1129">
        <v>354.99999999999983</v>
      </c>
      <c r="J1129" s="7">
        <v>45424</v>
      </c>
      <c r="K1129" s="7">
        <v>45425</v>
      </c>
      <c r="L1129" t="s">
        <v>521</v>
      </c>
      <c r="M1129" t="str">
        <f>IFERROR(INDEX(Table2[Campaign], MATCH(Table4[[#This Row],[Well Name (WellView Version)]], Table2[Well Name
Actual], 0)), "A_Others")</f>
        <v>DRJ - 2024</v>
      </c>
      <c r="N1129" s="19">
        <f>IF(Table4[[#This Row],[Report Number]]=_xlfn.MINIFS(Table4[Report Number], Table4[Well Name (WellView Version)], Table4[[#This Row],[Well Name (WellView Version)]]), Table4[[#This Row],[Depth End (MD)]], Table4[[#This Row],[Depth End (MD)]]-F1128)</f>
        <v>355</v>
      </c>
      <c r="O1129" s="2">
        <f>IF(Table4[[#This Row],[Report Number]]=_xlfn.MINIFS(Table4[Report Number], Table4[Well Name (WellView Version)], Table4[[#This Row],[Well Name (WellView Version)]]), Table4[[#This Row],[Cum Time Log Days_WV]], Table4[[#This Row],[Cum Time Log Days_WV]]-G1128)</f>
        <v>1</v>
      </c>
      <c r="P1129" s="2">
        <f>(Table4[[#This Row],[dZ ft]]&lt;=50)*Table4[[#This Row],[dT days]]</f>
        <v>0</v>
      </c>
      <c r="Q1129">
        <f>YEAR(Table4[[#This Row],[Report Start Date]])</f>
        <v>2024</v>
      </c>
      <c r="R1129">
        <f>Table4[[#This Row],[Year Start Date]]</f>
        <v>2024</v>
      </c>
    </row>
    <row r="1130" spans="2:18" x14ac:dyDescent="0.3">
      <c r="B1130">
        <v>1128</v>
      </c>
      <c r="C1130" t="s">
        <v>29</v>
      </c>
      <c r="D1130" t="s">
        <v>271</v>
      </c>
      <c r="E1130">
        <v>19</v>
      </c>
      <c r="F1130" s="2">
        <v>5527</v>
      </c>
      <c r="G1130" s="2">
        <v>18.020833333333339</v>
      </c>
      <c r="H1130">
        <v>453.99999999999949</v>
      </c>
      <c r="I1130">
        <v>453.99999999999949</v>
      </c>
      <c r="J1130" s="7">
        <v>45425</v>
      </c>
      <c r="K1130" s="7">
        <v>45426</v>
      </c>
      <c r="L1130" t="s">
        <v>521</v>
      </c>
      <c r="M1130" t="str">
        <f>IFERROR(INDEX(Table2[Campaign], MATCH(Table4[[#This Row],[Well Name (WellView Version)]], Table2[Well Name
Actual], 0)), "A_Others")</f>
        <v>DRJ - 2024</v>
      </c>
      <c r="N1130" s="19">
        <f>IF(Table4[[#This Row],[Report Number]]=_xlfn.MINIFS(Table4[Report Number], Table4[Well Name (WellView Version)], Table4[[#This Row],[Well Name (WellView Version)]]), Table4[[#This Row],[Depth End (MD)]], Table4[[#This Row],[Depth End (MD)]]-F1129)</f>
        <v>454</v>
      </c>
      <c r="O1130" s="2">
        <f>IF(Table4[[#This Row],[Report Number]]=_xlfn.MINIFS(Table4[Report Number], Table4[Well Name (WellView Version)], Table4[[#This Row],[Well Name (WellView Version)]]), Table4[[#This Row],[Cum Time Log Days_WV]], Table4[[#This Row],[Cum Time Log Days_WV]]-G1129)</f>
        <v>1</v>
      </c>
      <c r="P1130" s="2">
        <f>(Table4[[#This Row],[dZ ft]]&lt;=50)*Table4[[#This Row],[dT days]]</f>
        <v>0</v>
      </c>
      <c r="Q1130">
        <f>YEAR(Table4[[#This Row],[Report Start Date]])</f>
        <v>2024</v>
      </c>
      <c r="R1130">
        <f>Table4[[#This Row],[Year Start Date]]</f>
        <v>2024</v>
      </c>
    </row>
    <row r="1131" spans="2:18" x14ac:dyDescent="0.3">
      <c r="B1131">
        <v>1129</v>
      </c>
      <c r="C1131" t="s">
        <v>29</v>
      </c>
      <c r="D1131" t="s">
        <v>271</v>
      </c>
      <c r="E1131">
        <v>20</v>
      </c>
      <c r="F1131" s="2">
        <v>5968</v>
      </c>
      <c r="G1131" s="2">
        <v>19.020833333333339</v>
      </c>
      <c r="H1131">
        <v>441.00000000000063</v>
      </c>
      <c r="I1131">
        <v>441.00000000000063</v>
      </c>
      <c r="J1131" s="7">
        <v>45426</v>
      </c>
      <c r="K1131" s="7">
        <v>45427</v>
      </c>
      <c r="L1131" t="s">
        <v>521</v>
      </c>
      <c r="M1131" t="str">
        <f>IFERROR(INDEX(Table2[Campaign], MATCH(Table4[[#This Row],[Well Name (WellView Version)]], Table2[Well Name
Actual], 0)), "A_Others")</f>
        <v>DRJ - 2024</v>
      </c>
      <c r="N1131" s="19">
        <f>IF(Table4[[#This Row],[Report Number]]=_xlfn.MINIFS(Table4[Report Number], Table4[Well Name (WellView Version)], Table4[[#This Row],[Well Name (WellView Version)]]), Table4[[#This Row],[Depth End (MD)]], Table4[[#This Row],[Depth End (MD)]]-F1130)</f>
        <v>441</v>
      </c>
      <c r="O1131" s="2">
        <f>IF(Table4[[#This Row],[Report Number]]=_xlfn.MINIFS(Table4[Report Number], Table4[Well Name (WellView Version)], Table4[[#This Row],[Well Name (WellView Version)]]), Table4[[#This Row],[Cum Time Log Days_WV]], Table4[[#This Row],[Cum Time Log Days_WV]]-G1130)</f>
        <v>1</v>
      </c>
      <c r="P1131" s="2">
        <f>(Table4[[#This Row],[dZ ft]]&lt;=50)*Table4[[#This Row],[dT days]]</f>
        <v>0</v>
      </c>
      <c r="Q1131">
        <f>YEAR(Table4[[#This Row],[Report Start Date]])</f>
        <v>2024</v>
      </c>
      <c r="R1131">
        <f>Table4[[#This Row],[Year Start Date]]</f>
        <v>2024</v>
      </c>
    </row>
    <row r="1132" spans="2:18" x14ac:dyDescent="0.3">
      <c r="B1132">
        <v>1130</v>
      </c>
      <c r="C1132" t="s">
        <v>29</v>
      </c>
      <c r="D1132" t="s">
        <v>271</v>
      </c>
      <c r="E1132">
        <v>21</v>
      </c>
      <c r="F1132" s="2">
        <v>6271</v>
      </c>
      <c r="G1132" s="2">
        <v>20.020833333333339</v>
      </c>
      <c r="H1132">
        <v>302.99999999999977</v>
      </c>
      <c r="I1132">
        <v>302.99999999999977</v>
      </c>
      <c r="J1132" s="7">
        <v>45427</v>
      </c>
      <c r="K1132" s="7">
        <v>45428</v>
      </c>
      <c r="L1132" t="s">
        <v>521</v>
      </c>
      <c r="M1132" t="str">
        <f>IFERROR(INDEX(Table2[Campaign], MATCH(Table4[[#This Row],[Well Name (WellView Version)]], Table2[Well Name
Actual], 0)), "A_Others")</f>
        <v>DRJ - 2024</v>
      </c>
      <c r="N1132" s="19">
        <f>IF(Table4[[#This Row],[Report Number]]=_xlfn.MINIFS(Table4[Report Number], Table4[Well Name (WellView Version)], Table4[[#This Row],[Well Name (WellView Version)]]), Table4[[#This Row],[Depth End (MD)]], Table4[[#This Row],[Depth End (MD)]]-F1131)</f>
        <v>303</v>
      </c>
      <c r="O1132" s="2">
        <f>IF(Table4[[#This Row],[Report Number]]=_xlfn.MINIFS(Table4[Report Number], Table4[Well Name (WellView Version)], Table4[[#This Row],[Well Name (WellView Version)]]), Table4[[#This Row],[Cum Time Log Days_WV]], Table4[[#This Row],[Cum Time Log Days_WV]]-G1131)</f>
        <v>1</v>
      </c>
      <c r="P1132" s="2">
        <f>(Table4[[#This Row],[dZ ft]]&lt;=50)*Table4[[#This Row],[dT days]]</f>
        <v>0</v>
      </c>
      <c r="Q1132">
        <f>YEAR(Table4[[#This Row],[Report Start Date]])</f>
        <v>2024</v>
      </c>
      <c r="R1132">
        <f>Table4[[#This Row],[Year Start Date]]</f>
        <v>2024</v>
      </c>
    </row>
    <row r="1133" spans="2:18" x14ac:dyDescent="0.3">
      <c r="B1133">
        <v>1131</v>
      </c>
      <c r="C1133" t="s">
        <v>29</v>
      </c>
      <c r="D1133" t="s">
        <v>271</v>
      </c>
      <c r="E1133">
        <v>22</v>
      </c>
      <c r="F1133" s="2">
        <v>6500</v>
      </c>
      <c r="G1133" s="2">
        <v>21.020833333333339</v>
      </c>
      <c r="H1133">
        <v>228.99999999999974</v>
      </c>
      <c r="I1133">
        <v>228.99999999999974</v>
      </c>
      <c r="J1133" s="7">
        <v>45428</v>
      </c>
      <c r="K1133" s="7">
        <v>45429</v>
      </c>
      <c r="L1133" t="s">
        <v>521</v>
      </c>
      <c r="M1133" t="str">
        <f>IFERROR(INDEX(Table2[Campaign], MATCH(Table4[[#This Row],[Well Name (WellView Version)]], Table2[Well Name
Actual], 0)), "A_Others")</f>
        <v>DRJ - 2024</v>
      </c>
      <c r="N1133" s="19">
        <f>IF(Table4[[#This Row],[Report Number]]=_xlfn.MINIFS(Table4[Report Number], Table4[Well Name (WellView Version)], Table4[[#This Row],[Well Name (WellView Version)]]), Table4[[#This Row],[Depth End (MD)]], Table4[[#This Row],[Depth End (MD)]]-F1132)</f>
        <v>229</v>
      </c>
      <c r="O1133" s="2">
        <f>IF(Table4[[#This Row],[Report Number]]=_xlfn.MINIFS(Table4[Report Number], Table4[Well Name (WellView Version)], Table4[[#This Row],[Well Name (WellView Version)]]), Table4[[#This Row],[Cum Time Log Days_WV]], Table4[[#This Row],[Cum Time Log Days_WV]]-G1132)</f>
        <v>1</v>
      </c>
      <c r="P1133" s="2">
        <f>(Table4[[#This Row],[dZ ft]]&lt;=50)*Table4[[#This Row],[dT days]]</f>
        <v>0</v>
      </c>
      <c r="Q1133">
        <f>YEAR(Table4[[#This Row],[Report Start Date]])</f>
        <v>2024</v>
      </c>
      <c r="R1133">
        <f>Table4[[#This Row],[Year Start Date]]</f>
        <v>2024</v>
      </c>
    </row>
    <row r="1134" spans="2:18" x14ac:dyDescent="0.3">
      <c r="B1134">
        <v>1132</v>
      </c>
      <c r="C1134" t="s">
        <v>29</v>
      </c>
      <c r="D1134" t="s">
        <v>271</v>
      </c>
      <c r="E1134">
        <v>23</v>
      </c>
      <c r="F1134" s="2">
        <v>6500</v>
      </c>
      <c r="G1134" s="2">
        <v>22.020833333333339</v>
      </c>
      <c r="H1134">
        <v>0</v>
      </c>
      <c r="I1134">
        <v>0</v>
      </c>
      <c r="J1134" s="7">
        <v>45429</v>
      </c>
      <c r="K1134" s="7">
        <v>45430</v>
      </c>
      <c r="L1134" t="s">
        <v>520</v>
      </c>
      <c r="M1134" t="str">
        <f>IFERROR(INDEX(Table2[Campaign], MATCH(Table4[[#This Row],[Well Name (WellView Version)]], Table2[Well Name
Actual], 0)), "A_Others")</f>
        <v>DRJ - 2024</v>
      </c>
      <c r="N1134" s="19">
        <f>IF(Table4[[#This Row],[Report Number]]=_xlfn.MINIFS(Table4[Report Number], Table4[Well Name (WellView Version)], Table4[[#This Row],[Well Name (WellView Version)]]), Table4[[#This Row],[Depth End (MD)]], Table4[[#This Row],[Depth End (MD)]]-F1133)</f>
        <v>0</v>
      </c>
      <c r="O1134" s="2">
        <f>IF(Table4[[#This Row],[Report Number]]=_xlfn.MINIFS(Table4[Report Number], Table4[Well Name (WellView Version)], Table4[[#This Row],[Well Name (WellView Version)]]), Table4[[#This Row],[Cum Time Log Days_WV]], Table4[[#This Row],[Cum Time Log Days_WV]]-G1133)</f>
        <v>1</v>
      </c>
      <c r="P1134" s="2">
        <f>(Table4[[#This Row],[dZ ft]]&lt;=50)*Table4[[#This Row],[dT days]]</f>
        <v>1</v>
      </c>
      <c r="Q1134">
        <f>YEAR(Table4[[#This Row],[Report Start Date]])</f>
        <v>2024</v>
      </c>
      <c r="R1134">
        <f>Table4[[#This Row],[Year Start Date]]</f>
        <v>2024</v>
      </c>
    </row>
    <row r="1135" spans="2:18" x14ac:dyDescent="0.3">
      <c r="B1135">
        <v>1133</v>
      </c>
      <c r="C1135" t="s">
        <v>29</v>
      </c>
      <c r="D1135" t="s">
        <v>271</v>
      </c>
      <c r="E1135">
        <v>24</v>
      </c>
      <c r="F1135" s="2">
        <v>6500</v>
      </c>
      <c r="G1135" s="2">
        <v>22.770833333333339</v>
      </c>
      <c r="H1135">
        <v>0</v>
      </c>
      <c r="I1135">
        <v>0</v>
      </c>
      <c r="J1135" s="7">
        <v>45430</v>
      </c>
      <c r="K1135" s="7">
        <v>45431</v>
      </c>
      <c r="L1135" t="s">
        <v>520</v>
      </c>
      <c r="M1135" t="str">
        <f>IFERROR(INDEX(Table2[Campaign], MATCH(Table4[[#This Row],[Well Name (WellView Version)]], Table2[Well Name
Actual], 0)), "A_Others")</f>
        <v>DRJ - 2024</v>
      </c>
      <c r="N1135" s="19">
        <f>IF(Table4[[#This Row],[Report Number]]=_xlfn.MINIFS(Table4[Report Number], Table4[Well Name (WellView Version)], Table4[[#This Row],[Well Name (WellView Version)]]), Table4[[#This Row],[Depth End (MD)]], Table4[[#This Row],[Depth End (MD)]]-F1134)</f>
        <v>0</v>
      </c>
      <c r="O1135" s="2">
        <f>IF(Table4[[#This Row],[Report Number]]=_xlfn.MINIFS(Table4[Report Number], Table4[Well Name (WellView Version)], Table4[[#This Row],[Well Name (WellView Version)]]), Table4[[#This Row],[Cum Time Log Days_WV]], Table4[[#This Row],[Cum Time Log Days_WV]]-G1134)</f>
        <v>0.75</v>
      </c>
      <c r="P1135" s="2">
        <f>(Table4[[#This Row],[dZ ft]]&lt;=50)*Table4[[#This Row],[dT days]]</f>
        <v>0.75</v>
      </c>
      <c r="Q1135">
        <f>YEAR(Table4[[#This Row],[Report Start Date]])</f>
        <v>2024</v>
      </c>
      <c r="R1135">
        <f>Table4[[#This Row],[Year Start Date]]</f>
        <v>2024</v>
      </c>
    </row>
    <row r="1136" spans="2:18" x14ac:dyDescent="0.3">
      <c r="B1136">
        <v>1134</v>
      </c>
      <c r="C1136" t="s">
        <v>30</v>
      </c>
      <c r="D1136" t="s">
        <v>271</v>
      </c>
      <c r="E1136">
        <v>1</v>
      </c>
      <c r="F1136" s="2">
        <v>0</v>
      </c>
      <c r="G1136" s="2">
        <v>2.083333333333335E-2</v>
      </c>
      <c r="J1136" s="7">
        <v>45443.979166666664</v>
      </c>
      <c r="K1136" s="7">
        <v>45444</v>
      </c>
      <c r="M1136" t="str">
        <f>IFERROR(INDEX(Table2[Campaign], MATCH(Table4[[#This Row],[Well Name (WellView Version)]], Table2[Well Name
Actual], 0)), "A_Others")</f>
        <v>DRJ - 2024</v>
      </c>
      <c r="N1136" s="19">
        <f>IF(Table4[[#This Row],[Report Number]]=_xlfn.MINIFS(Table4[Report Number], Table4[Well Name (WellView Version)], Table4[[#This Row],[Well Name (WellView Version)]]), Table4[[#This Row],[Depth End (MD)]], Table4[[#This Row],[Depth End (MD)]]-F1135)</f>
        <v>0</v>
      </c>
      <c r="O1136" s="2">
        <f>IF(Table4[[#This Row],[Report Number]]=_xlfn.MINIFS(Table4[Report Number], Table4[Well Name (WellView Version)], Table4[[#This Row],[Well Name (WellView Version)]]), Table4[[#This Row],[Cum Time Log Days_WV]], Table4[[#This Row],[Cum Time Log Days_WV]]-G1135)</f>
        <v>2.083333333333335E-2</v>
      </c>
      <c r="P1136" s="2">
        <f>(Table4[[#This Row],[dZ ft]]&lt;=50)*Table4[[#This Row],[dT days]]</f>
        <v>2.083333333333335E-2</v>
      </c>
      <c r="Q1136">
        <f>YEAR(Table4[[#This Row],[Report Start Date]])</f>
        <v>2024</v>
      </c>
      <c r="R1136">
        <f>Table4[[#This Row],[Year Start Date]]</f>
        <v>2024</v>
      </c>
    </row>
    <row r="1137" spans="2:18" x14ac:dyDescent="0.3">
      <c r="B1137">
        <v>1135</v>
      </c>
      <c r="C1137" t="s">
        <v>30</v>
      </c>
      <c r="D1137" t="s">
        <v>271</v>
      </c>
      <c r="E1137">
        <v>2</v>
      </c>
      <c r="F1137" s="2">
        <v>881.99999999999989</v>
      </c>
      <c r="G1137" s="2">
        <v>1.0208333333333341</v>
      </c>
      <c r="H1137">
        <v>650</v>
      </c>
      <c r="I1137">
        <v>650</v>
      </c>
      <c r="J1137" s="7">
        <v>45444</v>
      </c>
      <c r="K1137" s="7">
        <v>45445</v>
      </c>
      <c r="M1137" t="str">
        <f>IFERROR(INDEX(Table2[Campaign], MATCH(Table4[[#This Row],[Well Name (WellView Version)]], Table2[Well Name
Actual], 0)), "A_Others")</f>
        <v>DRJ - 2024</v>
      </c>
      <c r="N1137" s="19">
        <f>IF(Table4[[#This Row],[Report Number]]=_xlfn.MINIFS(Table4[Report Number], Table4[Well Name (WellView Version)], Table4[[#This Row],[Well Name (WellView Version)]]), Table4[[#This Row],[Depth End (MD)]], Table4[[#This Row],[Depth End (MD)]]-F1136)</f>
        <v>881.99999999999989</v>
      </c>
      <c r="O1137" s="2">
        <f>IF(Table4[[#This Row],[Report Number]]=_xlfn.MINIFS(Table4[Report Number], Table4[Well Name (WellView Version)], Table4[[#This Row],[Well Name (WellView Version)]]), Table4[[#This Row],[Cum Time Log Days_WV]], Table4[[#This Row],[Cum Time Log Days_WV]]-G1136)</f>
        <v>1.0000000000000009</v>
      </c>
      <c r="P1137" s="2">
        <f>(Table4[[#This Row],[dZ ft]]&lt;=50)*Table4[[#This Row],[dT days]]</f>
        <v>0</v>
      </c>
      <c r="Q1137">
        <f>YEAR(Table4[[#This Row],[Report Start Date]])</f>
        <v>2024</v>
      </c>
      <c r="R1137">
        <f>Table4[[#This Row],[Year Start Date]]</f>
        <v>2024</v>
      </c>
    </row>
    <row r="1138" spans="2:18" x14ac:dyDescent="0.3">
      <c r="B1138">
        <v>1136</v>
      </c>
      <c r="C1138" t="s">
        <v>30</v>
      </c>
      <c r="D1138" t="s">
        <v>271</v>
      </c>
      <c r="E1138">
        <v>3</v>
      </c>
      <c r="F1138" s="2">
        <v>1381</v>
      </c>
      <c r="G1138" s="2">
        <v>2.0208333333333348</v>
      </c>
      <c r="H1138">
        <v>499.00000000000011</v>
      </c>
      <c r="I1138">
        <v>499.00000000000011</v>
      </c>
      <c r="J1138" s="7">
        <v>45445</v>
      </c>
      <c r="K1138" s="7">
        <v>45446</v>
      </c>
      <c r="M1138" t="str">
        <f>IFERROR(INDEX(Table2[Campaign], MATCH(Table4[[#This Row],[Well Name (WellView Version)]], Table2[Well Name
Actual], 0)), "A_Others")</f>
        <v>DRJ - 2024</v>
      </c>
      <c r="N1138" s="19">
        <f>IF(Table4[[#This Row],[Report Number]]=_xlfn.MINIFS(Table4[Report Number], Table4[Well Name (WellView Version)], Table4[[#This Row],[Well Name (WellView Version)]]), Table4[[#This Row],[Depth End (MD)]], Table4[[#This Row],[Depth End (MD)]]-F1137)</f>
        <v>499.00000000000011</v>
      </c>
      <c r="O1138" s="2">
        <f>IF(Table4[[#This Row],[Report Number]]=_xlfn.MINIFS(Table4[Report Number], Table4[Well Name (WellView Version)], Table4[[#This Row],[Well Name (WellView Version)]]), Table4[[#This Row],[Cum Time Log Days_WV]], Table4[[#This Row],[Cum Time Log Days_WV]]-G1137)</f>
        <v>1.0000000000000007</v>
      </c>
      <c r="P1138" s="2">
        <f>(Table4[[#This Row],[dZ ft]]&lt;=50)*Table4[[#This Row],[dT days]]</f>
        <v>0</v>
      </c>
      <c r="Q1138">
        <f>YEAR(Table4[[#This Row],[Report Start Date]])</f>
        <v>2024</v>
      </c>
      <c r="R1138">
        <f>Table4[[#This Row],[Year Start Date]]</f>
        <v>2024</v>
      </c>
    </row>
    <row r="1139" spans="2:18" x14ac:dyDescent="0.3">
      <c r="B1139">
        <v>1137</v>
      </c>
      <c r="C1139" t="s">
        <v>30</v>
      </c>
      <c r="D1139" t="s">
        <v>271</v>
      </c>
      <c r="E1139">
        <v>4</v>
      </c>
      <c r="F1139" s="2">
        <v>1381</v>
      </c>
      <c r="G1139" s="2">
        <v>3.0208333333333357</v>
      </c>
      <c r="H1139">
        <v>0</v>
      </c>
      <c r="I1139">
        <v>0</v>
      </c>
      <c r="J1139" s="7">
        <v>45446</v>
      </c>
      <c r="K1139" s="7">
        <v>45447</v>
      </c>
      <c r="L1139" t="s">
        <v>527</v>
      </c>
      <c r="M1139" t="str">
        <f>IFERROR(INDEX(Table2[Campaign], MATCH(Table4[[#This Row],[Well Name (WellView Version)]], Table2[Well Name
Actual], 0)), "A_Others")</f>
        <v>DRJ - 2024</v>
      </c>
      <c r="N1139" s="19">
        <f>IF(Table4[[#This Row],[Report Number]]=_xlfn.MINIFS(Table4[Report Number], Table4[Well Name (WellView Version)], Table4[[#This Row],[Well Name (WellView Version)]]), Table4[[#This Row],[Depth End (MD)]], Table4[[#This Row],[Depth End (MD)]]-F1138)</f>
        <v>0</v>
      </c>
      <c r="O1139" s="2">
        <f>IF(Table4[[#This Row],[Report Number]]=_xlfn.MINIFS(Table4[Report Number], Table4[Well Name (WellView Version)], Table4[[#This Row],[Well Name (WellView Version)]]), Table4[[#This Row],[Cum Time Log Days_WV]], Table4[[#This Row],[Cum Time Log Days_WV]]-G1138)</f>
        <v>1.0000000000000009</v>
      </c>
      <c r="P1139" s="2">
        <f>(Table4[[#This Row],[dZ ft]]&lt;=50)*Table4[[#This Row],[dT days]]</f>
        <v>1.0000000000000009</v>
      </c>
      <c r="Q1139">
        <f>YEAR(Table4[[#This Row],[Report Start Date]])</f>
        <v>2024</v>
      </c>
      <c r="R1139">
        <f>Table4[[#This Row],[Year Start Date]]</f>
        <v>2024</v>
      </c>
    </row>
    <row r="1140" spans="2:18" x14ac:dyDescent="0.3">
      <c r="B1140">
        <v>1138</v>
      </c>
      <c r="C1140" t="s">
        <v>30</v>
      </c>
      <c r="D1140" t="s">
        <v>271</v>
      </c>
      <c r="E1140">
        <v>5</v>
      </c>
      <c r="F1140" s="2">
        <v>1632</v>
      </c>
      <c r="G1140" s="2">
        <v>4.0208333333333366</v>
      </c>
      <c r="H1140">
        <v>250.99999999999994</v>
      </c>
      <c r="I1140">
        <v>250.99999999999994</v>
      </c>
      <c r="J1140" s="7">
        <v>45447</v>
      </c>
      <c r="K1140" s="7">
        <v>45448</v>
      </c>
      <c r="L1140" t="s">
        <v>527</v>
      </c>
      <c r="M1140" t="str">
        <f>IFERROR(INDEX(Table2[Campaign], MATCH(Table4[[#This Row],[Well Name (WellView Version)]], Table2[Well Name
Actual], 0)), "A_Others")</f>
        <v>DRJ - 2024</v>
      </c>
      <c r="N1140" s="19">
        <f>IF(Table4[[#This Row],[Report Number]]=_xlfn.MINIFS(Table4[Report Number], Table4[Well Name (WellView Version)], Table4[[#This Row],[Well Name (WellView Version)]]), Table4[[#This Row],[Depth End (MD)]], Table4[[#This Row],[Depth End (MD)]]-F1139)</f>
        <v>251</v>
      </c>
      <c r="O1140" s="2">
        <f>IF(Table4[[#This Row],[Report Number]]=_xlfn.MINIFS(Table4[Report Number], Table4[Well Name (WellView Version)], Table4[[#This Row],[Well Name (WellView Version)]]), Table4[[#This Row],[Cum Time Log Days_WV]], Table4[[#This Row],[Cum Time Log Days_WV]]-G1139)</f>
        <v>1.0000000000000009</v>
      </c>
      <c r="P1140" s="2">
        <f>(Table4[[#This Row],[dZ ft]]&lt;=50)*Table4[[#This Row],[dT days]]</f>
        <v>0</v>
      </c>
      <c r="Q1140">
        <f>YEAR(Table4[[#This Row],[Report Start Date]])</f>
        <v>2024</v>
      </c>
      <c r="R1140">
        <f>Table4[[#This Row],[Year Start Date]]</f>
        <v>2024</v>
      </c>
    </row>
    <row r="1141" spans="2:18" x14ac:dyDescent="0.3">
      <c r="B1141">
        <v>1139</v>
      </c>
      <c r="C1141" t="s">
        <v>30</v>
      </c>
      <c r="D1141" t="s">
        <v>271</v>
      </c>
      <c r="E1141">
        <v>6</v>
      </c>
      <c r="F1141" s="2">
        <v>2648</v>
      </c>
      <c r="G1141" s="2">
        <v>5.0208333333333375</v>
      </c>
      <c r="H1141">
        <v>1016</v>
      </c>
      <c r="I1141">
        <v>1016</v>
      </c>
      <c r="J1141" s="7">
        <v>45448</v>
      </c>
      <c r="K1141" s="7">
        <v>45449</v>
      </c>
      <c r="L1141" t="s">
        <v>527</v>
      </c>
      <c r="M1141" t="str">
        <f>IFERROR(INDEX(Table2[Campaign], MATCH(Table4[[#This Row],[Well Name (WellView Version)]], Table2[Well Name
Actual], 0)), "A_Others")</f>
        <v>DRJ - 2024</v>
      </c>
      <c r="N1141" s="19">
        <f>IF(Table4[[#This Row],[Report Number]]=_xlfn.MINIFS(Table4[Report Number], Table4[Well Name (WellView Version)], Table4[[#This Row],[Well Name (WellView Version)]]), Table4[[#This Row],[Depth End (MD)]], Table4[[#This Row],[Depth End (MD)]]-F1140)</f>
        <v>1016</v>
      </c>
      <c r="O1141" s="2">
        <f>IF(Table4[[#This Row],[Report Number]]=_xlfn.MINIFS(Table4[Report Number], Table4[Well Name (WellView Version)], Table4[[#This Row],[Well Name (WellView Version)]]), Table4[[#This Row],[Cum Time Log Days_WV]], Table4[[#This Row],[Cum Time Log Days_WV]]-G1140)</f>
        <v>1.0000000000000009</v>
      </c>
      <c r="P1141" s="2">
        <f>(Table4[[#This Row],[dZ ft]]&lt;=50)*Table4[[#This Row],[dT days]]</f>
        <v>0</v>
      </c>
      <c r="Q1141">
        <f>YEAR(Table4[[#This Row],[Report Start Date]])</f>
        <v>2024</v>
      </c>
      <c r="R1141">
        <f>Table4[[#This Row],[Year Start Date]]</f>
        <v>2024</v>
      </c>
    </row>
    <row r="1142" spans="2:18" x14ac:dyDescent="0.3">
      <c r="B1142">
        <v>1140</v>
      </c>
      <c r="C1142" t="s">
        <v>30</v>
      </c>
      <c r="D1142" t="s">
        <v>271</v>
      </c>
      <c r="E1142">
        <v>7</v>
      </c>
      <c r="F1142" s="2">
        <v>2900</v>
      </c>
      <c r="G1142" s="2">
        <v>6.0208333333333384</v>
      </c>
      <c r="H1142">
        <v>252.00000000000014</v>
      </c>
      <c r="I1142">
        <v>252.00000000000014</v>
      </c>
      <c r="J1142" s="7">
        <v>45449</v>
      </c>
      <c r="K1142" s="7">
        <v>45450</v>
      </c>
      <c r="L1142" t="s">
        <v>519</v>
      </c>
      <c r="M1142" t="str">
        <f>IFERROR(INDEX(Table2[Campaign], MATCH(Table4[[#This Row],[Well Name (WellView Version)]], Table2[Well Name
Actual], 0)), "A_Others")</f>
        <v>DRJ - 2024</v>
      </c>
      <c r="N1142" s="19">
        <f>IF(Table4[[#This Row],[Report Number]]=_xlfn.MINIFS(Table4[Report Number], Table4[Well Name (WellView Version)], Table4[[#This Row],[Well Name (WellView Version)]]), Table4[[#This Row],[Depth End (MD)]], Table4[[#This Row],[Depth End (MD)]]-F1141)</f>
        <v>252</v>
      </c>
      <c r="O1142" s="2">
        <f>IF(Table4[[#This Row],[Report Number]]=_xlfn.MINIFS(Table4[Report Number], Table4[Well Name (WellView Version)], Table4[[#This Row],[Well Name (WellView Version)]]), Table4[[#This Row],[Cum Time Log Days_WV]], Table4[[#This Row],[Cum Time Log Days_WV]]-G1141)</f>
        <v>1.0000000000000009</v>
      </c>
      <c r="P1142" s="2">
        <f>(Table4[[#This Row],[dZ ft]]&lt;=50)*Table4[[#This Row],[dT days]]</f>
        <v>0</v>
      </c>
      <c r="Q1142">
        <f>YEAR(Table4[[#This Row],[Report Start Date]])</f>
        <v>2024</v>
      </c>
      <c r="R1142">
        <f>Table4[[#This Row],[Year Start Date]]</f>
        <v>2024</v>
      </c>
    </row>
    <row r="1143" spans="2:18" x14ac:dyDescent="0.3">
      <c r="B1143">
        <v>1141</v>
      </c>
      <c r="C1143" t="s">
        <v>30</v>
      </c>
      <c r="D1143" t="s">
        <v>271</v>
      </c>
      <c r="E1143">
        <v>8</v>
      </c>
      <c r="F1143" s="2">
        <v>2900</v>
      </c>
      <c r="G1143" s="2">
        <v>7.0208333333333393</v>
      </c>
      <c r="H1143">
        <v>0</v>
      </c>
      <c r="I1143">
        <v>0</v>
      </c>
      <c r="J1143" s="7">
        <v>45450</v>
      </c>
      <c r="K1143" s="7">
        <v>45451</v>
      </c>
      <c r="L1143" t="s">
        <v>519</v>
      </c>
      <c r="M1143" t="str">
        <f>IFERROR(INDEX(Table2[Campaign], MATCH(Table4[[#This Row],[Well Name (WellView Version)]], Table2[Well Name
Actual], 0)), "A_Others")</f>
        <v>DRJ - 2024</v>
      </c>
      <c r="N1143" s="19">
        <f>IF(Table4[[#This Row],[Report Number]]=_xlfn.MINIFS(Table4[Report Number], Table4[Well Name (WellView Version)], Table4[[#This Row],[Well Name (WellView Version)]]), Table4[[#This Row],[Depth End (MD)]], Table4[[#This Row],[Depth End (MD)]]-F1142)</f>
        <v>0</v>
      </c>
      <c r="O1143" s="2">
        <f>IF(Table4[[#This Row],[Report Number]]=_xlfn.MINIFS(Table4[Report Number], Table4[Well Name (WellView Version)], Table4[[#This Row],[Well Name (WellView Version)]]), Table4[[#This Row],[Cum Time Log Days_WV]], Table4[[#This Row],[Cum Time Log Days_WV]]-G1142)</f>
        <v>1.0000000000000009</v>
      </c>
      <c r="P1143" s="2">
        <f>(Table4[[#This Row],[dZ ft]]&lt;=50)*Table4[[#This Row],[dT days]]</f>
        <v>1.0000000000000009</v>
      </c>
      <c r="Q1143">
        <f>YEAR(Table4[[#This Row],[Report Start Date]])</f>
        <v>2024</v>
      </c>
      <c r="R1143">
        <f>Table4[[#This Row],[Year Start Date]]</f>
        <v>2024</v>
      </c>
    </row>
    <row r="1144" spans="2:18" x14ac:dyDescent="0.3">
      <c r="B1144">
        <v>1142</v>
      </c>
      <c r="C1144" t="s">
        <v>30</v>
      </c>
      <c r="D1144" t="s">
        <v>271</v>
      </c>
      <c r="E1144">
        <v>9</v>
      </c>
      <c r="F1144" s="2">
        <v>2900</v>
      </c>
      <c r="G1144" s="2">
        <v>8.0208333333333393</v>
      </c>
      <c r="H1144">
        <v>0</v>
      </c>
      <c r="I1144">
        <v>0</v>
      </c>
      <c r="J1144" s="7">
        <v>45451</v>
      </c>
      <c r="K1144" s="7">
        <v>45452</v>
      </c>
      <c r="L1144" t="s">
        <v>519</v>
      </c>
      <c r="M1144" t="str">
        <f>IFERROR(INDEX(Table2[Campaign], MATCH(Table4[[#This Row],[Well Name (WellView Version)]], Table2[Well Name
Actual], 0)), "A_Others")</f>
        <v>DRJ - 2024</v>
      </c>
      <c r="N1144" s="19">
        <f>IF(Table4[[#This Row],[Report Number]]=_xlfn.MINIFS(Table4[Report Number], Table4[Well Name (WellView Version)], Table4[[#This Row],[Well Name (WellView Version)]]), Table4[[#This Row],[Depth End (MD)]], Table4[[#This Row],[Depth End (MD)]]-F1143)</f>
        <v>0</v>
      </c>
      <c r="O1144" s="2">
        <f>IF(Table4[[#This Row],[Report Number]]=_xlfn.MINIFS(Table4[Report Number], Table4[Well Name (WellView Version)], Table4[[#This Row],[Well Name (WellView Version)]]), Table4[[#This Row],[Cum Time Log Days_WV]], Table4[[#This Row],[Cum Time Log Days_WV]]-G1143)</f>
        <v>1</v>
      </c>
      <c r="P1144" s="2">
        <f>(Table4[[#This Row],[dZ ft]]&lt;=50)*Table4[[#This Row],[dT days]]</f>
        <v>1</v>
      </c>
      <c r="Q1144">
        <f>YEAR(Table4[[#This Row],[Report Start Date]])</f>
        <v>2024</v>
      </c>
      <c r="R1144">
        <f>Table4[[#This Row],[Year Start Date]]</f>
        <v>2024</v>
      </c>
    </row>
    <row r="1145" spans="2:18" x14ac:dyDescent="0.3">
      <c r="B1145">
        <v>1143</v>
      </c>
      <c r="C1145" t="s">
        <v>30</v>
      </c>
      <c r="D1145" t="s">
        <v>271</v>
      </c>
      <c r="E1145">
        <v>10</v>
      </c>
      <c r="F1145" s="2">
        <v>2900</v>
      </c>
      <c r="G1145" s="2">
        <v>9.020833333333341</v>
      </c>
      <c r="H1145">
        <v>0</v>
      </c>
      <c r="I1145">
        <v>0</v>
      </c>
      <c r="J1145" s="7">
        <v>45452</v>
      </c>
      <c r="K1145" s="7">
        <v>45453</v>
      </c>
      <c r="L1145" t="s">
        <v>521</v>
      </c>
      <c r="M1145" t="str">
        <f>IFERROR(INDEX(Table2[Campaign], MATCH(Table4[[#This Row],[Well Name (WellView Version)]], Table2[Well Name
Actual], 0)), "A_Others")</f>
        <v>DRJ - 2024</v>
      </c>
      <c r="N1145" s="19">
        <f>IF(Table4[[#This Row],[Report Number]]=_xlfn.MINIFS(Table4[Report Number], Table4[Well Name (WellView Version)], Table4[[#This Row],[Well Name (WellView Version)]]), Table4[[#This Row],[Depth End (MD)]], Table4[[#This Row],[Depth End (MD)]]-F1144)</f>
        <v>0</v>
      </c>
      <c r="O1145" s="2">
        <f>IF(Table4[[#This Row],[Report Number]]=_xlfn.MINIFS(Table4[Report Number], Table4[Well Name (WellView Version)], Table4[[#This Row],[Well Name (WellView Version)]]), Table4[[#This Row],[Cum Time Log Days_WV]], Table4[[#This Row],[Cum Time Log Days_WV]]-G1144)</f>
        <v>1.0000000000000018</v>
      </c>
      <c r="P1145" s="2">
        <f>(Table4[[#This Row],[dZ ft]]&lt;=50)*Table4[[#This Row],[dT days]]</f>
        <v>1.0000000000000018</v>
      </c>
      <c r="Q1145">
        <f>YEAR(Table4[[#This Row],[Report Start Date]])</f>
        <v>2024</v>
      </c>
      <c r="R1145">
        <f>Table4[[#This Row],[Year Start Date]]</f>
        <v>2024</v>
      </c>
    </row>
    <row r="1146" spans="2:18" x14ac:dyDescent="0.3">
      <c r="B1146">
        <v>1144</v>
      </c>
      <c r="C1146" t="s">
        <v>30</v>
      </c>
      <c r="D1146" t="s">
        <v>271</v>
      </c>
      <c r="E1146">
        <v>11</v>
      </c>
      <c r="F1146" s="2">
        <v>3643</v>
      </c>
      <c r="G1146" s="2">
        <v>10.020833333333341</v>
      </c>
      <c r="H1146">
        <v>743</v>
      </c>
      <c r="I1146">
        <v>743</v>
      </c>
      <c r="J1146" s="7">
        <v>45453</v>
      </c>
      <c r="K1146" s="7">
        <v>45454</v>
      </c>
      <c r="L1146" t="s">
        <v>521</v>
      </c>
      <c r="M1146" t="str">
        <f>IFERROR(INDEX(Table2[Campaign], MATCH(Table4[[#This Row],[Well Name (WellView Version)]], Table2[Well Name
Actual], 0)), "A_Others")</f>
        <v>DRJ - 2024</v>
      </c>
      <c r="N1146" s="19">
        <f>IF(Table4[[#This Row],[Report Number]]=_xlfn.MINIFS(Table4[Report Number], Table4[Well Name (WellView Version)], Table4[[#This Row],[Well Name (WellView Version)]]), Table4[[#This Row],[Depth End (MD)]], Table4[[#This Row],[Depth End (MD)]]-F1145)</f>
        <v>743</v>
      </c>
      <c r="O1146" s="2">
        <f>IF(Table4[[#This Row],[Report Number]]=_xlfn.MINIFS(Table4[Report Number], Table4[Well Name (WellView Version)], Table4[[#This Row],[Well Name (WellView Version)]]), Table4[[#This Row],[Cum Time Log Days_WV]], Table4[[#This Row],[Cum Time Log Days_WV]]-G1145)</f>
        <v>1</v>
      </c>
      <c r="P1146" s="2">
        <f>(Table4[[#This Row],[dZ ft]]&lt;=50)*Table4[[#This Row],[dT days]]</f>
        <v>0</v>
      </c>
      <c r="Q1146">
        <f>YEAR(Table4[[#This Row],[Report Start Date]])</f>
        <v>2024</v>
      </c>
      <c r="R1146">
        <f>Table4[[#This Row],[Year Start Date]]</f>
        <v>2024</v>
      </c>
    </row>
    <row r="1147" spans="2:18" x14ac:dyDescent="0.3">
      <c r="B1147">
        <v>1145</v>
      </c>
      <c r="C1147" t="s">
        <v>30</v>
      </c>
      <c r="D1147" t="s">
        <v>271</v>
      </c>
      <c r="E1147">
        <v>12</v>
      </c>
      <c r="F1147" s="2">
        <v>3737</v>
      </c>
      <c r="G1147" s="2">
        <v>11.020833333333343</v>
      </c>
      <c r="H1147">
        <v>94.000000000000057</v>
      </c>
      <c r="I1147">
        <v>94.000000000000057</v>
      </c>
      <c r="J1147" s="7">
        <v>45454</v>
      </c>
      <c r="K1147" s="7">
        <v>45455</v>
      </c>
      <c r="L1147" t="s">
        <v>521</v>
      </c>
      <c r="M1147" t="str">
        <f>IFERROR(INDEX(Table2[Campaign], MATCH(Table4[[#This Row],[Well Name (WellView Version)]], Table2[Well Name
Actual], 0)), "A_Others")</f>
        <v>DRJ - 2024</v>
      </c>
      <c r="N1147" s="19">
        <f>IF(Table4[[#This Row],[Report Number]]=_xlfn.MINIFS(Table4[Report Number], Table4[Well Name (WellView Version)], Table4[[#This Row],[Well Name (WellView Version)]]), Table4[[#This Row],[Depth End (MD)]], Table4[[#This Row],[Depth End (MD)]]-F1146)</f>
        <v>94</v>
      </c>
      <c r="O1147" s="2">
        <f>IF(Table4[[#This Row],[Report Number]]=_xlfn.MINIFS(Table4[Report Number], Table4[Well Name (WellView Version)], Table4[[#This Row],[Well Name (WellView Version)]]), Table4[[#This Row],[Cum Time Log Days_WV]], Table4[[#This Row],[Cum Time Log Days_WV]]-G1146)</f>
        <v>1.0000000000000018</v>
      </c>
      <c r="P1147" s="2">
        <f>(Table4[[#This Row],[dZ ft]]&lt;=50)*Table4[[#This Row],[dT days]]</f>
        <v>0</v>
      </c>
      <c r="Q1147">
        <f>YEAR(Table4[[#This Row],[Report Start Date]])</f>
        <v>2024</v>
      </c>
      <c r="R1147">
        <f>Table4[[#This Row],[Year Start Date]]</f>
        <v>2024</v>
      </c>
    </row>
    <row r="1148" spans="2:18" x14ac:dyDescent="0.3">
      <c r="B1148">
        <v>1146</v>
      </c>
      <c r="C1148" t="s">
        <v>30</v>
      </c>
      <c r="D1148" t="s">
        <v>271</v>
      </c>
      <c r="E1148">
        <v>13</v>
      </c>
      <c r="F1148" s="2">
        <v>3737</v>
      </c>
      <c r="G1148" s="2">
        <v>12.020833333333343</v>
      </c>
      <c r="H1148">
        <v>0</v>
      </c>
      <c r="I1148">
        <v>0</v>
      </c>
      <c r="J1148" s="7">
        <v>45455</v>
      </c>
      <c r="K1148" s="7">
        <v>45456</v>
      </c>
      <c r="L1148" t="s">
        <v>521</v>
      </c>
      <c r="M1148" t="str">
        <f>IFERROR(INDEX(Table2[Campaign], MATCH(Table4[[#This Row],[Well Name (WellView Version)]], Table2[Well Name
Actual], 0)), "A_Others")</f>
        <v>DRJ - 2024</v>
      </c>
      <c r="N1148" s="19">
        <f>IF(Table4[[#This Row],[Report Number]]=_xlfn.MINIFS(Table4[Report Number], Table4[Well Name (WellView Version)], Table4[[#This Row],[Well Name (WellView Version)]]), Table4[[#This Row],[Depth End (MD)]], Table4[[#This Row],[Depth End (MD)]]-F1147)</f>
        <v>0</v>
      </c>
      <c r="O1148" s="2">
        <f>IF(Table4[[#This Row],[Report Number]]=_xlfn.MINIFS(Table4[Report Number], Table4[Well Name (WellView Version)], Table4[[#This Row],[Well Name (WellView Version)]]), Table4[[#This Row],[Cum Time Log Days_WV]], Table4[[#This Row],[Cum Time Log Days_WV]]-G1147)</f>
        <v>1</v>
      </c>
      <c r="P1148" s="2">
        <f>(Table4[[#This Row],[dZ ft]]&lt;=50)*Table4[[#This Row],[dT days]]</f>
        <v>1</v>
      </c>
      <c r="Q1148">
        <f>YEAR(Table4[[#This Row],[Report Start Date]])</f>
        <v>2024</v>
      </c>
      <c r="R1148">
        <f>Table4[[#This Row],[Year Start Date]]</f>
        <v>2024</v>
      </c>
    </row>
    <row r="1149" spans="2:18" x14ac:dyDescent="0.3">
      <c r="B1149">
        <v>1147</v>
      </c>
      <c r="C1149" t="s">
        <v>30</v>
      </c>
      <c r="D1149" t="s">
        <v>271</v>
      </c>
      <c r="E1149">
        <v>14</v>
      </c>
      <c r="F1149" s="2">
        <v>3737</v>
      </c>
      <c r="G1149" s="2">
        <v>13.020833333333343</v>
      </c>
      <c r="H1149">
        <v>0</v>
      </c>
      <c r="I1149">
        <v>0</v>
      </c>
      <c r="J1149" s="7">
        <v>45456</v>
      </c>
      <c r="K1149" s="7">
        <v>45457</v>
      </c>
      <c r="L1149" t="s">
        <v>521</v>
      </c>
      <c r="M1149" t="str">
        <f>IFERROR(INDEX(Table2[Campaign], MATCH(Table4[[#This Row],[Well Name (WellView Version)]], Table2[Well Name
Actual], 0)), "A_Others")</f>
        <v>DRJ - 2024</v>
      </c>
      <c r="N1149" s="19">
        <f>IF(Table4[[#This Row],[Report Number]]=_xlfn.MINIFS(Table4[Report Number], Table4[Well Name (WellView Version)], Table4[[#This Row],[Well Name (WellView Version)]]), Table4[[#This Row],[Depth End (MD)]], Table4[[#This Row],[Depth End (MD)]]-F1148)</f>
        <v>0</v>
      </c>
      <c r="O1149" s="2">
        <f>IF(Table4[[#This Row],[Report Number]]=_xlfn.MINIFS(Table4[Report Number], Table4[Well Name (WellView Version)], Table4[[#This Row],[Well Name (WellView Version)]]), Table4[[#This Row],[Cum Time Log Days_WV]], Table4[[#This Row],[Cum Time Log Days_WV]]-G1148)</f>
        <v>1</v>
      </c>
      <c r="P1149" s="2">
        <f>(Table4[[#This Row],[dZ ft]]&lt;=50)*Table4[[#This Row],[dT days]]</f>
        <v>1</v>
      </c>
      <c r="Q1149">
        <f>YEAR(Table4[[#This Row],[Report Start Date]])</f>
        <v>2024</v>
      </c>
      <c r="R1149">
        <f>Table4[[#This Row],[Year Start Date]]</f>
        <v>2024</v>
      </c>
    </row>
    <row r="1150" spans="2:18" x14ac:dyDescent="0.3">
      <c r="B1150">
        <v>1148</v>
      </c>
      <c r="C1150" t="s">
        <v>30</v>
      </c>
      <c r="D1150" t="s">
        <v>271</v>
      </c>
      <c r="E1150">
        <v>15</v>
      </c>
      <c r="F1150" s="2">
        <v>3737</v>
      </c>
      <c r="G1150" s="2">
        <v>14.020833333333343</v>
      </c>
      <c r="H1150">
        <v>0</v>
      </c>
      <c r="I1150">
        <v>0</v>
      </c>
      <c r="J1150" s="7">
        <v>45457</v>
      </c>
      <c r="K1150" s="7">
        <v>45458</v>
      </c>
      <c r="L1150" t="s">
        <v>521</v>
      </c>
      <c r="M1150" t="str">
        <f>IFERROR(INDEX(Table2[Campaign], MATCH(Table4[[#This Row],[Well Name (WellView Version)]], Table2[Well Name
Actual], 0)), "A_Others")</f>
        <v>DRJ - 2024</v>
      </c>
      <c r="N1150" s="19">
        <f>IF(Table4[[#This Row],[Report Number]]=_xlfn.MINIFS(Table4[Report Number], Table4[Well Name (WellView Version)], Table4[[#This Row],[Well Name (WellView Version)]]), Table4[[#This Row],[Depth End (MD)]], Table4[[#This Row],[Depth End (MD)]]-F1149)</f>
        <v>0</v>
      </c>
      <c r="O1150" s="2">
        <f>IF(Table4[[#This Row],[Report Number]]=_xlfn.MINIFS(Table4[Report Number], Table4[Well Name (WellView Version)], Table4[[#This Row],[Well Name (WellView Version)]]), Table4[[#This Row],[Cum Time Log Days_WV]], Table4[[#This Row],[Cum Time Log Days_WV]]-G1149)</f>
        <v>1</v>
      </c>
      <c r="P1150" s="2">
        <f>(Table4[[#This Row],[dZ ft]]&lt;=50)*Table4[[#This Row],[dT days]]</f>
        <v>1</v>
      </c>
      <c r="Q1150">
        <f>YEAR(Table4[[#This Row],[Report Start Date]])</f>
        <v>2024</v>
      </c>
      <c r="R1150">
        <f>Table4[[#This Row],[Year Start Date]]</f>
        <v>2024</v>
      </c>
    </row>
    <row r="1151" spans="2:18" x14ac:dyDescent="0.3">
      <c r="B1151">
        <v>1149</v>
      </c>
      <c r="C1151" t="s">
        <v>30</v>
      </c>
      <c r="D1151" t="s">
        <v>271</v>
      </c>
      <c r="E1151">
        <v>16</v>
      </c>
      <c r="F1151" s="2">
        <v>3737</v>
      </c>
      <c r="G1151" s="2">
        <v>15.020833333333343</v>
      </c>
      <c r="J1151" s="7">
        <v>45458</v>
      </c>
      <c r="K1151" s="7">
        <v>45459</v>
      </c>
      <c r="L1151" t="s">
        <v>521</v>
      </c>
      <c r="M1151" t="str">
        <f>IFERROR(INDEX(Table2[Campaign], MATCH(Table4[[#This Row],[Well Name (WellView Version)]], Table2[Well Name
Actual], 0)), "A_Others")</f>
        <v>DRJ - 2024</v>
      </c>
      <c r="N1151" s="19">
        <f>IF(Table4[[#This Row],[Report Number]]=_xlfn.MINIFS(Table4[Report Number], Table4[Well Name (WellView Version)], Table4[[#This Row],[Well Name (WellView Version)]]), Table4[[#This Row],[Depth End (MD)]], Table4[[#This Row],[Depth End (MD)]]-F1150)</f>
        <v>0</v>
      </c>
      <c r="O1151" s="2">
        <f>IF(Table4[[#This Row],[Report Number]]=_xlfn.MINIFS(Table4[Report Number], Table4[Well Name (WellView Version)], Table4[[#This Row],[Well Name (WellView Version)]]), Table4[[#This Row],[Cum Time Log Days_WV]], Table4[[#This Row],[Cum Time Log Days_WV]]-G1150)</f>
        <v>1</v>
      </c>
      <c r="P1151" s="2">
        <f>(Table4[[#This Row],[dZ ft]]&lt;=50)*Table4[[#This Row],[dT days]]</f>
        <v>1</v>
      </c>
      <c r="Q1151">
        <f>YEAR(Table4[[#This Row],[Report Start Date]])</f>
        <v>2024</v>
      </c>
      <c r="R1151">
        <f>Table4[[#This Row],[Year Start Date]]</f>
        <v>2024</v>
      </c>
    </row>
    <row r="1152" spans="2:18" x14ac:dyDescent="0.3">
      <c r="B1152">
        <v>1150</v>
      </c>
      <c r="C1152" t="s">
        <v>30</v>
      </c>
      <c r="D1152" t="s">
        <v>271</v>
      </c>
      <c r="E1152">
        <v>17</v>
      </c>
      <c r="F1152" s="2">
        <v>3737</v>
      </c>
      <c r="G1152" s="2">
        <v>16.020833333333343</v>
      </c>
      <c r="H1152">
        <v>0</v>
      </c>
      <c r="I1152">
        <v>0</v>
      </c>
      <c r="J1152" s="7">
        <v>45459</v>
      </c>
      <c r="K1152" s="7">
        <v>45460</v>
      </c>
      <c r="L1152" t="s">
        <v>521</v>
      </c>
      <c r="M1152" t="str">
        <f>IFERROR(INDEX(Table2[Campaign], MATCH(Table4[[#This Row],[Well Name (WellView Version)]], Table2[Well Name
Actual], 0)), "A_Others")</f>
        <v>DRJ - 2024</v>
      </c>
      <c r="N1152" s="19">
        <f>IF(Table4[[#This Row],[Report Number]]=_xlfn.MINIFS(Table4[Report Number], Table4[Well Name (WellView Version)], Table4[[#This Row],[Well Name (WellView Version)]]), Table4[[#This Row],[Depth End (MD)]], Table4[[#This Row],[Depth End (MD)]]-F1151)</f>
        <v>0</v>
      </c>
      <c r="O1152" s="2">
        <f>IF(Table4[[#This Row],[Report Number]]=_xlfn.MINIFS(Table4[Report Number], Table4[Well Name (WellView Version)], Table4[[#This Row],[Well Name (WellView Version)]]), Table4[[#This Row],[Cum Time Log Days_WV]], Table4[[#This Row],[Cum Time Log Days_WV]]-G1151)</f>
        <v>1</v>
      </c>
      <c r="P1152" s="2">
        <f>(Table4[[#This Row],[dZ ft]]&lt;=50)*Table4[[#This Row],[dT days]]</f>
        <v>1</v>
      </c>
      <c r="Q1152">
        <f>YEAR(Table4[[#This Row],[Report Start Date]])</f>
        <v>2024</v>
      </c>
      <c r="R1152">
        <f>Table4[[#This Row],[Year Start Date]]</f>
        <v>2024</v>
      </c>
    </row>
    <row r="1153" spans="2:18" x14ac:dyDescent="0.3">
      <c r="B1153">
        <v>1151</v>
      </c>
      <c r="C1153" t="s">
        <v>30</v>
      </c>
      <c r="D1153" t="s">
        <v>271</v>
      </c>
      <c r="E1153">
        <v>18</v>
      </c>
      <c r="F1153" s="2">
        <v>3737</v>
      </c>
      <c r="G1153" s="2">
        <v>17.020833333333343</v>
      </c>
      <c r="H1153">
        <v>0</v>
      </c>
      <c r="I1153">
        <v>0</v>
      </c>
      <c r="J1153" s="7">
        <v>45460</v>
      </c>
      <c r="K1153" s="7">
        <v>45461</v>
      </c>
      <c r="L1153" t="s">
        <v>521</v>
      </c>
      <c r="M1153" t="str">
        <f>IFERROR(INDEX(Table2[Campaign], MATCH(Table4[[#This Row],[Well Name (WellView Version)]], Table2[Well Name
Actual], 0)), "A_Others")</f>
        <v>DRJ - 2024</v>
      </c>
      <c r="N1153" s="19">
        <f>IF(Table4[[#This Row],[Report Number]]=_xlfn.MINIFS(Table4[Report Number], Table4[Well Name (WellView Version)], Table4[[#This Row],[Well Name (WellView Version)]]), Table4[[#This Row],[Depth End (MD)]], Table4[[#This Row],[Depth End (MD)]]-F1152)</f>
        <v>0</v>
      </c>
      <c r="O1153" s="2">
        <f>IF(Table4[[#This Row],[Report Number]]=_xlfn.MINIFS(Table4[Report Number], Table4[Well Name (WellView Version)], Table4[[#This Row],[Well Name (WellView Version)]]), Table4[[#This Row],[Cum Time Log Days_WV]], Table4[[#This Row],[Cum Time Log Days_WV]]-G1152)</f>
        <v>1</v>
      </c>
      <c r="P1153" s="2">
        <f>(Table4[[#This Row],[dZ ft]]&lt;=50)*Table4[[#This Row],[dT days]]</f>
        <v>1</v>
      </c>
      <c r="Q1153">
        <f>YEAR(Table4[[#This Row],[Report Start Date]])</f>
        <v>2024</v>
      </c>
      <c r="R1153">
        <f>Table4[[#This Row],[Year Start Date]]</f>
        <v>2024</v>
      </c>
    </row>
    <row r="1154" spans="2:18" x14ac:dyDescent="0.3">
      <c r="B1154">
        <v>1152</v>
      </c>
      <c r="C1154" t="s">
        <v>30</v>
      </c>
      <c r="D1154" t="s">
        <v>271</v>
      </c>
      <c r="E1154">
        <v>19</v>
      </c>
      <c r="F1154" s="2">
        <v>3737</v>
      </c>
      <c r="G1154" s="2">
        <v>18.020833333333343</v>
      </c>
      <c r="H1154">
        <v>0</v>
      </c>
      <c r="I1154">
        <v>0</v>
      </c>
      <c r="J1154" s="7">
        <v>45461</v>
      </c>
      <c r="K1154" s="7">
        <v>45462</v>
      </c>
      <c r="L1154" t="s">
        <v>521</v>
      </c>
      <c r="M1154" t="str">
        <f>IFERROR(INDEX(Table2[Campaign], MATCH(Table4[[#This Row],[Well Name (WellView Version)]], Table2[Well Name
Actual], 0)), "A_Others")</f>
        <v>DRJ - 2024</v>
      </c>
      <c r="N1154" s="19">
        <f>IF(Table4[[#This Row],[Report Number]]=_xlfn.MINIFS(Table4[Report Number], Table4[Well Name (WellView Version)], Table4[[#This Row],[Well Name (WellView Version)]]), Table4[[#This Row],[Depth End (MD)]], Table4[[#This Row],[Depth End (MD)]]-F1153)</f>
        <v>0</v>
      </c>
      <c r="O1154" s="2">
        <f>IF(Table4[[#This Row],[Report Number]]=_xlfn.MINIFS(Table4[Report Number], Table4[Well Name (WellView Version)], Table4[[#This Row],[Well Name (WellView Version)]]), Table4[[#This Row],[Cum Time Log Days_WV]], Table4[[#This Row],[Cum Time Log Days_WV]]-G1153)</f>
        <v>1</v>
      </c>
      <c r="P1154" s="2">
        <f>(Table4[[#This Row],[dZ ft]]&lt;=50)*Table4[[#This Row],[dT days]]</f>
        <v>1</v>
      </c>
      <c r="Q1154">
        <f>YEAR(Table4[[#This Row],[Report Start Date]])</f>
        <v>2024</v>
      </c>
      <c r="R1154">
        <f>Table4[[#This Row],[Year Start Date]]</f>
        <v>2024</v>
      </c>
    </row>
    <row r="1155" spans="2:18" x14ac:dyDescent="0.3">
      <c r="B1155">
        <v>1153</v>
      </c>
      <c r="C1155" t="s">
        <v>30</v>
      </c>
      <c r="D1155" t="s">
        <v>271</v>
      </c>
      <c r="E1155">
        <v>20</v>
      </c>
      <c r="F1155" s="2">
        <v>3737</v>
      </c>
      <c r="G1155" s="2">
        <v>19.020833333333343</v>
      </c>
      <c r="H1155">
        <v>0</v>
      </c>
      <c r="I1155">
        <v>0</v>
      </c>
      <c r="J1155" s="7">
        <v>45462</v>
      </c>
      <c r="K1155" s="7">
        <v>45463</v>
      </c>
      <c r="L1155" t="s">
        <v>521</v>
      </c>
      <c r="M1155" t="str">
        <f>IFERROR(INDEX(Table2[Campaign], MATCH(Table4[[#This Row],[Well Name (WellView Version)]], Table2[Well Name
Actual], 0)), "A_Others")</f>
        <v>DRJ - 2024</v>
      </c>
      <c r="N1155" s="19">
        <f>IF(Table4[[#This Row],[Report Number]]=_xlfn.MINIFS(Table4[Report Number], Table4[Well Name (WellView Version)], Table4[[#This Row],[Well Name (WellView Version)]]), Table4[[#This Row],[Depth End (MD)]], Table4[[#This Row],[Depth End (MD)]]-F1154)</f>
        <v>0</v>
      </c>
      <c r="O1155" s="2">
        <f>IF(Table4[[#This Row],[Report Number]]=_xlfn.MINIFS(Table4[Report Number], Table4[Well Name (WellView Version)], Table4[[#This Row],[Well Name (WellView Version)]]), Table4[[#This Row],[Cum Time Log Days_WV]], Table4[[#This Row],[Cum Time Log Days_WV]]-G1154)</f>
        <v>1</v>
      </c>
      <c r="P1155" s="2">
        <f>(Table4[[#This Row],[dZ ft]]&lt;=50)*Table4[[#This Row],[dT days]]</f>
        <v>1</v>
      </c>
      <c r="Q1155">
        <f>YEAR(Table4[[#This Row],[Report Start Date]])</f>
        <v>2024</v>
      </c>
      <c r="R1155">
        <f>Table4[[#This Row],[Year Start Date]]</f>
        <v>2024</v>
      </c>
    </row>
    <row r="1156" spans="2:18" x14ac:dyDescent="0.3">
      <c r="B1156">
        <v>1154</v>
      </c>
      <c r="C1156" t="s">
        <v>30</v>
      </c>
      <c r="D1156" t="s">
        <v>271</v>
      </c>
      <c r="E1156">
        <v>21</v>
      </c>
      <c r="F1156" s="2">
        <v>2719</v>
      </c>
      <c r="G1156" s="2">
        <v>20.020833333333343</v>
      </c>
      <c r="H1156">
        <v>11.000000000000005</v>
      </c>
      <c r="I1156">
        <v>11.000000000000005</v>
      </c>
      <c r="J1156" s="7">
        <v>45463</v>
      </c>
      <c r="K1156" s="7">
        <v>45464</v>
      </c>
      <c r="L1156" t="s">
        <v>521</v>
      </c>
      <c r="M1156" t="str">
        <f>IFERROR(INDEX(Table2[Campaign], MATCH(Table4[[#This Row],[Well Name (WellView Version)]], Table2[Well Name
Actual], 0)), "A_Others")</f>
        <v>DRJ - 2024</v>
      </c>
      <c r="N1156" s="19">
        <f>IF(Table4[[#This Row],[Report Number]]=_xlfn.MINIFS(Table4[Report Number], Table4[Well Name (WellView Version)], Table4[[#This Row],[Well Name (WellView Version)]]), Table4[[#This Row],[Depth End (MD)]], Table4[[#This Row],[Depth End (MD)]]-F1155)</f>
        <v>-1018</v>
      </c>
      <c r="O1156" s="2">
        <f>IF(Table4[[#This Row],[Report Number]]=_xlfn.MINIFS(Table4[Report Number], Table4[Well Name (WellView Version)], Table4[[#This Row],[Well Name (WellView Version)]]), Table4[[#This Row],[Cum Time Log Days_WV]], Table4[[#This Row],[Cum Time Log Days_WV]]-G1155)</f>
        <v>1</v>
      </c>
      <c r="P1156" s="2">
        <f>(Table4[[#This Row],[dZ ft]]&lt;=50)*Table4[[#This Row],[dT days]]</f>
        <v>1</v>
      </c>
      <c r="Q1156">
        <f>YEAR(Table4[[#This Row],[Report Start Date]])</f>
        <v>2024</v>
      </c>
      <c r="R1156">
        <f>Table4[[#This Row],[Year Start Date]]</f>
        <v>2024</v>
      </c>
    </row>
    <row r="1157" spans="2:18" x14ac:dyDescent="0.3">
      <c r="B1157">
        <v>1155</v>
      </c>
      <c r="C1157" t="s">
        <v>30</v>
      </c>
      <c r="D1157" t="s">
        <v>271</v>
      </c>
      <c r="E1157">
        <v>22</v>
      </c>
      <c r="F1157" s="2">
        <v>2773</v>
      </c>
      <c r="G1157" s="2">
        <v>21.020833333333343</v>
      </c>
      <c r="H1157">
        <v>54.000000000000028</v>
      </c>
      <c r="I1157">
        <v>54.000000000000028</v>
      </c>
      <c r="J1157" s="7">
        <v>45464</v>
      </c>
      <c r="K1157" s="7">
        <v>45465</v>
      </c>
      <c r="L1157" t="s">
        <v>521</v>
      </c>
      <c r="M1157" t="str">
        <f>IFERROR(INDEX(Table2[Campaign], MATCH(Table4[[#This Row],[Well Name (WellView Version)]], Table2[Well Name
Actual], 0)), "A_Others")</f>
        <v>DRJ - 2024</v>
      </c>
      <c r="N1157" s="19">
        <f>IF(Table4[[#This Row],[Report Number]]=_xlfn.MINIFS(Table4[Report Number], Table4[Well Name (WellView Version)], Table4[[#This Row],[Well Name (WellView Version)]]), Table4[[#This Row],[Depth End (MD)]], Table4[[#This Row],[Depth End (MD)]]-F1156)</f>
        <v>54</v>
      </c>
      <c r="O1157" s="2">
        <f>IF(Table4[[#This Row],[Report Number]]=_xlfn.MINIFS(Table4[Report Number], Table4[Well Name (WellView Version)], Table4[[#This Row],[Well Name (WellView Version)]]), Table4[[#This Row],[Cum Time Log Days_WV]], Table4[[#This Row],[Cum Time Log Days_WV]]-G1156)</f>
        <v>1</v>
      </c>
      <c r="P1157" s="2">
        <f>(Table4[[#This Row],[dZ ft]]&lt;=50)*Table4[[#This Row],[dT days]]</f>
        <v>0</v>
      </c>
      <c r="Q1157">
        <f>YEAR(Table4[[#This Row],[Report Start Date]])</f>
        <v>2024</v>
      </c>
      <c r="R1157">
        <f>Table4[[#This Row],[Year Start Date]]</f>
        <v>2024</v>
      </c>
    </row>
    <row r="1158" spans="2:18" x14ac:dyDescent="0.3">
      <c r="B1158">
        <v>1156</v>
      </c>
      <c r="C1158" t="s">
        <v>30</v>
      </c>
      <c r="D1158" t="s">
        <v>271</v>
      </c>
      <c r="E1158">
        <v>23</v>
      </c>
      <c r="F1158" s="2">
        <v>2972</v>
      </c>
      <c r="G1158" s="2">
        <v>22.020833333333343</v>
      </c>
      <c r="H1158">
        <v>199.00000000000011</v>
      </c>
      <c r="I1158">
        <v>199.00000000000011</v>
      </c>
      <c r="J1158" s="7">
        <v>45465</v>
      </c>
      <c r="K1158" s="7">
        <v>45466</v>
      </c>
      <c r="L1158" t="s">
        <v>521</v>
      </c>
      <c r="M1158" t="str">
        <f>IFERROR(INDEX(Table2[Campaign], MATCH(Table4[[#This Row],[Well Name (WellView Version)]], Table2[Well Name
Actual], 0)), "A_Others")</f>
        <v>DRJ - 2024</v>
      </c>
      <c r="N1158" s="19">
        <f>IF(Table4[[#This Row],[Report Number]]=_xlfn.MINIFS(Table4[Report Number], Table4[Well Name (WellView Version)], Table4[[#This Row],[Well Name (WellView Version)]]), Table4[[#This Row],[Depth End (MD)]], Table4[[#This Row],[Depth End (MD)]]-F1157)</f>
        <v>199</v>
      </c>
      <c r="O1158" s="2">
        <f>IF(Table4[[#This Row],[Report Number]]=_xlfn.MINIFS(Table4[Report Number], Table4[Well Name (WellView Version)], Table4[[#This Row],[Well Name (WellView Version)]]), Table4[[#This Row],[Cum Time Log Days_WV]], Table4[[#This Row],[Cum Time Log Days_WV]]-G1157)</f>
        <v>1</v>
      </c>
      <c r="P1158" s="2">
        <f>(Table4[[#This Row],[dZ ft]]&lt;=50)*Table4[[#This Row],[dT days]]</f>
        <v>0</v>
      </c>
      <c r="Q1158">
        <f>YEAR(Table4[[#This Row],[Report Start Date]])</f>
        <v>2024</v>
      </c>
      <c r="R1158">
        <f>Table4[[#This Row],[Year Start Date]]</f>
        <v>2024</v>
      </c>
    </row>
    <row r="1159" spans="2:18" x14ac:dyDescent="0.3">
      <c r="B1159">
        <v>1157</v>
      </c>
      <c r="C1159" t="s">
        <v>30</v>
      </c>
      <c r="D1159" t="s">
        <v>271</v>
      </c>
      <c r="E1159">
        <v>24</v>
      </c>
      <c r="F1159" s="2">
        <v>3529.9999999999995</v>
      </c>
      <c r="G1159" s="2">
        <v>23.020833333333343</v>
      </c>
      <c r="H1159">
        <v>557.99999999999955</v>
      </c>
      <c r="I1159">
        <v>557.99999999999955</v>
      </c>
      <c r="J1159" s="7">
        <v>45466</v>
      </c>
      <c r="K1159" s="7">
        <v>45467</v>
      </c>
      <c r="L1159" t="s">
        <v>521</v>
      </c>
      <c r="M1159" t="str">
        <f>IFERROR(INDEX(Table2[Campaign], MATCH(Table4[[#This Row],[Well Name (WellView Version)]], Table2[Well Name
Actual], 0)), "A_Others")</f>
        <v>DRJ - 2024</v>
      </c>
      <c r="N1159" s="19">
        <f>IF(Table4[[#This Row],[Report Number]]=_xlfn.MINIFS(Table4[Report Number], Table4[Well Name (WellView Version)], Table4[[#This Row],[Well Name (WellView Version)]]), Table4[[#This Row],[Depth End (MD)]], Table4[[#This Row],[Depth End (MD)]]-F1158)</f>
        <v>557.99999999999955</v>
      </c>
      <c r="O1159" s="2">
        <f>IF(Table4[[#This Row],[Report Number]]=_xlfn.MINIFS(Table4[Report Number], Table4[Well Name (WellView Version)], Table4[[#This Row],[Well Name (WellView Version)]]), Table4[[#This Row],[Cum Time Log Days_WV]], Table4[[#This Row],[Cum Time Log Days_WV]]-G1158)</f>
        <v>1</v>
      </c>
      <c r="P1159" s="2">
        <f>(Table4[[#This Row],[dZ ft]]&lt;=50)*Table4[[#This Row],[dT days]]</f>
        <v>0</v>
      </c>
      <c r="Q1159">
        <f>YEAR(Table4[[#This Row],[Report Start Date]])</f>
        <v>2024</v>
      </c>
      <c r="R1159">
        <f>Table4[[#This Row],[Year Start Date]]</f>
        <v>2024</v>
      </c>
    </row>
    <row r="1160" spans="2:18" x14ac:dyDescent="0.3">
      <c r="B1160">
        <v>1158</v>
      </c>
      <c r="C1160" t="s">
        <v>30</v>
      </c>
      <c r="D1160" t="s">
        <v>271</v>
      </c>
      <c r="E1160">
        <v>25</v>
      </c>
      <c r="F1160" s="2">
        <v>3822</v>
      </c>
      <c r="G1160" s="2">
        <v>24.020833333333343</v>
      </c>
      <c r="H1160">
        <v>292.00000000000017</v>
      </c>
      <c r="I1160">
        <v>292.00000000000017</v>
      </c>
      <c r="J1160" s="7">
        <v>45467</v>
      </c>
      <c r="K1160" s="7">
        <v>45468</v>
      </c>
      <c r="L1160" t="s">
        <v>521</v>
      </c>
      <c r="M1160" t="str">
        <f>IFERROR(INDEX(Table2[Campaign], MATCH(Table4[[#This Row],[Well Name (WellView Version)]], Table2[Well Name
Actual], 0)), "A_Others")</f>
        <v>DRJ - 2024</v>
      </c>
      <c r="N1160" s="19">
        <f>IF(Table4[[#This Row],[Report Number]]=_xlfn.MINIFS(Table4[Report Number], Table4[Well Name (WellView Version)], Table4[[#This Row],[Well Name (WellView Version)]]), Table4[[#This Row],[Depth End (MD)]], Table4[[#This Row],[Depth End (MD)]]-F1159)</f>
        <v>292.00000000000045</v>
      </c>
      <c r="O1160" s="2">
        <f>IF(Table4[[#This Row],[Report Number]]=_xlfn.MINIFS(Table4[Report Number], Table4[Well Name (WellView Version)], Table4[[#This Row],[Well Name (WellView Version)]]), Table4[[#This Row],[Cum Time Log Days_WV]], Table4[[#This Row],[Cum Time Log Days_WV]]-G1159)</f>
        <v>1</v>
      </c>
      <c r="P1160" s="2">
        <f>(Table4[[#This Row],[dZ ft]]&lt;=50)*Table4[[#This Row],[dT days]]</f>
        <v>0</v>
      </c>
      <c r="Q1160">
        <f>YEAR(Table4[[#This Row],[Report Start Date]])</f>
        <v>2024</v>
      </c>
      <c r="R1160">
        <f>Table4[[#This Row],[Year Start Date]]</f>
        <v>2024</v>
      </c>
    </row>
    <row r="1161" spans="2:18" x14ac:dyDescent="0.3">
      <c r="B1161">
        <v>1159</v>
      </c>
      <c r="C1161" t="s">
        <v>30</v>
      </c>
      <c r="D1161" t="s">
        <v>271</v>
      </c>
      <c r="E1161">
        <v>26</v>
      </c>
      <c r="F1161" s="2">
        <v>4389</v>
      </c>
      <c r="G1161" s="2">
        <v>25.020833333333343</v>
      </c>
      <c r="H1161">
        <v>566.99999999999989</v>
      </c>
      <c r="I1161">
        <v>566.99999999999989</v>
      </c>
      <c r="J1161" s="7">
        <v>45468</v>
      </c>
      <c r="K1161" s="7">
        <v>45469</v>
      </c>
      <c r="L1161" t="s">
        <v>521</v>
      </c>
      <c r="M1161" t="str">
        <f>IFERROR(INDEX(Table2[Campaign], MATCH(Table4[[#This Row],[Well Name (WellView Version)]], Table2[Well Name
Actual], 0)), "A_Others")</f>
        <v>DRJ - 2024</v>
      </c>
      <c r="N1161" s="19">
        <f>IF(Table4[[#This Row],[Report Number]]=_xlfn.MINIFS(Table4[Report Number], Table4[Well Name (WellView Version)], Table4[[#This Row],[Well Name (WellView Version)]]), Table4[[#This Row],[Depth End (MD)]], Table4[[#This Row],[Depth End (MD)]]-F1160)</f>
        <v>567</v>
      </c>
      <c r="O1161" s="2">
        <f>IF(Table4[[#This Row],[Report Number]]=_xlfn.MINIFS(Table4[Report Number], Table4[Well Name (WellView Version)], Table4[[#This Row],[Well Name (WellView Version)]]), Table4[[#This Row],[Cum Time Log Days_WV]], Table4[[#This Row],[Cum Time Log Days_WV]]-G1160)</f>
        <v>1</v>
      </c>
      <c r="P1161" s="2">
        <f>(Table4[[#This Row],[dZ ft]]&lt;=50)*Table4[[#This Row],[dT days]]</f>
        <v>0</v>
      </c>
      <c r="Q1161">
        <f>YEAR(Table4[[#This Row],[Report Start Date]])</f>
        <v>2024</v>
      </c>
      <c r="R1161">
        <f>Table4[[#This Row],[Year Start Date]]</f>
        <v>2024</v>
      </c>
    </row>
    <row r="1162" spans="2:18" x14ac:dyDescent="0.3">
      <c r="B1162">
        <v>1160</v>
      </c>
      <c r="C1162" t="s">
        <v>30</v>
      </c>
      <c r="D1162" t="s">
        <v>271</v>
      </c>
      <c r="E1162">
        <v>27</v>
      </c>
      <c r="F1162" s="2">
        <v>5026</v>
      </c>
      <c r="G1162" s="2">
        <v>26.020833333333343</v>
      </c>
      <c r="H1162">
        <v>637</v>
      </c>
      <c r="I1162">
        <v>637</v>
      </c>
      <c r="J1162" s="7">
        <v>45469</v>
      </c>
      <c r="K1162" s="7">
        <v>45470</v>
      </c>
      <c r="L1162" t="s">
        <v>521</v>
      </c>
      <c r="M1162" t="str">
        <f>IFERROR(INDEX(Table2[Campaign], MATCH(Table4[[#This Row],[Well Name (WellView Version)]], Table2[Well Name
Actual], 0)), "A_Others")</f>
        <v>DRJ - 2024</v>
      </c>
      <c r="N1162" s="19">
        <f>IF(Table4[[#This Row],[Report Number]]=_xlfn.MINIFS(Table4[Report Number], Table4[Well Name (WellView Version)], Table4[[#This Row],[Well Name (WellView Version)]]), Table4[[#This Row],[Depth End (MD)]], Table4[[#This Row],[Depth End (MD)]]-F1161)</f>
        <v>637</v>
      </c>
      <c r="O1162" s="2">
        <f>IF(Table4[[#This Row],[Report Number]]=_xlfn.MINIFS(Table4[Report Number], Table4[Well Name (WellView Version)], Table4[[#This Row],[Well Name (WellView Version)]]), Table4[[#This Row],[Cum Time Log Days_WV]], Table4[[#This Row],[Cum Time Log Days_WV]]-G1161)</f>
        <v>1</v>
      </c>
      <c r="P1162" s="2">
        <f>(Table4[[#This Row],[dZ ft]]&lt;=50)*Table4[[#This Row],[dT days]]</f>
        <v>0</v>
      </c>
      <c r="Q1162">
        <f>YEAR(Table4[[#This Row],[Report Start Date]])</f>
        <v>2024</v>
      </c>
      <c r="R1162">
        <f>Table4[[#This Row],[Year Start Date]]</f>
        <v>2024</v>
      </c>
    </row>
    <row r="1163" spans="2:18" x14ac:dyDescent="0.3">
      <c r="B1163">
        <v>1161</v>
      </c>
      <c r="C1163" t="s">
        <v>30</v>
      </c>
      <c r="D1163" t="s">
        <v>271</v>
      </c>
      <c r="E1163">
        <v>28</v>
      </c>
      <c r="F1163" s="2">
        <v>5026</v>
      </c>
      <c r="G1163" s="2">
        <v>27.020833333333343</v>
      </c>
      <c r="H1163">
        <v>0</v>
      </c>
      <c r="I1163">
        <v>0</v>
      </c>
      <c r="J1163" s="7">
        <v>45470</v>
      </c>
      <c r="K1163" s="7">
        <v>45471</v>
      </c>
      <c r="L1163" t="s">
        <v>520</v>
      </c>
      <c r="M1163" t="str">
        <f>IFERROR(INDEX(Table2[Campaign], MATCH(Table4[[#This Row],[Well Name (WellView Version)]], Table2[Well Name
Actual], 0)), "A_Others")</f>
        <v>DRJ - 2024</v>
      </c>
      <c r="N1163" s="19">
        <f>IF(Table4[[#This Row],[Report Number]]=_xlfn.MINIFS(Table4[Report Number], Table4[Well Name (WellView Version)], Table4[[#This Row],[Well Name (WellView Version)]]), Table4[[#This Row],[Depth End (MD)]], Table4[[#This Row],[Depth End (MD)]]-F1162)</f>
        <v>0</v>
      </c>
      <c r="O1163" s="2">
        <f>IF(Table4[[#This Row],[Report Number]]=_xlfn.MINIFS(Table4[Report Number], Table4[Well Name (WellView Version)], Table4[[#This Row],[Well Name (WellView Version)]]), Table4[[#This Row],[Cum Time Log Days_WV]], Table4[[#This Row],[Cum Time Log Days_WV]]-G1162)</f>
        <v>1</v>
      </c>
      <c r="P1163" s="2">
        <f>(Table4[[#This Row],[dZ ft]]&lt;=50)*Table4[[#This Row],[dT days]]</f>
        <v>1</v>
      </c>
      <c r="Q1163">
        <f>YEAR(Table4[[#This Row],[Report Start Date]])</f>
        <v>2024</v>
      </c>
      <c r="R1163">
        <f>Table4[[#This Row],[Year Start Date]]</f>
        <v>2024</v>
      </c>
    </row>
    <row r="1164" spans="2:18" x14ac:dyDescent="0.3">
      <c r="B1164">
        <v>1162</v>
      </c>
      <c r="C1164" t="s">
        <v>30</v>
      </c>
      <c r="D1164" t="s">
        <v>271</v>
      </c>
      <c r="E1164">
        <v>29</v>
      </c>
      <c r="F1164" s="2">
        <v>5638</v>
      </c>
      <c r="G1164" s="2">
        <v>28.020833333333343</v>
      </c>
      <c r="H1164">
        <v>612.00000000000034</v>
      </c>
      <c r="I1164">
        <v>612.00000000000034</v>
      </c>
      <c r="J1164" s="7">
        <v>45471</v>
      </c>
      <c r="K1164" s="7">
        <v>45472</v>
      </c>
      <c r="L1164" t="s">
        <v>520</v>
      </c>
      <c r="M1164" t="str">
        <f>IFERROR(INDEX(Table2[Campaign], MATCH(Table4[[#This Row],[Well Name (WellView Version)]], Table2[Well Name
Actual], 0)), "A_Others")</f>
        <v>DRJ - 2024</v>
      </c>
      <c r="N1164" s="19">
        <f>IF(Table4[[#This Row],[Report Number]]=_xlfn.MINIFS(Table4[Report Number], Table4[Well Name (WellView Version)], Table4[[#This Row],[Well Name (WellView Version)]]), Table4[[#This Row],[Depth End (MD)]], Table4[[#This Row],[Depth End (MD)]]-F1163)</f>
        <v>612</v>
      </c>
      <c r="O1164" s="2">
        <f>IF(Table4[[#This Row],[Report Number]]=_xlfn.MINIFS(Table4[Report Number], Table4[Well Name (WellView Version)], Table4[[#This Row],[Well Name (WellView Version)]]), Table4[[#This Row],[Cum Time Log Days_WV]], Table4[[#This Row],[Cum Time Log Days_WV]]-G1163)</f>
        <v>1</v>
      </c>
      <c r="P1164" s="2">
        <f>(Table4[[#This Row],[dZ ft]]&lt;=50)*Table4[[#This Row],[dT days]]</f>
        <v>0</v>
      </c>
      <c r="Q1164">
        <f>YEAR(Table4[[#This Row],[Report Start Date]])</f>
        <v>2024</v>
      </c>
      <c r="R1164">
        <f>Table4[[#This Row],[Year Start Date]]</f>
        <v>2024</v>
      </c>
    </row>
    <row r="1165" spans="2:18" x14ac:dyDescent="0.3">
      <c r="B1165">
        <v>1163</v>
      </c>
      <c r="C1165" t="s">
        <v>30</v>
      </c>
      <c r="D1165" t="s">
        <v>271</v>
      </c>
      <c r="E1165">
        <v>30</v>
      </c>
      <c r="F1165" s="2">
        <v>6014</v>
      </c>
      <c r="G1165" s="2">
        <v>29.020833333333343</v>
      </c>
      <c r="H1165">
        <v>376.00000000000023</v>
      </c>
      <c r="I1165">
        <v>376.00000000000023</v>
      </c>
      <c r="J1165" s="7">
        <v>45472</v>
      </c>
      <c r="K1165" s="7">
        <v>45473</v>
      </c>
      <c r="L1165" t="s">
        <v>522</v>
      </c>
      <c r="M1165" t="str">
        <f>IFERROR(INDEX(Table2[Campaign], MATCH(Table4[[#This Row],[Well Name (WellView Version)]], Table2[Well Name
Actual], 0)), "A_Others")</f>
        <v>DRJ - 2024</v>
      </c>
      <c r="N1165" s="19">
        <f>IF(Table4[[#This Row],[Report Number]]=_xlfn.MINIFS(Table4[Report Number], Table4[Well Name (WellView Version)], Table4[[#This Row],[Well Name (WellView Version)]]), Table4[[#This Row],[Depth End (MD)]], Table4[[#This Row],[Depth End (MD)]]-F1164)</f>
        <v>376</v>
      </c>
      <c r="O1165" s="2">
        <f>IF(Table4[[#This Row],[Report Number]]=_xlfn.MINIFS(Table4[Report Number], Table4[Well Name (WellView Version)], Table4[[#This Row],[Well Name (WellView Version)]]), Table4[[#This Row],[Cum Time Log Days_WV]], Table4[[#This Row],[Cum Time Log Days_WV]]-G1164)</f>
        <v>1</v>
      </c>
      <c r="P1165" s="2">
        <f>(Table4[[#This Row],[dZ ft]]&lt;=50)*Table4[[#This Row],[dT days]]</f>
        <v>0</v>
      </c>
      <c r="Q1165">
        <f>YEAR(Table4[[#This Row],[Report Start Date]])</f>
        <v>2024</v>
      </c>
      <c r="R1165">
        <f>Table4[[#This Row],[Year Start Date]]</f>
        <v>2024</v>
      </c>
    </row>
    <row r="1166" spans="2:18" x14ac:dyDescent="0.3">
      <c r="B1166">
        <v>1164</v>
      </c>
      <c r="C1166" t="s">
        <v>30</v>
      </c>
      <c r="D1166" t="s">
        <v>271</v>
      </c>
      <c r="E1166">
        <v>31</v>
      </c>
      <c r="F1166" s="2">
        <v>6014</v>
      </c>
      <c r="G1166" s="2">
        <v>29.687500000000011</v>
      </c>
      <c r="H1166">
        <v>0</v>
      </c>
      <c r="I1166">
        <v>0</v>
      </c>
      <c r="J1166" s="7">
        <v>45473</v>
      </c>
      <c r="K1166" s="7">
        <v>45474</v>
      </c>
      <c r="L1166" t="s">
        <v>522</v>
      </c>
      <c r="M1166" t="str">
        <f>IFERROR(INDEX(Table2[Campaign], MATCH(Table4[[#This Row],[Well Name (WellView Version)]], Table2[Well Name
Actual], 0)), "A_Others")</f>
        <v>DRJ - 2024</v>
      </c>
      <c r="N1166" s="19">
        <f>IF(Table4[[#This Row],[Report Number]]=_xlfn.MINIFS(Table4[Report Number], Table4[Well Name (WellView Version)], Table4[[#This Row],[Well Name (WellView Version)]]), Table4[[#This Row],[Depth End (MD)]], Table4[[#This Row],[Depth End (MD)]]-F1165)</f>
        <v>0</v>
      </c>
      <c r="O1166" s="2">
        <f>IF(Table4[[#This Row],[Report Number]]=_xlfn.MINIFS(Table4[Report Number], Table4[Well Name (WellView Version)], Table4[[#This Row],[Well Name (WellView Version)]]), Table4[[#This Row],[Cum Time Log Days_WV]], Table4[[#This Row],[Cum Time Log Days_WV]]-G1165)</f>
        <v>0.66666666666666785</v>
      </c>
      <c r="P1166" s="2">
        <f>(Table4[[#This Row],[dZ ft]]&lt;=50)*Table4[[#This Row],[dT days]]</f>
        <v>0.66666666666666785</v>
      </c>
      <c r="Q1166">
        <f>YEAR(Table4[[#This Row],[Report Start Date]])</f>
        <v>2024</v>
      </c>
      <c r="R1166">
        <f>Table4[[#This Row],[Year Start Date]]</f>
        <v>2024</v>
      </c>
    </row>
    <row r="1167" spans="2:18" x14ac:dyDescent="0.3">
      <c r="B1167">
        <v>1165</v>
      </c>
      <c r="C1167" t="s">
        <v>31</v>
      </c>
      <c r="D1167" t="s">
        <v>271</v>
      </c>
      <c r="E1167">
        <v>1</v>
      </c>
      <c r="F1167" s="2">
        <v>292</v>
      </c>
      <c r="G1167" s="2">
        <v>0.18750000000000014</v>
      </c>
      <c r="H1167">
        <v>60.000000000000036</v>
      </c>
      <c r="I1167">
        <v>60.000000000000036</v>
      </c>
      <c r="J1167" s="7">
        <v>45476.8125</v>
      </c>
      <c r="K1167" s="7">
        <v>45477</v>
      </c>
      <c r="M1167" t="str">
        <f>IFERROR(INDEX(Table2[Campaign], MATCH(Table4[[#This Row],[Well Name (WellView Version)]], Table2[Well Name
Actual], 0)), "A_Others")</f>
        <v>DRJ - 2024</v>
      </c>
      <c r="N1167" s="19">
        <f>IF(Table4[[#This Row],[Report Number]]=_xlfn.MINIFS(Table4[Report Number], Table4[Well Name (WellView Version)], Table4[[#This Row],[Well Name (WellView Version)]]), Table4[[#This Row],[Depth End (MD)]], Table4[[#This Row],[Depth End (MD)]]-F1166)</f>
        <v>292</v>
      </c>
      <c r="O1167" s="2">
        <f>IF(Table4[[#This Row],[Report Number]]=_xlfn.MINIFS(Table4[Report Number], Table4[Well Name (WellView Version)], Table4[[#This Row],[Well Name (WellView Version)]]), Table4[[#This Row],[Cum Time Log Days_WV]], Table4[[#This Row],[Cum Time Log Days_WV]]-G1166)</f>
        <v>0.18750000000000014</v>
      </c>
      <c r="P1167" s="2">
        <f>(Table4[[#This Row],[dZ ft]]&lt;=50)*Table4[[#This Row],[dT days]]</f>
        <v>0</v>
      </c>
      <c r="Q1167">
        <f>YEAR(Table4[[#This Row],[Report Start Date]])</f>
        <v>2024</v>
      </c>
      <c r="R1167">
        <f>Table4[[#This Row],[Year Start Date]]</f>
        <v>2024</v>
      </c>
    </row>
    <row r="1168" spans="2:18" x14ac:dyDescent="0.3">
      <c r="B1168">
        <v>1166</v>
      </c>
      <c r="C1168" t="s">
        <v>31</v>
      </c>
      <c r="D1168" t="s">
        <v>271</v>
      </c>
      <c r="E1168">
        <v>2</v>
      </c>
      <c r="F1168" s="2">
        <v>1025</v>
      </c>
      <c r="G1168" s="2">
        <v>1.1875000000000011</v>
      </c>
      <c r="H1168">
        <v>733</v>
      </c>
      <c r="I1168">
        <v>733</v>
      </c>
      <c r="J1168" s="7">
        <v>45477</v>
      </c>
      <c r="K1168" s="7">
        <v>45478</v>
      </c>
      <c r="M1168" t="str">
        <f>IFERROR(INDEX(Table2[Campaign], MATCH(Table4[[#This Row],[Well Name (WellView Version)]], Table2[Well Name
Actual], 0)), "A_Others")</f>
        <v>DRJ - 2024</v>
      </c>
      <c r="N1168" s="19">
        <f>IF(Table4[[#This Row],[Report Number]]=_xlfn.MINIFS(Table4[Report Number], Table4[Well Name (WellView Version)], Table4[[#This Row],[Well Name (WellView Version)]]), Table4[[#This Row],[Depth End (MD)]], Table4[[#This Row],[Depth End (MD)]]-F1167)</f>
        <v>733</v>
      </c>
      <c r="O1168" s="2">
        <f>IF(Table4[[#This Row],[Report Number]]=_xlfn.MINIFS(Table4[Report Number], Table4[Well Name (WellView Version)], Table4[[#This Row],[Well Name (WellView Version)]]), Table4[[#This Row],[Cum Time Log Days_WV]], Table4[[#This Row],[Cum Time Log Days_WV]]-G1167)</f>
        <v>1.0000000000000009</v>
      </c>
      <c r="P1168" s="2">
        <f>(Table4[[#This Row],[dZ ft]]&lt;=50)*Table4[[#This Row],[dT days]]</f>
        <v>0</v>
      </c>
      <c r="Q1168">
        <f>YEAR(Table4[[#This Row],[Report Start Date]])</f>
        <v>2024</v>
      </c>
      <c r="R1168">
        <f>Table4[[#This Row],[Year Start Date]]</f>
        <v>2024</v>
      </c>
    </row>
    <row r="1169" spans="2:18" x14ac:dyDescent="0.3">
      <c r="B1169">
        <v>1167</v>
      </c>
      <c r="C1169" t="s">
        <v>31</v>
      </c>
      <c r="D1169" t="s">
        <v>271</v>
      </c>
      <c r="E1169">
        <v>3</v>
      </c>
      <c r="F1169" s="2">
        <v>1360</v>
      </c>
      <c r="G1169" s="2">
        <v>2.1875000000000018</v>
      </c>
      <c r="H1169">
        <v>335</v>
      </c>
      <c r="I1169">
        <v>335</v>
      </c>
      <c r="J1169" s="7">
        <v>45478</v>
      </c>
      <c r="K1169" s="7">
        <v>45479</v>
      </c>
      <c r="L1169" t="s">
        <v>527</v>
      </c>
      <c r="M1169" t="str">
        <f>IFERROR(INDEX(Table2[Campaign], MATCH(Table4[[#This Row],[Well Name (WellView Version)]], Table2[Well Name
Actual], 0)), "A_Others")</f>
        <v>DRJ - 2024</v>
      </c>
      <c r="N1169" s="19">
        <f>IF(Table4[[#This Row],[Report Number]]=_xlfn.MINIFS(Table4[Report Number], Table4[Well Name (WellView Version)], Table4[[#This Row],[Well Name (WellView Version)]]), Table4[[#This Row],[Depth End (MD)]], Table4[[#This Row],[Depth End (MD)]]-F1168)</f>
        <v>335</v>
      </c>
      <c r="O1169" s="2">
        <f>IF(Table4[[#This Row],[Report Number]]=_xlfn.MINIFS(Table4[Report Number], Table4[Well Name (WellView Version)], Table4[[#This Row],[Well Name (WellView Version)]]), Table4[[#This Row],[Cum Time Log Days_WV]], Table4[[#This Row],[Cum Time Log Days_WV]]-G1168)</f>
        <v>1.0000000000000007</v>
      </c>
      <c r="P1169" s="2">
        <f>(Table4[[#This Row],[dZ ft]]&lt;=50)*Table4[[#This Row],[dT days]]</f>
        <v>0</v>
      </c>
      <c r="Q1169">
        <f>YEAR(Table4[[#This Row],[Report Start Date]])</f>
        <v>2024</v>
      </c>
      <c r="R1169">
        <f>Table4[[#This Row],[Year Start Date]]</f>
        <v>2024</v>
      </c>
    </row>
    <row r="1170" spans="2:18" x14ac:dyDescent="0.3">
      <c r="B1170">
        <v>1168</v>
      </c>
      <c r="C1170" t="s">
        <v>31</v>
      </c>
      <c r="D1170" t="s">
        <v>271</v>
      </c>
      <c r="E1170">
        <v>4</v>
      </c>
      <c r="F1170" s="2">
        <v>1360</v>
      </c>
      <c r="G1170" s="2">
        <v>3.1875000000000027</v>
      </c>
      <c r="H1170">
        <v>0</v>
      </c>
      <c r="I1170">
        <v>0</v>
      </c>
      <c r="J1170" s="7">
        <v>45479</v>
      </c>
      <c r="K1170" s="7">
        <v>45480</v>
      </c>
      <c r="L1170" t="s">
        <v>527</v>
      </c>
      <c r="M1170" t="str">
        <f>IFERROR(INDEX(Table2[Campaign], MATCH(Table4[[#This Row],[Well Name (WellView Version)]], Table2[Well Name
Actual], 0)), "A_Others")</f>
        <v>DRJ - 2024</v>
      </c>
      <c r="N1170" s="19">
        <f>IF(Table4[[#This Row],[Report Number]]=_xlfn.MINIFS(Table4[Report Number], Table4[Well Name (WellView Version)], Table4[[#This Row],[Well Name (WellView Version)]]), Table4[[#This Row],[Depth End (MD)]], Table4[[#This Row],[Depth End (MD)]]-F1169)</f>
        <v>0</v>
      </c>
      <c r="O1170" s="2">
        <f>IF(Table4[[#This Row],[Report Number]]=_xlfn.MINIFS(Table4[Report Number], Table4[Well Name (WellView Version)], Table4[[#This Row],[Well Name (WellView Version)]]), Table4[[#This Row],[Cum Time Log Days_WV]], Table4[[#This Row],[Cum Time Log Days_WV]]-G1169)</f>
        <v>1.0000000000000009</v>
      </c>
      <c r="P1170" s="2">
        <f>(Table4[[#This Row],[dZ ft]]&lt;=50)*Table4[[#This Row],[dT days]]</f>
        <v>1.0000000000000009</v>
      </c>
      <c r="Q1170">
        <f>YEAR(Table4[[#This Row],[Report Start Date]])</f>
        <v>2024</v>
      </c>
      <c r="R1170">
        <f>Table4[[#This Row],[Year Start Date]]</f>
        <v>2024</v>
      </c>
    </row>
    <row r="1171" spans="2:18" x14ac:dyDescent="0.3">
      <c r="B1171">
        <v>1169</v>
      </c>
      <c r="C1171" t="s">
        <v>31</v>
      </c>
      <c r="D1171" t="s">
        <v>271</v>
      </c>
      <c r="E1171">
        <v>5</v>
      </c>
      <c r="F1171" s="2">
        <v>1688.0000000000002</v>
      </c>
      <c r="G1171" s="2">
        <v>4.1875000000000036</v>
      </c>
      <c r="H1171">
        <v>328.00000000000017</v>
      </c>
      <c r="I1171">
        <v>328.00000000000017</v>
      </c>
      <c r="J1171" s="7">
        <v>45480</v>
      </c>
      <c r="K1171" s="7">
        <v>45481</v>
      </c>
      <c r="L1171" t="s">
        <v>527</v>
      </c>
      <c r="M1171" t="str">
        <f>IFERROR(INDEX(Table2[Campaign], MATCH(Table4[[#This Row],[Well Name (WellView Version)]], Table2[Well Name
Actual], 0)), "A_Others")</f>
        <v>DRJ - 2024</v>
      </c>
      <c r="N1171" s="19">
        <f>IF(Table4[[#This Row],[Report Number]]=_xlfn.MINIFS(Table4[Report Number], Table4[Well Name (WellView Version)], Table4[[#This Row],[Well Name (WellView Version)]]), Table4[[#This Row],[Depth End (MD)]], Table4[[#This Row],[Depth End (MD)]]-F1170)</f>
        <v>328.00000000000023</v>
      </c>
      <c r="O1171" s="2">
        <f>IF(Table4[[#This Row],[Report Number]]=_xlfn.MINIFS(Table4[Report Number], Table4[Well Name (WellView Version)], Table4[[#This Row],[Well Name (WellView Version)]]), Table4[[#This Row],[Cum Time Log Days_WV]], Table4[[#This Row],[Cum Time Log Days_WV]]-G1170)</f>
        <v>1.0000000000000009</v>
      </c>
      <c r="P1171" s="2">
        <f>(Table4[[#This Row],[dZ ft]]&lt;=50)*Table4[[#This Row],[dT days]]</f>
        <v>0</v>
      </c>
      <c r="Q1171">
        <f>YEAR(Table4[[#This Row],[Report Start Date]])</f>
        <v>2024</v>
      </c>
      <c r="R1171">
        <f>Table4[[#This Row],[Year Start Date]]</f>
        <v>2024</v>
      </c>
    </row>
    <row r="1172" spans="2:18" x14ac:dyDescent="0.3">
      <c r="B1172">
        <v>1170</v>
      </c>
      <c r="C1172" t="s">
        <v>31</v>
      </c>
      <c r="D1172" t="s">
        <v>271</v>
      </c>
      <c r="E1172">
        <v>6</v>
      </c>
      <c r="F1172" s="2">
        <v>2670</v>
      </c>
      <c r="G1172" s="2">
        <v>5.1875000000000044</v>
      </c>
      <c r="H1172">
        <v>981.99999999999977</v>
      </c>
      <c r="I1172">
        <v>981.99999999999977</v>
      </c>
      <c r="J1172" s="7">
        <v>45481</v>
      </c>
      <c r="K1172" s="7">
        <v>45482</v>
      </c>
      <c r="L1172" t="s">
        <v>527</v>
      </c>
      <c r="M1172" t="str">
        <f>IFERROR(INDEX(Table2[Campaign], MATCH(Table4[[#This Row],[Well Name (WellView Version)]], Table2[Well Name
Actual], 0)), "A_Others")</f>
        <v>DRJ - 2024</v>
      </c>
      <c r="N1172" s="19">
        <f>IF(Table4[[#This Row],[Report Number]]=_xlfn.MINIFS(Table4[Report Number], Table4[Well Name (WellView Version)], Table4[[#This Row],[Well Name (WellView Version)]]), Table4[[#This Row],[Depth End (MD)]], Table4[[#This Row],[Depth End (MD)]]-F1171)</f>
        <v>981.99999999999977</v>
      </c>
      <c r="O1172" s="2">
        <f>IF(Table4[[#This Row],[Report Number]]=_xlfn.MINIFS(Table4[Report Number], Table4[Well Name (WellView Version)], Table4[[#This Row],[Well Name (WellView Version)]]), Table4[[#This Row],[Cum Time Log Days_WV]], Table4[[#This Row],[Cum Time Log Days_WV]]-G1171)</f>
        <v>1.0000000000000009</v>
      </c>
      <c r="P1172" s="2">
        <f>(Table4[[#This Row],[dZ ft]]&lt;=50)*Table4[[#This Row],[dT days]]</f>
        <v>0</v>
      </c>
      <c r="Q1172">
        <f>YEAR(Table4[[#This Row],[Report Start Date]])</f>
        <v>2024</v>
      </c>
      <c r="R1172">
        <f>Table4[[#This Row],[Year Start Date]]</f>
        <v>2024</v>
      </c>
    </row>
    <row r="1173" spans="2:18" x14ac:dyDescent="0.3">
      <c r="B1173">
        <v>1171</v>
      </c>
      <c r="C1173" t="s">
        <v>31</v>
      </c>
      <c r="D1173" t="s">
        <v>271</v>
      </c>
      <c r="E1173">
        <v>7</v>
      </c>
      <c r="F1173" s="2">
        <v>2755</v>
      </c>
      <c r="G1173" s="2">
        <v>6.1875000000000053</v>
      </c>
      <c r="H1173">
        <v>85.000000000000043</v>
      </c>
      <c r="I1173">
        <v>85.000000000000043</v>
      </c>
      <c r="J1173" s="7">
        <v>45482</v>
      </c>
      <c r="K1173" s="7">
        <v>45483</v>
      </c>
      <c r="L1173" t="s">
        <v>519</v>
      </c>
      <c r="M1173" t="str">
        <f>IFERROR(INDEX(Table2[Campaign], MATCH(Table4[[#This Row],[Well Name (WellView Version)]], Table2[Well Name
Actual], 0)), "A_Others")</f>
        <v>DRJ - 2024</v>
      </c>
      <c r="N1173" s="19">
        <f>IF(Table4[[#This Row],[Report Number]]=_xlfn.MINIFS(Table4[Report Number], Table4[Well Name (WellView Version)], Table4[[#This Row],[Well Name (WellView Version)]]), Table4[[#This Row],[Depth End (MD)]], Table4[[#This Row],[Depth End (MD)]]-F1172)</f>
        <v>85</v>
      </c>
      <c r="O1173" s="2">
        <f>IF(Table4[[#This Row],[Report Number]]=_xlfn.MINIFS(Table4[Report Number], Table4[Well Name (WellView Version)], Table4[[#This Row],[Well Name (WellView Version)]]), Table4[[#This Row],[Cum Time Log Days_WV]], Table4[[#This Row],[Cum Time Log Days_WV]]-G1172)</f>
        <v>1.0000000000000009</v>
      </c>
      <c r="P1173" s="2">
        <f>(Table4[[#This Row],[dZ ft]]&lt;=50)*Table4[[#This Row],[dT days]]</f>
        <v>0</v>
      </c>
      <c r="Q1173">
        <f>YEAR(Table4[[#This Row],[Report Start Date]])</f>
        <v>2024</v>
      </c>
      <c r="R1173">
        <f>Table4[[#This Row],[Year Start Date]]</f>
        <v>2024</v>
      </c>
    </row>
    <row r="1174" spans="2:18" x14ac:dyDescent="0.3">
      <c r="B1174">
        <v>1172</v>
      </c>
      <c r="C1174" t="s">
        <v>31</v>
      </c>
      <c r="D1174" t="s">
        <v>271</v>
      </c>
      <c r="E1174">
        <v>8</v>
      </c>
      <c r="F1174" s="2">
        <v>2755</v>
      </c>
      <c r="G1174" s="2">
        <v>7.1875000000000062</v>
      </c>
      <c r="H1174">
        <v>0</v>
      </c>
      <c r="I1174">
        <v>0</v>
      </c>
      <c r="J1174" s="7">
        <v>45483</v>
      </c>
      <c r="K1174" s="7">
        <v>45484</v>
      </c>
      <c r="L1174" t="s">
        <v>519</v>
      </c>
      <c r="M1174" t="str">
        <f>IFERROR(INDEX(Table2[Campaign], MATCH(Table4[[#This Row],[Well Name (WellView Version)]], Table2[Well Name
Actual], 0)), "A_Others")</f>
        <v>DRJ - 2024</v>
      </c>
      <c r="N1174" s="19">
        <f>IF(Table4[[#This Row],[Report Number]]=_xlfn.MINIFS(Table4[Report Number], Table4[Well Name (WellView Version)], Table4[[#This Row],[Well Name (WellView Version)]]), Table4[[#This Row],[Depth End (MD)]], Table4[[#This Row],[Depth End (MD)]]-F1173)</f>
        <v>0</v>
      </c>
      <c r="O1174" s="2">
        <f>IF(Table4[[#This Row],[Report Number]]=_xlfn.MINIFS(Table4[Report Number], Table4[Well Name (WellView Version)], Table4[[#This Row],[Well Name (WellView Version)]]), Table4[[#This Row],[Cum Time Log Days_WV]], Table4[[#This Row],[Cum Time Log Days_WV]]-G1173)</f>
        <v>1.0000000000000009</v>
      </c>
      <c r="P1174" s="2">
        <f>(Table4[[#This Row],[dZ ft]]&lt;=50)*Table4[[#This Row],[dT days]]</f>
        <v>1.0000000000000009</v>
      </c>
      <c r="Q1174">
        <f>YEAR(Table4[[#This Row],[Report Start Date]])</f>
        <v>2024</v>
      </c>
      <c r="R1174">
        <f>Table4[[#This Row],[Year Start Date]]</f>
        <v>2024</v>
      </c>
    </row>
    <row r="1175" spans="2:18" x14ac:dyDescent="0.3">
      <c r="B1175">
        <v>1173</v>
      </c>
      <c r="C1175" t="s">
        <v>31</v>
      </c>
      <c r="D1175" t="s">
        <v>271</v>
      </c>
      <c r="E1175">
        <v>9</v>
      </c>
      <c r="F1175" s="2">
        <v>2755</v>
      </c>
      <c r="G1175" s="2">
        <v>8.1875000000000071</v>
      </c>
      <c r="H1175">
        <v>0</v>
      </c>
      <c r="I1175">
        <v>0</v>
      </c>
      <c r="J1175" s="7">
        <v>45484</v>
      </c>
      <c r="K1175" s="7">
        <v>45485</v>
      </c>
      <c r="L1175" t="s">
        <v>519</v>
      </c>
      <c r="M1175" t="str">
        <f>IFERROR(INDEX(Table2[Campaign], MATCH(Table4[[#This Row],[Well Name (WellView Version)]], Table2[Well Name
Actual], 0)), "A_Others")</f>
        <v>DRJ - 2024</v>
      </c>
      <c r="N1175" s="19">
        <f>IF(Table4[[#This Row],[Report Number]]=_xlfn.MINIFS(Table4[Report Number], Table4[Well Name (WellView Version)], Table4[[#This Row],[Well Name (WellView Version)]]), Table4[[#This Row],[Depth End (MD)]], Table4[[#This Row],[Depth End (MD)]]-F1174)</f>
        <v>0</v>
      </c>
      <c r="O1175" s="2">
        <f>IF(Table4[[#This Row],[Report Number]]=_xlfn.MINIFS(Table4[Report Number], Table4[Well Name (WellView Version)], Table4[[#This Row],[Well Name (WellView Version)]]), Table4[[#This Row],[Cum Time Log Days_WV]], Table4[[#This Row],[Cum Time Log Days_WV]]-G1174)</f>
        <v>1.0000000000000009</v>
      </c>
      <c r="P1175" s="2">
        <f>(Table4[[#This Row],[dZ ft]]&lt;=50)*Table4[[#This Row],[dT days]]</f>
        <v>1.0000000000000009</v>
      </c>
      <c r="Q1175">
        <f>YEAR(Table4[[#This Row],[Report Start Date]])</f>
        <v>2024</v>
      </c>
      <c r="R1175">
        <f>Table4[[#This Row],[Year Start Date]]</f>
        <v>2024</v>
      </c>
    </row>
    <row r="1176" spans="2:18" x14ac:dyDescent="0.3">
      <c r="B1176">
        <v>1174</v>
      </c>
      <c r="C1176" t="s">
        <v>31</v>
      </c>
      <c r="D1176" t="s">
        <v>271</v>
      </c>
      <c r="E1176">
        <v>10</v>
      </c>
      <c r="F1176" s="2">
        <v>2755</v>
      </c>
      <c r="G1176" s="2">
        <v>9.1875000000000089</v>
      </c>
      <c r="H1176">
        <v>0</v>
      </c>
      <c r="I1176">
        <v>0</v>
      </c>
      <c r="J1176" s="7">
        <v>45485</v>
      </c>
      <c r="K1176" s="7">
        <v>45486</v>
      </c>
      <c r="L1176" t="s">
        <v>519</v>
      </c>
      <c r="M1176" t="str">
        <f>IFERROR(INDEX(Table2[Campaign], MATCH(Table4[[#This Row],[Well Name (WellView Version)]], Table2[Well Name
Actual], 0)), "A_Others")</f>
        <v>DRJ - 2024</v>
      </c>
      <c r="N1176" s="19">
        <f>IF(Table4[[#This Row],[Report Number]]=_xlfn.MINIFS(Table4[Report Number], Table4[Well Name (WellView Version)], Table4[[#This Row],[Well Name (WellView Version)]]), Table4[[#This Row],[Depth End (MD)]], Table4[[#This Row],[Depth End (MD)]]-F1175)</f>
        <v>0</v>
      </c>
      <c r="O1176" s="2">
        <f>IF(Table4[[#This Row],[Report Number]]=_xlfn.MINIFS(Table4[Report Number], Table4[Well Name (WellView Version)], Table4[[#This Row],[Well Name (WellView Version)]]), Table4[[#This Row],[Cum Time Log Days_WV]], Table4[[#This Row],[Cum Time Log Days_WV]]-G1175)</f>
        <v>1.0000000000000018</v>
      </c>
      <c r="P1176" s="2">
        <f>(Table4[[#This Row],[dZ ft]]&lt;=50)*Table4[[#This Row],[dT days]]</f>
        <v>1.0000000000000018</v>
      </c>
      <c r="Q1176">
        <f>YEAR(Table4[[#This Row],[Report Start Date]])</f>
        <v>2024</v>
      </c>
      <c r="R1176">
        <f>Table4[[#This Row],[Year Start Date]]</f>
        <v>2024</v>
      </c>
    </row>
    <row r="1177" spans="2:18" x14ac:dyDescent="0.3">
      <c r="B1177">
        <v>1175</v>
      </c>
      <c r="C1177" t="s">
        <v>31</v>
      </c>
      <c r="D1177" t="s">
        <v>271</v>
      </c>
      <c r="E1177">
        <v>11</v>
      </c>
      <c r="F1177" s="2">
        <v>2755</v>
      </c>
      <c r="G1177" s="2">
        <v>10.187500000000011</v>
      </c>
      <c r="H1177">
        <v>0</v>
      </c>
      <c r="I1177">
        <v>0</v>
      </c>
      <c r="J1177" s="7">
        <v>45486</v>
      </c>
      <c r="K1177" s="7">
        <v>45487</v>
      </c>
      <c r="L1177" t="s">
        <v>521</v>
      </c>
      <c r="M1177" t="str">
        <f>IFERROR(INDEX(Table2[Campaign], MATCH(Table4[[#This Row],[Well Name (WellView Version)]], Table2[Well Name
Actual], 0)), "A_Others")</f>
        <v>DRJ - 2024</v>
      </c>
      <c r="N1177" s="19">
        <f>IF(Table4[[#This Row],[Report Number]]=_xlfn.MINIFS(Table4[Report Number], Table4[Well Name (WellView Version)], Table4[[#This Row],[Well Name (WellView Version)]]), Table4[[#This Row],[Depth End (MD)]], Table4[[#This Row],[Depth End (MD)]]-F1176)</f>
        <v>0</v>
      </c>
      <c r="O1177" s="2">
        <f>IF(Table4[[#This Row],[Report Number]]=_xlfn.MINIFS(Table4[Report Number], Table4[Well Name (WellView Version)], Table4[[#This Row],[Well Name (WellView Version)]]), Table4[[#This Row],[Cum Time Log Days_WV]], Table4[[#This Row],[Cum Time Log Days_WV]]-G1176)</f>
        <v>1.0000000000000018</v>
      </c>
      <c r="P1177" s="2">
        <f>(Table4[[#This Row],[dZ ft]]&lt;=50)*Table4[[#This Row],[dT days]]</f>
        <v>1.0000000000000018</v>
      </c>
      <c r="Q1177">
        <f>YEAR(Table4[[#This Row],[Report Start Date]])</f>
        <v>2024</v>
      </c>
      <c r="R1177">
        <f>Table4[[#This Row],[Year Start Date]]</f>
        <v>2024</v>
      </c>
    </row>
    <row r="1178" spans="2:18" x14ac:dyDescent="0.3">
      <c r="B1178">
        <v>1176</v>
      </c>
      <c r="C1178" t="s">
        <v>31</v>
      </c>
      <c r="D1178" t="s">
        <v>271</v>
      </c>
      <c r="E1178">
        <v>12</v>
      </c>
      <c r="F1178" s="2">
        <v>3116</v>
      </c>
      <c r="G1178" s="2">
        <v>11.187500000000011</v>
      </c>
      <c r="H1178">
        <v>360.99999999999983</v>
      </c>
      <c r="I1178">
        <v>360.99999999999983</v>
      </c>
      <c r="J1178" s="7">
        <v>45487</v>
      </c>
      <c r="K1178" s="7">
        <v>45488</v>
      </c>
      <c r="L1178" t="s">
        <v>521</v>
      </c>
      <c r="M1178" t="str">
        <f>IFERROR(INDEX(Table2[Campaign], MATCH(Table4[[#This Row],[Well Name (WellView Version)]], Table2[Well Name
Actual], 0)), "A_Others")</f>
        <v>DRJ - 2024</v>
      </c>
      <c r="N1178" s="19">
        <f>IF(Table4[[#This Row],[Report Number]]=_xlfn.MINIFS(Table4[Report Number], Table4[Well Name (WellView Version)], Table4[[#This Row],[Well Name (WellView Version)]]), Table4[[#This Row],[Depth End (MD)]], Table4[[#This Row],[Depth End (MD)]]-F1177)</f>
        <v>361</v>
      </c>
      <c r="O1178" s="2">
        <f>IF(Table4[[#This Row],[Report Number]]=_xlfn.MINIFS(Table4[Report Number], Table4[Well Name (WellView Version)], Table4[[#This Row],[Well Name (WellView Version)]]), Table4[[#This Row],[Cum Time Log Days_WV]], Table4[[#This Row],[Cum Time Log Days_WV]]-G1177)</f>
        <v>1</v>
      </c>
      <c r="P1178" s="2">
        <f>(Table4[[#This Row],[dZ ft]]&lt;=50)*Table4[[#This Row],[dT days]]</f>
        <v>0</v>
      </c>
      <c r="Q1178">
        <f>YEAR(Table4[[#This Row],[Report Start Date]])</f>
        <v>2024</v>
      </c>
      <c r="R1178">
        <f>Table4[[#This Row],[Year Start Date]]</f>
        <v>2024</v>
      </c>
    </row>
    <row r="1179" spans="2:18" x14ac:dyDescent="0.3">
      <c r="B1179">
        <v>1177</v>
      </c>
      <c r="C1179" t="s">
        <v>31</v>
      </c>
      <c r="D1179" t="s">
        <v>271</v>
      </c>
      <c r="E1179">
        <v>13</v>
      </c>
      <c r="F1179" s="2">
        <v>3964</v>
      </c>
      <c r="G1179" s="2">
        <v>12.187500000000011</v>
      </c>
      <c r="H1179">
        <v>848.00000000000011</v>
      </c>
      <c r="I1179">
        <v>848.00000000000011</v>
      </c>
      <c r="J1179" s="7">
        <v>45488</v>
      </c>
      <c r="K1179" s="7">
        <v>45489</v>
      </c>
      <c r="L1179" t="s">
        <v>521</v>
      </c>
      <c r="M1179" t="str">
        <f>IFERROR(INDEX(Table2[Campaign], MATCH(Table4[[#This Row],[Well Name (WellView Version)]], Table2[Well Name
Actual], 0)), "A_Others")</f>
        <v>DRJ - 2024</v>
      </c>
      <c r="N1179" s="19">
        <f>IF(Table4[[#This Row],[Report Number]]=_xlfn.MINIFS(Table4[Report Number], Table4[Well Name (WellView Version)], Table4[[#This Row],[Well Name (WellView Version)]]), Table4[[#This Row],[Depth End (MD)]], Table4[[#This Row],[Depth End (MD)]]-F1178)</f>
        <v>848</v>
      </c>
      <c r="O1179" s="2">
        <f>IF(Table4[[#This Row],[Report Number]]=_xlfn.MINIFS(Table4[Report Number], Table4[Well Name (WellView Version)], Table4[[#This Row],[Well Name (WellView Version)]]), Table4[[#This Row],[Cum Time Log Days_WV]], Table4[[#This Row],[Cum Time Log Days_WV]]-G1178)</f>
        <v>1</v>
      </c>
      <c r="P1179" s="2">
        <f>(Table4[[#This Row],[dZ ft]]&lt;=50)*Table4[[#This Row],[dT days]]</f>
        <v>0</v>
      </c>
      <c r="Q1179">
        <f>YEAR(Table4[[#This Row],[Report Start Date]])</f>
        <v>2024</v>
      </c>
      <c r="R1179">
        <f>Table4[[#This Row],[Year Start Date]]</f>
        <v>2024</v>
      </c>
    </row>
    <row r="1180" spans="2:18" x14ac:dyDescent="0.3">
      <c r="B1180">
        <v>1178</v>
      </c>
      <c r="C1180" t="s">
        <v>31</v>
      </c>
      <c r="D1180" t="s">
        <v>271</v>
      </c>
      <c r="E1180">
        <v>14</v>
      </c>
      <c r="F1180" s="2">
        <v>5058</v>
      </c>
      <c r="G1180" s="2">
        <v>13.187500000000011</v>
      </c>
      <c r="H1180">
        <v>1093.9999999999998</v>
      </c>
      <c r="I1180">
        <v>1093.9999999999998</v>
      </c>
      <c r="J1180" s="7">
        <v>45489</v>
      </c>
      <c r="K1180" s="7">
        <v>45490</v>
      </c>
      <c r="L1180" t="s">
        <v>521</v>
      </c>
      <c r="M1180" t="str">
        <f>IFERROR(INDEX(Table2[Campaign], MATCH(Table4[[#This Row],[Well Name (WellView Version)]], Table2[Well Name
Actual], 0)), "A_Others")</f>
        <v>DRJ - 2024</v>
      </c>
      <c r="N1180" s="19">
        <f>IF(Table4[[#This Row],[Report Number]]=_xlfn.MINIFS(Table4[Report Number], Table4[Well Name (WellView Version)], Table4[[#This Row],[Well Name (WellView Version)]]), Table4[[#This Row],[Depth End (MD)]], Table4[[#This Row],[Depth End (MD)]]-F1179)</f>
        <v>1094</v>
      </c>
      <c r="O1180" s="2">
        <f>IF(Table4[[#This Row],[Report Number]]=_xlfn.MINIFS(Table4[Report Number], Table4[Well Name (WellView Version)], Table4[[#This Row],[Well Name (WellView Version)]]), Table4[[#This Row],[Cum Time Log Days_WV]], Table4[[#This Row],[Cum Time Log Days_WV]]-G1179)</f>
        <v>1</v>
      </c>
      <c r="P1180" s="2">
        <f>(Table4[[#This Row],[dZ ft]]&lt;=50)*Table4[[#This Row],[dT days]]</f>
        <v>0</v>
      </c>
      <c r="Q1180">
        <f>YEAR(Table4[[#This Row],[Report Start Date]])</f>
        <v>2024</v>
      </c>
      <c r="R1180">
        <f>Table4[[#This Row],[Year Start Date]]</f>
        <v>2024</v>
      </c>
    </row>
    <row r="1181" spans="2:18" x14ac:dyDescent="0.3">
      <c r="B1181">
        <v>1179</v>
      </c>
      <c r="C1181" t="s">
        <v>31</v>
      </c>
      <c r="D1181" t="s">
        <v>271</v>
      </c>
      <c r="E1181">
        <v>15</v>
      </c>
      <c r="F1181" s="2">
        <v>5492</v>
      </c>
      <c r="G1181" s="2">
        <v>14.187500000000011</v>
      </c>
      <c r="H1181">
        <v>434.00000000000023</v>
      </c>
      <c r="I1181">
        <v>434.00000000000023</v>
      </c>
      <c r="J1181" s="7">
        <v>45490</v>
      </c>
      <c r="K1181" s="7">
        <v>45491</v>
      </c>
      <c r="L1181" t="s">
        <v>520</v>
      </c>
      <c r="M1181" t="str">
        <f>IFERROR(INDEX(Table2[Campaign], MATCH(Table4[[#This Row],[Well Name (WellView Version)]], Table2[Well Name
Actual], 0)), "A_Others")</f>
        <v>DRJ - 2024</v>
      </c>
      <c r="N1181" s="19">
        <f>IF(Table4[[#This Row],[Report Number]]=_xlfn.MINIFS(Table4[Report Number], Table4[Well Name (WellView Version)], Table4[[#This Row],[Well Name (WellView Version)]]), Table4[[#This Row],[Depth End (MD)]], Table4[[#This Row],[Depth End (MD)]]-F1180)</f>
        <v>434</v>
      </c>
      <c r="O1181" s="2">
        <f>IF(Table4[[#This Row],[Report Number]]=_xlfn.MINIFS(Table4[Report Number], Table4[Well Name (WellView Version)], Table4[[#This Row],[Well Name (WellView Version)]]), Table4[[#This Row],[Cum Time Log Days_WV]], Table4[[#This Row],[Cum Time Log Days_WV]]-G1180)</f>
        <v>1</v>
      </c>
      <c r="P1181" s="2">
        <f>(Table4[[#This Row],[dZ ft]]&lt;=50)*Table4[[#This Row],[dT days]]</f>
        <v>0</v>
      </c>
      <c r="Q1181">
        <f>YEAR(Table4[[#This Row],[Report Start Date]])</f>
        <v>2024</v>
      </c>
      <c r="R1181">
        <f>Table4[[#This Row],[Year Start Date]]</f>
        <v>2024</v>
      </c>
    </row>
    <row r="1182" spans="2:18" x14ac:dyDescent="0.3">
      <c r="B1182">
        <v>1180</v>
      </c>
      <c r="C1182" t="s">
        <v>31</v>
      </c>
      <c r="D1182" t="s">
        <v>271</v>
      </c>
      <c r="E1182">
        <v>16</v>
      </c>
      <c r="F1182" s="2">
        <v>5492</v>
      </c>
      <c r="G1182" s="2">
        <v>15.187500000000011</v>
      </c>
      <c r="H1182">
        <v>0</v>
      </c>
      <c r="I1182">
        <v>0</v>
      </c>
      <c r="J1182" s="7">
        <v>45491</v>
      </c>
      <c r="K1182" s="7">
        <v>45492</v>
      </c>
      <c r="L1182" t="s">
        <v>520</v>
      </c>
      <c r="M1182" t="str">
        <f>IFERROR(INDEX(Table2[Campaign], MATCH(Table4[[#This Row],[Well Name (WellView Version)]], Table2[Well Name
Actual], 0)), "A_Others")</f>
        <v>DRJ - 2024</v>
      </c>
      <c r="N1182" s="19">
        <f>IF(Table4[[#This Row],[Report Number]]=_xlfn.MINIFS(Table4[Report Number], Table4[Well Name (WellView Version)], Table4[[#This Row],[Well Name (WellView Version)]]), Table4[[#This Row],[Depth End (MD)]], Table4[[#This Row],[Depth End (MD)]]-F1181)</f>
        <v>0</v>
      </c>
      <c r="O1182" s="2">
        <f>IF(Table4[[#This Row],[Report Number]]=_xlfn.MINIFS(Table4[Report Number], Table4[Well Name (WellView Version)], Table4[[#This Row],[Well Name (WellView Version)]]), Table4[[#This Row],[Cum Time Log Days_WV]], Table4[[#This Row],[Cum Time Log Days_WV]]-G1181)</f>
        <v>1</v>
      </c>
      <c r="P1182" s="2">
        <f>(Table4[[#This Row],[dZ ft]]&lt;=50)*Table4[[#This Row],[dT days]]</f>
        <v>1</v>
      </c>
      <c r="Q1182">
        <f>YEAR(Table4[[#This Row],[Report Start Date]])</f>
        <v>2024</v>
      </c>
      <c r="R1182">
        <f>Table4[[#This Row],[Year Start Date]]</f>
        <v>2024</v>
      </c>
    </row>
    <row r="1183" spans="2:18" x14ac:dyDescent="0.3">
      <c r="B1183">
        <v>1181</v>
      </c>
      <c r="C1183" t="s">
        <v>31</v>
      </c>
      <c r="D1183" t="s">
        <v>271</v>
      </c>
      <c r="E1183">
        <v>17</v>
      </c>
      <c r="F1183" s="2">
        <v>5668</v>
      </c>
      <c r="G1183" s="2">
        <v>16.187500000000011</v>
      </c>
      <c r="H1183">
        <v>176.00000000000009</v>
      </c>
      <c r="I1183">
        <v>176.00000000000009</v>
      </c>
      <c r="J1183" s="7">
        <v>45492</v>
      </c>
      <c r="K1183" s="7">
        <v>45493</v>
      </c>
      <c r="L1183" t="s">
        <v>520</v>
      </c>
      <c r="M1183" t="str">
        <f>IFERROR(INDEX(Table2[Campaign], MATCH(Table4[[#This Row],[Well Name (WellView Version)]], Table2[Well Name
Actual], 0)), "A_Others")</f>
        <v>DRJ - 2024</v>
      </c>
      <c r="N1183" s="19">
        <f>IF(Table4[[#This Row],[Report Number]]=_xlfn.MINIFS(Table4[Report Number], Table4[Well Name (WellView Version)], Table4[[#This Row],[Well Name (WellView Version)]]), Table4[[#This Row],[Depth End (MD)]], Table4[[#This Row],[Depth End (MD)]]-F1182)</f>
        <v>176</v>
      </c>
      <c r="O1183" s="2">
        <f>IF(Table4[[#This Row],[Report Number]]=_xlfn.MINIFS(Table4[Report Number], Table4[Well Name (WellView Version)], Table4[[#This Row],[Well Name (WellView Version)]]), Table4[[#This Row],[Cum Time Log Days_WV]], Table4[[#This Row],[Cum Time Log Days_WV]]-G1182)</f>
        <v>1</v>
      </c>
      <c r="P1183" s="2">
        <f>(Table4[[#This Row],[dZ ft]]&lt;=50)*Table4[[#This Row],[dT days]]</f>
        <v>0</v>
      </c>
      <c r="Q1183">
        <f>YEAR(Table4[[#This Row],[Report Start Date]])</f>
        <v>2024</v>
      </c>
      <c r="R1183">
        <f>Table4[[#This Row],[Year Start Date]]</f>
        <v>2024</v>
      </c>
    </row>
    <row r="1184" spans="2:18" x14ac:dyDescent="0.3">
      <c r="B1184">
        <v>1182</v>
      </c>
      <c r="C1184" t="s">
        <v>31</v>
      </c>
      <c r="D1184" t="s">
        <v>271</v>
      </c>
      <c r="E1184">
        <v>18</v>
      </c>
      <c r="F1184" s="2">
        <v>6000</v>
      </c>
      <c r="G1184" s="2">
        <v>17.187500000000011</v>
      </c>
      <c r="H1184">
        <v>332.00000000000017</v>
      </c>
      <c r="I1184">
        <v>332.00000000000017</v>
      </c>
      <c r="J1184" s="7">
        <v>45493</v>
      </c>
      <c r="K1184" s="7">
        <v>45494</v>
      </c>
      <c r="L1184" t="s">
        <v>522</v>
      </c>
      <c r="M1184" t="str">
        <f>IFERROR(INDEX(Table2[Campaign], MATCH(Table4[[#This Row],[Well Name (WellView Version)]], Table2[Well Name
Actual], 0)), "A_Others")</f>
        <v>DRJ - 2024</v>
      </c>
      <c r="N1184" s="19">
        <f>IF(Table4[[#This Row],[Report Number]]=_xlfn.MINIFS(Table4[Report Number], Table4[Well Name (WellView Version)], Table4[[#This Row],[Well Name (WellView Version)]]), Table4[[#This Row],[Depth End (MD)]], Table4[[#This Row],[Depth End (MD)]]-F1183)</f>
        <v>332</v>
      </c>
      <c r="O1184" s="2">
        <f>IF(Table4[[#This Row],[Report Number]]=_xlfn.MINIFS(Table4[Report Number], Table4[Well Name (WellView Version)], Table4[[#This Row],[Well Name (WellView Version)]]), Table4[[#This Row],[Cum Time Log Days_WV]], Table4[[#This Row],[Cum Time Log Days_WV]]-G1183)</f>
        <v>1</v>
      </c>
      <c r="P1184" s="2">
        <f>(Table4[[#This Row],[dZ ft]]&lt;=50)*Table4[[#This Row],[dT days]]</f>
        <v>0</v>
      </c>
      <c r="Q1184">
        <f>YEAR(Table4[[#This Row],[Report Start Date]])</f>
        <v>2024</v>
      </c>
      <c r="R1184">
        <f>Table4[[#This Row],[Year Start Date]]</f>
        <v>2024</v>
      </c>
    </row>
    <row r="1185" spans="2:18" x14ac:dyDescent="0.3">
      <c r="B1185">
        <v>1183</v>
      </c>
      <c r="C1185" t="s">
        <v>31</v>
      </c>
      <c r="D1185" t="s">
        <v>271</v>
      </c>
      <c r="E1185">
        <v>19</v>
      </c>
      <c r="F1185" s="2">
        <v>6000</v>
      </c>
      <c r="G1185" s="2">
        <v>18.187500000000011</v>
      </c>
      <c r="H1185">
        <v>0</v>
      </c>
      <c r="I1185">
        <v>0</v>
      </c>
      <c r="J1185" s="7">
        <v>45494</v>
      </c>
      <c r="K1185" s="7">
        <v>45495</v>
      </c>
      <c r="L1185" t="s">
        <v>522</v>
      </c>
      <c r="M1185" t="str">
        <f>IFERROR(INDEX(Table2[Campaign], MATCH(Table4[[#This Row],[Well Name (WellView Version)]], Table2[Well Name
Actual], 0)), "A_Others")</f>
        <v>DRJ - 2024</v>
      </c>
      <c r="N1185" s="19">
        <f>IF(Table4[[#This Row],[Report Number]]=_xlfn.MINIFS(Table4[Report Number], Table4[Well Name (WellView Version)], Table4[[#This Row],[Well Name (WellView Version)]]), Table4[[#This Row],[Depth End (MD)]], Table4[[#This Row],[Depth End (MD)]]-F1184)</f>
        <v>0</v>
      </c>
      <c r="O1185" s="2">
        <f>IF(Table4[[#This Row],[Report Number]]=_xlfn.MINIFS(Table4[Report Number], Table4[Well Name (WellView Version)], Table4[[#This Row],[Well Name (WellView Version)]]), Table4[[#This Row],[Cum Time Log Days_WV]], Table4[[#This Row],[Cum Time Log Days_WV]]-G1184)</f>
        <v>1</v>
      </c>
      <c r="P1185" s="2">
        <f>(Table4[[#This Row],[dZ ft]]&lt;=50)*Table4[[#This Row],[dT days]]</f>
        <v>1</v>
      </c>
      <c r="Q1185">
        <f>YEAR(Table4[[#This Row],[Report Start Date]])</f>
        <v>2024</v>
      </c>
      <c r="R1185">
        <f>Table4[[#This Row],[Year Start Date]]</f>
        <v>2024</v>
      </c>
    </row>
    <row r="1186" spans="2:18" x14ac:dyDescent="0.3">
      <c r="B1186">
        <v>1184</v>
      </c>
      <c r="C1186" t="s">
        <v>31</v>
      </c>
      <c r="D1186" t="s">
        <v>271</v>
      </c>
      <c r="E1186">
        <v>20</v>
      </c>
      <c r="F1186" s="2">
        <v>6000</v>
      </c>
      <c r="G1186" s="2">
        <v>18.229166666666679</v>
      </c>
      <c r="H1186">
        <v>0</v>
      </c>
      <c r="I1186">
        <v>0</v>
      </c>
      <c r="J1186" s="7">
        <v>45495</v>
      </c>
      <c r="K1186" s="7">
        <v>45495.041666666664</v>
      </c>
      <c r="L1186" t="s">
        <v>522</v>
      </c>
      <c r="M1186" t="str">
        <f>IFERROR(INDEX(Table2[Campaign], MATCH(Table4[[#This Row],[Well Name (WellView Version)]], Table2[Well Name
Actual], 0)), "A_Others")</f>
        <v>DRJ - 2024</v>
      </c>
      <c r="N1186" s="19">
        <f>IF(Table4[[#This Row],[Report Number]]=_xlfn.MINIFS(Table4[Report Number], Table4[Well Name (WellView Version)], Table4[[#This Row],[Well Name (WellView Version)]]), Table4[[#This Row],[Depth End (MD)]], Table4[[#This Row],[Depth End (MD)]]-F1185)</f>
        <v>0</v>
      </c>
      <c r="O1186" s="2">
        <f>IF(Table4[[#This Row],[Report Number]]=_xlfn.MINIFS(Table4[Report Number], Table4[Well Name (WellView Version)], Table4[[#This Row],[Well Name (WellView Version)]]), Table4[[#This Row],[Cum Time Log Days_WV]], Table4[[#This Row],[Cum Time Log Days_WV]]-G1185)</f>
        <v>4.1666666666667851E-2</v>
      </c>
      <c r="P1186" s="2">
        <f>(Table4[[#This Row],[dZ ft]]&lt;=50)*Table4[[#This Row],[dT days]]</f>
        <v>4.1666666666667851E-2</v>
      </c>
      <c r="Q1186">
        <f>YEAR(Table4[[#This Row],[Report Start Date]])</f>
        <v>2024</v>
      </c>
      <c r="R1186">
        <f>Table4[[#This Row],[Year Start Date]]</f>
        <v>2024</v>
      </c>
    </row>
    <row r="1187" spans="2:18" x14ac:dyDescent="0.3">
      <c r="B1187">
        <v>1185</v>
      </c>
      <c r="C1187" t="s">
        <v>32</v>
      </c>
      <c r="D1187" t="s">
        <v>271</v>
      </c>
      <c r="E1187">
        <v>1</v>
      </c>
      <c r="F1187" s="2">
        <v>231</v>
      </c>
      <c r="G1187" s="2">
        <v>2.083333333333335E-2</v>
      </c>
      <c r="H1187">
        <v>170</v>
      </c>
      <c r="I1187">
        <v>170</v>
      </c>
      <c r="J1187" s="7">
        <v>45506.979166666664</v>
      </c>
      <c r="K1187" s="7">
        <v>45507</v>
      </c>
      <c r="L1187" t="s">
        <v>526</v>
      </c>
      <c r="M1187" t="str">
        <f>IFERROR(INDEX(Table2[Campaign], MATCH(Table4[[#This Row],[Well Name (WellView Version)]], Table2[Well Name
Actual], 0)), "A_Others")</f>
        <v>DRJ - 2024</v>
      </c>
      <c r="N1187" s="19">
        <f>IF(Table4[[#This Row],[Report Number]]=_xlfn.MINIFS(Table4[Report Number], Table4[Well Name (WellView Version)], Table4[[#This Row],[Well Name (WellView Version)]]), Table4[[#This Row],[Depth End (MD)]], Table4[[#This Row],[Depth End (MD)]]-F1186)</f>
        <v>231</v>
      </c>
      <c r="O1187" s="2">
        <f>IF(Table4[[#This Row],[Report Number]]=_xlfn.MINIFS(Table4[Report Number], Table4[Well Name (WellView Version)], Table4[[#This Row],[Well Name (WellView Version)]]), Table4[[#This Row],[Cum Time Log Days_WV]], Table4[[#This Row],[Cum Time Log Days_WV]]-G1186)</f>
        <v>2.083333333333335E-2</v>
      </c>
      <c r="P1187" s="2">
        <f>(Table4[[#This Row],[dZ ft]]&lt;=50)*Table4[[#This Row],[dT days]]</f>
        <v>0</v>
      </c>
      <c r="Q1187">
        <f>YEAR(Table4[[#This Row],[Report Start Date]])</f>
        <v>2024</v>
      </c>
      <c r="R1187">
        <f>Table4[[#This Row],[Year Start Date]]</f>
        <v>2024</v>
      </c>
    </row>
    <row r="1188" spans="2:18" x14ac:dyDescent="0.3">
      <c r="B1188">
        <v>1186</v>
      </c>
      <c r="C1188" t="s">
        <v>32</v>
      </c>
      <c r="D1188" t="s">
        <v>271</v>
      </c>
      <c r="E1188">
        <v>2</v>
      </c>
      <c r="F1188" s="2">
        <v>744</v>
      </c>
      <c r="G1188" s="2">
        <v>1.0208333333333339</v>
      </c>
      <c r="H1188">
        <v>513.00000000000011</v>
      </c>
      <c r="I1188">
        <v>513.00000000000011</v>
      </c>
      <c r="J1188" s="7">
        <v>45507</v>
      </c>
      <c r="K1188" s="7">
        <v>45508</v>
      </c>
      <c r="L1188" t="s">
        <v>526</v>
      </c>
      <c r="M1188" t="str">
        <f>IFERROR(INDEX(Table2[Campaign], MATCH(Table4[[#This Row],[Well Name (WellView Version)]], Table2[Well Name
Actual], 0)), "A_Others")</f>
        <v>DRJ - 2024</v>
      </c>
      <c r="N1188" s="19">
        <f>IF(Table4[[#This Row],[Report Number]]=_xlfn.MINIFS(Table4[Report Number], Table4[Well Name (WellView Version)], Table4[[#This Row],[Well Name (WellView Version)]]), Table4[[#This Row],[Depth End (MD)]], Table4[[#This Row],[Depth End (MD)]]-F1187)</f>
        <v>513</v>
      </c>
      <c r="O1188" s="2">
        <f>IF(Table4[[#This Row],[Report Number]]=_xlfn.MINIFS(Table4[Report Number], Table4[Well Name (WellView Version)], Table4[[#This Row],[Well Name (WellView Version)]]), Table4[[#This Row],[Cum Time Log Days_WV]], Table4[[#This Row],[Cum Time Log Days_WV]]-G1187)</f>
        <v>1.0000000000000007</v>
      </c>
      <c r="P1188" s="2">
        <f>(Table4[[#This Row],[dZ ft]]&lt;=50)*Table4[[#This Row],[dT days]]</f>
        <v>0</v>
      </c>
      <c r="Q1188">
        <f>YEAR(Table4[[#This Row],[Report Start Date]])</f>
        <v>2024</v>
      </c>
      <c r="R1188">
        <f>Table4[[#This Row],[Year Start Date]]</f>
        <v>2024</v>
      </c>
    </row>
    <row r="1189" spans="2:18" x14ac:dyDescent="0.3">
      <c r="B1189">
        <v>1187</v>
      </c>
      <c r="C1189" t="s">
        <v>32</v>
      </c>
      <c r="D1189" t="s">
        <v>271</v>
      </c>
      <c r="E1189">
        <v>3</v>
      </c>
      <c r="F1189" s="2">
        <v>1300</v>
      </c>
      <c r="G1189" s="2">
        <v>2.0208333333333348</v>
      </c>
      <c r="H1189">
        <v>555.99999999999989</v>
      </c>
      <c r="I1189">
        <v>555.99999999999989</v>
      </c>
      <c r="J1189" s="7">
        <v>45508</v>
      </c>
      <c r="K1189" s="7">
        <v>45509</v>
      </c>
      <c r="L1189" t="s">
        <v>526</v>
      </c>
      <c r="M1189" t="str">
        <f>IFERROR(INDEX(Table2[Campaign], MATCH(Table4[[#This Row],[Well Name (WellView Version)]], Table2[Well Name
Actual], 0)), "A_Others")</f>
        <v>DRJ - 2024</v>
      </c>
      <c r="N1189" s="19">
        <f>IF(Table4[[#This Row],[Report Number]]=_xlfn.MINIFS(Table4[Report Number], Table4[Well Name (WellView Version)], Table4[[#This Row],[Well Name (WellView Version)]]), Table4[[#This Row],[Depth End (MD)]], Table4[[#This Row],[Depth End (MD)]]-F1188)</f>
        <v>556</v>
      </c>
      <c r="O1189" s="2">
        <f>IF(Table4[[#This Row],[Report Number]]=_xlfn.MINIFS(Table4[Report Number], Table4[Well Name (WellView Version)], Table4[[#This Row],[Well Name (WellView Version)]]), Table4[[#This Row],[Cum Time Log Days_WV]], Table4[[#This Row],[Cum Time Log Days_WV]]-G1188)</f>
        <v>1.0000000000000009</v>
      </c>
      <c r="P1189" s="2">
        <f>(Table4[[#This Row],[dZ ft]]&lt;=50)*Table4[[#This Row],[dT days]]</f>
        <v>0</v>
      </c>
      <c r="Q1189">
        <f>YEAR(Table4[[#This Row],[Report Start Date]])</f>
        <v>2024</v>
      </c>
      <c r="R1189">
        <f>Table4[[#This Row],[Year Start Date]]</f>
        <v>2024</v>
      </c>
    </row>
    <row r="1190" spans="2:18" x14ac:dyDescent="0.3">
      <c r="B1190">
        <v>1188</v>
      </c>
      <c r="C1190" t="s">
        <v>32</v>
      </c>
      <c r="D1190" t="s">
        <v>271</v>
      </c>
      <c r="E1190">
        <v>4</v>
      </c>
      <c r="F1190" s="2">
        <v>1300</v>
      </c>
      <c r="G1190" s="2">
        <v>3.0208333333333357</v>
      </c>
      <c r="H1190">
        <v>0</v>
      </c>
      <c r="I1190">
        <v>0</v>
      </c>
      <c r="J1190" s="7">
        <v>45509</v>
      </c>
      <c r="K1190" s="7">
        <v>45510</v>
      </c>
      <c r="L1190" t="s">
        <v>527</v>
      </c>
      <c r="M1190" t="str">
        <f>IFERROR(INDEX(Table2[Campaign], MATCH(Table4[[#This Row],[Well Name (WellView Version)]], Table2[Well Name
Actual], 0)), "A_Others")</f>
        <v>DRJ - 2024</v>
      </c>
      <c r="N1190" s="19">
        <f>IF(Table4[[#This Row],[Report Number]]=_xlfn.MINIFS(Table4[Report Number], Table4[Well Name (WellView Version)], Table4[[#This Row],[Well Name (WellView Version)]]), Table4[[#This Row],[Depth End (MD)]], Table4[[#This Row],[Depth End (MD)]]-F1189)</f>
        <v>0</v>
      </c>
      <c r="O1190" s="2">
        <f>IF(Table4[[#This Row],[Report Number]]=_xlfn.MINIFS(Table4[Report Number], Table4[Well Name (WellView Version)], Table4[[#This Row],[Well Name (WellView Version)]]), Table4[[#This Row],[Cum Time Log Days_WV]], Table4[[#This Row],[Cum Time Log Days_WV]]-G1189)</f>
        <v>1.0000000000000009</v>
      </c>
      <c r="P1190" s="2">
        <f>(Table4[[#This Row],[dZ ft]]&lt;=50)*Table4[[#This Row],[dT days]]</f>
        <v>1.0000000000000009</v>
      </c>
      <c r="Q1190">
        <f>YEAR(Table4[[#This Row],[Report Start Date]])</f>
        <v>2024</v>
      </c>
      <c r="R1190">
        <f>Table4[[#This Row],[Year Start Date]]</f>
        <v>2024</v>
      </c>
    </row>
    <row r="1191" spans="2:18" x14ac:dyDescent="0.3">
      <c r="B1191">
        <v>1189</v>
      </c>
      <c r="C1191" t="s">
        <v>32</v>
      </c>
      <c r="D1191" t="s">
        <v>271</v>
      </c>
      <c r="E1191">
        <v>5</v>
      </c>
      <c r="F1191" s="2">
        <v>1469</v>
      </c>
      <c r="G1191" s="2">
        <v>4.0208333333333366</v>
      </c>
      <c r="H1191">
        <v>213.00000000000011</v>
      </c>
      <c r="I1191">
        <v>213.00000000000011</v>
      </c>
      <c r="J1191" s="7">
        <v>45510</v>
      </c>
      <c r="K1191" s="7">
        <v>45511</v>
      </c>
      <c r="L1191" t="s">
        <v>527</v>
      </c>
      <c r="M1191" t="str">
        <f>IFERROR(INDEX(Table2[Campaign], MATCH(Table4[[#This Row],[Well Name (WellView Version)]], Table2[Well Name
Actual], 0)), "A_Others")</f>
        <v>DRJ - 2024</v>
      </c>
      <c r="N1191" s="19">
        <f>IF(Table4[[#This Row],[Report Number]]=_xlfn.MINIFS(Table4[Report Number], Table4[Well Name (WellView Version)], Table4[[#This Row],[Well Name (WellView Version)]]), Table4[[#This Row],[Depth End (MD)]], Table4[[#This Row],[Depth End (MD)]]-F1190)</f>
        <v>169</v>
      </c>
      <c r="O1191" s="2">
        <f>IF(Table4[[#This Row],[Report Number]]=_xlfn.MINIFS(Table4[Report Number], Table4[Well Name (WellView Version)], Table4[[#This Row],[Well Name (WellView Version)]]), Table4[[#This Row],[Cum Time Log Days_WV]], Table4[[#This Row],[Cum Time Log Days_WV]]-G1190)</f>
        <v>1.0000000000000009</v>
      </c>
      <c r="P1191" s="2">
        <f>(Table4[[#This Row],[dZ ft]]&lt;=50)*Table4[[#This Row],[dT days]]</f>
        <v>0</v>
      </c>
      <c r="Q1191">
        <f>YEAR(Table4[[#This Row],[Report Start Date]])</f>
        <v>2024</v>
      </c>
      <c r="R1191">
        <f>Table4[[#This Row],[Year Start Date]]</f>
        <v>2024</v>
      </c>
    </row>
    <row r="1192" spans="2:18" x14ac:dyDescent="0.3">
      <c r="B1192">
        <v>1190</v>
      </c>
      <c r="C1192" t="s">
        <v>32</v>
      </c>
      <c r="D1192" t="s">
        <v>271</v>
      </c>
      <c r="E1192">
        <v>6</v>
      </c>
      <c r="F1192" s="2">
        <v>2724</v>
      </c>
      <c r="G1192" s="2">
        <v>5.0208333333333375</v>
      </c>
      <c r="H1192">
        <v>1255</v>
      </c>
      <c r="I1192">
        <v>1255</v>
      </c>
      <c r="J1192" s="7">
        <v>45511</v>
      </c>
      <c r="K1192" s="7">
        <v>45512</v>
      </c>
      <c r="L1192" t="s">
        <v>527</v>
      </c>
      <c r="M1192" t="str">
        <f>IFERROR(INDEX(Table2[Campaign], MATCH(Table4[[#This Row],[Well Name (WellView Version)]], Table2[Well Name
Actual], 0)), "A_Others")</f>
        <v>DRJ - 2024</v>
      </c>
      <c r="N1192" s="19">
        <f>IF(Table4[[#This Row],[Report Number]]=_xlfn.MINIFS(Table4[Report Number], Table4[Well Name (WellView Version)], Table4[[#This Row],[Well Name (WellView Version)]]), Table4[[#This Row],[Depth End (MD)]], Table4[[#This Row],[Depth End (MD)]]-F1191)</f>
        <v>1255</v>
      </c>
      <c r="O1192" s="2">
        <f>IF(Table4[[#This Row],[Report Number]]=_xlfn.MINIFS(Table4[Report Number], Table4[Well Name (WellView Version)], Table4[[#This Row],[Well Name (WellView Version)]]), Table4[[#This Row],[Cum Time Log Days_WV]], Table4[[#This Row],[Cum Time Log Days_WV]]-G1191)</f>
        <v>1.0000000000000009</v>
      </c>
      <c r="P1192" s="2">
        <f>(Table4[[#This Row],[dZ ft]]&lt;=50)*Table4[[#This Row],[dT days]]</f>
        <v>0</v>
      </c>
      <c r="Q1192">
        <f>YEAR(Table4[[#This Row],[Report Start Date]])</f>
        <v>2024</v>
      </c>
      <c r="R1192">
        <f>Table4[[#This Row],[Year Start Date]]</f>
        <v>2024</v>
      </c>
    </row>
    <row r="1193" spans="2:18" x14ac:dyDescent="0.3">
      <c r="B1193">
        <v>1191</v>
      </c>
      <c r="C1193" t="s">
        <v>32</v>
      </c>
      <c r="D1193" t="s">
        <v>271</v>
      </c>
      <c r="E1193">
        <v>7</v>
      </c>
      <c r="F1193" s="2">
        <v>3310</v>
      </c>
      <c r="G1193" s="2">
        <v>6.0208333333333384</v>
      </c>
      <c r="H1193">
        <v>586</v>
      </c>
      <c r="I1193">
        <v>586</v>
      </c>
      <c r="J1193" s="7">
        <v>45512</v>
      </c>
      <c r="K1193" s="7">
        <v>45513</v>
      </c>
      <c r="L1193" t="s">
        <v>527</v>
      </c>
      <c r="M1193" t="str">
        <f>IFERROR(INDEX(Table2[Campaign], MATCH(Table4[[#This Row],[Well Name (WellView Version)]], Table2[Well Name
Actual], 0)), "A_Others")</f>
        <v>DRJ - 2024</v>
      </c>
      <c r="N1193" s="19">
        <f>IF(Table4[[#This Row],[Report Number]]=_xlfn.MINIFS(Table4[Report Number], Table4[Well Name (WellView Version)], Table4[[#This Row],[Well Name (WellView Version)]]), Table4[[#This Row],[Depth End (MD)]], Table4[[#This Row],[Depth End (MD)]]-F1192)</f>
        <v>586</v>
      </c>
      <c r="O1193" s="2">
        <f>IF(Table4[[#This Row],[Report Number]]=_xlfn.MINIFS(Table4[Report Number], Table4[Well Name (WellView Version)], Table4[[#This Row],[Well Name (WellView Version)]]), Table4[[#This Row],[Cum Time Log Days_WV]], Table4[[#This Row],[Cum Time Log Days_WV]]-G1192)</f>
        <v>1.0000000000000009</v>
      </c>
      <c r="P1193" s="2">
        <f>(Table4[[#This Row],[dZ ft]]&lt;=50)*Table4[[#This Row],[dT days]]</f>
        <v>0</v>
      </c>
      <c r="Q1193">
        <f>YEAR(Table4[[#This Row],[Report Start Date]])</f>
        <v>2024</v>
      </c>
      <c r="R1193">
        <f>Table4[[#This Row],[Year Start Date]]</f>
        <v>2024</v>
      </c>
    </row>
    <row r="1194" spans="2:18" x14ac:dyDescent="0.3">
      <c r="B1194">
        <v>1192</v>
      </c>
      <c r="C1194" t="s">
        <v>32</v>
      </c>
      <c r="D1194" t="s">
        <v>271</v>
      </c>
      <c r="E1194">
        <v>8</v>
      </c>
      <c r="F1194" s="2">
        <v>3320</v>
      </c>
      <c r="G1194" s="2">
        <v>7.0208333333333393</v>
      </c>
      <c r="H1194">
        <v>10.000000000000005</v>
      </c>
      <c r="I1194">
        <v>10.000000000000005</v>
      </c>
      <c r="J1194" s="7">
        <v>45513</v>
      </c>
      <c r="K1194" s="7">
        <v>45514</v>
      </c>
      <c r="L1194" t="s">
        <v>519</v>
      </c>
      <c r="M1194" t="str">
        <f>IFERROR(INDEX(Table2[Campaign], MATCH(Table4[[#This Row],[Well Name (WellView Version)]], Table2[Well Name
Actual], 0)), "A_Others")</f>
        <v>DRJ - 2024</v>
      </c>
      <c r="N1194" s="19">
        <f>IF(Table4[[#This Row],[Report Number]]=_xlfn.MINIFS(Table4[Report Number], Table4[Well Name (WellView Version)], Table4[[#This Row],[Well Name (WellView Version)]]), Table4[[#This Row],[Depth End (MD)]], Table4[[#This Row],[Depth End (MD)]]-F1193)</f>
        <v>10</v>
      </c>
      <c r="O1194" s="2">
        <f>IF(Table4[[#This Row],[Report Number]]=_xlfn.MINIFS(Table4[Report Number], Table4[Well Name (WellView Version)], Table4[[#This Row],[Well Name (WellView Version)]]), Table4[[#This Row],[Cum Time Log Days_WV]], Table4[[#This Row],[Cum Time Log Days_WV]]-G1193)</f>
        <v>1.0000000000000009</v>
      </c>
      <c r="P1194" s="2">
        <f>(Table4[[#This Row],[dZ ft]]&lt;=50)*Table4[[#This Row],[dT days]]</f>
        <v>1.0000000000000009</v>
      </c>
      <c r="Q1194">
        <f>YEAR(Table4[[#This Row],[Report Start Date]])</f>
        <v>2024</v>
      </c>
      <c r="R1194">
        <f>Table4[[#This Row],[Year Start Date]]</f>
        <v>2024</v>
      </c>
    </row>
    <row r="1195" spans="2:18" x14ac:dyDescent="0.3">
      <c r="B1195">
        <v>1193</v>
      </c>
      <c r="C1195" t="s">
        <v>32</v>
      </c>
      <c r="D1195" t="s">
        <v>271</v>
      </c>
      <c r="E1195">
        <v>9</v>
      </c>
      <c r="F1195" s="2">
        <v>3320</v>
      </c>
      <c r="G1195" s="2">
        <v>8.0208333333333393</v>
      </c>
      <c r="H1195">
        <v>0</v>
      </c>
      <c r="I1195">
        <v>0</v>
      </c>
      <c r="J1195" s="7">
        <v>45514</v>
      </c>
      <c r="K1195" s="7">
        <v>45515</v>
      </c>
      <c r="L1195" t="s">
        <v>519</v>
      </c>
      <c r="M1195" t="str">
        <f>IFERROR(INDEX(Table2[Campaign], MATCH(Table4[[#This Row],[Well Name (WellView Version)]], Table2[Well Name
Actual], 0)), "A_Others")</f>
        <v>DRJ - 2024</v>
      </c>
      <c r="N1195" s="19">
        <f>IF(Table4[[#This Row],[Report Number]]=_xlfn.MINIFS(Table4[Report Number], Table4[Well Name (WellView Version)], Table4[[#This Row],[Well Name (WellView Version)]]), Table4[[#This Row],[Depth End (MD)]], Table4[[#This Row],[Depth End (MD)]]-F1194)</f>
        <v>0</v>
      </c>
      <c r="O1195" s="2">
        <f>IF(Table4[[#This Row],[Report Number]]=_xlfn.MINIFS(Table4[Report Number], Table4[Well Name (WellView Version)], Table4[[#This Row],[Well Name (WellView Version)]]), Table4[[#This Row],[Cum Time Log Days_WV]], Table4[[#This Row],[Cum Time Log Days_WV]]-G1194)</f>
        <v>1</v>
      </c>
      <c r="P1195" s="2">
        <f>(Table4[[#This Row],[dZ ft]]&lt;=50)*Table4[[#This Row],[dT days]]</f>
        <v>1</v>
      </c>
      <c r="Q1195">
        <f>YEAR(Table4[[#This Row],[Report Start Date]])</f>
        <v>2024</v>
      </c>
      <c r="R1195">
        <f>Table4[[#This Row],[Year Start Date]]</f>
        <v>2024</v>
      </c>
    </row>
    <row r="1196" spans="2:18" x14ac:dyDescent="0.3">
      <c r="B1196">
        <v>1194</v>
      </c>
      <c r="C1196" t="s">
        <v>32</v>
      </c>
      <c r="D1196" t="s">
        <v>271</v>
      </c>
      <c r="E1196">
        <v>10</v>
      </c>
      <c r="F1196" s="2">
        <v>3320</v>
      </c>
      <c r="G1196" s="2">
        <v>9.0208333333333393</v>
      </c>
      <c r="H1196">
        <v>0</v>
      </c>
      <c r="I1196">
        <v>0</v>
      </c>
      <c r="J1196" s="7">
        <v>45515</v>
      </c>
      <c r="K1196" s="7">
        <v>45516</v>
      </c>
      <c r="L1196" t="s">
        <v>521</v>
      </c>
      <c r="M1196" t="str">
        <f>IFERROR(INDEX(Table2[Campaign], MATCH(Table4[[#This Row],[Well Name (WellView Version)]], Table2[Well Name
Actual], 0)), "A_Others")</f>
        <v>DRJ - 2024</v>
      </c>
      <c r="N1196" s="19">
        <f>IF(Table4[[#This Row],[Report Number]]=_xlfn.MINIFS(Table4[Report Number], Table4[Well Name (WellView Version)], Table4[[#This Row],[Well Name (WellView Version)]]), Table4[[#This Row],[Depth End (MD)]], Table4[[#This Row],[Depth End (MD)]]-F1195)</f>
        <v>0</v>
      </c>
      <c r="O1196" s="2">
        <f>IF(Table4[[#This Row],[Report Number]]=_xlfn.MINIFS(Table4[Report Number], Table4[Well Name (WellView Version)], Table4[[#This Row],[Well Name (WellView Version)]]), Table4[[#This Row],[Cum Time Log Days_WV]], Table4[[#This Row],[Cum Time Log Days_WV]]-G1195)</f>
        <v>1</v>
      </c>
      <c r="P1196" s="2">
        <f>(Table4[[#This Row],[dZ ft]]&lt;=50)*Table4[[#This Row],[dT days]]</f>
        <v>1</v>
      </c>
      <c r="Q1196">
        <f>YEAR(Table4[[#This Row],[Report Start Date]])</f>
        <v>2024</v>
      </c>
      <c r="R1196">
        <f>Table4[[#This Row],[Year Start Date]]</f>
        <v>2024</v>
      </c>
    </row>
    <row r="1197" spans="2:18" x14ac:dyDescent="0.3">
      <c r="B1197">
        <v>1195</v>
      </c>
      <c r="C1197" t="s">
        <v>32</v>
      </c>
      <c r="D1197" t="s">
        <v>271</v>
      </c>
      <c r="E1197">
        <v>11</v>
      </c>
      <c r="F1197" s="2">
        <v>3320</v>
      </c>
      <c r="G1197" s="2">
        <v>10.020833333333339</v>
      </c>
      <c r="H1197">
        <v>0</v>
      </c>
      <c r="I1197">
        <v>0</v>
      </c>
      <c r="J1197" s="7">
        <v>45516</v>
      </c>
      <c r="K1197" s="7">
        <v>45517</v>
      </c>
      <c r="L1197" t="s">
        <v>521</v>
      </c>
      <c r="M1197" t="str">
        <f>IFERROR(INDEX(Table2[Campaign], MATCH(Table4[[#This Row],[Well Name (WellView Version)]], Table2[Well Name
Actual], 0)), "A_Others")</f>
        <v>DRJ - 2024</v>
      </c>
      <c r="N1197" s="19">
        <f>IF(Table4[[#This Row],[Report Number]]=_xlfn.MINIFS(Table4[Report Number], Table4[Well Name (WellView Version)], Table4[[#This Row],[Well Name (WellView Version)]]), Table4[[#This Row],[Depth End (MD)]], Table4[[#This Row],[Depth End (MD)]]-F1196)</f>
        <v>0</v>
      </c>
      <c r="O1197" s="2">
        <f>IF(Table4[[#This Row],[Report Number]]=_xlfn.MINIFS(Table4[Report Number], Table4[Well Name (WellView Version)], Table4[[#This Row],[Well Name (WellView Version)]]), Table4[[#This Row],[Cum Time Log Days_WV]], Table4[[#This Row],[Cum Time Log Days_WV]]-G1196)</f>
        <v>1</v>
      </c>
      <c r="P1197" s="2">
        <f>(Table4[[#This Row],[dZ ft]]&lt;=50)*Table4[[#This Row],[dT days]]</f>
        <v>1</v>
      </c>
      <c r="Q1197">
        <f>YEAR(Table4[[#This Row],[Report Start Date]])</f>
        <v>2024</v>
      </c>
      <c r="R1197">
        <f>Table4[[#This Row],[Year Start Date]]</f>
        <v>2024</v>
      </c>
    </row>
    <row r="1198" spans="2:18" x14ac:dyDescent="0.3">
      <c r="B1198">
        <v>1196</v>
      </c>
      <c r="C1198" t="s">
        <v>32</v>
      </c>
      <c r="D1198" t="s">
        <v>271</v>
      </c>
      <c r="E1198">
        <v>12</v>
      </c>
      <c r="F1198" s="2">
        <v>3394.0000000000005</v>
      </c>
      <c r="G1198" s="2">
        <v>11.020833333333339</v>
      </c>
      <c r="H1198">
        <v>74.000000000000412</v>
      </c>
      <c r="I1198">
        <v>74.000000000000412</v>
      </c>
      <c r="J1198" s="7">
        <v>45517</v>
      </c>
      <c r="K1198" s="7">
        <v>45518</v>
      </c>
      <c r="L1198" t="s">
        <v>521</v>
      </c>
      <c r="M1198" t="str">
        <f>IFERROR(INDEX(Table2[Campaign], MATCH(Table4[[#This Row],[Well Name (WellView Version)]], Table2[Well Name
Actual], 0)), "A_Others")</f>
        <v>DRJ - 2024</v>
      </c>
      <c r="N1198" s="19">
        <f>IF(Table4[[#This Row],[Report Number]]=_xlfn.MINIFS(Table4[Report Number], Table4[Well Name (WellView Version)], Table4[[#This Row],[Well Name (WellView Version)]]), Table4[[#This Row],[Depth End (MD)]], Table4[[#This Row],[Depth End (MD)]]-F1197)</f>
        <v>74.000000000000455</v>
      </c>
      <c r="O1198" s="2">
        <f>IF(Table4[[#This Row],[Report Number]]=_xlfn.MINIFS(Table4[Report Number], Table4[Well Name (WellView Version)], Table4[[#This Row],[Well Name (WellView Version)]]), Table4[[#This Row],[Cum Time Log Days_WV]], Table4[[#This Row],[Cum Time Log Days_WV]]-G1197)</f>
        <v>1</v>
      </c>
      <c r="P1198" s="2">
        <f>(Table4[[#This Row],[dZ ft]]&lt;=50)*Table4[[#This Row],[dT days]]</f>
        <v>0</v>
      </c>
      <c r="Q1198">
        <f>YEAR(Table4[[#This Row],[Report Start Date]])</f>
        <v>2024</v>
      </c>
      <c r="R1198">
        <f>Table4[[#This Row],[Year Start Date]]</f>
        <v>2024</v>
      </c>
    </row>
    <row r="1199" spans="2:18" x14ac:dyDescent="0.3">
      <c r="B1199">
        <v>1197</v>
      </c>
      <c r="C1199" t="s">
        <v>32</v>
      </c>
      <c r="D1199" t="s">
        <v>271</v>
      </c>
      <c r="E1199">
        <v>13</v>
      </c>
      <c r="F1199" s="2">
        <v>3394.0000000000005</v>
      </c>
      <c r="G1199" s="2">
        <v>12.020833333333339</v>
      </c>
      <c r="H1199">
        <v>0</v>
      </c>
      <c r="I1199">
        <v>0</v>
      </c>
      <c r="J1199" s="7">
        <v>45518</v>
      </c>
      <c r="K1199" s="7">
        <v>45519</v>
      </c>
      <c r="L1199" t="s">
        <v>521</v>
      </c>
      <c r="M1199" t="str">
        <f>IFERROR(INDEX(Table2[Campaign], MATCH(Table4[[#This Row],[Well Name (WellView Version)]], Table2[Well Name
Actual], 0)), "A_Others")</f>
        <v>DRJ - 2024</v>
      </c>
      <c r="N1199" s="19">
        <f>IF(Table4[[#This Row],[Report Number]]=_xlfn.MINIFS(Table4[Report Number], Table4[Well Name (WellView Version)], Table4[[#This Row],[Well Name (WellView Version)]]), Table4[[#This Row],[Depth End (MD)]], Table4[[#This Row],[Depth End (MD)]]-F1198)</f>
        <v>0</v>
      </c>
      <c r="O1199" s="2">
        <f>IF(Table4[[#This Row],[Report Number]]=_xlfn.MINIFS(Table4[Report Number], Table4[Well Name (WellView Version)], Table4[[#This Row],[Well Name (WellView Version)]]), Table4[[#This Row],[Cum Time Log Days_WV]], Table4[[#This Row],[Cum Time Log Days_WV]]-G1198)</f>
        <v>1</v>
      </c>
      <c r="P1199" s="2">
        <f>(Table4[[#This Row],[dZ ft]]&lt;=50)*Table4[[#This Row],[dT days]]</f>
        <v>1</v>
      </c>
      <c r="Q1199">
        <f>YEAR(Table4[[#This Row],[Report Start Date]])</f>
        <v>2024</v>
      </c>
      <c r="R1199">
        <f>Table4[[#This Row],[Year Start Date]]</f>
        <v>2024</v>
      </c>
    </row>
    <row r="1200" spans="2:18" x14ac:dyDescent="0.3">
      <c r="B1200">
        <v>1198</v>
      </c>
      <c r="C1200" t="s">
        <v>32</v>
      </c>
      <c r="D1200" t="s">
        <v>271</v>
      </c>
      <c r="E1200">
        <v>14</v>
      </c>
      <c r="F1200" s="2">
        <v>3394.0000000000005</v>
      </c>
      <c r="G1200" s="2">
        <v>13.020833333333339</v>
      </c>
      <c r="H1200">
        <v>0</v>
      </c>
      <c r="I1200">
        <v>0</v>
      </c>
      <c r="J1200" s="7">
        <v>45519</v>
      </c>
      <c r="K1200" s="7">
        <v>45520</v>
      </c>
      <c r="L1200" t="s">
        <v>521</v>
      </c>
      <c r="M1200" t="str">
        <f>IFERROR(INDEX(Table2[Campaign], MATCH(Table4[[#This Row],[Well Name (WellView Version)]], Table2[Well Name
Actual], 0)), "A_Others")</f>
        <v>DRJ - 2024</v>
      </c>
      <c r="N1200" s="19">
        <f>IF(Table4[[#This Row],[Report Number]]=_xlfn.MINIFS(Table4[Report Number], Table4[Well Name (WellView Version)], Table4[[#This Row],[Well Name (WellView Version)]]), Table4[[#This Row],[Depth End (MD)]], Table4[[#This Row],[Depth End (MD)]]-F1199)</f>
        <v>0</v>
      </c>
      <c r="O1200" s="2">
        <f>IF(Table4[[#This Row],[Report Number]]=_xlfn.MINIFS(Table4[Report Number], Table4[Well Name (WellView Version)], Table4[[#This Row],[Well Name (WellView Version)]]), Table4[[#This Row],[Cum Time Log Days_WV]], Table4[[#This Row],[Cum Time Log Days_WV]]-G1199)</f>
        <v>1</v>
      </c>
      <c r="P1200" s="2">
        <f>(Table4[[#This Row],[dZ ft]]&lt;=50)*Table4[[#This Row],[dT days]]</f>
        <v>1</v>
      </c>
      <c r="Q1200">
        <f>YEAR(Table4[[#This Row],[Report Start Date]])</f>
        <v>2024</v>
      </c>
      <c r="R1200">
        <f>Table4[[#This Row],[Year Start Date]]</f>
        <v>2024</v>
      </c>
    </row>
    <row r="1201" spans="2:18" x14ac:dyDescent="0.3">
      <c r="B1201">
        <v>1199</v>
      </c>
      <c r="C1201" t="s">
        <v>32</v>
      </c>
      <c r="D1201" t="s">
        <v>271</v>
      </c>
      <c r="E1201">
        <v>15</v>
      </c>
      <c r="F1201" s="2">
        <v>3394.0000000000005</v>
      </c>
      <c r="G1201" s="2">
        <v>14.020833333333339</v>
      </c>
      <c r="H1201">
        <v>0</v>
      </c>
      <c r="I1201">
        <v>0</v>
      </c>
      <c r="J1201" s="7">
        <v>45520</v>
      </c>
      <c r="K1201" s="7">
        <v>45521</v>
      </c>
      <c r="L1201" t="s">
        <v>521</v>
      </c>
      <c r="M1201" t="str">
        <f>IFERROR(INDEX(Table2[Campaign], MATCH(Table4[[#This Row],[Well Name (WellView Version)]], Table2[Well Name
Actual], 0)), "A_Others")</f>
        <v>DRJ - 2024</v>
      </c>
      <c r="N1201" s="19">
        <f>IF(Table4[[#This Row],[Report Number]]=_xlfn.MINIFS(Table4[Report Number], Table4[Well Name (WellView Version)], Table4[[#This Row],[Well Name (WellView Version)]]), Table4[[#This Row],[Depth End (MD)]], Table4[[#This Row],[Depth End (MD)]]-F1200)</f>
        <v>0</v>
      </c>
      <c r="O1201" s="2">
        <f>IF(Table4[[#This Row],[Report Number]]=_xlfn.MINIFS(Table4[Report Number], Table4[Well Name (WellView Version)], Table4[[#This Row],[Well Name (WellView Version)]]), Table4[[#This Row],[Cum Time Log Days_WV]], Table4[[#This Row],[Cum Time Log Days_WV]]-G1200)</f>
        <v>1</v>
      </c>
      <c r="P1201" s="2">
        <f>(Table4[[#This Row],[dZ ft]]&lt;=50)*Table4[[#This Row],[dT days]]</f>
        <v>1</v>
      </c>
      <c r="Q1201">
        <f>YEAR(Table4[[#This Row],[Report Start Date]])</f>
        <v>2024</v>
      </c>
      <c r="R1201">
        <f>Table4[[#This Row],[Year Start Date]]</f>
        <v>2024</v>
      </c>
    </row>
    <row r="1202" spans="2:18" x14ac:dyDescent="0.3">
      <c r="B1202">
        <v>1200</v>
      </c>
      <c r="C1202" t="s">
        <v>32</v>
      </c>
      <c r="D1202" t="s">
        <v>271</v>
      </c>
      <c r="E1202">
        <v>16</v>
      </c>
      <c r="F1202" s="2">
        <v>3394.0000000000005</v>
      </c>
      <c r="G1202" s="2">
        <v>15.020833333333339</v>
      </c>
      <c r="H1202">
        <v>0</v>
      </c>
      <c r="I1202">
        <v>0</v>
      </c>
      <c r="J1202" s="7">
        <v>45521</v>
      </c>
      <c r="K1202" s="7">
        <v>45522</v>
      </c>
      <c r="L1202" t="s">
        <v>521</v>
      </c>
      <c r="M1202" t="str">
        <f>IFERROR(INDEX(Table2[Campaign], MATCH(Table4[[#This Row],[Well Name (WellView Version)]], Table2[Well Name
Actual], 0)), "A_Others")</f>
        <v>DRJ - 2024</v>
      </c>
      <c r="N1202" s="19">
        <f>IF(Table4[[#This Row],[Report Number]]=_xlfn.MINIFS(Table4[Report Number], Table4[Well Name (WellView Version)], Table4[[#This Row],[Well Name (WellView Version)]]), Table4[[#This Row],[Depth End (MD)]], Table4[[#This Row],[Depth End (MD)]]-F1201)</f>
        <v>0</v>
      </c>
      <c r="O1202" s="2">
        <f>IF(Table4[[#This Row],[Report Number]]=_xlfn.MINIFS(Table4[Report Number], Table4[Well Name (WellView Version)], Table4[[#This Row],[Well Name (WellView Version)]]), Table4[[#This Row],[Cum Time Log Days_WV]], Table4[[#This Row],[Cum Time Log Days_WV]]-G1201)</f>
        <v>1</v>
      </c>
      <c r="P1202" s="2">
        <f>(Table4[[#This Row],[dZ ft]]&lt;=50)*Table4[[#This Row],[dT days]]</f>
        <v>1</v>
      </c>
      <c r="Q1202">
        <f>YEAR(Table4[[#This Row],[Report Start Date]])</f>
        <v>2024</v>
      </c>
      <c r="R1202">
        <f>Table4[[#This Row],[Year Start Date]]</f>
        <v>2024</v>
      </c>
    </row>
    <row r="1203" spans="2:18" x14ac:dyDescent="0.3">
      <c r="B1203">
        <v>1201</v>
      </c>
      <c r="C1203" t="s">
        <v>32</v>
      </c>
      <c r="D1203" t="s">
        <v>271</v>
      </c>
      <c r="E1203">
        <v>17</v>
      </c>
      <c r="F1203" s="2">
        <v>3394.0000000000005</v>
      </c>
      <c r="G1203" s="2">
        <v>16.020833333333339</v>
      </c>
      <c r="H1203">
        <v>0</v>
      </c>
      <c r="I1203">
        <v>0</v>
      </c>
      <c r="J1203" s="7">
        <v>45522</v>
      </c>
      <c r="K1203" s="7">
        <v>45523</v>
      </c>
      <c r="L1203" t="s">
        <v>521</v>
      </c>
      <c r="M1203" t="str">
        <f>IFERROR(INDEX(Table2[Campaign], MATCH(Table4[[#This Row],[Well Name (WellView Version)]], Table2[Well Name
Actual], 0)), "A_Others")</f>
        <v>DRJ - 2024</v>
      </c>
      <c r="N1203" s="19">
        <f>IF(Table4[[#This Row],[Report Number]]=_xlfn.MINIFS(Table4[Report Number], Table4[Well Name (WellView Version)], Table4[[#This Row],[Well Name (WellView Version)]]), Table4[[#This Row],[Depth End (MD)]], Table4[[#This Row],[Depth End (MD)]]-F1202)</f>
        <v>0</v>
      </c>
      <c r="O1203" s="2">
        <f>IF(Table4[[#This Row],[Report Number]]=_xlfn.MINIFS(Table4[Report Number], Table4[Well Name (WellView Version)], Table4[[#This Row],[Well Name (WellView Version)]]), Table4[[#This Row],[Cum Time Log Days_WV]], Table4[[#This Row],[Cum Time Log Days_WV]]-G1202)</f>
        <v>1</v>
      </c>
      <c r="P1203" s="2">
        <f>(Table4[[#This Row],[dZ ft]]&lt;=50)*Table4[[#This Row],[dT days]]</f>
        <v>1</v>
      </c>
      <c r="Q1203">
        <f>YEAR(Table4[[#This Row],[Report Start Date]])</f>
        <v>2024</v>
      </c>
      <c r="R1203">
        <f>Table4[[#This Row],[Year Start Date]]</f>
        <v>2024</v>
      </c>
    </row>
    <row r="1204" spans="2:18" x14ac:dyDescent="0.3">
      <c r="B1204">
        <v>1202</v>
      </c>
      <c r="C1204" t="s">
        <v>32</v>
      </c>
      <c r="D1204" t="s">
        <v>271</v>
      </c>
      <c r="E1204">
        <v>18</v>
      </c>
      <c r="F1204" s="2">
        <v>4017.0000000000005</v>
      </c>
      <c r="G1204" s="2">
        <v>17.020833333333339</v>
      </c>
      <c r="H1204">
        <v>623</v>
      </c>
      <c r="I1204">
        <v>623</v>
      </c>
      <c r="J1204" s="7">
        <v>45523</v>
      </c>
      <c r="K1204" s="7">
        <v>45524</v>
      </c>
      <c r="L1204" t="s">
        <v>521</v>
      </c>
      <c r="M1204" t="str">
        <f>IFERROR(INDEX(Table2[Campaign], MATCH(Table4[[#This Row],[Well Name (WellView Version)]], Table2[Well Name
Actual], 0)), "A_Others")</f>
        <v>DRJ - 2024</v>
      </c>
      <c r="N1204" s="19">
        <f>IF(Table4[[#This Row],[Report Number]]=_xlfn.MINIFS(Table4[Report Number], Table4[Well Name (WellView Version)], Table4[[#This Row],[Well Name (WellView Version)]]), Table4[[#This Row],[Depth End (MD)]], Table4[[#This Row],[Depth End (MD)]]-F1203)</f>
        <v>623</v>
      </c>
      <c r="O1204" s="2">
        <f>IF(Table4[[#This Row],[Report Number]]=_xlfn.MINIFS(Table4[Report Number], Table4[Well Name (WellView Version)], Table4[[#This Row],[Well Name (WellView Version)]]), Table4[[#This Row],[Cum Time Log Days_WV]], Table4[[#This Row],[Cum Time Log Days_WV]]-G1203)</f>
        <v>1</v>
      </c>
      <c r="P1204" s="2">
        <f>(Table4[[#This Row],[dZ ft]]&lt;=50)*Table4[[#This Row],[dT days]]</f>
        <v>0</v>
      </c>
      <c r="Q1204">
        <f>YEAR(Table4[[#This Row],[Report Start Date]])</f>
        <v>2024</v>
      </c>
      <c r="R1204">
        <f>Table4[[#This Row],[Year Start Date]]</f>
        <v>2024</v>
      </c>
    </row>
    <row r="1205" spans="2:18" x14ac:dyDescent="0.3">
      <c r="B1205">
        <v>1203</v>
      </c>
      <c r="C1205" t="s">
        <v>32</v>
      </c>
      <c r="D1205" t="s">
        <v>271</v>
      </c>
      <c r="E1205">
        <v>19</v>
      </c>
      <c r="F1205" s="2">
        <v>4229</v>
      </c>
      <c r="G1205" s="2">
        <v>18.020833333333339</v>
      </c>
      <c r="H1205">
        <v>211.99999999999937</v>
      </c>
      <c r="I1205">
        <v>211.99999999999937</v>
      </c>
      <c r="J1205" s="7">
        <v>45524</v>
      </c>
      <c r="K1205" s="7">
        <v>45525</v>
      </c>
      <c r="L1205" t="s">
        <v>521</v>
      </c>
      <c r="M1205" t="str">
        <f>IFERROR(INDEX(Table2[Campaign], MATCH(Table4[[#This Row],[Well Name (WellView Version)]], Table2[Well Name
Actual], 0)), "A_Others")</f>
        <v>DRJ - 2024</v>
      </c>
      <c r="N1205" s="19">
        <f>IF(Table4[[#This Row],[Report Number]]=_xlfn.MINIFS(Table4[Report Number], Table4[Well Name (WellView Version)], Table4[[#This Row],[Well Name (WellView Version)]]), Table4[[#This Row],[Depth End (MD)]], Table4[[#This Row],[Depth End (MD)]]-F1204)</f>
        <v>211.99999999999955</v>
      </c>
      <c r="O1205" s="2">
        <f>IF(Table4[[#This Row],[Report Number]]=_xlfn.MINIFS(Table4[Report Number], Table4[Well Name (WellView Version)], Table4[[#This Row],[Well Name (WellView Version)]]), Table4[[#This Row],[Cum Time Log Days_WV]], Table4[[#This Row],[Cum Time Log Days_WV]]-G1204)</f>
        <v>1</v>
      </c>
      <c r="P1205" s="2">
        <f>(Table4[[#This Row],[dZ ft]]&lt;=50)*Table4[[#This Row],[dT days]]</f>
        <v>0</v>
      </c>
      <c r="Q1205">
        <f>YEAR(Table4[[#This Row],[Report Start Date]])</f>
        <v>2024</v>
      </c>
      <c r="R1205">
        <f>Table4[[#This Row],[Year Start Date]]</f>
        <v>2024</v>
      </c>
    </row>
    <row r="1206" spans="2:18" x14ac:dyDescent="0.3">
      <c r="B1206">
        <v>1204</v>
      </c>
      <c r="C1206" t="s">
        <v>32</v>
      </c>
      <c r="D1206" t="s">
        <v>271</v>
      </c>
      <c r="E1206">
        <v>20</v>
      </c>
      <c r="F1206" s="2">
        <v>4597</v>
      </c>
      <c r="G1206" s="2">
        <v>19.020833333333339</v>
      </c>
      <c r="H1206">
        <v>366.99999999999983</v>
      </c>
      <c r="I1206">
        <v>366.99999999999983</v>
      </c>
      <c r="J1206" s="7">
        <v>45525</v>
      </c>
      <c r="K1206" s="7">
        <v>45526</v>
      </c>
      <c r="L1206" t="s">
        <v>521</v>
      </c>
      <c r="M1206" t="str">
        <f>IFERROR(INDEX(Table2[Campaign], MATCH(Table4[[#This Row],[Well Name (WellView Version)]], Table2[Well Name
Actual], 0)), "A_Others")</f>
        <v>DRJ - 2024</v>
      </c>
      <c r="N1206" s="19">
        <f>IF(Table4[[#This Row],[Report Number]]=_xlfn.MINIFS(Table4[Report Number], Table4[Well Name (WellView Version)], Table4[[#This Row],[Well Name (WellView Version)]]), Table4[[#This Row],[Depth End (MD)]], Table4[[#This Row],[Depth End (MD)]]-F1205)</f>
        <v>368</v>
      </c>
      <c r="O1206" s="2">
        <f>IF(Table4[[#This Row],[Report Number]]=_xlfn.MINIFS(Table4[Report Number], Table4[Well Name (WellView Version)], Table4[[#This Row],[Well Name (WellView Version)]]), Table4[[#This Row],[Cum Time Log Days_WV]], Table4[[#This Row],[Cum Time Log Days_WV]]-G1205)</f>
        <v>1</v>
      </c>
      <c r="P1206" s="2">
        <f>(Table4[[#This Row],[dZ ft]]&lt;=50)*Table4[[#This Row],[dT days]]</f>
        <v>0</v>
      </c>
      <c r="Q1206">
        <f>YEAR(Table4[[#This Row],[Report Start Date]])</f>
        <v>2024</v>
      </c>
      <c r="R1206">
        <f>Table4[[#This Row],[Year Start Date]]</f>
        <v>2024</v>
      </c>
    </row>
    <row r="1207" spans="2:18" x14ac:dyDescent="0.3">
      <c r="B1207">
        <v>1205</v>
      </c>
      <c r="C1207" t="s">
        <v>32</v>
      </c>
      <c r="D1207" t="s">
        <v>271</v>
      </c>
      <c r="E1207">
        <v>21</v>
      </c>
      <c r="F1207" s="2">
        <v>4816</v>
      </c>
      <c r="G1207" s="2">
        <v>20.020833333333339</v>
      </c>
      <c r="H1207">
        <v>218.99999999999974</v>
      </c>
      <c r="I1207">
        <v>218.99999999999974</v>
      </c>
      <c r="J1207" s="7">
        <v>45526</v>
      </c>
      <c r="K1207" s="7">
        <v>45527</v>
      </c>
      <c r="L1207" t="s">
        <v>521</v>
      </c>
      <c r="M1207" t="str">
        <f>IFERROR(INDEX(Table2[Campaign], MATCH(Table4[[#This Row],[Well Name (WellView Version)]], Table2[Well Name
Actual], 0)), "A_Others")</f>
        <v>DRJ - 2024</v>
      </c>
      <c r="N1207" s="19">
        <f>IF(Table4[[#This Row],[Report Number]]=_xlfn.MINIFS(Table4[Report Number], Table4[Well Name (WellView Version)], Table4[[#This Row],[Well Name (WellView Version)]]), Table4[[#This Row],[Depth End (MD)]], Table4[[#This Row],[Depth End (MD)]]-F1206)</f>
        <v>219</v>
      </c>
      <c r="O1207" s="2">
        <f>IF(Table4[[#This Row],[Report Number]]=_xlfn.MINIFS(Table4[Report Number], Table4[Well Name (WellView Version)], Table4[[#This Row],[Well Name (WellView Version)]]), Table4[[#This Row],[Cum Time Log Days_WV]], Table4[[#This Row],[Cum Time Log Days_WV]]-G1206)</f>
        <v>1</v>
      </c>
      <c r="P1207" s="2">
        <f>(Table4[[#This Row],[dZ ft]]&lt;=50)*Table4[[#This Row],[dT days]]</f>
        <v>0</v>
      </c>
      <c r="Q1207">
        <f>YEAR(Table4[[#This Row],[Report Start Date]])</f>
        <v>2024</v>
      </c>
      <c r="R1207">
        <f>Table4[[#This Row],[Year Start Date]]</f>
        <v>2024</v>
      </c>
    </row>
    <row r="1208" spans="2:18" x14ac:dyDescent="0.3">
      <c r="B1208">
        <v>1206</v>
      </c>
      <c r="C1208" t="s">
        <v>32</v>
      </c>
      <c r="D1208" t="s">
        <v>271</v>
      </c>
      <c r="E1208">
        <v>22</v>
      </c>
      <c r="F1208" s="2">
        <v>4816</v>
      </c>
      <c r="G1208" s="2">
        <v>21.020833333333339</v>
      </c>
      <c r="H1208">
        <v>0</v>
      </c>
      <c r="I1208">
        <v>0</v>
      </c>
      <c r="J1208" s="7">
        <v>45527</v>
      </c>
      <c r="K1208" s="7">
        <v>45528</v>
      </c>
      <c r="L1208" t="s">
        <v>521</v>
      </c>
      <c r="M1208" t="str">
        <f>IFERROR(INDEX(Table2[Campaign], MATCH(Table4[[#This Row],[Well Name (WellView Version)]], Table2[Well Name
Actual], 0)), "A_Others")</f>
        <v>DRJ - 2024</v>
      </c>
      <c r="N1208" s="19">
        <f>IF(Table4[[#This Row],[Report Number]]=_xlfn.MINIFS(Table4[Report Number], Table4[Well Name (WellView Version)], Table4[[#This Row],[Well Name (WellView Version)]]), Table4[[#This Row],[Depth End (MD)]], Table4[[#This Row],[Depth End (MD)]]-F1207)</f>
        <v>0</v>
      </c>
      <c r="O1208" s="2">
        <f>IF(Table4[[#This Row],[Report Number]]=_xlfn.MINIFS(Table4[Report Number], Table4[Well Name (WellView Version)], Table4[[#This Row],[Well Name (WellView Version)]]), Table4[[#This Row],[Cum Time Log Days_WV]], Table4[[#This Row],[Cum Time Log Days_WV]]-G1207)</f>
        <v>1</v>
      </c>
      <c r="P1208" s="2">
        <f>(Table4[[#This Row],[dZ ft]]&lt;=50)*Table4[[#This Row],[dT days]]</f>
        <v>1</v>
      </c>
      <c r="Q1208">
        <f>YEAR(Table4[[#This Row],[Report Start Date]])</f>
        <v>2024</v>
      </c>
      <c r="R1208">
        <f>Table4[[#This Row],[Year Start Date]]</f>
        <v>2024</v>
      </c>
    </row>
    <row r="1209" spans="2:18" x14ac:dyDescent="0.3">
      <c r="B1209">
        <v>1207</v>
      </c>
      <c r="C1209" t="s">
        <v>32</v>
      </c>
      <c r="D1209" t="s">
        <v>271</v>
      </c>
      <c r="E1209">
        <v>23</v>
      </c>
      <c r="F1209" s="2">
        <v>4816</v>
      </c>
      <c r="G1209" s="2">
        <v>22.020833333333339</v>
      </c>
      <c r="H1209">
        <v>0</v>
      </c>
      <c r="I1209">
        <v>0</v>
      </c>
      <c r="J1209" s="7">
        <v>45528</v>
      </c>
      <c r="K1209" s="7">
        <v>45529</v>
      </c>
      <c r="L1209" t="s">
        <v>521</v>
      </c>
      <c r="M1209" t="str">
        <f>IFERROR(INDEX(Table2[Campaign], MATCH(Table4[[#This Row],[Well Name (WellView Version)]], Table2[Well Name
Actual], 0)), "A_Others")</f>
        <v>DRJ - 2024</v>
      </c>
      <c r="N1209" s="19">
        <f>IF(Table4[[#This Row],[Report Number]]=_xlfn.MINIFS(Table4[Report Number], Table4[Well Name (WellView Version)], Table4[[#This Row],[Well Name (WellView Version)]]), Table4[[#This Row],[Depth End (MD)]], Table4[[#This Row],[Depth End (MD)]]-F1208)</f>
        <v>0</v>
      </c>
      <c r="O1209" s="2">
        <f>IF(Table4[[#This Row],[Report Number]]=_xlfn.MINIFS(Table4[Report Number], Table4[Well Name (WellView Version)], Table4[[#This Row],[Well Name (WellView Version)]]), Table4[[#This Row],[Cum Time Log Days_WV]], Table4[[#This Row],[Cum Time Log Days_WV]]-G1208)</f>
        <v>1</v>
      </c>
      <c r="P1209" s="2">
        <f>(Table4[[#This Row],[dZ ft]]&lt;=50)*Table4[[#This Row],[dT days]]</f>
        <v>1</v>
      </c>
      <c r="Q1209">
        <f>YEAR(Table4[[#This Row],[Report Start Date]])</f>
        <v>2024</v>
      </c>
      <c r="R1209">
        <f>Table4[[#This Row],[Year Start Date]]</f>
        <v>2024</v>
      </c>
    </row>
    <row r="1210" spans="2:18" x14ac:dyDescent="0.3">
      <c r="B1210">
        <v>1208</v>
      </c>
      <c r="C1210" t="s">
        <v>32</v>
      </c>
      <c r="D1210" t="s">
        <v>271</v>
      </c>
      <c r="E1210">
        <v>24</v>
      </c>
      <c r="F1210" s="2">
        <v>4816</v>
      </c>
      <c r="G1210" s="2">
        <v>23.020833333333339</v>
      </c>
      <c r="H1210">
        <v>0</v>
      </c>
      <c r="I1210">
        <v>0</v>
      </c>
      <c r="J1210" s="7">
        <v>45529</v>
      </c>
      <c r="K1210" s="7">
        <v>45530</v>
      </c>
      <c r="L1210" t="s">
        <v>521</v>
      </c>
      <c r="M1210" t="str">
        <f>IFERROR(INDEX(Table2[Campaign], MATCH(Table4[[#This Row],[Well Name (WellView Version)]], Table2[Well Name
Actual], 0)), "A_Others")</f>
        <v>DRJ - 2024</v>
      </c>
      <c r="N1210" s="19">
        <f>IF(Table4[[#This Row],[Report Number]]=_xlfn.MINIFS(Table4[Report Number], Table4[Well Name (WellView Version)], Table4[[#This Row],[Well Name (WellView Version)]]), Table4[[#This Row],[Depth End (MD)]], Table4[[#This Row],[Depth End (MD)]]-F1209)</f>
        <v>0</v>
      </c>
      <c r="O1210" s="2">
        <f>IF(Table4[[#This Row],[Report Number]]=_xlfn.MINIFS(Table4[Report Number], Table4[Well Name (WellView Version)], Table4[[#This Row],[Well Name (WellView Version)]]), Table4[[#This Row],[Cum Time Log Days_WV]], Table4[[#This Row],[Cum Time Log Days_WV]]-G1209)</f>
        <v>1</v>
      </c>
      <c r="P1210" s="2">
        <f>(Table4[[#This Row],[dZ ft]]&lt;=50)*Table4[[#This Row],[dT days]]</f>
        <v>1</v>
      </c>
      <c r="Q1210">
        <f>YEAR(Table4[[#This Row],[Report Start Date]])</f>
        <v>2024</v>
      </c>
      <c r="R1210">
        <f>Table4[[#This Row],[Year Start Date]]</f>
        <v>2024</v>
      </c>
    </row>
    <row r="1211" spans="2:18" x14ac:dyDescent="0.3">
      <c r="B1211">
        <v>1209</v>
      </c>
      <c r="C1211" t="s">
        <v>32</v>
      </c>
      <c r="D1211" t="s">
        <v>271</v>
      </c>
      <c r="E1211">
        <v>25</v>
      </c>
      <c r="F1211" s="2">
        <v>4816</v>
      </c>
      <c r="G1211" s="2">
        <v>24.020833333333339</v>
      </c>
      <c r="H1211">
        <v>0</v>
      </c>
      <c r="I1211">
        <v>0</v>
      </c>
      <c r="J1211" s="7">
        <v>45530</v>
      </c>
      <c r="K1211" s="7">
        <v>45531</v>
      </c>
      <c r="L1211" t="s">
        <v>521</v>
      </c>
      <c r="M1211" t="str">
        <f>IFERROR(INDEX(Table2[Campaign], MATCH(Table4[[#This Row],[Well Name (WellView Version)]], Table2[Well Name
Actual], 0)), "A_Others")</f>
        <v>DRJ - 2024</v>
      </c>
      <c r="N1211" s="19">
        <f>IF(Table4[[#This Row],[Report Number]]=_xlfn.MINIFS(Table4[Report Number], Table4[Well Name (WellView Version)], Table4[[#This Row],[Well Name (WellView Version)]]), Table4[[#This Row],[Depth End (MD)]], Table4[[#This Row],[Depth End (MD)]]-F1210)</f>
        <v>0</v>
      </c>
      <c r="O1211" s="2">
        <f>IF(Table4[[#This Row],[Report Number]]=_xlfn.MINIFS(Table4[Report Number], Table4[Well Name (WellView Version)], Table4[[#This Row],[Well Name (WellView Version)]]), Table4[[#This Row],[Cum Time Log Days_WV]], Table4[[#This Row],[Cum Time Log Days_WV]]-G1210)</f>
        <v>1</v>
      </c>
      <c r="P1211" s="2">
        <f>(Table4[[#This Row],[dZ ft]]&lt;=50)*Table4[[#This Row],[dT days]]</f>
        <v>1</v>
      </c>
      <c r="Q1211">
        <f>YEAR(Table4[[#This Row],[Report Start Date]])</f>
        <v>2024</v>
      </c>
      <c r="R1211">
        <f>Table4[[#This Row],[Year Start Date]]</f>
        <v>2024</v>
      </c>
    </row>
    <row r="1212" spans="2:18" x14ac:dyDescent="0.3">
      <c r="B1212">
        <v>1210</v>
      </c>
      <c r="C1212" t="s">
        <v>32</v>
      </c>
      <c r="D1212" t="s">
        <v>271</v>
      </c>
      <c r="E1212">
        <v>26</v>
      </c>
      <c r="F1212" s="2">
        <v>4816</v>
      </c>
      <c r="G1212" s="2">
        <v>25.020833333333339</v>
      </c>
      <c r="H1212">
        <v>0</v>
      </c>
      <c r="I1212">
        <v>0</v>
      </c>
      <c r="J1212" s="7">
        <v>45531</v>
      </c>
      <c r="K1212" s="7">
        <v>45532</v>
      </c>
      <c r="L1212" t="s">
        <v>521</v>
      </c>
      <c r="M1212" t="str">
        <f>IFERROR(INDEX(Table2[Campaign], MATCH(Table4[[#This Row],[Well Name (WellView Version)]], Table2[Well Name
Actual], 0)), "A_Others")</f>
        <v>DRJ - 2024</v>
      </c>
      <c r="N1212" s="19">
        <f>IF(Table4[[#This Row],[Report Number]]=_xlfn.MINIFS(Table4[Report Number], Table4[Well Name (WellView Version)], Table4[[#This Row],[Well Name (WellView Version)]]), Table4[[#This Row],[Depth End (MD)]], Table4[[#This Row],[Depth End (MD)]]-F1211)</f>
        <v>0</v>
      </c>
      <c r="O1212" s="2">
        <f>IF(Table4[[#This Row],[Report Number]]=_xlfn.MINIFS(Table4[Report Number], Table4[Well Name (WellView Version)], Table4[[#This Row],[Well Name (WellView Version)]]), Table4[[#This Row],[Cum Time Log Days_WV]], Table4[[#This Row],[Cum Time Log Days_WV]]-G1211)</f>
        <v>1</v>
      </c>
      <c r="P1212" s="2">
        <f>(Table4[[#This Row],[dZ ft]]&lt;=50)*Table4[[#This Row],[dT days]]</f>
        <v>1</v>
      </c>
      <c r="Q1212">
        <f>YEAR(Table4[[#This Row],[Report Start Date]])</f>
        <v>2024</v>
      </c>
      <c r="R1212">
        <f>Table4[[#This Row],[Year Start Date]]</f>
        <v>2024</v>
      </c>
    </row>
    <row r="1213" spans="2:18" x14ac:dyDescent="0.3">
      <c r="B1213">
        <v>1211</v>
      </c>
      <c r="C1213" t="s">
        <v>32</v>
      </c>
      <c r="D1213" t="s">
        <v>271</v>
      </c>
      <c r="E1213">
        <v>27</v>
      </c>
      <c r="F1213" s="2">
        <v>4816</v>
      </c>
      <c r="G1213" s="2">
        <v>26.020833333333339</v>
      </c>
      <c r="H1213">
        <v>0</v>
      </c>
      <c r="I1213">
        <v>0</v>
      </c>
      <c r="J1213" s="7">
        <v>45532</v>
      </c>
      <c r="K1213" s="7">
        <v>45533</v>
      </c>
      <c r="L1213" t="s">
        <v>521</v>
      </c>
      <c r="M1213" t="str">
        <f>IFERROR(INDEX(Table2[Campaign], MATCH(Table4[[#This Row],[Well Name (WellView Version)]], Table2[Well Name
Actual], 0)), "A_Others")</f>
        <v>DRJ - 2024</v>
      </c>
      <c r="N1213" s="19">
        <f>IF(Table4[[#This Row],[Report Number]]=_xlfn.MINIFS(Table4[Report Number], Table4[Well Name (WellView Version)], Table4[[#This Row],[Well Name (WellView Version)]]), Table4[[#This Row],[Depth End (MD)]], Table4[[#This Row],[Depth End (MD)]]-F1212)</f>
        <v>0</v>
      </c>
      <c r="O1213" s="2">
        <f>IF(Table4[[#This Row],[Report Number]]=_xlfn.MINIFS(Table4[Report Number], Table4[Well Name (WellView Version)], Table4[[#This Row],[Well Name (WellView Version)]]), Table4[[#This Row],[Cum Time Log Days_WV]], Table4[[#This Row],[Cum Time Log Days_WV]]-G1212)</f>
        <v>1</v>
      </c>
      <c r="P1213" s="2">
        <f>(Table4[[#This Row],[dZ ft]]&lt;=50)*Table4[[#This Row],[dT days]]</f>
        <v>1</v>
      </c>
      <c r="Q1213">
        <f>YEAR(Table4[[#This Row],[Report Start Date]])</f>
        <v>2024</v>
      </c>
      <c r="R1213">
        <f>Table4[[#This Row],[Year Start Date]]</f>
        <v>2024</v>
      </c>
    </row>
    <row r="1214" spans="2:18" x14ac:dyDescent="0.3">
      <c r="B1214">
        <v>1212</v>
      </c>
      <c r="C1214" t="s">
        <v>32</v>
      </c>
      <c r="D1214" t="s">
        <v>271</v>
      </c>
      <c r="E1214">
        <v>28</v>
      </c>
      <c r="F1214" s="2">
        <v>4816</v>
      </c>
      <c r="G1214" s="2">
        <v>27.020833333333339</v>
      </c>
      <c r="H1214">
        <v>0</v>
      </c>
      <c r="I1214">
        <v>0</v>
      </c>
      <c r="J1214" s="7">
        <v>45533</v>
      </c>
      <c r="K1214" s="7">
        <v>45534</v>
      </c>
      <c r="L1214" t="s">
        <v>521</v>
      </c>
      <c r="M1214" t="str">
        <f>IFERROR(INDEX(Table2[Campaign], MATCH(Table4[[#This Row],[Well Name (WellView Version)]], Table2[Well Name
Actual], 0)), "A_Others")</f>
        <v>DRJ - 2024</v>
      </c>
      <c r="N1214" s="19">
        <f>IF(Table4[[#This Row],[Report Number]]=_xlfn.MINIFS(Table4[Report Number], Table4[Well Name (WellView Version)], Table4[[#This Row],[Well Name (WellView Version)]]), Table4[[#This Row],[Depth End (MD)]], Table4[[#This Row],[Depth End (MD)]]-F1213)</f>
        <v>0</v>
      </c>
      <c r="O1214" s="2">
        <f>IF(Table4[[#This Row],[Report Number]]=_xlfn.MINIFS(Table4[Report Number], Table4[Well Name (WellView Version)], Table4[[#This Row],[Well Name (WellView Version)]]), Table4[[#This Row],[Cum Time Log Days_WV]], Table4[[#This Row],[Cum Time Log Days_WV]]-G1213)</f>
        <v>1</v>
      </c>
      <c r="P1214" s="2">
        <f>(Table4[[#This Row],[dZ ft]]&lt;=50)*Table4[[#This Row],[dT days]]</f>
        <v>1</v>
      </c>
      <c r="Q1214">
        <f>YEAR(Table4[[#This Row],[Report Start Date]])</f>
        <v>2024</v>
      </c>
      <c r="R1214">
        <f>Table4[[#This Row],[Year Start Date]]</f>
        <v>2024</v>
      </c>
    </row>
    <row r="1215" spans="2:18" x14ac:dyDescent="0.3">
      <c r="B1215">
        <v>1213</v>
      </c>
      <c r="C1215" t="s">
        <v>32</v>
      </c>
      <c r="D1215" t="s">
        <v>271</v>
      </c>
      <c r="E1215">
        <v>29</v>
      </c>
      <c r="F1215" s="2">
        <v>4816</v>
      </c>
      <c r="G1215" s="2">
        <v>28.020833333333339</v>
      </c>
      <c r="H1215">
        <v>0</v>
      </c>
      <c r="I1215">
        <v>0</v>
      </c>
      <c r="J1215" s="7">
        <v>45534</v>
      </c>
      <c r="K1215" s="7">
        <v>45535</v>
      </c>
      <c r="L1215" t="s">
        <v>521</v>
      </c>
      <c r="M1215" t="str">
        <f>IFERROR(INDEX(Table2[Campaign], MATCH(Table4[[#This Row],[Well Name (WellView Version)]], Table2[Well Name
Actual], 0)), "A_Others")</f>
        <v>DRJ - 2024</v>
      </c>
      <c r="N1215" s="19">
        <f>IF(Table4[[#This Row],[Report Number]]=_xlfn.MINIFS(Table4[Report Number], Table4[Well Name (WellView Version)], Table4[[#This Row],[Well Name (WellView Version)]]), Table4[[#This Row],[Depth End (MD)]], Table4[[#This Row],[Depth End (MD)]]-F1214)</f>
        <v>0</v>
      </c>
      <c r="O1215" s="2">
        <f>IF(Table4[[#This Row],[Report Number]]=_xlfn.MINIFS(Table4[Report Number], Table4[Well Name (WellView Version)], Table4[[#This Row],[Well Name (WellView Version)]]), Table4[[#This Row],[Cum Time Log Days_WV]], Table4[[#This Row],[Cum Time Log Days_WV]]-G1214)</f>
        <v>1</v>
      </c>
      <c r="P1215" s="2">
        <f>(Table4[[#This Row],[dZ ft]]&lt;=50)*Table4[[#This Row],[dT days]]</f>
        <v>1</v>
      </c>
      <c r="Q1215">
        <f>YEAR(Table4[[#This Row],[Report Start Date]])</f>
        <v>2024</v>
      </c>
      <c r="R1215">
        <f>Table4[[#This Row],[Year Start Date]]</f>
        <v>2024</v>
      </c>
    </row>
    <row r="1216" spans="2:18" x14ac:dyDescent="0.3">
      <c r="B1216">
        <v>1214</v>
      </c>
      <c r="C1216" t="s">
        <v>32</v>
      </c>
      <c r="D1216" t="s">
        <v>271</v>
      </c>
      <c r="E1216">
        <v>30</v>
      </c>
      <c r="F1216" s="2">
        <v>4816</v>
      </c>
      <c r="G1216" s="2">
        <v>29.020833333333339</v>
      </c>
      <c r="H1216">
        <v>0</v>
      </c>
      <c r="I1216">
        <v>0</v>
      </c>
      <c r="J1216" s="7">
        <v>45535</v>
      </c>
      <c r="K1216" s="7">
        <v>45536</v>
      </c>
      <c r="L1216" t="s">
        <v>521</v>
      </c>
      <c r="M1216" t="str">
        <f>IFERROR(INDEX(Table2[Campaign], MATCH(Table4[[#This Row],[Well Name (WellView Version)]], Table2[Well Name
Actual], 0)), "A_Others")</f>
        <v>DRJ - 2024</v>
      </c>
      <c r="N1216" s="19">
        <f>IF(Table4[[#This Row],[Report Number]]=_xlfn.MINIFS(Table4[Report Number], Table4[Well Name (WellView Version)], Table4[[#This Row],[Well Name (WellView Version)]]), Table4[[#This Row],[Depth End (MD)]], Table4[[#This Row],[Depth End (MD)]]-F1215)</f>
        <v>0</v>
      </c>
      <c r="O1216" s="2">
        <f>IF(Table4[[#This Row],[Report Number]]=_xlfn.MINIFS(Table4[Report Number], Table4[Well Name (WellView Version)], Table4[[#This Row],[Well Name (WellView Version)]]), Table4[[#This Row],[Cum Time Log Days_WV]], Table4[[#This Row],[Cum Time Log Days_WV]]-G1215)</f>
        <v>1</v>
      </c>
      <c r="P1216" s="2">
        <f>(Table4[[#This Row],[dZ ft]]&lt;=50)*Table4[[#This Row],[dT days]]</f>
        <v>1</v>
      </c>
      <c r="Q1216">
        <f>YEAR(Table4[[#This Row],[Report Start Date]])</f>
        <v>2024</v>
      </c>
      <c r="R1216">
        <f>Table4[[#This Row],[Year Start Date]]</f>
        <v>2024</v>
      </c>
    </row>
    <row r="1217" spans="2:18" x14ac:dyDescent="0.3">
      <c r="B1217">
        <v>1215</v>
      </c>
      <c r="C1217" t="s">
        <v>32</v>
      </c>
      <c r="D1217" t="s">
        <v>271</v>
      </c>
      <c r="E1217">
        <v>31</v>
      </c>
      <c r="F1217" s="2">
        <v>4816</v>
      </c>
      <c r="G1217" s="2">
        <v>30.020833333333339</v>
      </c>
      <c r="H1217">
        <v>0</v>
      </c>
      <c r="I1217">
        <v>0</v>
      </c>
      <c r="J1217" s="7">
        <v>45536</v>
      </c>
      <c r="K1217" s="7">
        <v>45537</v>
      </c>
      <c r="L1217" t="s">
        <v>521</v>
      </c>
      <c r="M1217" t="str">
        <f>IFERROR(INDEX(Table2[Campaign], MATCH(Table4[[#This Row],[Well Name (WellView Version)]], Table2[Well Name
Actual], 0)), "A_Others")</f>
        <v>DRJ - 2024</v>
      </c>
      <c r="N1217" s="19">
        <f>IF(Table4[[#This Row],[Report Number]]=_xlfn.MINIFS(Table4[Report Number], Table4[Well Name (WellView Version)], Table4[[#This Row],[Well Name (WellView Version)]]), Table4[[#This Row],[Depth End (MD)]], Table4[[#This Row],[Depth End (MD)]]-F1216)</f>
        <v>0</v>
      </c>
      <c r="O1217" s="2">
        <f>IF(Table4[[#This Row],[Report Number]]=_xlfn.MINIFS(Table4[Report Number], Table4[Well Name (WellView Version)], Table4[[#This Row],[Well Name (WellView Version)]]), Table4[[#This Row],[Cum Time Log Days_WV]], Table4[[#This Row],[Cum Time Log Days_WV]]-G1216)</f>
        <v>1</v>
      </c>
      <c r="P1217" s="2">
        <f>(Table4[[#This Row],[dZ ft]]&lt;=50)*Table4[[#This Row],[dT days]]</f>
        <v>1</v>
      </c>
      <c r="Q1217">
        <f>YEAR(Table4[[#This Row],[Report Start Date]])</f>
        <v>2024</v>
      </c>
      <c r="R1217">
        <f>Table4[[#This Row],[Year Start Date]]</f>
        <v>2024</v>
      </c>
    </row>
    <row r="1218" spans="2:18" x14ac:dyDescent="0.3">
      <c r="B1218">
        <v>1216</v>
      </c>
      <c r="C1218" t="s">
        <v>32</v>
      </c>
      <c r="D1218" t="s">
        <v>271</v>
      </c>
      <c r="E1218">
        <v>32</v>
      </c>
      <c r="F1218" s="2">
        <v>4816</v>
      </c>
      <c r="G1218" s="2">
        <v>31.020833333333339</v>
      </c>
      <c r="H1218">
        <v>0</v>
      </c>
      <c r="I1218">
        <v>0</v>
      </c>
      <c r="J1218" s="7">
        <v>45537</v>
      </c>
      <c r="K1218" s="7">
        <v>45538</v>
      </c>
      <c r="L1218" t="s">
        <v>521</v>
      </c>
      <c r="M1218" t="str">
        <f>IFERROR(INDEX(Table2[Campaign], MATCH(Table4[[#This Row],[Well Name (WellView Version)]], Table2[Well Name
Actual], 0)), "A_Others")</f>
        <v>DRJ - 2024</v>
      </c>
      <c r="N1218" s="19">
        <f>IF(Table4[[#This Row],[Report Number]]=_xlfn.MINIFS(Table4[Report Number], Table4[Well Name (WellView Version)], Table4[[#This Row],[Well Name (WellView Version)]]), Table4[[#This Row],[Depth End (MD)]], Table4[[#This Row],[Depth End (MD)]]-F1217)</f>
        <v>0</v>
      </c>
      <c r="O1218" s="2">
        <f>IF(Table4[[#This Row],[Report Number]]=_xlfn.MINIFS(Table4[Report Number], Table4[Well Name (WellView Version)], Table4[[#This Row],[Well Name (WellView Version)]]), Table4[[#This Row],[Cum Time Log Days_WV]], Table4[[#This Row],[Cum Time Log Days_WV]]-G1217)</f>
        <v>1</v>
      </c>
      <c r="P1218" s="2">
        <f>(Table4[[#This Row],[dZ ft]]&lt;=50)*Table4[[#This Row],[dT days]]</f>
        <v>1</v>
      </c>
      <c r="Q1218">
        <f>YEAR(Table4[[#This Row],[Report Start Date]])</f>
        <v>2024</v>
      </c>
      <c r="R1218">
        <f>Table4[[#This Row],[Year Start Date]]</f>
        <v>2024</v>
      </c>
    </row>
    <row r="1219" spans="2:18" x14ac:dyDescent="0.3">
      <c r="B1219">
        <v>1217</v>
      </c>
      <c r="C1219" t="s">
        <v>32</v>
      </c>
      <c r="D1219" t="s">
        <v>271</v>
      </c>
      <c r="E1219">
        <v>33</v>
      </c>
      <c r="F1219" s="2">
        <v>4816</v>
      </c>
      <c r="G1219" s="2">
        <v>32.020833333333343</v>
      </c>
      <c r="H1219">
        <v>0</v>
      </c>
      <c r="I1219">
        <v>0</v>
      </c>
      <c r="J1219" s="7">
        <v>45538</v>
      </c>
      <c r="K1219" s="7">
        <v>45539</v>
      </c>
      <c r="L1219" t="s">
        <v>521</v>
      </c>
      <c r="M1219" t="str">
        <f>IFERROR(INDEX(Table2[Campaign], MATCH(Table4[[#This Row],[Well Name (WellView Version)]], Table2[Well Name
Actual], 0)), "A_Others")</f>
        <v>DRJ - 2024</v>
      </c>
      <c r="N1219" s="19">
        <f>IF(Table4[[#This Row],[Report Number]]=_xlfn.MINIFS(Table4[Report Number], Table4[Well Name (WellView Version)], Table4[[#This Row],[Well Name (WellView Version)]]), Table4[[#This Row],[Depth End (MD)]], Table4[[#This Row],[Depth End (MD)]]-F1218)</f>
        <v>0</v>
      </c>
      <c r="O1219" s="2">
        <f>IF(Table4[[#This Row],[Report Number]]=_xlfn.MINIFS(Table4[Report Number], Table4[Well Name (WellView Version)], Table4[[#This Row],[Well Name (WellView Version)]]), Table4[[#This Row],[Cum Time Log Days_WV]], Table4[[#This Row],[Cum Time Log Days_WV]]-G1218)</f>
        <v>1.0000000000000036</v>
      </c>
      <c r="P1219" s="2">
        <f>(Table4[[#This Row],[dZ ft]]&lt;=50)*Table4[[#This Row],[dT days]]</f>
        <v>1.0000000000000036</v>
      </c>
      <c r="Q1219">
        <f>YEAR(Table4[[#This Row],[Report Start Date]])</f>
        <v>2024</v>
      </c>
      <c r="R1219">
        <f>Table4[[#This Row],[Year Start Date]]</f>
        <v>2024</v>
      </c>
    </row>
    <row r="1220" spans="2:18" x14ac:dyDescent="0.3">
      <c r="B1220">
        <v>1218</v>
      </c>
      <c r="C1220" t="s">
        <v>32</v>
      </c>
      <c r="D1220" t="s">
        <v>271</v>
      </c>
      <c r="E1220">
        <v>34</v>
      </c>
      <c r="F1220" s="2">
        <v>4816</v>
      </c>
      <c r="G1220" s="2">
        <v>33.020833333333343</v>
      </c>
      <c r="H1220">
        <v>0</v>
      </c>
      <c r="I1220">
        <v>0</v>
      </c>
      <c r="J1220" s="7">
        <v>45539</v>
      </c>
      <c r="K1220" s="7">
        <v>45540</v>
      </c>
      <c r="L1220" t="s">
        <v>521</v>
      </c>
      <c r="M1220" t="str">
        <f>IFERROR(INDEX(Table2[Campaign], MATCH(Table4[[#This Row],[Well Name (WellView Version)]], Table2[Well Name
Actual], 0)), "A_Others")</f>
        <v>DRJ - 2024</v>
      </c>
      <c r="N1220" s="19">
        <f>IF(Table4[[#This Row],[Report Number]]=_xlfn.MINIFS(Table4[Report Number], Table4[Well Name (WellView Version)], Table4[[#This Row],[Well Name (WellView Version)]]), Table4[[#This Row],[Depth End (MD)]], Table4[[#This Row],[Depth End (MD)]]-F1219)</f>
        <v>0</v>
      </c>
      <c r="O1220" s="2">
        <f>IF(Table4[[#This Row],[Report Number]]=_xlfn.MINIFS(Table4[Report Number], Table4[Well Name (WellView Version)], Table4[[#This Row],[Well Name (WellView Version)]]), Table4[[#This Row],[Cum Time Log Days_WV]], Table4[[#This Row],[Cum Time Log Days_WV]]-G1219)</f>
        <v>1</v>
      </c>
      <c r="P1220" s="2">
        <f>(Table4[[#This Row],[dZ ft]]&lt;=50)*Table4[[#This Row],[dT days]]</f>
        <v>1</v>
      </c>
      <c r="Q1220">
        <f>YEAR(Table4[[#This Row],[Report Start Date]])</f>
        <v>2024</v>
      </c>
      <c r="R1220">
        <f>Table4[[#This Row],[Year Start Date]]</f>
        <v>2024</v>
      </c>
    </row>
    <row r="1221" spans="2:18" x14ac:dyDescent="0.3">
      <c r="B1221">
        <v>1219</v>
      </c>
      <c r="C1221" t="s">
        <v>32</v>
      </c>
      <c r="D1221" t="s">
        <v>271</v>
      </c>
      <c r="E1221">
        <v>35</v>
      </c>
      <c r="F1221" s="2">
        <v>4816</v>
      </c>
      <c r="G1221" s="2">
        <v>34.020833333333343</v>
      </c>
      <c r="H1221">
        <v>0</v>
      </c>
      <c r="I1221">
        <v>0</v>
      </c>
      <c r="J1221" s="7">
        <v>45540</v>
      </c>
      <c r="K1221" s="7">
        <v>45541</v>
      </c>
      <c r="L1221" t="s">
        <v>521</v>
      </c>
      <c r="M1221" t="str">
        <f>IFERROR(INDEX(Table2[Campaign], MATCH(Table4[[#This Row],[Well Name (WellView Version)]], Table2[Well Name
Actual], 0)), "A_Others")</f>
        <v>DRJ - 2024</v>
      </c>
      <c r="N1221" s="19">
        <f>IF(Table4[[#This Row],[Report Number]]=_xlfn.MINIFS(Table4[Report Number], Table4[Well Name (WellView Version)], Table4[[#This Row],[Well Name (WellView Version)]]), Table4[[#This Row],[Depth End (MD)]], Table4[[#This Row],[Depth End (MD)]]-F1220)</f>
        <v>0</v>
      </c>
      <c r="O1221" s="2">
        <f>IF(Table4[[#This Row],[Report Number]]=_xlfn.MINIFS(Table4[Report Number], Table4[Well Name (WellView Version)], Table4[[#This Row],[Well Name (WellView Version)]]), Table4[[#This Row],[Cum Time Log Days_WV]], Table4[[#This Row],[Cum Time Log Days_WV]]-G1220)</f>
        <v>1</v>
      </c>
      <c r="P1221" s="2">
        <f>(Table4[[#This Row],[dZ ft]]&lt;=50)*Table4[[#This Row],[dT days]]</f>
        <v>1</v>
      </c>
      <c r="Q1221">
        <f>YEAR(Table4[[#This Row],[Report Start Date]])</f>
        <v>2024</v>
      </c>
      <c r="R1221">
        <f>Table4[[#This Row],[Year Start Date]]</f>
        <v>2024</v>
      </c>
    </row>
    <row r="1222" spans="2:18" x14ac:dyDescent="0.3">
      <c r="B1222">
        <v>1220</v>
      </c>
      <c r="C1222" t="s">
        <v>32</v>
      </c>
      <c r="D1222" t="s">
        <v>271</v>
      </c>
      <c r="E1222">
        <v>36</v>
      </c>
      <c r="F1222" s="2">
        <v>4816</v>
      </c>
      <c r="G1222" s="2">
        <v>35.020833333333343</v>
      </c>
      <c r="H1222">
        <v>0</v>
      </c>
      <c r="I1222">
        <v>0</v>
      </c>
      <c r="J1222" s="7">
        <v>45541</v>
      </c>
      <c r="K1222" s="7">
        <v>45542</v>
      </c>
      <c r="L1222" t="s">
        <v>521</v>
      </c>
      <c r="M1222" t="str">
        <f>IFERROR(INDEX(Table2[Campaign], MATCH(Table4[[#This Row],[Well Name (WellView Version)]], Table2[Well Name
Actual], 0)), "A_Others")</f>
        <v>DRJ - 2024</v>
      </c>
      <c r="N1222" s="19">
        <f>IF(Table4[[#This Row],[Report Number]]=_xlfn.MINIFS(Table4[Report Number], Table4[Well Name (WellView Version)], Table4[[#This Row],[Well Name (WellView Version)]]), Table4[[#This Row],[Depth End (MD)]], Table4[[#This Row],[Depth End (MD)]]-F1221)</f>
        <v>0</v>
      </c>
      <c r="O1222" s="2">
        <f>IF(Table4[[#This Row],[Report Number]]=_xlfn.MINIFS(Table4[Report Number], Table4[Well Name (WellView Version)], Table4[[#This Row],[Well Name (WellView Version)]]), Table4[[#This Row],[Cum Time Log Days_WV]], Table4[[#This Row],[Cum Time Log Days_WV]]-G1221)</f>
        <v>1</v>
      </c>
      <c r="P1222" s="2">
        <f>(Table4[[#This Row],[dZ ft]]&lt;=50)*Table4[[#This Row],[dT days]]</f>
        <v>1</v>
      </c>
      <c r="Q1222">
        <f>YEAR(Table4[[#This Row],[Report Start Date]])</f>
        <v>2024</v>
      </c>
      <c r="R1222">
        <f>Table4[[#This Row],[Year Start Date]]</f>
        <v>2024</v>
      </c>
    </row>
    <row r="1223" spans="2:18" x14ac:dyDescent="0.3">
      <c r="B1223">
        <v>1221</v>
      </c>
      <c r="C1223" t="s">
        <v>32</v>
      </c>
      <c r="D1223" t="s">
        <v>271</v>
      </c>
      <c r="E1223">
        <v>37</v>
      </c>
      <c r="F1223" s="2">
        <v>3040</v>
      </c>
      <c r="G1223" s="2">
        <v>36.020833333333343</v>
      </c>
      <c r="H1223">
        <v>10.000000000000005</v>
      </c>
      <c r="I1223">
        <v>10.000000000000005</v>
      </c>
      <c r="J1223" s="7">
        <v>45542</v>
      </c>
      <c r="K1223" s="7">
        <v>45543</v>
      </c>
      <c r="L1223" t="s">
        <v>521</v>
      </c>
      <c r="M1223" t="str">
        <f>IFERROR(INDEX(Table2[Campaign], MATCH(Table4[[#This Row],[Well Name (WellView Version)]], Table2[Well Name
Actual], 0)), "A_Others")</f>
        <v>DRJ - 2024</v>
      </c>
      <c r="N1223" s="19">
        <f>IF(Table4[[#This Row],[Report Number]]=_xlfn.MINIFS(Table4[Report Number], Table4[Well Name (WellView Version)], Table4[[#This Row],[Well Name (WellView Version)]]), Table4[[#This Row],[Depth End (MD)]], Table4[[#This Row],[Depth End (MD)]]-F1222)</f>
        <v>-1776</v>
      </c>
      <c r="O1223" s="2">
        <f>IF(Table4[[#This Row],[Report Number]]=_xlfn.MINIFS(Table4[Report Number], Table4[Well Name (WellView Version)], Table4[[#This Row],[Well Name (WellView Version)]]), Table4[[#This Row],[Cum Time Log Days_WV]], Table4[[#This Row],[Cum Time Log Days_WV]]-G1222)</f>
        <v>1</v>
      </c>
      <c r="P1223" s="2">
        <f>(Table4[[#This Row],[dZ ft]]&lt;=50)*Table4[[#This Row],[dT days]]</f>
        <v>1</v>
      </c>
      <c r="Q1223">
        <f>YEAR(Table4[[#This Row],[Report Start Date]])</f>
        <v>2024</v>
      </c>
      <c r="R1223">
        <f>Table4[[#This Row],[Year Start Date]]</f>
        <v>2024</v>
      </c>
    </row>
    <row r="1224" spans="2:18" x14ac:dyDescent="0.3">
      <c r="B1224">
        <v>1222</v>
      </c>
      <c r="C1224" t="s">
        <v>32</v>
      </c>
      <c r="D1224" t="s">
        <v>271</v>
      </c>
      <c r="E1224">
        <v>38</v>
      </c>
      <c r="F1224" s="2">
        <v>3079</v>
      </c>
      <c r="G1224" s="2">
        <v>37.020833333333343</v>
      </c>
      <c r="H1224">
        <v>38.999999999999652</v>
      </c>
      <c r="I1224">
        <v>38.999999999999652</v>
      </c>
      <c r="J1224" s="7">
        <v>45543</v>
      </c>
      <c r="K1224" s="7">
        <v>45544</v>
      </c>
      <c r="L1224" t="s">
        <v>521</v>
      </c>
      <c r="M1224" t="str">
        <f>IFERROR(INDEX(Table2[Campaign], MATCH(Table4[[#This Row],[Well Name (WellView Version)]], Table2[Well Name
Actual], 0)), "A_Others")</f>
        <v>DRJ - 2024</v>
      </c>
      <c r="N1224" s="19">
        <f>IF(Table4[[#This Row],[Report Number]]=_xlfn.MINIFS(Table4[Report Number], Table4[Well Name (WellView Version)], Table4[[#This Row],[Well Name (WellView Version)]]), Table4[[#This Row],[Depth End (MD)]], Table4[[#This Row],[Depth End (MD)]]-F1223)</f>
        <v>39</v>
      </c>
      <c r="O1224" s="2">
        <f>IF(Table4[[#This Row],[Report Number]]=_xlfn.MINIFS(Table4[Report Number], Table4[Well Name (WellView Version)], Table4[[#This Row],[Well Name (WellView Version)]]), Table4[[#This Row],[Cum Time Log Days_WV]], Table4[[#This Row],[Cum Time Log Days_WV]]-G1223)</f>
        <v>1</v>
      </c>
      <c r="P1224" s="2">
        <f>(Table4[[#This Row],[dZ ft]]&lt;=50)*Table4[[#This Row],[dT days]]</f>
        <v>1</v>
      </c>
      <c r="Q1224">
        <f>YEAR(Table4[[#This Row],[Report Start Date]])</f>
        <v>2024</v>
      </c>
      <c r="R1224">
        <f>Table4[[#This Row],[Year Start Date]]</f>
        <v>2024</v>
      </c>
    </row>
    <row r="1225" spans="2:18" x14ac:dyDescent="0.3">
      <c r="B1225">
        <v>1223</v>
      </c>
      <c r="C1225" t="s">
        <v>32</v>
      </c>
      <c r="D1225" t="s">
        <v>271</v>
      </c>
      <c r="E1225">
        <v>39</v>
      </c>
      <c r="F1225" s="2">
        <v>3162</v>
      </c>
      <c r="G1225" s="2">
        <v>38.020833333333343</v>
      </c>
      <c r="H1225">
        <v>83.000000000000043</v>
      </c>
      <c r="I1225">
        <v>83.000000000000043</v>
      </c>
      <c r="J1225" s="7">
        <v>45544</v>
      </c>
      <c r="K1225" s="7">
        <v>45545</v>
      </c>
      <c r="L1225" t="s">
        <v>521</v>
      </c>
      <c r="M1225" t="str">
        <f>IFERROR(INDEX(Table2[Campaign], MATCH(Table4[[#This Row],[Well Name (WellView Version)]], Table2[Well Name
Actual], 0)), "A_Others")</f>
        <v>DRJ - 2024</v>
      </c>
      <c r="N1225" s="19">
        <f>IF(Table4[[#This Row],[Report Number]]=_xlfn.MINIFS(Table4[Report Number], Table4[Well Name (WellView Version)], Table4[[#This Row],[Well Name (WellView Version)]]), Table4[[#This Row],[Depth End (MD)]], Table4[[#This Row],[Depth End (MD)]]-F1224)</f>
        <v>83</v>
      </c>
      <c r="O1225" s="2">
        <f>IF(Table4[[#This Row],[Report Number]]=_xlfn.MINIFS(Table4[Report Number], Table4[Well Name (WellView Version)], Table4[[#This Row],[Well Name (WellView Version)]]), Table4[[#This Row],[Cum Time Log Days_WV]], Table4[[#This Row],[Cum Time Log Days_WV]]-G1224)</f>
        <v>1</v>
      </c>
      <c r="P1225" s="2">
        <f>(Table4[[#This Row],[dZ ft]]&lt;=50)*Table4[[#This Row],[dT days]]</f>
        <v>0</v>
      </c>
      <c r="Q1225">
        <f>YEAR(Table4[[#This Row],[Report Start Date]])</f>
        <v>2024</v>
      </c>
      <c r="R1225">
        <f>Table4[[#This Row],[Year Start Date]]</f>
        <v>2024</v>
      </c>
    </row>
    <row r="1226" spans="2:18" x14ac:dyDescent="0.3">
      <c r="B1226">
        <v>1224</v>
      </c>
      <c r="C1226" t="s">
        <v>32</v>
      </c>
      <c r="D1226" t="s">
        <v>271</v>
      </c>
      <c r="E1226">
        <v>40</v>
      </c>
      <c r="F1226" s="2">
        <v>3529.9999999999995</v>
      </c>
      <c r="G1226" s="2">
        <v>39.020833333333343</v>
      </c>
      <c r="H1226">
        <v>367.99999999999983</v>
      </c>
      <c r="I1226">
        <v>367.99999999999983</v>
      </c>
      <c r="J1226" s="7">
        <v>45545</v>
      </c>
      <c r="K1226" s="7">
        <v>45546</v>
      </c>
      <c r="L1226" t="s">
        <v>521</v>
      </c>
      <c r="M1226" t="str">
        <f>IFERROR(INDEX(Table2[Campaign], MATCH(Table4[[#This Row],[Well Name (WellView Version)]], Table2[Well Name
Actual], 0)), "A_Others")</f>
        <v>DRJ - 2024</v>
      </c>
      <c r="N1226" s="19">
        <f>IF(Table4[[#This Row],[Report Number]]=_xlfn.MINIFS(Table4[Report Number], Table4[Well Name (WellView Version)], Table4[[#This Row],[Well Name (WellView Version)]]), Table4[[#This Row],[Depth End (MD)]], Table4[[#This Row],[Depth End (MD)]]-F1225)</f>
        <v>367.99999999999955</v>
      </c>
      <c r="O1226" s="2">
        <f>IF(Table4[[#This Row],[Report Number]]=_xlfn.MINIFS(Table4[Report Number], Table4[Well Name (WellView Version)], Table4[[#This Row],[Well Name (WellView Version)]]), Table4[[#This Row],[Cum Time Log Days_WV]], Table4[[#This Row],[Cum Time Log Days_WV]]-G1225)</f>
        <v>1</v>
      </c>
      <c r="P1226" s="2">
        <f>(Table4[[#This Row],[dZ ft]]&lt;=50)*Table4[[#This Row],[dT days]]</f>
        <v>0</v>
      </c>
      <c r="Q1226">
        <f>YEAR(Table4[[#This Row],[Report Start Date]])</f>
        <v>2024</v>
      </c>
      <c r="R1226">
        <f>Table4[[#This Row],[Year Start Date]]</f>
        <v>2024</v>
      </c>
    </row>
    <row r="1227" spans="2:18" x14ac:dyDescent="0.3">
      <c r="B1227">
        <v>1225</v>
      </c>
      <c r="C1227" t="s">
        <v>32</v>
      </c>
      <c r="D1227" t="s">
        <v>271</v>
      </c>
      <c r="E1227">
        <v>41</v>
      </c>
      <c r="F1227" s="2">
        <v>3796</v>
      </c>
      <c r="G1227" s="2">
        <v>40.020833333333343</v>
      </c>
      <c r="H1227">
        <v>266.00000000000017</v>
      </c>
      <c r="I1227">
        <v>266.00000000000017</v>
      </c>
      <c r="J1227" s="7">
        <v>45546</v>
      </c>
      <c r="K1227" s="7">
        <v>45547</v>
      </c>
      <c r="L1227" t="s">
        <v>521</v>
      </c>
      <c r="M1227" t="str">
        <f>IFERROR(INDEX(Table2[Campaign], MATCH(Table4[[#This Row],[Well Name (WellView Version)]], Table2[Well Name
Actual], 0)), "A_Others")</f>
        <v>DRJ - 2024</v>
      </c>
      <c r="N1227" s="19">
        <f>IF(Table4[[#This Row],[Report Number]]=_xlfn.MINIFS(Table4[Report Number], Table4[Well Name (WellView Version)], Table4[[#This Row],[Well Name (WellView Version)]]), Table4[[#This Row],[Depth End (MD)]], Table4[[#This Row],[Depth End (MD)]]-F1226)</f>
        <v>266.00000000000045</v>
      </c>
      <c r="O1227" s="2">
        <f>IF(Table4[[#This Row],[Report Number]]=_xlfn.MINIFS(Table4[Report Number], Table4[Well Name (WellView Version)], Table4[[#This Row],[Well Name (WellView Version)]]), Table4[[#This Row],[Cum Time Log Days_WV]], Table4[[#This Row],[Cum Time Log Days_WV]]-G1226)</f>
        <v>1</v>
      </c>
      <c r="P1227" s="2">
        <f>(Table4[[#This Row],[dZ ft]]&lt;=50)*Table4[[#This Row],[dT days]]</f>
        <v>0</v>
      </c>
      <c r="Q1227">
        <f>YEAR(Table4[[#This Row],[Report Start Date]])</f>
        <v>2024</v>
      </c>
      <c r="R1227">
        <f>Table4[[#This Row],[Year Start Date]]</f>
        <v>2024</v>
      </c>
    </row>
    <row r="1228" spans="2:18" x14ac:dyDescent="0.3">
      <c r="B1228">
        <v>1226</v>
      </c>
      <c r="C1228" t="s">
        <v>32</v>
      </c>
      <c r="D1228" t="s">
        <v>271</v>
      </c>
      <c r="E1228">
        <v>42</v>
      </c>
      <c r="F1228" s="2">
        <v>3814</v>
      </c>
      <c r="G1228" s="2">
        <v>41.020833333333343</v>
      </c>
      <c r="H1228">
        <v>18.000000000000011</v>
      </c>
      <c r="I1228">
        <v>18.000000000000011</v>
      </c>
      <c r="J1228" s="7">
        <v>45547</v>
      </c>
      <c r="K1228" s="7">
        <v>45548</v>
      </c>
      <c r="L1228" t="s">
        <v>520</v>
      </c>
      <c r="M1228" t="str">
        <f>IFERROR(INDEX(Table2[Campaign], MATCH(Table4[[#This Row],[Well Name (WellView Version)]], Table2[Well Name
Actual], 0)), "A_Others")</f>
        <v>DRJ - 2024</v>
      </c>
      <c r="N1228" s="19">
        <f>IF(Table4[[#This Row],[Report Number]]=_xlfn.MINIFS(Table4[Report Number], Table4[Well Name (WellView Version)], Table4[[#This Row],[Well Name (WellView Version)]]), Table4[[#This Row],[Depth End (MD)]], Table4[[#This Row],[Depth End (MD)]]-F1227)</f>
        <v>18</v>
      </c>
      <c r="O1228" s="2">
        <f>IF(Table4[[#This Row],[Report Number]]=_xlfn.MINIFS(Table4[Report Number], Table4[Well Name (WellView Version)], Table4[[#This Row],[Well Name (WellView Version)]]), Table4[[#This Row],[Cum Time Log Days_WV]], Table4[[#This Row],[Cum Time Log Days_WV]]-G1227)</f>
        <v>1</v>
      </c>
      <c r="P1228" s="2">
        <f>(Table4[[#This Row],[dZ ft]]&lt;=50)*Table4[[#This Row],[dT days]]</f>
        <v>1</v>
      </c>
      <c r="Q1228">
        <f>YEAR(Table4[[#This Row],[Report Start Date]])</f>
        <v>2024</v>
      </c>
      <c r="R1228">
        <f>Table4[[#This Row],[Year Start Date]]</f>
        <v>2024</v>
      </c>
    </row>
    <row r="1229" spans="2:18" x14ac:dyDescent="0.3">
      <c r="B1229">
        <v>1227</v>
      </c>
      <c r="C1229" t="s">
        <v>32</v>
      </c>
      <c r="D1229" t="s">
        <v>271</v>
      </c>
      <c r="E1229">
        <v>43</v>
      </c>
      <c r="F1229" s="2">
        <v>4380</v>
      </c>
      <c r="G1229" s="2">
        <v>42.020833333333343</v>
      </c>
      <c r="H1229">
        <v>566.00000000000034</v>
      </c>
      <c r="I1229">
        <v>566.00000000000034</v>
      </c>
      <c r="J1229" s="7">
        <v>45548</v>
      </c>
      <c r="K1229" s="7">
        <v>45549</v>
      </c>
      <c r="L1229" t="s">
        <v>520</v>
      </c>
      <c r="M1229" t="str">
        <f>IFERROR(INDEX(Table2[Campaign], MATCH(Table4[[#This Row],[Well Name (WellView Version)]], Table2[Well Name
Actual], 0)), "A_Others")</f>
        <v>DRJ - 2024</v>
      </c>
      <c r="N1229" s="19">
        <f>IF(Table4[[#This Row],[Report Number]]=_xlfn.MINIFS(Table4[Report Number], Table4[Well Name (WellView Version)], Table4[[#This Row],[Well Name (WellView Version)]]), Table4[[#This Row],[Depth End (MD)]], Table4[[#This Row],[Depth End (MD)]]-F1228)</f>
        <v>566</v>
      </c>
      <c r="O1229" s="2">
        <f>IF(Table4[[#This Row],[Report Number]]=_xlfn.MINIFS(Table4[Report Number], Table4[Well Name (WellView Version)], Table4[[#This Row],[Well Name (WellView Version)]]), Table4[[#This Row],[Cum Time Log Days_WV]], Table4[[#This Row],[Cum Time Log Days_WV]]-G1228)</f>
        <v>1</v>
      </c>
      <c r="P1229" s="2">
        <f>(Table4[[#This Row],[dZ ft]]&lt;=50)*Table4[[#This Row],[dT days]]</f>
        <v>0</v>
      </c>
      <c r="Q1229">
        <f>YEAR(Table4[[#This Row],[Report Start Date]])</f>
        <v>2024</v>
      </c>
      <c r="R1229">
        <f>Table4[[#This Row],[Year Start Date]]</f>
        <v>2024</v>
      </c>
    </row>
    <row r="1230" spans="2:18" x14ac:dyDescent="0.3">
      <c r="B1230">
        <v>1228</v>
      </c>
      <c r="C1230" t="s">
        <v>32</v>
      </c>
      <c r="D1230" t="s">
        <v>271</v>
      </c>
      <c r="E1230">
        <v>44</v>
      </c>
      <c r="F1230" s="2">
        <v>4983</v>
      </c>
      <c r="G1230" s="2">
        <v>43.020833333333343</v>
      </c>
      <c r="H1230">
        <v>603</v>
      </c>
      <c r="I1230">
        <v>603</v>
      </c>
      <c r="J1230" s="7">
        <v>45549</v>
      </c>
      <c r="K1230" s="7">
        <v>45550</v>
      </c>
      <c r="L1230" t="s">
        <v>520</v>
      </c>
      <c r="M1230" t="str">
        <f>IFERROR(INDEX(Table2[Campaign], MATCH(Table4[[#This Row],[Well Name (WellView Version)]], Table2[Well Name
Actual], 0)), "A_Others")</f>
        <v>DRJ - 2024</v>
      </c>
      <c r="N1230" s="19">
        <f>IF(Table4[[#This Row],[Report Number]]=_xlfn.MINIFS(Table4[Report Number], Table4[Well Name (WellView Version)], Table4[[#This Row],[Well Name (WellView Version)]]), Table4[[#This Row],[Depth End (MD)]], Table4[[#This Row],[Depth End (MD)]]-F1229)</f>
        <v>603</v>
      </c>
      <c r="O1230" s="2">
        <f>IF(Table4[[#This Row],[Report Number]]=_xlfn.MINIFS(Table4[Report Number], Table4[Well Name (WellView Version)], Table4[[#This Row],[Well Name (WellView Version)]]), Table4[[#This Row],[Cum Time Log Days_WV]], Table4[[#This Row],[Cum Time Log Days_WV]]-G1229)</f>
        <v>1</v>
      </c>
      <c r="P1230" s="2">
        <f>(Table4[[#This Row],[dZ ft]]&lt;=50)*Table4[[#This Row],[dT days]]</f>
        <v>0</v>
      </c>
      <c r="Q1230">
        <f>YEAR(Table4[[#This Row],[Report Start Date]])</f>
        <v>2024</v>
      </c>
      <c r="R1230">
        <f>Table4[[#This Row],[Year Start Date]]</f>
        <v>2024</v>
      </c>
    </row>
    <row r="1231" spans="2:18" x14ac:dyDescent="0.3">
      <c r="B1231">
        <v>1229</v>
      </c>
      <c r="C1231" t="s">
        <v>32</v>
      </c>
      <c r="D1231" t="s">
        <v>271</v>
      </c>
      <c r="E1231">
        <v>45</v>
      </c>
      <c r="F1231" s="2">
        <v>5592</v>
      </c>
      <c r="G1231" s="2">
        <v>44.020833333333343</v>
      </c>
      <c r="H1231">
        <v>609</v>
      </c>
      <c r="I1231">
        <v>609</v>
      </c>
      <c r="J1231" s="7">
        <v>45550</v>
      </c>
      <c r="K1231" s="7">
        <v>45551</v>
      </c>
      <c r="L1231" t="s">
        <v>520</v>
      </c>
      <c r="M1231" t="str">
        <f>IFERROR(INDEX(Table2[Campaign], MATCH(Table4[[#This Row],[Well Name (WellView Version)]], Table2[Well Name
Actual], 0)), "A_Others")</f>
        <v>DRJ - 2024</v>
      </c>
      <c r="N1231" s="19">
        <f>IF(Table4[[#This Row],[Report Number]]=_xlfn.MINIFS(Table4[Report Number], Table4[Well Name (WellView Version)], Table4[[#This Row],[Well Name (WellView Version)]]), Table4[[#This Row],[Depth End (MD)]], Table4[[#This Row],[Depth End (MD)]]-F1230)</f>
        <v>609</v>
      </c>
      <c r="O1231" s="2">
        <f>IF(Table4[[#This Row],[Report Number]]=_xlfn.MINIFS(Table4[Report Number], Table4[Well Name (WellView Version)], Table4[[#This Row],[Well Name (WellView Version)]]), Table4[[#This Row],[Cum Time Log Days_WV]], Table4[[#This Row],[Cum Time Log Days_WV]]-G1230)</f>
        <v>1</v>
      </c>
      <c r="P1231" s="2">
        <f>(Table4[[#This Row],[dZ ft]]&lt;=50)*Table4[[#This Row],[dT days]]</f>
        <v>0</v>
      </c>
      <c r="Q1231">
        <f>YEAR(Table4[[#This Row],[Report Start Date]])</f>
        <v>2024</v>
      </c>
      <c r="R1231">
        <f>Table4[[#This Row],[Year Start Date]]</f>
        <v>2024</v>
      </c>
    </row>
    <row r="1232" spans="2:18" x14ac:dyDescent="0.3">
      <c r="B1232">
        <v>1230</v>
      </c>
      <c r="C1232" t="s">
        <v>32</v>
      </c>
      <c r="D1232" t="s">
        <v>271</v>
      </c>
      <c r="E1232">
        <v>46</v>
      </c>
      <c r="F1232" s="2">
        <v>5655</v>
      </c>
      <c r="G1232" s="2">
        <v>45.020833333333343</v>
      </c>
      <c r="H1232">
        <v>62.999999999999659</v>
      </c>
      <c r="I1232">
        <v>62.999999999999659</v>
      </c>
      <c r="J1232" s="7">
        <v>45551</v>
      </c>
      <c r="K1232" s="7">
        <v>45552</v>
      </c>
      <c r="L1232" t="s">
        <v>520</v>
      </c>
      <c r="M1232" t="str">
        <f>IFERROR(INDEX(Table2[Campaign], MATCH(Table4[[#This Row],[Well Name (WellView Version)]], Table2[Well Name
Actual], 0)), "A_Others")</f>
        <v>DRJ - 2024</v>
      </c>
      <c r="N1232" s="19">
        <f>IF(Table4[[#This Row],[Report Number]]=_xlfn.MINIFS(Table4[Report Number], Table4[Well Name (WellView Version)], Table4[[#This Row],[Well Name (WellView Version)]]), Table4[[#This Row],[Depth End (MD)]], Table4[[#This Row],[Depth End (MD)]]-F1231)</f>
        <v>63</v>
      </c>
      <c r="O1232" s="2">
        <f>IF(Table4[[#This Row],[Report Number]]=_xlfn.MINIFS(Table4[Report Number], Table4[Well Name (WellView Version)], Table4[[#This Row],[Well Name (WellView Version)]]), Table4[[#This Row],[Cum Time Log Days_WV]], Table4[[#This Row],[Cum Time Log Days_WV]]-G1231)</f>
        <v>1</v>
      </c>
      <c r="P1232" s="2">
        <f>(Table4[[#This Row],[dZ ft]]&lt;=50)*Table4[[#This Row],[dT days]]</f>
        <v>0</v>
      </c>
      <c r="Q1232">
        <f>YEAR(Table4[[#This Row],[Report Start Date]])</f>
        <v>2024</v>
      </c>
      <c r="R1232">
        <f>Table4[[#This Row],[Year Start Date]]</f>
        <v>2024</v>
      </c>
    </row>
    <row r="1233" spans="2:18" x14ac:dyDescent="0.3">
      <c r="B1233">
        <v>1231</v>
      </c>
      <c r="C1233" t="s">
        <v>32</v>
      </c>
      <c r="D1233" t="s">
        <v>271</v>
      </c>
      <c r="E1233">
        <v>47</v>
      </c>
      <c r="F1233" s="2">
        <v>6095</v>
      </c>
      <c r="G1233" s="2">
        <v>46.020833333333343</v>
      </c>
      <c r="H1233">
        <v>440.00000000000023</v>
      </c>
      <c r="I1233">
        <v>440.00000000000023</v>
      </c>
      <c r="J1233" s="7">
        <v>45552</v>
      </c>
      <c r="K1233" s="7">
        <v>45553</v>
      </c>
      <c r="L1233" t="s">
        <v>520</v>
      </c>
      <c r="M1233" t="str">
        <f>IFERROR(INDEX(Table2[Campaign], MATCH(Table4[[#This Row],[Well Name (WellView Version)]], Table2[Well Name
Actual], 0)), "A_Others")</f>
        <v>DRJ - 2024</v>
      </c>
      <c r="N1233" s="19">
        <f>IF(Table4[[#This Row],[Report Number]]=_xlfn.MINIFS(Table4[Report Number], Table4[Well Name (WellView Version)], Table4[[#This Row],[Well Name (WellView Version)]]), Table4[[#This Row],[Depth End (MD)]], Table4[[#This Row],[Depth End (MD)]]-F1232)</f>
        <v>440</v>
      </c>
      <c r="O1233" s="2">
        <f>IF(Table4[[#This Row],[Report Number]]=_xlfn.MINIFS(Table4[Report Number], Table4[Well Name (WellView Version)], Table4[[#This Row],[Well Name (WellView Version)]]), Table4[[#This Row],[Cum Time Log Days_WV]], Table4[[#This Row],[Cum Time Log Days_WV]]-G1232)</f>
        <v>1</v>
      </c>
      <c r="P1233" s="2">
        <f>(Table4[[#This Row],[dZ ft]]&lt;=50)*Table4[[#This Row],[dT days]]</f>
        <v>0</v>
      </c>
      <c r="Q1233">
        <f>YEAR(Table4[[#This Row],[Report Start Date]])</f>
        <v>2024</v>
      </c>
      <c r="R1233">
        <f>Table4[[#This Row],[Year Start Date]]</f>
        <v>2024</v>
      </c>
    </row>
    <row r="1234" spans="2:18" x14ac:dyDescent="0.3">
      <c r="B1234">
        <v>1232</v>
      </c>
      <c r="C1234" t="s">
        <v>32</v>
      </c>
      <c r="D1234" t="s">
        <v>271</v>
      </c>
      <c r="E1234">
        <v>48</v>
      </c>
      <c r="F1234" s="2">
        <v>6500</v>
      </c>
      <c r="G1234" s="2">
        <v>47.020833333333343</v>
      </c>
      <c r="H1234">
        <v>404.99999999999983</v>
      </c>
      <c r="I1234">
        <v>404.99999999999983</v>
      </c>
      <c r="J1234" s="7">
        <v>45553</v>
      </c>
      <c r="K1234" s="7">
        <v>45554</v>
      </c>
      <c r="L1234" t="s">
        <v>520</v>
      </c>
      <c r="M1234" t="str">
        <f>IFERROR(INDEX(Table2[Campaign], MATCH(Table4[[#This Row],[Well Name (WellView Version)]], Table2[Well Name
Actual], 0)), "A_Others")</f>
        <v>DRJ - 2024</v>
      </c>
      <c r="N1234" s="19">
        <f>IF(Table4[[#This Row],[Report Number]]=_xlfn.MINIFS(Table4[Report Number], Table4[Well Name (WellView Version)], Table4[[#This Row],[Well Name (WellView Version)]]), Table4[[#This Row],[Depth End (MD)]], Table4[[#This Row],[Depth End (MD)]]-F1233)</f>
        <v>405</v>
      </c>
      <c r="O1234" s="2">
        <f>IF(Table4[[#This Row],[Report Number]]=_xlfn.MINIFS(Table4[Report Number], Table4[Well Name (WellView Version)], Table4[[#This Row],[Well Name (WellView Version)]]), Table4[[#This Row],[Cum Time Log Days_WV]], Table4[[#This Row],[Cum Time Log Days_WV]]-G1233)</f>
        <v>1</v>
      </c>
      <c r="P1234" s="2">
        <f>(Table4[[#This Row],[dZ ft]]&lt;=50)*Table4[[#This Row],[dT days]]</f>
        <v>0</v>
      </c>
      <c r="Q1234">
        <f>YEAR(Table4[[#This Row],[Report Start Date]])</f>
        <v>2024</v>
      </c>
      <c r="R1234">
        <f>Table4[[#This Row],[Year Start Date]]</f>
        <v>2024</v>
      </c>
    </row>
    <row r="1235" spans="2:18" x14ac:dyDescent="0.3">
      <c r="B1235">
        <v>1233</v>
      </c>
      <c r="C1235" t="s">
        <v>32</v>
      </c>
      <c r="D1235" t="s">
        <v>271</v>
      </c>
      <c r="E1235">
        <v>49</v>
      </c>
      <c r="F1235" s="2">
        <v>6500</v>
      </c>
      <c r="G1235" s="2">
        <v>48.020833333333343</v>
      </c>
      <c r="H1235">
        <v>0</v>
      </c>
      <c r="I1235">
        <v>0</v>
      </c>
      <c r="J1235" s="7">
        <v>45554</v>
      </c>
      <c r="K1235" s="7">
        <v>45555</v>
      </c>
      <c r="L1235" t="s">
        <v>522</v>
      </c>
      <c r="M1235" t="str">
        <f>IFERROR(INDEX(Table2[Campaign], MATCH(Table4[[#This Row],[Well Name (WellView Version)]], Table2[Well Name
Actual], 0)), "A_Others")</f>
        <v>DRJ - 2024</v>
      </c>
      <c r="N1235" s="19">
        <f>IF(Table4[[#This Row],[Report Number]]=_xlfn.MINIFS(Table4[Report Number], Table4[Well Name (WellView Version)], Table4[[#This Row],[Well Name (WellView Version)]]), Table4[[#This Row],[Depth End (MD)]], Table4[[#This Row],[Depth End (MD)]]-F1234)</f>
        <v>0</v>
      </c>
      <c r="O1235" s="2">
        <f>IF(Table4[[#This Row],[Report Number]]=_xlfn.MINIFS(Table4[Report Number], Table4[Well Name (WellView Version)], Table4[[#This Row],[Well Name (WellView Version)]]), Table4[[#This Row],[Cum Time Log Days_WV]], Table4[[#This Row],[Cum Time Log Days_WV]]-G1234)</f>
        <v>1</v>
      </c>
      <c r="P1235" s="2">
        <f>(Table4[[#This Row],[dZ ft]]&lt;=50)*Table4[[#This Row],[dT days]]</f>
        <v>1</v>
      </c>
      <c r="Q1235">
        <f>YEAR(Table4[[#This Row],[Report Start Date]])</f>
        <v>2024</v>
      </c>
      <c r="R1235">
        <f>Table4[[#This Row],[Year Start Date]]</f>
        <v>2024</v>
      </c>
    </row>
    <row r="1236" spans="2:18" x14ac:dyDescent="0.3">
      <c r="B1236">
        <v>1234</v>
      </c>
      <c r="C1236" t="s">
        <v>32</v>
      </c>
      <c r="D1236" t="s">
        <v>271</v>
      </c>
      <c r="E1236">
        <v>50</v>
      </c>
      <c r="F1236" s="2">
        <v>6500</v>
      </c>
      <c r="G1236" s="2">
        <v>49.020833333333343</v>
      </c>
      <c r="H1236">
        <v>0</v>
      </c>
      <c r="I1236">
        <v>0</v>
      </c>
      <c r="J1236" s="7">
        <v>45555</v>
      </c>
      <c r="K1236" s="7">
        <v>45556</v>
      </c>
      <c r="L1236" t="s">
        <v>522</v>
      </c>
      <c r="M1236" t="str">
        <f>IFERROR(INDEX(Table2[Campaign], MATCH(Table4[[#This Row],[Well Name (WellView Version)]], Table2[Well Name
Actual], 0)), "A_Others")</f>
        <v>DRJ - 2024</v>
      </c>
      <c r="N1236" s="19">
        <f>IF(Table4[[#This Row],[Report Number]]=_xlfn.MINIFS(Table4[Report Number], Table4[Well Name (WellView Version)], Table4[[#This Row],[Well Name (WellView Version)]]), Table4[[#This Row],[Depth End (MD)]], Table4[[#This Row],[Depth End (MD)]]-F1235)</f>
        <v>0</v>
      </c>
      <c r="O1236" s="2">
        <f>IF(Table4[[#This Row],[Report Number]]=_xlfn.MINIFS(Table4[Report Number], Table4[Well Name (WellView Version)], Table4[[#This Row],[Well Name (WellView Version)]]), Table4[[#This Row],[Cum Time Log Days_WV]], Table4[[#This Row],[Cum Time Log Days_WV]]-G1235)</f>
        <v>1</v>
      </c>
      <c r="P1236" s="2">
        <f>(Table4[[#This Row],[dZ ft]]&lt;=50)*Table4[[#This Row],[dT days]]</f>
        <v>1</v>
      </c>
      <c r="Q1236">
        <f>YEAR(Table4[[#This Row],[Report Start Date]])</f>
        <v>2024</v>
      </c>
      <c r="R1236">
        <f>Table4[[#This Row],[Year Start Date]]</f>
        <v>2024</v>
      </c>
    </row>
    <row r="1237" spans="2:18" x14ac:dyDescent="0.3">
      <c r="B1237">
        <v>1235</v>
      </c>
      <c r="C1237" t="s">
        <v>32</v>
      </c>
      <c r="D1237" t="s">
        <v>271</v>
      </c>
      <c r="E1237">
        <v>51</v>
      </c>
      <c r="F1237" s="2">
        <v>6500</v>
      </c>
      <c r="G1237" s="2">
        <v>50.020833333333343</v>
      </c>
      <c r="H1237">
        <v>0</v>
      </c>
      <c r="I1237">
        <v>0</v>
      </c>
      <c r="J1237" s="7">
        <v>45556</v>
      </c>
      <c r="K1237" s="7">
        <v>45557</v>
      </c>
      <c r="L1237" t="s">
        <v>525</v>
      </c>
      <c r="M1237" t="str">
        <f>IFERROR(INDEX(Table2[Campaign], MATCH(Table4[[#This Row],[Well Name (WellView Version)]], Table2[Well Name
Actual], 0)), "A_Others")</f>
        <v>DRJ - 2024</v>
      </c>
      <c r="N1237" s="19">
        <f>IF(Table4[[#This Row],[Report Number]]=_xlfn.MINIFS(Table4[Report Number], Table4[Well Name (WellView Version)], Table4[[#This Row],[Well Name (WellView Version)]]), Table4[[#This Row],[Depth End (MD)]], Table4[[#This Row],[Depth End (MD)]]-F1236)</f>
        <v>0</v>
      </c>
      <c r="O1237" s="2">
        <f>IF(Table4[[#This Row],[Report Number]]=_xlfn.MINIFS(Table4[Report Number], Table4[Well Name (WellView Version)], Table4[[#This Row],[Well Name (WellView Version)]]), Table4[[#This Row],[Cum Time Log Days_WV]], Table4[[#This Row],[Cum Time Log Days_WV]]-G1236)</f>
        <v>1</v>
      </c>
      <c r="P1237" s="2">
        <f>(Table4[[#This Row],[dZ ft]]&lt;=50)*Table4[[#This Row],[dT days]]</f>
        <v>1</v>
      </c>
      <c r="Q1237">
        <f>YEAR(Table4[[#This Row],[Report Start Date]])</f>
        <v>2024</v>
      </c>
      <c r="R1237">
        <f>Table4[[#This Row],[Year Start Date]]</f>
        <v>2024</v>
      </c>
    </row>
    <row r="1238" spans="2:18" x14ac:dyDescent="0.3">
      <c r="B1238">
        <v>1236</v>
      </c>
      <c r="C1238" t="s">
        <v>32</v>
      </c>
      <c r="D1238" t="s">
        <v>271</v>
      </c>
      <c r="E1238">
        <v>52</v>
      </c>
      <c r="F1238" s="2">
        <v>5464</v>
      </c>
      <c r="G1238" s="2">
        <v>50.312500000000007</v>
      </c>
      <c r="H1238">
        <v>0</v>
      </c>
      <c r="I1238">
        <v>0</v>
      </c>
      <c r="J1238" s="7">
        <v>45557</v>
      </c>
      <c r="K1238" s="7">
        <v>45557.291666666664</v>
      </c>
      <c r="L1238" t="s">
        <v>525</v>
      </c>
      <c r="M1238" t="str">
        <f>IFERROR(INDEX(Table2[Campaign], MATCH(Table4[[#This Row],[Well Name (WellView Version)]], Table2[Well Name
Actual], 0)), "A_Others")</f>
        <v>DRJ - 2024</v>
      </c>
      <c r="N1238" s="19">
        <f>IF(Table4[[#This Row],[Report Number]]=_xlfn.MINIFS(Table4[Report Number], Table4[Well Name (WellView Version)], Table4[[#This Row],[Well Name (WellView Version)]]), Table4[[#This Row],[Depth End (MD)]], Table4[[#This Row],[Depth End (MD)]]-F1237)</f>
        <v>-1036</v>
      </c>
      <c r="O1238" s="2">
        <f>IF(Table4[[#This Row],[Report Number]]=_xlfn.MINIFS(Table4[Report Number], Table4[Well Name (WellView Version)], Table4[[#This Row],[Well Name (WellView Version)]]), Table4[[#This Row],[Cum Time Log Days_WV]], Table4[[#This Row],[Cum Time Log Days_WV]]-G1237)</f>
        <v>0.2916666666666643</v>
      </c>
      <c r="P1238" s="2">
        <f>(Table4[[#This Row],[dZ ft]]&lt;=50)*Table4[[#This Row],[dT days]]</f>
        <v>0.2916666666666643</v>
      </c>
      <c r="Q1238">
        <f>YEAR(Table4[[#This Row],[Report Start Date]])</f>
        <v>2024</v>
      </c>
      <c r="R1238">
        <f>Table4[[#This Row],[Year Start Date]]</f>
        <v>2024</v>
      </c>
    </row>
    <row r="1239" spans="2:18" x14ac:dyDescent="0.3">
      <c r="B1239">
        <v>1237</v>
      </c>
      <c r="C1239" t="s">
        <v>33</v>
      </c>
      <c r="D1239" t="s">
        <v>271</v>
      </c>
      <c r="E1239">
        <v>1</v>
      </c>
      <c r="F1239" s="2">
        <v>251</v>
      </c>
      <c r="G1239" s="2">
        <v>0.10416666666666674</v>
      </c>
      <c r="H1239">
        <v>19.000000000000011</v>
      </c>
      <c r="I1239">
        <v>19.000000000000011</v>
      </c>
      <c r="J1239" s="7">
        <v>45567.895833333328</v>
      </c>
      <c r="K1239" s="7">
        <v>45568</v>
      </c>
      <c r="M1239" t="str">
        <f>IFERROR(INDEX(Table2[Campaign], MATCH(Table4[[#This Row],[Well Name (WellView Version)]], Table2[Well Name
Actual], 0)), "A_Others")</f>
        <v>DRJ - 2024</v>
      </c>
      <c r="N1239" s="19">
        <f>IF(Table4[[#This Row],[Report Number]]=_xlfn.MINIFS(Table4[Report Number], Table4[Well Name (WellView Version)], Table4[[#This Row],[Well Name (WellView Version)]]), Table4[[#This Row],[Depth End (MD)]], Table4[[#This Row],[Depth End (MD)]]-F1238)</f>
        <v>251</v>
      </c>
      <c r="O1239" s="2">
        <f>IF(Table4[[#This Row],[Report Number]]=_xlfn.MINIFS(Table4[Report Number], Table4[Well Name (WellView Version)], Table4[[#This Row],[Well Name (WellView Version)]]), Table4[[#This Row],[Cum Time Log Days_WV]], Table4[[#This Row],[Cum Time Log Days_WV]]-G1238)</f>
        <v>0.10416666666666674</v>
      </c>
      <c r="P1239" s="2">
        <f>(Table4[[#This Row],[dZ ft]]&lt;=50)*Table4[[#This Row],[dT days]]</f>
        <v>0</v>
      </c>
      <c r="Q1239">
        <f>YEAR(Table4[[#This Row],[Report Start Date]])</f>
        <v>2024</v>
      </c>
      <c r="R1239">
        <f>Table4[[#This Row],[Year Start Date]]</f>
        <v>2024</v>
      </c>
    </row>
    <row r="1240" spans="2:18" x14ac:dyDescent="0.3">
      <c r="B1240">
        <v>1238</v>
      </c>
      <c r="C1240" t="s">
        <v>33</v>
      </c>
      <c r="D1240" t="s">
        <v>271</v>
      </c>
      <c r="E1240">
        <v>2</v>
      </c>
      <c r="F1240" s="2">
        <v>484</v>
      </c>
      <c r="G1240" s="2">
        <v>1.1041666666666676</v>
      </c>
      <c r="H1240">
        <v>233</v>
      </c>
      <c r="I1240">
        <v>233</v>
      </c>
      <c r="J1240" s="7">
        <v>45568</v>
      </c>
      <c r="K1240" s="7">
        <v>45569</v>
      </c>
      <c r="M1240" t="str">
        <f>IFERROR(INDEX(Table2[Campaign], MATCH(Table4[[#This Row],[Well Name (WellView Version)]], Table2[Well Name
Actual], 0)), "A_Others")</f>
        <v>DRJ - 2024</v>
      </c>
      <c r="N1240" s="19">
        <f>IF(Table4[[#This Row],[Report Number]]=_xlfn.MINIFS(Table4[Report Number], Table4[Well Name (WellView Version)], Table4[[#This Row],[Well Name (WellView Version)]]), Table4[[#This Row],[Depth End (MD)]], Table4[[#This Row],[Depth End (MD)]]-F1239)</f>
        <v>233</v>
      </c>
      <c r="O1240" s="2">
        <f>IF(Table4[[#This Row],[Report Number]]=_xlfn.MINIFS(Table4[Report Number], Table4[Well Name (WellView Version)], Table4[[#This Row],[Well Name (WellView Version)]]), Table4[[#This Row],[Cum Time Log Days_WV]], Table4[[#This Row],[Cum Time Log Days_WV]]-G1239)</f>
        <v>1.0000000000000009</v>
      </c>
      <c r="P1240" s="2">
        <f>(Table4[[#This Row],[dZ ft]]&lt;=50)*Table4[[#This Row],[dT days]]</f>
        <v>0</v>
      </c>
      <c r="Q1240">
        <f>YEAR(Table4[[#This Row],[Report Start Date]])</f>
        <v>2024</v>
      </c>
      <c r="R1240">
        <f>Table4[[#This Row],[Year Start Date]]</f>
        <v>2024</v>
      </c>
    </row>
    <row r="1241" spans="2:18" x14ac:dyDescent="0.3">
      <c r="B1241">
        <v>1239</v>
      </c>
      <c r="C1241" t="s">
        <v>33</v>
      </c>
      <c r="D1241" t="s">
        <v>271</v>
      </c>
      <c r="E1241">
        <v>3</v>
      </c>
      <c r="F1241" s="2">
        <v>964</v>
      </c>
      <c r="G1241" s="2">
        <v>2.1041666666666687</v>
      </c>
      <c r="H1241">
        <v>480</v>
      </c>
      <c r="I1241">
        <v>480</v>
      </c>
      <c r="J1241" s="7">
        <v>45569</v>
      </c>
      <c r="K1241" s="7">
        <v>45570</v>
      </c>
      <c r="M1241" t="str">
        <f>IFERROR(INDEX(Table2[Campaign], MATCH(Table4[[#This Row],[Well Name (WellView Version)]], Table2[Well Name
Actual], 0)), "A_Others")</f>
        <v>DRJ - 2024</v>
      </c>
      <c r="N1241" s="19">
        <f>IF(Table4[[#This Row],[Report Number]]=_xlfn.MINIFS(Table4[Report Number], Table4[Well Name (WellView Version)], Table4[[#This Row],[Well Name (WellView Version)]]), Table4[[#This Row],[Depth End (MD)]], Table4[[#This Row],[Depth End (MD)]]-F1240)</f>
        <v>480</v>
      </c>
      <c r="O1241" s="2">
        <f>IF(Table4[[#This Row],[Report Number]]=_xlfn.MINIFS(Table4[Report Number], Table4[Well Name (WellView Version)], Table4[[#This Row],[Well Name (WellView Version)]]), Table4[[#This Row],[Cum Time Log Days_WV]], Table4[[#This Row],[Cum Time Log Days_WV]]-G1240)</f>
        <v>1.0000000000000011</v>
      </c>
      <c r="P1241" s="2">
        <f>(Table4[[#This Row],[dZ ft]]&lt;=50)*Table4[[#This Row],[dT days]]</f>
        <v>0</v>
      </c>
      <c r="Q1241">
        <f>YEAR(Table4[[#This Row],[Report Start Date]])</f>
        <v>2024</v>
      </c>
      <c r="R1241">
        <f>Table4[[#This Row],[Year Start Date]]</f>
        <v>2024</v>
      </c>
    </row>
    <row r="1242" spans="2:18" x14ac:dyDescent="0.3">
      <c r="B1242">
        <v>1240</v>
      </c>
      <c r="C1242" t="s">
        <v>33</v>
      </c>
      <c r="D1242" t="s">
        <v>271</v>
      </c>
      <c r="E1242">
        <v>4</v>
      </c>
      <c r="F1242" s="2">
        <v>1430</v>
      </c>
      <c r="G1242" s="2">
        <v>3.1041666666666696</v>
      </c>
      <c r="H1242">
        <v>466.00000000000006</v>
      </c>
      <c r="I1242">
        <v>466.00000000000006</v>
      </c>
      <c r="J1242" s="7">
        <v>45570</v>
      </c>
      <c r="K1242" s="7">
        <v>45571</v>
      </c>
      <c r="M1242" t="str">
        <f>IFERROR(INDEX(Table2[Campaign], MATCH(Table4[[#This Row],[Well Name (WellView Version)]], Table2[Well Name
Actual], 0)), "A_Others")</f>
        <v>DRJ - 2024</v>
      </c>
      <c r="N1242" s="19">
        <f>IF(Table4[[#This Row],[Report Number]]=_xlfn.MINIFS(Table4[Report Number], Table4[Well Name (WellView Version)], Table4[[#This Row],[Well Name (WellView Version)]]), Table4[[#This Row],[Depth End (MD)]], Table4[[#This Row],[Depth End (MD)]]-F1241)</f>
        <v>466</v>
      </c>
      <c r="O1242" s="2">
        <f>IF(Table4[[#This Row],[Report Number]]=_xlfn.MINIFS(Table4[Report Number], Table4[Well Name (WellView Version)], Table4[[#This Row],[Well Name (WellView Version)]]), Table4[[#This Row],[Cum Time Log Days_WV]], Table4[[#This Row],[Cum Time Log Days_WV]]-G1241)</f>
        <v>1.0000000000000009</v>
      </c>
      <c r="P1242" s="2">
        <f>(Table4[[#This Row],[dZ ft]]&lt;=50)*Table4[[#This Row],[dT days]]</f>
        <v>0</v>
      </c>
      <c r="Q1242">
        <f>YEAR(Table4[[#This Row],[Report Start Date]])</f>
        <v>2024</v>
      </c>
      <c r="R1242">
        <f>Table4[[#This Row],[Year Start Date]]</f>
        <v>2024</v>
      </c>
    </row>
    <row r="1243" spans="2:18" x14ac:dyDescent="0.3">
      <c r="B1243">
        <v>1241</v>
      </c>
      <c r="C1243" t="s">
        <v>33</v>
      </c>
      <c r="D1243" t="s">
        <v>271</v>
      </c>
      <c r="E1243">
        <v>5</v>
      </c>
      <c r="F1243" s="2">
        <v>1430</v>
      </c>
      <c r="G1243" s="2">
        <v>4.1041666666666705</v>
      </c>
      <c r="H1243">
        <v>0</v>
      </c>
      <c r="I1243">
        <v>0</v>
      </c>
      <c r="J1243" s="7">
        <v>45571</v>
      </c>
      <c r="K1243" s="7">
        <v>45572</v>
      </c>
      <c r="L1243" t="s">
        <v>527</v>
      </c>
      <c r="M1243" t="str">
        <f>IFERROR(INDEX(Table2[Campaign], MATCH(Table4[[#This Row],[Well Name (WellView Version)]], Table2[Well Name
Actual], 0)), "A_Others")</f>
        <v>DRJ - 2024</v>
      </c>
      <c r="N1243" s="19">
        <f>IF(Table4[[#This Row],[Report Number]]=_xlfn.MINIFS(Table4[Report Number], Table4[Well Name (WellView Version)], Table4[[#This Row],[Well Name (WellView Version)]]), Table4[[#This Row],[Depth End (MD)]], Table4[[#This Row],[Depth End (MD)]]-F1242)</f>
        <v>0</v>
      </c>
      <c r="O1243" s="2">
        <f>IF(Table4[[#This Row],[Report Number]]=_xlfn.MINIFS(Table4[Report Number], Table4[Well Name (WellView Version)], Table4[[#This Row],[Well Name (WellView Version)]]), Table4[[#This Row],[Cum Time Log Days_WV]], Table4[[#This Row],[Cum Time Log Days_WV]]-G1242)</f>
        <v>1.0000000000000009</v>
      </c>
      <c r="P1243" s="2">
        <f>(Table4[[#This Row],[dZ ft]]&lt;=50)*Table4[[#This Row],[dT days]]</f>
        <v>1.0000000000000009</v>
      </c>
      <c r="Q1243">
        <f>YEAR(Table4[[#This Row],[Report Start Date]])</f>
        <v>2024</v>
      </c>
      <c r="R1243">
        <f>Table4[[#This Row],[Year Start Date]]</f>
        <v>2024</v>
      </c>
    </row>
    <row r="1244" spans="2:18" x14ac:dyDescent="0.3">
      <c r="B1244">
        <v>1242</v>
      </c>
      <c r="C1244" t="s">
        <v>33</v>
      </c>
      <c r="D1244" t="s">
        <v>271</v>
      </c>
      <c r="E1244">
        <v>6</v>
      </c>
      <c r="F1244" s="2">
        <v>1430</v>
      </c>
      <c r="G1244" s="2">
        <v>5.1041666666666714</v>
      </c>
      <c r="H1244">
        <v>0</v>
      </c>
      <c r="I1244">
        <v>0</v>
      </c>
      <c r="J1244" s="7">
        <v>45572</v>
      </c>
      <c r="K1244" s="7">
        <v>45573</v>
      </c>
      <c r="L1244" t="s">
        <v>527</v>
      </c>
      <c r="M1244" t="str">
        <f>IFERROR(INDEX(Table2[Campaign], MATCH(Table4[[#This Row],[Well Name (WellView Version)]], Table2[Well Name
Actual], 0)), "A_Others")</f>
        <v>DRJ - 2024</v>
      </c>
      <c r="N1244" s="19">
        <f>IF(Table4[[#This Row],[Report Number]]=_xlfn.MINIFS(Table4[Report Number], Table4[Well Name (WellView Version)], Table4[[#This Row],[Well Name (WellView Version)]]), Table4[[#This Row],[Depth End (MD)]], Table4[[#This Row],[Depth End (MD)]]-F1243)</f>
        <v>0</v>
      </c>
      <c r="O1244" s="2">
        <f>IF(Table4[[#This Row],[Report Number]]=_xlfn.MINIFS(Table4[Report Number], Table4[Well Name (WellView Version)], Table4[[#This Row],[Well Name (WellView Version)]]), Table4[[#This Row],[Cum Time Log Days_WV]], Table4[[#This Row],[Cum Time Log Days_WV]]-G1243)</f>
        <v>1.0000000000000009</v>
      </c>
      <c r="P1244" s="2">
        <f>(Table4[[#This Row],[dZ ft]]&lt;=50)*Table4[[#This Row],[dT days]]</f>
        <v>1.0000000000000009</v>
      </c>
      <c r="Q1244">
        <f>YEAR(Table4[[#This Row],[Report Start Date]])</f>
        <v>2024</v>
      </c>
      <c r="R1244">
        <f>Table4[[#This Row],[Year Start Date]]</f>
        <v>2024</v>
      </c>
    </row>
    <row r="1245" spans="2:18" x14ac:dyDescent="0.3">
      <c r="B1245">
        <v>1243</v>
      </c>
      <c r="C1245" t="s">
        <v>33</v>
      </c>
      <c r="D1245" t="s">
        <v>271</v>
      </c>
      <c r="E1245">
        <v>7</v>
      </c>
      <c r="F1245" s="2">
        <v>2289</v>
      </c>
      <c r="G1245" s="2">
        <v>6.1041666666666723</v>
      </c>
      <c r="H1245">
        <v>859.00000000000011</v>
      </c>
      <c r="I1245">
        <v>859.00000000000011</v>
      </c>
      <c r="J1245" s="7">
        <v>45573</v>
      </c>
      <c r="K1245" s="7">
        <v>45574</v>
      </c>
      <c r="L1245" t="s">
        <v>527</v>
      </c>
      <c r="M1245" t="str">
        <f>IFERROR(INDEX(Table2[Campaign], MATCH(Table4[[#This Row],[Well Name (WellView Version)]], Table2[Well Name
Actual], 0)), "A_Others")</f>
        <v>DRJ - 2024</v>
      </c>
      <c r="N1245" s="19">
        <f>IF(Table4[[#This Row],[Report Number]]=_xlfn.MINIFS(Table4[Report Number], Table4[Well Name (WellView Version)], Table4[[#This Row],[Well Name (WellView Version)]]), Table4[[#This Row],[Depth End (MD)]], Table4[[#This Row],[Depth End (MD)]]-F1244)</f>
        <v>859</v>
      </c>
      <c r="O1245" s="2">
        <f>IF(Table4[[#This Row],[Report Number]]=_xlfn.MINIFS(Table4[Report Number], Table4[Well Name (WellView Version)], Table4[[#This Row],[Well Name (WellView Version)]]), Table4[[#This Row],[Cum Time Log Days_WV]], Table4[[#This Row],[Cum Time Log Days_WV]]-G1244)</f>
        <v>1.0000000000000009</v>
      </c>
      <c r="P1245" s="2">
        <f>(Table4[[#This Row],[dZ ft]]&lt;=50)*Table4[[#This Row],[dT days]]</f>
        <v>0</v>
      </c>
      <c r="Q1245">
        <f>YEAR(Table4[[#This Row],[Report Start Date]])</f>
        <v>2024</v>
      </c>
      <c r="R1245">
        <f>Table4[[#This Row],[Year Start Date]]</f>
        <v>2024</v>
      </c>
    </row>
    <row r="1246" spans="2:18" x14ac:dyDescent="0.3">
      <c r="B1246">
        <v>1244</v>
      </c>
      <c r="C1246" t="s">
        <v>33</v>
      </c>
      <c r="D1246" t="s">
        <v>271</v>
      </c>
      <c r="E1246">
        <v>8</v>
      </c>
      <c r="F1246" s="2">
        <v>3208</v>
      </c>
      <c r="G1246" s="2">
        <v>7.1041666666666732</v>
      </c>
      <c r="H1246">
        <v>918.99999999999977</v>
      </c>
      <c r="I1246">
        <v>918.99999999999977</v>
      </c>
      <c r="J1246" s="7">
        <v>45574</v>
      </c>
      <c r="K1246" s="7">
        <v>45575</v>
      </c>
      <c r="L1246" t="s">
        <v>527</v>
      </c>
      <c r="M1246" t="str">
        <f>IFERROR(INDEX(Table2[Campaign], MATCH(Table4[[#This Row],[Well Name (WellView Version)]], Table2[Well Name
Actual], 0)), "A_Others")</f>
        <v>DRJ - 2024</v>
      </c>
      <c r="N1246" s="19">
        <f>IF(Table4[[#This Row],[Report Number]]=_xlfn.MINIFS(Table4[Report Number], Table4[Well Name (WellView Version)], Table4[[#This Row],[Well Name (WellView Version)]]), Table4[[#This Row],[Depth End (MD)]], Table4[[#This Row],[Depth End (MD)]]-F1245)</f>
        <v>919</v>
      </c>
      <c r="O1246" s="2">
        <f>IF(Table4[[#This Row],[Report Number]]=_xlfn.MINIFS(Table4[Report Number], Table4[Well Name (WellView Version)], Table4[[#This Row],[Well Name (WellView Version)]]), Table4[[#This Row],[Cum Time Log Days_WV]], Table4[[#This Row],[Cum Time Log Days_WV]]-G1245)</f>
        <v>1.0000000000000009</v>
      </c>
      <c r="P1246" s="2">
        <f>(Table4[[#This Row],[dZ ft]]&lt;=50)*Table4[[#This Row],[dT days]]</f>
        <v>0</v>
      </c>
      <c r="Q1246">
        <f>YEAR(Table4[[#This Row],[Report Start Date]])</f>
        <v>2024</v>
      </c>
      <c r="R1246">
        <f>Table4[[#This Row],[Year Start Date]]</f>
        <v>2024</v>
      </c>
    </row>
    <row r="1247" spans="2:18" x14ac:dyDescent="0.3">
      <c r="B1247">
        <v>1245</v>
      </c>
      <c r="C1247" t="s">
        <v>33</v>
      </c>
      <c r="D1247" t="s">
        <v>271</v>
      </c>
      <c r="E1247">
        <v>9</v>
      </c>
      <c r="F1247" s="2">
        <v>3230</v>
      </c>
      <c r="G1247" s="2">
        <v>8.104166666666675</v>
      </c>
      <c r="H1247">
        <v>22.000000000000011</v>
      </c>
      <c r="I1247">
        <v>22.000000000000011</v>
      </c>
      <c r="J1247" s="7">
        <v>45575</v>
      </c>
      <c r="K1247" s="7">
        <v>45576</v>
      </c>
      <c r="L1247" t="s">
        <v>519</v>
      </c>
      <c r="M1247" t="str">
        <f>IFERROR(INDEX(Table2[Campaign], MATCH(Table4[[#This Row],[Well Name (WellView Version)]], Table2[Well Name
Actual], 0)), "A_Others")</f>
        <v>DRJ - 2024</v>
      </c>
      <c r="N1247" s="19">
        <f>IF(Table4[[#This Row],[Report Number]]=_xlfn.MINIFS(Table4[Report Number], Table4[Well Name (WellView Version)], Table4[[#This Row],[Well Name (WellView Version)]]), Table4[[#This Row],[Depth End (MD)]], Table4[[#This Row],[Depth End (MD)]]-F1246)</f>
        <v>22</v>
      </c>
      <c r="O1247" s="2">
        <f>IF(Table4[[#This Row],[Report Number]]=_xlfn.MINIFS(Table4[Report Number], Table4[Well Name (WellView Version)], Table4[[#This Row],[Well Name (WellView Version)]]), Table4[[#This Row],[Cum Time Log Days_WV]], Table4[[#This Row],[Cum Time Log Days_WV]]-G1246)</f>
        <v>1.0000000000000018</v>
      </c>
      <c r="P1247" s="2">
        <f>(Table4[[#This Row],[dZ ft]]&lt;=50)*Table4[[#This Row],[dT days]]</f>
        <v>1.0000000000000018</v>
      </c>
      <c r="Q1247">
        <f>YEAR(Table4[[#This Row],[Report Start Date]])</f>
        <v>2024</v>
      </c>
      <c r="R1247">
        <f>Table4[[#This Row],[Year Start Date]]</f>
        <v>2024</v>
      </c>
    </row>
    <row r="1248" spans="2:18" x14ac:dyDescent="0.3">
      <c r="B1248">
        <v>1246</v>
      </c>
      <c r="C1248" t="s">
        <v>33</v>
      </c>
      <c r="D1248" t="s">
        <v>271</v>
      </c>
      <c r="E1248">
        <v>10</v>
      </c>
      <c r="F1248" s="2">
        <v>3230</v>
      </c>
      <c r="G1248" s="2">
        <v>9.104166666666675</v>
      </c>
      <c r="H1248">
        <v>0</v>
      </c>
      <c r="I1248">
        <v>0</v>
      </c>
      <c r="J1248" s="7">
        <v>45576</v>
      </c>
      <c r="K1248" s="7">
        <v>45577</v>
      </c>
      <c r="L1248" t="s">
        <v>519</v>
      </c>
      <c r="M1248" t="str">
        <f>IFERROR(INDEX(Table2[Campaign], MATCH(Table4[[#This Row],[Well Name (WellView Version)]], Table2[Well Name
Actual], 0)), "A_Others")</f>
        <v>DRJ - 2024</v>
      </c>
      <c r="N1248" s="19">
        <f>IF(Table4[[#This Row],[Report Number]]=_xlfn.MINIFS(Table4[Report Number], Table4[Well Name (WellView Version)], Table4[[#This Row],[Well Name (WellView Version)]]), Table4[[#This Row],[Depth End (MD)]], Table4[[#This Row],[Depth End (MD)]]-F1247)</f>
        <v>0</v>
      </c>
      <c r="O1248" s="2">
        <f>IF(Table4[[#This Row],[Report Number]]=_xlfn.MINIFS(Table4[Report Number], Table4[Well Name (WellView Version)], Table4[[#This Row],[Well Name (WellView Version)]]), Table4[[#This Row],[Cum Time Log Days_WV]], Table4[[#This Row],[Cum Time Log Days_WV]]-G1247)</f>
        <v>1</v>
      </c>
      <c r="P1248" s="2">
        <f>(Table4[[#This Row],[dZ ft]]&lt;=50)*Table4[[#This Row],[dT days]]</f>
        <v>1</v>
      </c>
      <c r="Q1248">
        <f>YEAR(Table4[[#This Row],[Report Start Date]])</f>
        <v>2024</v>
      </c>
      <c r="R1248">
        <f>Table4[[#This Row],[Year Start Date]]</f>
        <v>2024</v>
      </c>
    </row>
    <row r="1249" spans="2:18" x14ac:dyDescent="0.3">
      <c r="B1249">
        <v>1247</v>
      </c>
      <c r="C1249" t="s">
        <v>33</v>
      </c>
      <c r="D1249" t="s">
        <v>271</v>
      </c>
      <c r="E1249">
        <v>11</v>
      </c>
      <c r="F1249" s="2">
        <v>3230</v>
      </c>
      <c r="G1249" s="2">
        <v>10.104166666666675</v>
      </c>
      <c r="H1249">
        <v>0</v>
      </c>
      <c r="I1249">
        <v>0</v>
      </c>
      <c r="J1249" s="7">
        <v>45577</v>
      </c>
      <c r="K1249" s="7">
        <v>45578</v>
      </c>
      <c r="L1249" t="s">
        <v>521</v>
      </c>
      <c r="M1249" t="str">
        <f>IFERROR(INDEX(Table2[Campaign], MATCH(Table4[[#This Row],[Well Name (WellView Version)]], Table2[Well Name
Actual], 0)), "A_Others")</f>
        <v>DRJ - 2024</v>
      </c>
      <c r="N1249" s="19">
        <f>IF(Table4[[#This Row],[Report Number]]=_xlfn.MINIFS(Table4[Report Number], Table4[Well Name (WellView Version)], Table4[[#This Row],[Well Name (WellView Version)]]), Table4[[#This Row],[Depth End (MD)]], Table4[[#This Row],[Depth End (MD)]]-F1248)</f>
        <v>0</v>
      </c>
      <c r="O1249" s="2">
        <f>IF(Table4[[#This Row],[Report Number]]=_xlfn.MINIFS(Table4[Report Number], Table4[Well Name (WellView Version)], Table4[[#This Row],[Well Name (WellView Version)]]), Table4[[#This Row],[Cum Time Log Days_WV]], Table4[[#This Row],[Cum Time Log Days_WV]]-G1248)</f>
        <v>1</v>
      </c>
      <c r="P1249" s="2">
        <f>(Table4[[#This Row],[dZ ft]]&lt;=50)*Table4[[#This Row],[dT days]]</f>
        <v>1</v>
      </c>
      <c r="Q1249">
        <f>YEAR(Table4[[#This Row],[Report Start Date]])</f>
        <v>2024</v>
      </c>
      <c r="R1249">
        <f>Table4[[#This Row],[Year Start Date]]</f>
        <v>2024</v>
      </c>
    </row>
    <row r="1250" spans="2:18" x14ac:dyDescent="0.3">
      <c r="B1250">
        <v>1248</v>
      </c>
      <c r="C1250" t="s">
        <v>33</v>
      </c>
      <c r="D1250" t="s">
        <v>271</v>
      </c>
      <c r="E1250">
        <v>12</v>
      </c>
      <c r="F1250" s="2">
        <v>3230</v>
      </c>
      <c r="G1250" s="2">
        <v>11.104166666666675</v>
      </c>
      <c r="H1250">
        <v>0</v>
      </c>
      <c r="I1250">
        <v>0</v>
      </c>
      <c r="J1250" s="7">
        <v>45578</v>
      </c>
      <c r="K1250" s="7">
        <v>45579</v>
      </c>
      <c r="L1250" t="s">
        <v>521</v>
      </c>
      <c r="M1250" t="str">
        <f>IFERROR(INDEX(Table2[Campaign], MATCH(Table4[[#This Row],[Well Name (WellView Version)]], Table2[Well Name
Actual], 0)), "A_Others")</f>
        <v>DRJ - 2024</v>
      </c>
      <c r="N1250" s="19">
        <f>IF(Table4[[#This Row],[Report Number]]=_xlfn.MINIFS(Table4[Report Number], Table4[Well Name (WellView Version)], Table4[[#This Row],[Well Name (WellView Version)]]), Table4[[#This Row],[Depth End (MD)]], Table4[[#This Row],[Depth End (MD)]]-F1249)</f>
        <v>0</v>
      </c>
      <c r="O1250" s="2">
        <f>IF(Table4[[#This Row],[Report Number]]=_xlfn.MINIFS(Table4[Report Number], Table4[Well Name (WellView Version)], Table4[[#This Row],[Well Name (WellView Version)]]), Table4[[#This Row],[Cum Time Log Days_WV]], Table4[[#This Row],[Cum Time Log Days_WV]]-G1249)</f>
        <v>1</v>
      </c>
      <c r="P1250" s="2">
        <f>(Table4[[#This Row],[dZ ft]]&lt;=50)*Table4[[#This Row],[dT days]]</f>
        <v>1</v>
      </c>
      <c r="Q1250">
        <f>YEAR(Table4[[#This Row],[Report Start Date]])</f>
        <v>2024</v>
      </c>
      <c r="R1250">
        <f>Table4[[#This Row],[Year Start Date]]</f>
        <v>2024</v>
      </c>
    </row>
    <row r="1251" spans="2:18" x14ac:dyDescent="0.3">
      <c r="B1251">
        <v>1249</v>
      </c>
      <c r="C1251" t="s">
        <v>33</v>
      </c>
      <c r="D1251" t="s">
        <v>271</v>
      </c>
      <c r="E1251">
        <v>13</v>
      </c>
      <c r="F1251" s="2">
        <v>3370.0000000000005</v>
      </c>
      <c r="G1251" s="2">
        <v>12.104166666666675</v>
      </c>
      <c r="H1251">
        <v>140.00000000000045</v>
      </c>
      <c r="I1251">
        <v>140.00000000000045</v>
      </c>
      <c r="J1251" s="7">
        <v>45579</v>
      </c>
      <c r="K1251" s="7">
        <v>45580</v>
      </c>
      <c r="L1251" t="s">
        <v>521</v>
      </c>
      <c r="M1251" t="str">
        <f>IFERROR(INDEX(Table2[Campaign], MATCH(Table4[[#This Row],[Well Name (WellView Version)]], Table2[Well Name
Actual], 0)), "A_Others")</f>
        <v>DRJ - 2024</v>
      </c>
      <c r="N1251" s="19">
        <f>IF(Table4[[#This Row],[Report Number]]=_xlfn.MINIFS(Table4[Report Number], Table4[Well Name (WellView Version)], Table4[[#This Row],[Well Name (WellView Version)]]), Table4[[#This Row],[Depth End (MD)]], Table4[[#This Row],[Depth End (MD)]]-F1250)</f>
        <v>140.00000000000045</v>
      </c>
      <c r="O1251" s="2">
        <f>IF(Table4[[#This Row],[Report Number]]=_xlfn.MINIFS(Table4[Report Number], Table4[Well Name (WellView Version)], Table4[[#This Row],[Well Name (WellView Version)]]), Table4[[#This Row],[Cum Time Log Days_WV]], Table4[[#This Row],[Cum Time Log Days_WV]]-G1250)</f>
        <v>1</v>
      </c>
      <c r="P1251" s="2">
        <f>(Table4[[#This Row],[dZ ft]]&lt;=50)*Table4[[#This Row],[dT days]]</f>
        <v>0</v>
      </c>
      <c r="Q1251">
        <f>YEAR(Table4[[#This Row],[Report Start Date]])</f>
        <v>2024</v>
      </c>
      <c r="R1251">
        <f>Table4[[#This Row],[Year Start Date]]</f>
        <v>2024</v>
      </c>
    </row>
    <row r="1252" spans="2:18" x14ac:dyDescent="0.3">
      <c r="B1252">
        <v>1250</v>
      </c>
      <c r="C1252" t="s">
        <v>33</v>
      </c>
      <c r="D1252" t="s">
        <v>271</v>
      </c>
      <c r="E1252">
        <v>14</v>
      </c>
      <c r="F1252" s="2">
        <v>4060</v>
      </c>
      <c r="G1252" s="2">
        <v>13.104166666666675</v>
      </c>
      <c r="H1252">
        <v>689.99999999999966</v>
      </c>
      <c r="I1252">
        <v>689.99999999999966</v>
      </c>
      <c r="J1252" s="7">
        <v>45580</v>
      </c>
      <c r="K1252" s="7">
        <v>45581</v>
      </c>
      <c r="L1252" t="s">
        <v>521</v>
      </c>
      <c r="M1252" t="str">
        <f>IFERROR(INDEX(Table2[Campaign], MATCH(Table4[[#This Row],[Well Name (WellView Version)]], Table2[Well Name
Actual], 0)), "A_Others")</f>
        <v>DRJ - 2024</v>
      </c>
      <c r="N1252" s="19">
        <f>IF(Table4[[#This Row],[Report Number]]=_xlfn.MINIFS(Table4[Report Number], Table4[Well Name (WellView Version)], Table4[[#This Row],[Well Name (WellView Version)]]), Table4[[#This Row],[Depth End (MD)]], Table4[[#This Row],[Depth End (MD)]]-F1251)</f>
        <v>689.99999999999955</v>
      </c>
      <c r="O1252" s="2">
        <f>IF(Table4[[#This Row],[Report Number]]=_xlfn.MINIFS(Table4[Report Number], Table4[Well Name (WellView Version)], Table4[[#This Row],[Well Name (WellView Version)]]), Table4[[#This Row],[Cum Time Log Days_WV]], Table4[[#This Row],[Cum Time Log Days_WV]]-G1251)</f>
        <v>1</v>
      </c>
      <c r="P1252" s="2">
        <f>(Table4[[#This Row],[dZ ft]]&lt;=50)*Table4[[#This Row],[dT days]]</f>
        <v>0</v>
      </c>
      <c r="Q1252">
        <f>YEAR(Table4[[#This Row],[Report Start Date]])</f>
        <v>2024</v>
      </c>
      <c r="R1252">
        <f>Table4[[#This Row],[Year Start Date]]</f>
        <v>2024</v>
      </c>
    </row>
    <row r="1253" spans="2:18" x14ac:dyDescent="0.3">
      <c r="B1253">
        <v>1251</v>
      </c>
      <c r="C1253" t="s">
        <v>33</v>
      </c>
      <c r="D1253" t="s">
        <v>271</v>
      </c>
      <c r="E1253">
        <v>15</v>
      </c>
      <c r="F1253" s="2">
        <v>4815</v>
      </c>
      <c r="G1253" s="2">
        <v>14.104166666666675</v>
      </c>
      <c r="H1253">
        <v>755</v>
      </c>
      <c r="I1253">
        <v>755</v>
      </c>
      <c r="J1253" s="7">
        <v>45581</v>
      </c>
      <c r="K1253" s="7">
        <v>45582</v>
      </c>
      <c r="L1253" t="s">
        <v>521</v>
      </c>
      <c r="M1253" t="str">
        <f>IFERROR(INDEX(Table2[Campaign], MATCH(Table4[[#This Row],[Well Name (WellView Version)]], Table2[Well Name
Actual], 0)), "A_Others")</f>
        <v>DRJ - 2024</v>
      </c>
      <c r="N1253" s="19">
        <f>IF(Table4[[#This Row],[Report Number]]=_xlfn.MINIFS(Table4[Report Number], Table4[Well Name (WellView Version)], Table4[[#This Row],[Well Name (WellView Version)]]), Table4[[#This Row],[Depth End (MD)]], Table4[[#This Row],[Depth End (MD)]]-F1252)</f>
        <v>755</v>
      </c>
      <c r="O1253" s="2">
        <f>IF(Table4[[#This Row],[Report Number]]=_xlfn.MINIFS(Table4[Report Number], Table4[Well Name (WellView Version)], Table4[[#This Row],[Well Name (WellView Version)]]), Table4[[#This Row],[Cum Time Log Days_WV]], Table4[[#This Row],[Cum Time Log Days_WV]]-G1252)</f>
        <v>1</v>
      </c>
      <c r="P1253" s="2">
        <f>(Table4[[#This Row],[dZ ft]]&lt;=50)*Table4[[#This Row],[dT days]]</f>
        <v>0</v>
      </c>
      <c r="Q1253">
        <f>YEAR(Table4[[#This Row],[Report Start Date]])</f>
        <v>2024</v>
      </c>
      <c r="R1253">
        <f>Table4[[#This Row],[Year Start Date]]</f>
        <v>2024</v>
      </c>
    </row>
    <row r="1254" spans="2:18" x14ac:dyDescent="0.3">
      <c r="B1254">
        <v>1252</v>
      </c>
      <c r="C1254" t="s">
        <v>33</v>
      </c>
      <c r="D1254" t="s">
        <v>271</v>
      </c>
      <c r="E1254">
        <v>16</v>
      </c>
      <c r="F1254" s="2">
        <v>5289</v>
      </c>
      <c r="G1254" s="2">
        <v>15.104166666666675</v>
      </c>
      <c r="H1254">
        <v>474.00000000000028</v>
      </c>
      <c r="I1254">
        <v>474.00000000000028</v>
      </c>
      <c r="J1254" s="7">
        <v>45582</v>
      </c>
      <c r="K1254" s="7">
        <v>45583</v>
      </c>
      <c r="L1254" t="s">
        <v>521</v>
      </c>
      <c r="M1254" t="str">
        <f>IFERROR(INDEX(Table2[Campaign], MATCH(Table4[[#This Row],[Well Name (WellView Version)]], Table2[Well Name
Actual], 0)), "A_Others")</f>
        <v>DRJ - 2024</v>
      </c>
      <c r="N1254" s="19">
        <f>IF(Table4[[#This Row],[Report Number]]=_xlfn.MINIFS(Table4[Report Number], Table4[Well Name (WellView Version)], Table4[[#This Row],[Well Name (WellView Version)]]), Table4[[#This Row],[Depth End (MD)]], Table4[[#This Row],[Depth End (MD)]]-F1253)</f>
        <v>474</v>
      </c>
      <c r="O1254" s="2">
        <f>IF(Table4[[#This Row],[Report Number]]=_xlfn.MINIFS(Table4[Report Number], Table4[Well Name (WellView Version)], Table4[[#This Row],[Well Name (WellView Version)]]), Table4[[#This Row],[Cum Time Log Days_WV]], Table4[[#This Row],[Cum Time Log Days_WV]]-G1253)</f>
        <v>1</v>
      </c>
      <c r="P1254" s="2">
        <f>(Table4[[#This Row],[dZ ft]]&lt;=50)*Table4[[#This Row],[dT days]]</f>
        <v>0</v>
      </c>
      <c r="Q1254">
        <f>YEAR(Table4[[#This Row],[Report Start Date]])</f>
        <v>2024</v>
      </c>
      <c r="R1254">
        <f>Table4[[#This Row],[Year Start Date]]</f>
        <v>2024</v>
      </c>
    </row>
    <row r="1255" spans="2:18" x14ac:dyDescent="0.3">
      <c r="B1255">
        <v>1253</v>
      </c>
      <c r="C1255" t="s">
        <v>33</v>
      </c>
      <c r="D1255" t="s">
        <v>271</v>
      </c>
      <c r="E1255">
        <v>17</v>
      </c>
      <c r="F1255" s="2">
        <v>5372</v>
      </c>
      <c r="G1255" s="2">
        <v>16.104166666666675</v>
      </c>
      <c r="H1255">
        <v>82.999999999999673</v>
      </c>
      <c r="I1255">
        <v>82.999999999999673</v>
      </c>
      <c r="J1255" s="7">
        <v>45583</v>
      </c>
      <c r="K1255" s="7">
        <v>45584</v>
      </c>
      <c r="L1255" t="s">
        <v>521</v>
      </c>
      <c r="M1255" t="str">
        <f>IFERROR(INDEX(Table2[Campaign], MATCH(Table4[[#This Row],[Well Name (WellView Version)]], Table2[Well Name
Actual], 0)), "A_Others")</f>
        <v>DRJ - 2024</v>
      </c>
      <c r="N1255" s="19">
        <f>IF(Table4[[#This Row],[Report Number]]=_xlfn.MINIFS(Table4[Report Number], Table4[Well Name (WellView Version)], Table4[[#This Row],[Well Name (WellView Version)]]), Table4[[#This Row],[Depth End (MD)]], Table4[[#This Row],[Depth End (MD)]]-F1254)</f>
        <v>83</v>
      </c>
      <c r="O1255" s="2">
        <f>IF(Table4[[#This Row],[Report Number]]=_xlfn.MINIFS(Table4[Report Number], Table4[Well Name (WellView Version)], Table4[[#This Row],[Well Name (WellView Version)]]), Table4[[#This Row],[Cum Time Log Days_WV]], Table4[[#This Row],[Cum Time Log Days_WV]]-G1254)</f>
        <v>1</v>
      </c>
      <c r="P1255" s="2">
        <f>(Table4[[#This Row],[dZ ft]]&lt;=50)*Table4[[#This Row],[dT days]]</f>
        <v>0</v>
      </c>
      <c r="Q1255">
        <f>YEAR(Table4[[#This Row],[Report Start Date]])</f>
        <v>2024</v>
      </c>
      <c r="R1255">
        <f>Table4[[#This Row],[Year Start Date]]</f>
        <v>2024</v>
      </c>
    </row>
    <row r="1256" spans="2:18" x14ac:dyDescent="0.3">
      <c r="B1256">
        <v>1254</v>
      </c>
      <c r="C1256" t="s">
        <v>33</v>
      </c>
      <c r="D1256" t="s">
        <v>271</v>
      </c>
      <c r="E1256">
        <v>18</v>
      </c>
      <c r="F1256" s="2">
        <v>5810</v>
      </c>
      <c r="G1256" s="2">
        <v>17.104166666666675</v>
      </c>
      <c r="H1256">
        <v>438.00000000000023</v>
      </c>
      <c r="I1256">
        <v>438.00000000000023</v>
      </c>
      <c r="J1256" s="7">
        <v>45584</v>
      </c>
      <c r="K1256" s="7">
        <v>45585</v>
      </c>
      <c r="L1256" t="s">
        <v>521</v>
      </c>
      <c r="M1256" t="str">
        <f>IFERROR(INDEX(Table2[Campaign], MATCH(Table4[[#This Row],[Well Name (WellView Version)]], Table2[Well Name
Actual], 0)), "A_Others")</f>
        <v>DRJ - 2024</v>
      </c>
      <c r="N1256" s="19">
        <f>IF(Table4[[#This Row],[Report Number]]=_xlfn.MINIFS(Table4[Report Number], Table4[Well Name (WellView Version)], Table4[[#This Row],[Well Name (WellView Version)]]), Table4[[#This Row],[Depth End (MD)]], Table4[[#This Row],[Depth End (MD)]]-F1255)</f>
        <v>438</v>
      </c>
      <c r="O1256" s="2">
        <f>IF(Table4[[#This Row],[Report Number]]=_xlfn.MINIFS(Table4[Report Number], Table4[Well Name (WellView Version)], Table4[[#This Row],[Well Name (WellView Version)]]), Table4[[#This Row],[Cum Time Log Days_WV]], Table4[[#This Row],[Cum Time Log Days_WV]]-G1255)</f>
        <v>1</v>
      </c>
      <c r="P1256" s="2">
        <f>(Table4[[#This Row],[dZ ft]]&lt;=50)*Table4[[#This Row],[dT days]]</f>
        <v>0</v>
      </c>
      <c r="Q1256">
        <f>YEAR(Table4[[#This Row],[Report Start Date]])</f>
        <v>2024</v>
      </c>
      <c r="R1256">
        <f>Table4[[#This Row],[Year Start Date]]</f>
        <v>2024</v>
      </c>
    </row>
    <row r="1257" spans="2:18" x14ac:dyDescent="0.3">
      <c r="B1257">
        <v>1255</v>
      </c>
      <c r="C1257" t="s">
        <v>33</v>
      </c>
      <c r="D1257" t="s">
        <v>271</v>
      </c>
      <c r="E1257">
        <v>19</v>
      </c>
      <c r="F1257" s="2">
        <v>6000</v>
      </c>
      <c r="G1257" s="2">
        <v>18.104166666666675</v>
      </c>
      <c r="H1257">
        <v>190.00000000000011</v>
      </c>
      <c r="I1257">
        <v>190.00000000000011</v>
      </c>
      <c r="J1257" s="7">
        <v>45585</v>
      </c>
      <c r="K1257" s="7">
        <v>45586</v>
      </c>
      <c r="L1257" t="s">
        <v>520</v>
      </c>
      <c r="M1257" t="str">
        <f>IFERROR(INDEX(Table2[Campaign], MATCH(Table4[[#This Row],[Well Name (WellView Version)]], Table2[Well Name
Actual], 0)), "A_Others")</f>
        <v>DRJ - 2024</v>
      </c>
      <c r="N1257" s="19">
        <f>IF(Table4[[#This Row],[Report Number]]=_xlfn.MINIFS(Table4[Report Number], Table4[Well Name (WellView Version)], Table4[[#This Row],[Well Name (WellView Version)]]), Table4[[#This Row],[Depth End (MD)]], Table4[[#This Row],[Depth End (MD)]]-F1256)</f>
        <v>190</v>
      </c>
      <c r="O1257" s="2">
        <f>IF(Table4[[#This Row],[Report Number]]=_xlfn.MINIFS(Table4[Report Number], Table4[Well Name (WellView Version)], Table4[[#This Row],[Well Name (WellView Version)]]), Table4[[#This Row],[Cum Time Log Days_WV]], Table4[[#This Row],[Cum Time Log Days_WV]]-G1256)</f>
        <v>1</v>
      </c>
      <c r="P1257" s="2">
        <f>(Table4[[#This Row],[dZ ft]]&lt;=50)*Table4[[#This Row],[dT days]]</f>
        <v>0</v>
      </c>
      <c r="Q1257">
        <f>YEAR(Table4[[#This Row],[Report Start Date]])</f>
        <v>2024</v>
      </c>
      <c r="R1257">
        <f>Table4[[#This Row],[Year Start Date]]</f>
        <v>2024</v>
      </c>
    </row>
    <row r="1258" spans="2:18" x14ac:dyDescent="0.3">
      <c r="B1258">
        <v>1256</v>
      </c>
      <c r="C1258" t="s">
        <v>33</v>
      </c>
      <c r="D1258" t="s">
        <v>271</v>
      </c>
      <c r="E1258">
        <v>20</v>
      </c>
      <c r="F1258" s="2">
        <v>6000</v>
      </c>
      <c r="G1258" s="2">
        <v>18.854166666666675</v>
      </c>
      <c r="H1258">
        <v>0</v>
      </c>
      <c r="I1258">
        <v>0</v>
      </c>
      <c r="J1258" s="7">
        <v>45586</v>
      </c>
      <c r="K1258" s="7">
        <v>45586.75</v>
      </c>
      <c r="L1258" t="s">
        <v>520</v>
      </c>
      <c r="M1258" t="str">
        <f>IFERROR(INDEX(Table2[Campaign], MATCH(Table4[[#This Row],[Well Name (WellView Version)]], Table2[Well Name
Actual], 0)), "A_Others")</f>
        <v>DRJ - 2024</v>
      </c>
      <c r="N1258" s="19">
        <f>IF(Table4[[#This Row],[Report Number]]=_xlfn.MINIFS(Table4[Report Number], Table4[Well Name (WellView Version)], Table4[[#This Row],[Well Name (WellView Version)]]), Table4[[#This Row],[Depth End (MD)]], Table4[[#This Row],[Depth End (MD)]]-F1257)</f>
        <v>0</v>
      </c>
      <c r="O1258" s="2">
        <f>IF(Table4[[#This Row],[Report Number]]=_xlfn.MINIFS(Table4[Report Number], Table4[Well Name (WellView Version)], Table4[[#This Row],[Well Name (WellView Version)]]), Table4[[#This Row],[Cum Time Log Days_WV]], Table4[[#This Row],[Cum Time Log Days_WV]]-G1257)</f>
        <v>0.75</v>
      </c>
      <c r="P1258" s="2">
        <f>(Table4[[#This Row],[dZ ft]]&lt;=50)*Table4[[#This Row],[dT days]]</f>
        <v>0.75</v>
      </c>
      <c r="Q1258">
        <f>YEAR(Table4[[#This Row],[Report Start Date]])</f>
        <v>2024</v>
      </c>
      <c r="R1258">
        <f>Table4[[#This Row],[Year Start Date]]</f>
        <v>2024</v>
      </c>
    </row>
    <row r="1259" spans="2:18" x14ac:dyDescent="0.3">
      <c r="B1259">
        <v>1257</v>
      </c>
      <c r="C1259" t="s">
        <v>43</v>
      </c>
      <c r="D1259" t="s">
        <v>271</v>
      </c>
      <c r="E1259">
        <v>1</v>
      </c>
      <c r="F1259" s="2">
        <v>371.99999999999994</v>
      </c>
      <c r="G1259" s="2">
        <v>0.35416666666666696</v>
      </c>
      <c r="H1259">
        <v>340</v>
      </c>
      <c r="I1259">
        <v>189</v>
      </c>
      <c r="J1259" s="7">
        <v>45846.645833333328</v>
      </c>
      <c r="K1259" s="7">
        <v>45847</v>
      </c>
      <c r="M1259" t="str">
        <f>IFERROR(INDEX(Table2[Campaign], MATCH(Table4[[#This Row],[Well Name (WellView Version)]], Table2[Well Name
Actual], 0)), "A_Others")</f>
        <v>SLK - 2025</v>
      </c>
      <c r="N1259" s="19">
        <f>IF(Table4[[#This Row],[Report Number]]=_xlfn.MINIFS(Table4[Report Number], Table4[Well Name (WellView Version)], Table4[[#This Row],[Well Name (WellView Version)]]), Table4[[#This Row],[Depth End (MD)]], Table4[[#This Row],[Depth End (MD)]]-F1258)</f>
        <v>371.99999999999994</v>
      </c>
      <c r="O1259" s="2">
        <f>IF(Table4[[#This Row],[Report Number]]=_xlfn.MINIFS(Table4[Report Number], Table4[Well Name (WellView Version)], Table4[[#This Row],[Well Name (WellView Version)]]), Table4[[#This Row],[Cum Time Log Days_WV]], Table4[[#This Row],[Cum Time Log Days_WV]]-G1258)</f>
        <v>0.35416666666666696</v>
      </c>
      <c r="P1259" s="2">
        <f>(Table4[[#This Row],[dZ ft]]&lt;=50)*Table4[[#This Row],[dT days]]</f>
        <v>0</v>
      </c>
      <c r="Q1259">
        <f>YEAR(Table4[[#This Row],[Report Start Date]])</f>
        <v>2025</v>
      </c>
      <c r="R1259">
        <f>Table4[[#This Row],[Year Start Date]]</f>
        <v>2025</v>
      </c>
    </row>
    <row r="1260" spans="2:18" x14ac:dyDescent="0.3">
      <c r="B1260">
        <v>1258</v>
      </c>
      <c r="C1260" t="s">
        <v>43</v>
      </c>
      <c r="D1260" t="s">
        <v>271</v>
      </c>
      <c r="E1260">
        <v>2</v>
      </c>
      <c r="F1260" s="2">
        <v>724.99999999999989</v>
      </c>
      <c r="G1260" s="2">
        <v>1.3541666666666679</v>
      </c>
      <c r="H1260">
        <v>378</v>
      </c>
      <c r="I1260">
        <v>352.99999999999994</v>
      </c>
      <c r="J1260" s="7">
        <v>45847</v>
      </c>
      <c r="K1260" s="7">
        <v>45848</v>
      </c>
      <c r="M1260" t="str">
        <f>IFERROR(INDEX(Table2[Campaign], MATCH(Table4[[#This Row],[Well Name (WellView Version)]], Table2[Well Name
Actual], 0)), "A_Others")</f>
        <v>SLK - 2025</v>
      </c>
      <c r="N1260" s="19">
        <f>IF(Table4[[#This Row],[Report Number]]=_xlfn.MINIFS(Table4[Report Number], Table4[Well Name (WellView Version)], Table4[[#This Row],[Well Name (WellView Version)]]), Table4[[#This Row],[Depth End (MD)]], Table4[[#This Row],[Depth End (MD)]]-F1259)</f>
        <v>352.99999999999994</v>
      </c>
      <c r="O1260" s="2">
        <f>IF(Table4[[#This Row],[Report Number]]=_xlfn.MINIFS(Table4[Report Number], Table4[Well Name (WellView Version)], Table4[[#This Row],[Well Name (WellView Version)]]), Table4[[#This Row],[Cum Time Log Days_WV]], Table4[[#This Row],[Cum Time Log Days_WV]]-G1259)</f>
        <v>1.0000000000000009</v>
      </c>
      <c r="P1260" s="2">
        <f>(Table4[[#This Row],[dZ ft]]&lt;=50)*Table4[[#This Row],[dT days]]</f>
        <v>0</v>
      </c>
      <c r="Q1260">
        <f>YEAR(Table4[[#This Row],[Report Start Date]])</f>
        <v>2025</v>
      </c>
      <c r="R1260">
        <f>Table4[[#This Row],[Year Start Date]]</f>
        <v>2025</v>
      </c>
    </row>
    <row r="1261" spans="2:18" x14ac:dyDescent="0.3">
      <c r="B1261">
        <v>1259</v>
      </c>
      <c r="C1261" t="s">
        <v>43</v>
      </c>
      <c r="D1261" t="s">
        <v>271</v>
      </c>
      <c r="E1261">
        <v>3</v>
      </c>
      <c r="F1261" s="2">
        <v>1095.9999999999998</v>
      </c>
      <c r="G1261" s="2">
        <v>2.3541666666666687</v>
      </c>
      <c r="H1261">
        <v>342.99999999999983</v>
      </c>
      <c r="I1261">
        <v>342.99999999999983</v>
      </c>
      <c r="J1261" s="7">
        <v>45848</v>
      </c>
      <c r="K1261" s="7">
        <v>45849</v>
      </c>
      <c r="M1261" t="str">
        <f>IFERROR(INDEX(Table2[Campaign], MATCH(Table4[[#This Row],[Well Name (WellView Version)]], Table2[Well Name
Actual], 0)), "A_Others")</f>
        <v>SLK - 2025</v>
      </c>
      <c r="N1261" s="19">
        <f>IF(Table4[[#This Row],[Report Number]]=_xlfn.MINIFS(Table4[Report Number], Table4[Well Name (WellView Version)], Table4[[#This Row],[Well Name (WellView Version)]]), Table4[[#This Row],[Depth End (MD)]], Table4[[#This Row],[Depth End (MD)]]-F1260)</f>
        <v>370.99999999999989</v>
      </c>
      <c r="O1261" s="2">
        <f>IF(Table4[[#This Row],[Report Number]]=_xlfn.MINIFS(Table4[Report Number], Table4[Well Name (WellView Version)], Table4[[#This Row],[Well Name (WellView Version)]]), Table4[[#This Row],[Cum Time Log Days_WV]], Table4[[#This Row],[Cum Time Log Days_WV]]-G1260)</f>
        <v>1.0000000000000009</v>
      </c>
      <c r="P1261" s="2">
        <f>(Table4[[#This Row],[dZ ft]]&lt;=50)*Table4[[#This Row],[dT days]]</f>
        <v>0</v>
      </c>
      <c r="Q1261">
        <f>YEAR(Table4[[#This Row],[Report Start Date]])</f>
        <v>2025</v>
      </c>
      <c r="R1261">
        <f>Table4[[#This Row],[Year Start Date]]</f>
        <v>2025</v>
      </c>
    </row>
    <row r="1262" spans="2:18" x14ac:dyDescent="0.3">
      <c r="B1262">
        <v>1260</v>
      </c>
      <c r="C1262" t="s">
        <v>43</v>
      </c>
      <c r="D1262" t="s">
        <v>271</v>
      </c>
      <c r="E1262">
        <v>4</v>
      </c>
      <c r="F1262" s="2">
        <v>1095.9999999999998</v>
      </c>
      <c r="G1262" s="2">
        <v>3.3541666666666696</v>
      </c>
      <c r="H1262">
        <v>0</v>
      </c>
      <c r="I1262">
        <v>0</v>
      </c>
      <c r="J1262" s="7">
        <v>45849</v>
      </c>
      <c r="K1262" s="7">
        <v>45850</v>
      </c>
      <c r="L1262" t="s">
        <v>527</v>
      </c>
      <c r="M1262" t="str">
        <f>IFERROR(INDEX(Table2[Campaign], MATCH(Table4[[#This Row],[Well Name (WellView Version)]], Table2[Well Name
Actual], 0)), "A_Others")</f>
        <v>SLK - 2025</v>
      </c>
      <c r="N1262" s="19">
        <f>IF(Table4[[#This Row],[Report Number]]=_xlfn.MINIFS(Table4[Report Number], Table4[Well Name (WellView Version)], Table4[[#This Row],[Well Name (WellView Version)]]), Table4[[#This Row],[Depth End (MD)]], Table4[[#This Row],[Depth End (MD)]]-F1261)</f>
        <v>0</v>
      </c>
      <c r="O1262" s="2">
        <f>IF(Table4[[#This Row],[Report Number]]=_xlfn.MINIFS(Table4[Report Number], Table4[Well Name (WellView Version)], Table4[[#This Row],[Well Name (WellView Version)]]), Table4[[#This Row],[Cum Time Log Days_WV]], Table4[[#This Row],[Cum Time Log Days_WV]]-G1261)</f>
        <v>1.0000000000000009</v>
      </c>
      <c r="P1262" s="2">
        <f>(Table4[[#This Row],[dZ ft]]&lt;=50)*Table4[[#This Row],[dT days]]</f>
        <v>1.0000000000000009</v>
      </c>
      <c r="Q1262">
        <f>YEAR(Table4[[#This Row],[Report Start Date]])</f>
        <v>2025</v>
      </c>
      <c r="R1262">
        <f>Table4[[#This Row],[Year Start Date]]</f>
        <v>2025</v>
      </c>
    </row>
    <row r="1263" spans="2:18" x14ac:dyDescent="0.3">
      <c r="B1263">
        <v>1261</v>
      </c>
      <c r="C1263" t="s">
        <v>43</v>
      </c>
      <c r="D1263" t="s">
        <v>271</v>
      </c>
      <c r="E1263">
        <v>5</v>
      </c>
      <c r="F1263" s="2">
        <v>1350</v>
      </c>
      <c r="G1263" s="2">
        <v>4.3541666666666705</v>
      </c>
      <c r="H1263">
        <v>0</v>
      </c>
      <c r="I1263">
        <v>0</v>
      </c>
      <c r="J1263" s="7">
        <v>45850</v>
      </c>
      <c r="K1263" s="7">
        <v>45851</v>
      </c>
      <c r="L1263" t="s">
        <v>527</v>
      </c>
      <c r="M1263" t="str">
        <f>IFERROR(INDEX(Table2[Campaign], MATCH(Table4[[#This Row],[Well Name (WellView Version)]], Table2[Well Name
Actual], 0)), "A_Others")</f>
        <v>SLK - 2025</v>
      </c>
      <c r="N1263" s="19">
        <f>IF(Table4[[#This Row],[Report Number]]=_xlfn.MINIFS(Table4[Report Number], Table4[Well Name (WellView Version)], Table4[[#This Row],[Well Name (WellView Version)]]), Table4[[#This Row],[Depth End (MD)]], Table4[[#This Row],[Depth End (MD)]]-F1262)</f>
        <v>254.00000000000023</v>
      </c>
      <c r="O1263" s="2">
        <f>IF(Table4[[#This Row],[Report Number]]=_xlfn.MINIFS(Table4[Report Number], Table4[Well Name (WellView Version)], Table4[[#This Row],[Well Name (WellView Version)]]), Table4[[#This Row],[Cum Time Log Days_WV]], Table4[[#This Row],[Cum Time Log Days_WV]]-G1262)</f>
        <v>1.0000000000000009</v>
      </c>
      <c r="P1263" s="2">
        <f>(Table4[[#This Row],[dZ ft]]&lt;=50)*Table4[[#This Row],[dT days]]</f>
        <v>0</v>
      </c>
      <c r="Q1263">
        <f>YEAR(Table4[[#This Row],[Report Start Date]])</f>
        <v>2025</v>
      </c>
      <c r="R1263">
        <f>Table4[[#This Row],[Year Start Date]]</f>
        <v>2025</v>
      </c>
    </row>
    <row r="1264" spans="2:18" x14ac:dyDescent="0.3">
      <c r="B1264">
        <v>1262</v>
      </c>
      <c r="C1264" t="s">
        <v>43</v>
      </c>
      <c r="D1264" t="s">
        <v>271</v>
      </c>
      <c r="E1264">
        <v>6</v>
      </c>
      <c r="F1264" s="2">
        <v>1350</v>
      </c>
      <c r="G1264" s="2">
        <v>5.3541666666666714</v>
      </c>
      <c r="H1264">
        <v>0</v>
      </c>
      <c r="I1264">
        <v>0</v>
      </c>
      <c r="J1264" s="7">
        <v>45851</v>
      </c>
      <c r="K1264" s="7">
        <v>45852</v>
      </c>
      <c r="L1264" t="s">
        <v>527</v>
      </c>
      <c r="M1264" t="str">
        <f>IFERROR(INDEX(Table2[Campaign], MATCH(Table4[[#This Row],[Well Name (WellView Version)]], Table2[Well Name
Actual], 0)), "A_Others")</f>
        <v>SLK - 2025</v>
      </c>
      <c r="N1264" s="19">
        <f>IF(Table4[[#This Row],[Report Number]]=_xlfn.MINIFS(Table4[Report Number], Table4[Well Name (WellView Version)], Table4[[#This Row],[Well Name (WellView Version)]]), Table4[[#This Row],[Depth End (MD)]], Table4[[#This Row],[Depth End (MD)]]-F1263)</f>
        <v>0</v>
      </c>
      <c r="O1264" s="2">
        <f>IF(Table4[[#This Row],[Report Number]]=_xlfn.MINIFS(Table4[Report Number], Table4[Well Name (WellView Version)], Table4[[#This Row],[Well Name (WellView Version)]]), Table4[[#This Row],[Cum Time Log Days_WV]], Table4[[#This Row],[Cum Time Log Days_WV]]-G1263)</f>
        <v>1.0000000000000009</v>
      </c>
      <c r="P1264" s="2">
        <f>(Table4[[#This Row],[dZ ft]]&lt;=50)*Table4[[#This Row],[dT days]]</f>
        <v>1.0000000000000009</v>
      </c>
      <c r="Q1264">
        <f>YEAR(Table4[[#This Row],[Report Start Date]])</f>
        <v>2025</v>
      </c>
      <c r="R1264">
        <f>Table4[[#This Row],[Year Start Date]]</f>
        <v>2025</v>
      </c>
    </row>
    <row r="1265" spans="2:18" x14ac:dyDescent="0.3">
      <c r="B1265">
        <v>1263</v>
      </c>
      <c r="C1265" t="s">
        <v>43</v>
      </c>
      <c r="D1265" t="s">
        <v>271</v>
      </c>
      <c r="E1265">
        <v>7</v>
      </c>
      <c r="F1265" s="2">
        <v>1870</v>
      </c>
      <c r="G1265" s="2">
        <v>6.3541666666666723</v>
      </c>
      <c r="H1265">
        <v>564.99999999999977</v>
      </c>
      <c r="I1265">
        <v>569.99999999999989</v>
      </c>
      <c r="J1265" s="7">
        <v>45852</v>
      </c>
      <c r="K1265" s="7">
        <v>45853</v>
      </c>
      <c r="L1265" t="s">
        <v>527</v>
      </c>
      <c r="M1265" t="str">
        <f>IFERROR(INDEX(Table2[Campaign], MATCH(Table4[[#This Row],[Well Name (WellView Version)]], Table2[Well Name
Actual], 0)), "A_Others")</f>
        <v>SLK - 2025</v>
      </c>
      <c r="N1265" s="19">
        <f>IF(Table4[[#This Row],[Report Number]]=_xlfn.MINIFS(Table4[Report Number], Table4[Well Name (WellView Version)], Table4[[#This Row],[Well Name (WellView Version)]]), Table4[[#This Row],[Depth End (MD)]], Table4[[#This Row],[Depth End (MD)]]-F1264)</f>
        <v>520</v>
      </c>
      <c r="O1265" s="2">
        <f>IF(Table4[[#This Row],[Report Number]]=_xlfn.MINIFS(Table4[Report Number], Table4[Well Name (WellView Version)], Table4[[#This Row],[Well Name (WellView Version)]]), Table4[[#This Row],[Cum Time Log Days_WV]], Table4[[#This Row],[Cum Time Log Days_WV]]-G1264)</f>
        <v>1.0000000000000009</v>
      </c>
      <c r="P1265" s="2">
        <f>(Table4[[#This Row],[dZ ft]]&lt;=50)*Table4[[#This Row],[dT days]]</f>
        <v>0</v>
      </c>
      <c r="Q1265">
        <f>YEAR(Table4[[#This Row],[Report Start Date]])</f>
        <v>2025</v>
      </c>
      <c r="R1265">
        <f>Table4[[#This Row],[Year Start Date]]</f>
        <v>2025</v>
      </c>
    </row>
    <row r="1266" spans="2:18" x14ac:dyDescent="0.3">
      <c r="B1266">
        <v>1264</v>
      </c>
      <c r="C1266" t="s">
        <v>43</v>
      </c>
      <c r="D1266" t="s">
        <v>271</v>
      </c>
      <c r="E1266">
        <v>8</v>
      </c>
      <c r="F1266" s="2">
        <v>2925</v>
      </c>
      <c r="G1266" s="2">
        <v>7.3541666666666732</v>
      </c>
      <c r="H1266">
        <v>1017.0000000000002</v>
      </c>
      <c r="I1266">
        <v>1017.0000000000002</v>
      </c>
      <c r="J1266" s="7">
        <v>45853</v>
      </c>
      <c r="K1266" s="7">
        <v>45854</v>
      </c>
      <c r="L1266" t="s">
        <v>527</v>
      </c>
      <c r="M1266" t="str">
        <f>IFERROR(INDEX(Table2[Campaign], MATCH(Table4[[#This Row],[Well Name (WellView Version)]], Table2[Well Name
Actual], 0)), "A_Others")</f>
        <v>SLK - 2025</v>
      </c>
      <c r="N1266" s="19">
        <f>IF(Table4[[#This Row],[Report Number]]=_xlfn.MINIFS(Table4[Report Number], Table4[Well Name (WellView Version)], Table4[[#This Row],[Well Name (WellView Version)]]), Table4[[#This Row],[Depth End (MD)]], Table4[[#This Row],[Depth End (MD)]]-F1265)</f>
        <v>1055</v>
      </c>
      <c r="O1266" s="2">
        <f>IF(Table4[[#This Row],[Report Number]]=_xlfn.MINIFS(Table4[Report Number], Table4[Well Name (WellView Version)], Table4[[#This Row],[Well Name (WellView Version)]]), Table4[[#This Row],[Cum Time Log Days_WV]], Table4[[#This Row],[Cum Time Log Days_WV]]-G1265)</f>
        <v>1.0000000000000009</v>
      </c>
      <c r="P1266" s="2">
        <f>(Table4[[#This Row],[dZ ft]]&lt;=50)*Table4[[#This Row],[dT days]]</f>
        <v>0</v>
      </c>
      <c r="Q1266">
        <f>YEAR(Table4[[#This Row],[Report Start Date]])</f>
        <v>2025</v>
      </c>
      <c r="R1266">
        <f>Table4[[#This Row],[Year Start Date]]</f>
        <v>2025</v>
      </c>
    </row>
    <row r="1267" spans="2:18" x14ac:dyDescent="0.3">
      <c r="B1267">
        <v>1265</v>
      </c>
      <c r="C1267" t="s">
        <v>43</v>
      </c>
      <c r="D1267" t="s">
        <v>271</v>
      </c>
      <c r="E1267">
        <v>9</v>
      </c>
      <c r="F1267" s="2">
        <v>2925</v>
      </c>
      <c r="G1267" s="2">
        <v>8.354166666666675</v>
      </c>
      <c r="H1267">
        <v>0</v>
      </c>
      <c r="I1267">
        <v>0</v>
      </c>
      <c r="J1267" s="7">
        <v>45854</v>
      </c>
      <c r="K1267" s="7">
        <v>45855</v>
      </c>
      <c r="L1267" t="s">
        <v>519</v>
      </c>
      <c r="M1267" t="str">
        <f>IFERROR(INDEX(Table2[Campaign], MATCH(Table4[[#This Row],[Well Name (WellView Version)]], Table2[Well Name
Actual], 0)), "A_Others")</f>
        <v>SLK - 2025</v>
      </c>
      <c r="N1267" s="19">
        <f>IF(Table4[[#This Row],[Report Number]]=_xlfn.MINIFS(Table4[Report Number], Table4[Well Name (WellView Version)], Table4[[#This Row],[Well Name (WellView Version)]]), Table4[[#This Row],[Depth End (MD)]], Table4[[#This Row],[Depth End (MD)]]-F1266)</f>
        <v>0</v>
      </c>
      <c r="O1267" s="2">
        <f>IF(Table4[[#This Row],[Report Number]]=_xlfn.MINIFS(Table4[Report Number], Table4[Well Name (WellView Version)], Table4[[#This Row],[Well Name (WellView Version)]]), Table4[[#This Row],[Cum Time Log Days_WV]], Table4[[#This Row],[Cum Time Log Days_WV]]-G1266)</f>
        <v>1.0000000000000018</v>
      </c>
      <c r="P1267" s="2">
        <f>(Table4[[#This Row],[dZ ft]]&lt;=50)*Table4[[#This Row],[dT days]]</f>
        <v>1.0000000000000018</v>
      </c>
      <c r="Q1267">
        <f>YEAR(Table4[[#This Row],[Report Start Date]])</f>
        <v>2025</v>
      </c>
      <c r="R1267">
        <f>Table4[[#This Row],[Year Start Date]]</f>
        <v>2025</v>
      </c>
    </row>
    <row r="1268" spans="2:18" x14ac:dyDescent="0.3">
      <c r="B1268">
        <v>1266</v>
      </c>
      <c r="C1268" t="s">
        <v>43</v>
      </c>
      <c r="D1268" t="s">
        <v>271</v>
      </c>
      <c r="E1268">
        <v>10</v>
      </c>
      <c r="F1268" s="2">
        <v>2925</v>
      </c>
      <c r="G1268" s="2">
        <v>9.354166666666675</v>
      </c>
      <c r="H1268">
        <v>0</v>
      </c>
      <c r="I1268">
        <v>0</v>
      </c>
      <c r="J1268" s="7">
        <v>45855</v>
      </c>
      <c r="K1268" s="7">
        <v>45856</v>
      </c>
      <c r="L1268" t="s">
        <v>519</v>
      </c>
      <c r="M1268" t="str">
        <f>IFERROR(INDEX(Table2[Campaign], MATCH(Table4[[#This Row],[Well Name (WellView Version)]], Table2[Well Name
Actual], 0)), "A_Others")</f>
        <v>SLK - 2025</v>
      </c>
      <c r="N1268" s="19">
        <f>IF(Table4[[#This Row],[Report Number]]=_xlfn.MINIFS(Table4[Report Number], Table4[Well Name (WellView Version)], Table4[[#This Row],[Well Name (WellView Version)]]), Table4[[#This Row],[Depth End (MD)]], Table4[[#This Row],[Depth End (MD)]]-F1267)</f>
        <v>0</v>
      </c>
      <c r="O1268" s="2">
        <f>IF(Table4[[#This Row],[Report Number]]=_xlfn.MINIFS(Table4[Report Number], Table4[Well Name (WellView Version)], Table4[[#This Row],[Well Name (WellView Version)]]), Table4[[#This Row],[Cum Time Log Days_WV]], Table4[[#This Row],[Cum Time Log Days_WV]]-G1267)</f>
        <v>1</v>
      </c>
      <c r="P1268" s="2">
        <f>(Table4[[#This Row],[dZ ft]]&lt;=50)*Table4[[#This Row],[dT days]]</f>
        <v>1</v>
      </c>
      <c r="Q1268">
        <f>YEAR(Table4[[#This Row],[Report Start Date]])</f>
        <v>2025</v>
      </c>
      <c r="R1268">
        <f>Table4[[#This Row],[Year Start Date]]</f>
        <v>2025</v>
      </c>
    </row>
    <row r="1269" spans="2:18" x14ac:dyDescent="0.3">
      <c r="B1269">
        <v>1267</v>
      </c>
      <c r="C1269" t="s">
        <v>43</v>
      </c>
      <c r="D1269" t="s">
        <v>271</v>
      </c>
      <c r="E1269">
        <v>11</v>
      </c>
      <c r="F1269" s="2">
        <v>2925</v>
      </c>
      <c r="G1269" s="2">
        <v>10.354166666666675</v>
      </c>
      <c r="H1269">
        <v>0</v>
      </c>
      <c r="I1269">
        <v>0</v>
      </c>
      <c r="J1269" s="7">
        <v>45856</v>
      </c>
      <c r="K1269" s="7">
        <v>45857</v>
      </c>
      <c r="L1269" t="s">
        <v>519</v>
      </c>
      <c r="M1269" t="str">
        <f>IFERROR(INDEX(Table2[Campaign], MATCH(Table4[[#This Row],[Well Name (WellView Version)]], Table2[Well Name
Actual], 0)), "A_Others")</f>
        <v>SLK - 2025</v>
      </c>
      <c r="N1269" s="19">
        <f>IF(Table4[[#This Row],[Report Number]]=_xlfn.MINIFS(Table4[Report Number], Table4[Well Name (WellView Version)], Table4[[#This Row],[Well Name (WellView Version)]]), Table4[[#This Row],[Depth End (MD)]], Table4[[#This Row],[Depth End (MD)]]-F1268)</f>
        <v>0</v>
      </c>
      <c r="O1269" s="2">
        <f>IF(Table4[[#This Row],[Report Number]]=_xlfn.MINIFS(Table4[Report Number], Table4[Well Name (WellView Version)], Table4[[#This Row],[Well Name (WellView Version)]]), Table4[[#This Row],[Cum Time Log Days_WV]], Table4[[#This Row],[Cum Time Log Days_WV]]-G1268)</f>
        <v>1</v>
      </c>
      <c r="P1269" s="2">
        <f>(Table4[[#This Row],[dZ ft]]&lt;=50)*Table4[[#This Row],[dT days]]</f>
        <v>1</v>
      </c>
      <c r="Q1269">
        <f>YEAR(Table4[[#This Row],[Report Start Date]])</f>
        <v>2025</v>
      </c>
      <c r="R1269">
        <f>Table4[[#This Row],[Year Start Date]]</f>
        <v>2025</v>
      </c>
    </row>
    <row r="1270" spans="2:18" x14ac:dyDescent="0.3">
      <c r="B1270">
        <v>1268</v>
      </c>
      <c r="C1270" t="s">
        <v>43</v>
      </c>
      <c r="D1270" t="s">
        <v>271</v>
      </c>
      <c r="E1270">
        <v>12</v>
      </c>
      <c r="F1270" s="2">
        <v>2925</v>
      </c>
      <c r="G1270" s="2">
        <v>11.354166666666675</v>
      </c>
      <c r="H1270">
        <v>0</v>
      </c>
      <c r="I1270">
        <v>0</v>
      </c>
      <c r="J1270" s="7">
        <v>45857</v>
      </c>
      <c r="K1270" s="7">
        <v>45858</v>
      </c>
      <c r="L1270" t="s">
        <v>521</v>
      </c>
      <c r="M1270" t="str">
        <f>IFERROR(INDEX(Table2[Campaign], MATCH(Table4[[#This Row],[Well Name (WellView Version)]], Table2[Well Name
Actual], 0)), "A_Others")</f>
        <v>SLK - 2025</v>
      </c>
      <c r="N1270" s="19">
        <f>IF(Table4[[#This Row],[Report Number]]=_xlfn.MINIFS(Table4[Report Number], Table4[Well Name (WellView Version)], Table4[[#This Row],[Well Name (WellView Version)]]), Table4[[#This Row],[Depth End (MD)]], Table4[[#This Row],[Depth End (MD)]]-F1269)</f>
        <v>0</v>
      </c>
      <c r="O1270" s="2">
        <f>IF(Table4[[#This Row],[Report Number]]=_xlfn.MINIFS(Table4[Report Number], Table4[Well Name (WellView Version)], Table4[[#This Row],[Well Name (WellView Version)]]), Table4[[#This Row],[Cum Time Log Days_WV]], Table4[[#This Row],[Cum Time Log Days_WV]]-G1269)</f>
        <v>1</v>
      </c>
      <c r="P1270" s="2">
        <f>(Table4[[#This Row],[dZ ft]]&lt;=50)*Table4[[#This Row],[dT days]]</f>
        <v>1</v>
      </c>
      <c r="Q1270">
        <f>YEAR(Table4[[#This Row],[Report Start Date]])</f>
        <v>2025</v>
      </c>
      <c r="R1270">
        <f>Table4[[#This Row],[Year Start Date]]</f>
        <v>2025</v>
      </c>
    </row>
    <row r="1271" spans="2:18" x14ac:dyDescent="0.3">
      <c r="B1271">
        <v>1269</v>
      </c>
      <c r="C1271" t="s">
        <v>43</v>
      </c>
      <c r="D1271" t="s">
        <v>271</v>
      </c>
      <c r="E1271">
        <v>13</v>
      </c>
      <c r="F1271" s="2">
        <v>2925</v>
      </c>
      <c r="G1271" s="2">
        <v>12.354166666666675</v>
      </c>
      <c r="H1271">
        <v>0</v>
      </c>
      <c r="I1271">
        <v>0</v>
      </c>
      <c r="J1271" s="7">
        <v>45858</v>
      </c>
      <c r="K1271" s="7">
        <v>45859</v>
      </c>
      <c r="L1271" t="s">
        <v>521</v>
      </c>
      <c r="M1271" t="str">
        <f>IFERROR(INDEX(Table2[Campaign], MATCH(Table4[[#This Row],[Well Name (WellView Version)]], Table2[Well Name
Actual], 0)), "A_Others")</f>
        <v>SLK - 2025</v>
      </c>
      <c r="N1271" s="19">
        <f>IF(Table4[[#This Row],[Report Number]]=_xlfn.MINIFS(Table4[Report Number], Table4[Well Name (WellView Version)], Table4[[#This Row],[Well Name (WellView Version)]]), Table4[[#This Row],[Depth End (MD)]], Table4[[#This Row],[Depth End (MD)]]-F1270)</f>
        <v>0</v>
      </c>
      <c r="O1271" s="2">
        <f>IF(Table4[[#This Row],[Report Number]]=_xlfn.MINIFS(Table4[Report Number], Table4[Well Name (WellView Version)], Table4[[#This Row],[Well Name (WellView Version)]]), Table4[[#This Row],[Cum Time Log Days_WV]], Table4[[#This Row],[Cum Time Log Days_WV]]-G1270)</f>
        <v>1</v>
      </c>
      <c r="P1271" s="2">
        <f>(Table4[[#This Row],[dZ ft]]&lt;=50)*Table4[[#This Row],[dT days]]</f>
        <v>1</v>
      </c>
      <c r="Q1271">
        <f>YEAR(Table4[[#This Row],[Report Start Date]])</f>
        <v>2025</v>
      </c>
      <c r="R1271">
        <f>Table4[[#This Row],[Year Start Date]]</f>
        <v>2025</v>
      </c>
    </row>
    <row r="1272" spans="2:18" x14ac:dyDescent="0.3">
      <c r="B1272">
        <v>1270</v>
      </c>
      <c r="C1272" t="s">
        <v>43</v>
      </c>
      <c r="D1272" t="s">
        <v>271</v>
      </c>
      <c r="E1272">
        <v>14</v>
      </c>
      <c r="F1272" s="2">
        <v>3290</v>
      </c>
      <c r="G1272" s="2">
        <v>13.354166666666675</v>
      </c>
      <c r="H1272">
        <v>364.99999999999983</v>
      </c>
      <c r="I1272">
        <v>364.99999999999983</v>
      </c>
      <c r="J1272" s="7">
        <v>45859</v>
      </c>
      <c r="K1272" s="7">
        <v>45860</v>
      </c>
      <c r="L1272" t="s">
        <v>521</v>
      </c>
      <c r="M1272" t="str">
        <f>IFERROR(INDEX(Table2[Campaign], MATCH(Table4[[#This Row],[Well Name (WellView Version)]], Table2[Well Name
Actual], 0)), "A_Others")</f>
        <v>SLK - 2025</v>
      </c>
      <c r="N1272" s="19">
        <f>IF(Table4[[#This Row],[Report Number]]=_xlfn.MINIFS(Table4[Report Number], Table4[Well Name (WellView Version)], Table4[[#This Row],[Well Name (WellView Version)]]), Table4[[#This Row],[Depth End (MD)]], Table4[[#This Row],[Depth End (MD)]]-F1271)</f>
        <v>365</v>
      </c>
      <c r="O1272" s="2">
        <f>IF(Table4[[#This Row],[Report Number]]=_xlfn.MINIFS(Table4[Report Number], Table4[Well Name (WellView Version)], Table4[[#This Row],[Well Name (WellView Version)]]), Table4[[#This Row],[Cum Time Log Days_WV]], Table4[[#This Row],[Cum Time Log Days_WV]]-G1271)</f>
        <v>1</v>
      </c>
      <c r="P1272" s="2">
        <f>(Table4[[#This Row],[dZ ft]]&lt;=50)*Table4[[#This Row],[dT days]]</f>
        <v>0</v>
      </c>
      <c r="Q1272">
        <f>YEAR(Table4[[#This Row],[Report Start Date]])</f>
        <v>2025</v>
      </c>
      <c r="R1272">
        <f>Table4[[#This Row],[Year Start Date]]</f>
        <v>2025</v>
      </c>
    </row>
    <row r="1273" spans="2:18" x14ac:dyDescent="0.3">
      <c r="B1273">
        <v>1271</v>
      </c>
      <c r="C1273" t="s">
        <v>43</v>
      </c>
      <c r="D1273" t="s">
        <v>271</v>
      </c>
      <c r="E1273">
        <v>15</v>
      </c>
      <c r="F1273" s="2">
        <v>4055.0000000000005</v>
      </c>
      <c r="G1273" s="2">
        <v>14.354166666666675</v>
      </c>
      <c r="H1273">
        <v>765.00000000000045</v>
      </c>
      <c r="I1273">
        <v>765.00000000000045</v>
      </c>
      <c r="J1273" s="7">
        <v>45860</v>
      </c>
      <c r="K1273" s="7">
        <v>45861</v>
      </c>
      <c r="L1273" t="s">
        <v>520</v>
      </c>
      <c r="M1273" t="str">
        <f>IFERROR(INDEX(Table2[Campaign], MATCH(Table4[[#This Row],[Well Name (WellView Version)]], Table2[Well Name
Actual], 0)), "A_Others")</f>
        <v>SLK - 2025</v>
      </c>
      <c r="N1273" s="19">
        <f>IF(Table4[[#This Row],[Report Number]]=_xlfn.MINIFS(Table4[Report Number], Table4[Well Name (WellView Version)], Table4[[#This Row],[Well Name (WellView Version)]]), Table4[[#This Row],[Depth End (MD)]], Table4[[#This Row],[Depth End (MD)]]-F1272)</f>
        <v>765.00000000000045</v>
      </c>
      <c r="O1273" s="2">
        <f>IF(Table4[[#This Row],[Report Number]]=_xlfn.MINIFS(Table4[Report Number], Table4[Well Name (WellView Version)], Table4[[#This Row],[Well Name (WellView Version)]]), Table4[[#This Row],[Cum Time Log Days_WV]], Table4[[#This Row],[Cum Time Log Days_WV]]-G1272)</f>
        <v>1</v>
      </c>
      <c r="P1273" s="2">
        <f>(Table4[[#This Row],[dZ ft]]&lt;=50)*Table4[[#This Row],[dT days]]</f>
        <v>0</v>
      </c>
      <c r="Q1273">
        <f>YEAR(Table4[[#This Row],[Report Start Date]])</f>
        <v>2025</v>
      </c>
      <c r="R1273">
        <f>Table4[[#This Row],[Year Start Date]]</f>
        <v>2025</v>
      </c>
    </row>
    <row r="1274" spans="2:18" x14ac:dyDescent="0.3">
      <c r="B1274">
        <v>1272</v>
      </c>
      <c r="C1274" t="s">
        <v>43</v>
      </c>
      <c r="D1274" t="s">
        <v>271</v>
      </c>
      <c r="E1274">
        <v>16</v>
      </c>
      <c r="F1274" s="2">
        <v>4055.0000000000005</v>
      </c>
      <c r="G1274" s="2">
        <v>14.979166666666675</v>
      </c>
      <c r="H1274">
        <v>0</v>
      </c>
      <c r="I1274">
        <v>0</v>
      </c>
      <c r="J1274" s="7">
        <v>45861</v>
      </c>
      <c r="K1274" s="7">
        <v>45861.625</v>
      </c>
      <c r="L1274" t="s">
        <v>520</v>
      </c>
      <c r="M1274" t="str">
        <f>IFERROR(INDEX(Table2[Campaign], MATCH(Table4[[#This Row],[Well Name (WellView Version)]], Table2[Well Name
Actual], 0)), "A_Others")</f>
        <v>SLK - 2025</v>
      </c>
      <c r="N1274" s="19">
        <f>IF(Table4[[#This Row],[Report Number]]=_xlfn.MINIFS(Table4[Report Number], Table4[Well Name (WellView Version)], Table4[[#This Row],[Well Name (WellView Version)]]), Table4[[#This Row],[Depth End (MD)]], Table4[[#This Row],[Depth End (MD)]]-F1273)</f>
        <v>0</v>
      </c>
      <c r="O1274" s="2">
        <f>IF(Table4[[#This Row],[Report Number]]=_xlfn.MINIFS(Table4[Report Number], Table4[Well Name (WellView Version)], Table4[[#This Row],[Well Name (WellView Version)]]), Table4[[#This Row],[Cum Time Log Days_WV]], Table4[[#This Row],[Cum Time Log Days_WV]]-G1273)</f>
        <v>0.625</v>
      </c>
      <c r="P1274" s="2">
        <f>(Table4[[#This Row],[dZ ft]]&lt;=50)*Table4[[#This Row],[dT days]]</f>
        <v>0.625</v>
      </c>
      <c r="Q1274">
        <f>YEAR(Table4[[#This Row],[Report Start Date]])</f>
        <v>2025</v>
      </c>
      <c r="R1274">
        <f>Table4[[#This Row],[Year Start Date]]</f>
        <v>2025</v>
      </c>
    </row>
    <row r="1275" spans="2:18" x14ac:dyDescent="0.3">
      <c r="B1275">
        <v>1273</v>
      </c>
      <c r="C1275" t="s">
        <v>42</v>
      </c>
      <c r="D1275" t="s">
        <v>271</v>
      </c>
      <c r="E1275">
        <v>1</v>
      </c>
      <c r="F1275" s="2">
        <v>449.99999999999994</v>
      </c>
      <c r="G1275" s="2">
        <v>0.60416666666666707</v>
      </c>
      <c r="H1275">
        <v>414.99999999999994</v>
      </c>
      <c r="I1275">
        <v>414.99999999999994</v>
      </c>
      <c r="J1275" s="7">
        <v>45865.395833333328</v>
      </c>
      <c r="K1275" s="7">
        <v>45866</v>
      </c>
      <c r="M1275" t="str">
        <f>IFERROR(INDEX(Table2[Campaign], MATCH(Table4[[#This Row],[Well Name (WellView Version)]], Table2[Well Name
Actual], 0)), "A_Others")</f>
        <v>SLK - 2025</v>
      </c>
      <c r="N1275" s="19">
        <f>IF(Table4[[#This Row],[Report Number]]=_xlfn.MINIFS(Table4[Report Number], Table4[Well Name (WellView Version)], Table4[[#This Row],[Well Name (WellView Version)]]), Table4[[#This Row],[Depth End (MD)]], Table4[[#This Row],[Depth End (MD)]]-F1274)</f>
        <v>449.99999999999994</v>
      </c>
      <c r="O1275" s="2">
        <f>IF(Table4[[#This Row],[Report Number]]=_xlfn.MINIFS(Table4[Report Number], Table4[Well Name (WellView Version)], Table4[[#This Row],[Well Name (WellView Version)]]), Table4[[#This Row],[Cum Time Log Days_WV]], Table4[[#This Row],[Cum Time Log Days_WV]]-G1274)</f>
        <v>0.60416666666666707</v>
      </c>
      <c r="P1275" s="2">
        <f>(Table4[[#This Row],[dZ ft]]&lt;=50)*Table4[[#This Row],[dT days]]</f>
        <v>0</v>
      </c>
      <c r="Q1275">
        <f>YEAR(Table4[[#This Row],[Report Start Date]])</f>
        <v>2025</v>
      </c>
      <c r="R1275">
        <f>Table4[[#This Row],[Year Start Date]]</f>
        <v>2025</v>
      </c>
    </row>
    <row r="1276" spans="2:18" x14ac:dyDescent="0.3">
      <c r="B1276">
        <v>1274</v>
      </c>
      <c r="C1276" t="s">
        <v>42</v>
      </c>
      <c r="D1276" t="s">
        <v>271</v>
      </c>
      <c r="E1276">
        <v>2</v>
      </c>
      <c r="F1276" s="2">
        <v>882.99999999999989</v>
      </c>
      <c r="G1276" s="2">
        <v>1.6041666666666679</v>
      </c>
      <c r="H1276">
        <v>432.99999999999994</v>
      </c>
      <c r="I1276">
        <v>432.99999999999994</v>
      </c>
      <c r="J1276" s="7">
        <v>45866</v>
      </c>
      <c r="K1276" s="7">
        <v>45867</v>
      </c>
      <c r="M1276" t="str">
        <f>IFERROR(INDEX(Table2[Campaign], MATCH(Table4[[#This Row],[Well Name (WellView Version)]], Table2[Well Name
Actual], 0)), "A_Others")</f>
        <v>SLK - 2025</v>
      </c>
      <c r="N1276" s="19">
        <f>IF(Table4[[#This Row],[Report Number]]=_xlfn.MINIFS(Table4[Report Number], Table4[Well Name (WellView Version)], Table4[[#This Row],[Well Name (WellView Version)]]), Table4[[#This Row],[Depth End (MD)]], Table4[[#This Row],[Depth End (MD)]]-F1275)</f>
        <v>432.99999999999994</v>
      </c>
      <c r="O1276" s="2">
        <f>IF(Table4[[#This Row],[Report Number]]=_xlfn.MINIFS(Table4[Report Number], Table4[Well Name (WellView Version)], Table4[[#This Row],[Well Name (WellView Version)]]), Table4[[#This Row],[Cum Time Log Days_WV]], Table4[[#This Row],[Cum Time Log Days_WV]]-G1275)</f>
        <v>1.0000000000000009</v>
      </c>
      <c r="P1276" s="2">
        <f>(Table4[[#This Row],[dZ ft]]&lt;=50)*Table4[[#This Row],[dT days]]</f>
        <v>0</v>
      </c>
      <c r="Q1276">
        <f>YEAR(Table4[[#This Row],[Report Start Date]])</f>
        <v>2025</v>
      </c>
      <c r="R1276">
        <f>Table4[[#This Row],[Year Start Date]]</f>
        <v>2025</v>
      </c>
    </row>
    <row r="1277" spans="2:18" x14ac:dyDescent="0.3">
      <c r="B1277">
        <v>1275</v>
      </c>
      <c r="C1277" t="s">
        <v>42</v>
      </c>
      <c r="D1277" t="s">
        <v>271</v>
      </c>
      <c r="E1277">
        <v>3</v>
      </c>
      <c r="F1277" s="2">
        <v>1352</v>
      </c>
      <c r="G1277" s="2">
        <v>2.6041666666666687</v>
      </c>
      <c r="H1277">
        <v>469.00000000000006</v>
      </c>
      <c r="I1277">
        <v>469.00000000000006</v>
      </c>
      <c r="J1277" s="7">
        <v>45867</v>
      </c>
      <c r="K1277" s="7">
        <v>45868</v>
      </c>
      <c r="M1277" t="str">
        <f>IFERROR(INDEX(Table2[Campaign], MATCH(Table4[[#This Row],[Well Name (WellView Version)]], Table2[Well Name
Actual], 0)), "A_Others")</f>
        <v>SLK - 2025</v>
      </c>
      <c r="N1277" s="19">
        <f>IF(Table4[[#This Row],[Report Number]]=_xlfn.MINIFS(Table4[Report Number], Table4[Well Name (WellView Version)], Table4[[#This Row],[Well Name (WellView Version)]]), Table4[[#This Row],[Depth End (MD)]], Table4[[#This Row],[Depth End (MD)]]-F1276)</f>
        <v>469.00000000000011</v>
      </c>
      <c r="O1277" s="2">
        <f>IF(Table4[[#This Row],[Report Number]]=_xlfn.MINIFS(Table4[Report Number], Table4[Well Name (WellView Version)], Table4[[#This Row],[Well Name (WellView Version)]]), Table4[[#This Row],[Cum Time Log Days_WV]], Table4[[#This Row],[Cum Time Log Days_WV]]-G1276)</f>
        <v>1.0000000000000009</v>
      </c>
      <c r="P1277" s="2">
        <f>(Table4[[#This Row],[dZ ft]]&lt;=50)*Table4[[#This Row],[dT days]]</f>
        <v>0</v>
      </c>
      <c r="Q1277">
        <f>YEAR(Table4[[#This Row],[Report Start Date]])</f>
        <v>2025</v>
      </c>
      <c r="R1277">
        <f>Table4[[#This Row],[Year Start Date]]</f>
        <v>2025</v>
      </c>
    </row>
    <row r="1278" spans="2:18" x14ac:dyDescent="0.3">
      <c r="B1278">
        <v>1276</v>
      </c>
      <c r="C1278" t="s">
        <v>42</v>
      </c>
      <c r="D1278" t="s">
        <v>271</v>
      </c>
      <c r="E1278">
        <v>4</v>
      </c>
      <c r="F1278" s="2">
        <v>1352</v>
      </c>
      <c r="G1278" s="2">
        <v>3.6041666666666696</v>
      </c>
      <c r="H1278">
        <v>0</v>
      </c>
      <c r="I1278">
        <v>0</v>
      </c>
      <c r="J1278" s="7">
        <v>45868</v>
      </c>
      <c r="K1278" s="7">
        <v>45869</v>
      </c>
      <c r="L1278" t="s">
        <v>527</v>
      </c>
      <c r="M1278" t="str">
        <f>IFERROR(INDEX(Table2[Campaign], MATCH(Table4[[#This Row],[Well Name (WellView Version)]], Table2[Well Name
Actual], 0)), "A_Others")</f>
        <v>SLK - 2025</v>
      </c>
      <c r="N1278" s="19">
        <f>IF(Table4[[#This Row],[Report Number]]=_xlfn.MINIFS(Table4[Report Number], Table4[Well Name (WellView Version)], Table4[[#This Row],[Well Name (WellView Version)]]), Table4[[#This Row],[Depth End (MD)]], Table4[[#This Row],[Depth End (MD)]]-F1277)</f>
        <v>0</v>
      </c>
      <c r="O1278" s="2">
        <f>IF(Table4[[#This Row],[Report Number]]=_xlfn.MINIFS(Table4[Report Number], Table4[Well Name (WellView Version)], Table4[[#This Row],[Well Name (WellView Version)]]), Table4[[#This Row],[Cum Time Log Days_WV]], Table4[[#This Row],[Cum Time Log Days_WV]]-G1277)</f>
        <v>1.0000000000000009</v>
      </c>
      <c r="P1278" s="2">
        <f>(Table4[[#This Row],[dZ ft]]&lt;=50)*Table4[[#This Row],[dT days]]</f>
        <v>1.0000000000000009</v>
      </c>
      <c r="Q1278">
        <f>YEAR(Table4[[#This Row],[Report Start Date]])</f>
        <v>2025</v>
      </c>
      <c r="R1278">
        <f>Table4[[#This Row],[Year Start Date]]</f>
        <v>2025</v>
      </c>
    </row>
    <row r="1279" spans="2:18" x14ac:dyDescent="0.3">
      <c r="B1279">
        <v>1277</v>
      </c>
      <c r="C1279" t="s">
        <v>42</v>
      </c>
      <c r="D1279" t="s">
        <v>271</v>
      </c>
      <c r="E1279">
        <v>5</v>
      </c>
      <c r="F1279" s="2">
        <v>1352</v>
      </c>
      <c r="G1279" s="2">
        <v>4.6041666666666705</v>
      </c>
      <c r="H1279">
        <v>0</v>
      </c>
      <c r="I1279">
        <v>0</v>
      </c>
      <c r="J1279" s="7">
        <v>45869</v>
      </c>
      <c r="K1279" s="7">
        <v>45870</v>
      </c>
      <c r="L1279" t="s">
        <v>527</v>
      </c>
      <c r="M1279" t="str">
        <f>IFERROR(INDEX(Table2[Campaign], MATCH(Table4[[#This Row],[Well Name (WellView Version)]], Table2[Well Name
Actual], 0)), "A_Others")</f>
        <v>SLK - 2025</v>
      </c>
      <c r="N1279" s="19">
        <f>IF(Table4[[#This Row],[Report Number]]=_xlfn.MINIFS(Table4[Report Number], Table4[Well Name (WellView Version)], Table4[[#This Row],[Well Name (WellView Version)]]), Table4[[#This Row],[Depth End (MD)]], Table4[[#This Row],[Depth End (MD)]]-F1278)</f>
        <v>0</v>
      </c>
      <c r="O1279" s="2">
        <f>IF(Table4[[#This Row],[Report Number]]=_xlfn.MINIFS(Table4[Report Number], Table4[Well Name (WellView Version)], Table4[[#This Row],[Well Name (WellView Version)]]), Table4[[#This Row],[Cum Time Log Days_WV]], Table4[[#This Row],[Cum Time Log Days_WV]]-G1278)</f>
        <v>1.0000000000000009</v>
      </c>
      <c r="P1279" s="2">
        <f>(Table4[[#This Row],[dZ ft]]&lt;=50)*Table4[[#This Row],[dT days]]</f>
        <v>1.0000000000000009</v>
      </c>
      <c r="Q1279">
        <f>YEAR(Table4[[#This Row],[Report Start Date]])</f>
        <v>2025</v>
      </c>
      <c r="R1279">
        <f>Table4[[#This Row],[Year Start Date]]</f>
        <v>2025</v>
      </c>
    </row>
    <row r="1280" spans="2:18" x14ac:dyDescent="0.3">
      <c r="B1280">
        <v>1278</v>
      </c>
      <c r="C1280" t="s">
        <v>42</v>
      </c>
      <c r="D1280" t="s">
        <v>271</v>
      </c>
      <c r="E1280">
        <v>6</v>
      </c>
      <c r="F1280" s="2">
        <v>1968</v>
      </c>
      <c r="G1280" s="2">
        <v>5.6041666666666714</v>
      </c>
      <c r="H1280">
        <v>616</v>
      </c>
      <c r="I1280">
        <v>616</v>
      </c>
      <c r="J1280" s="7">
        <v>45870</v>
      </c>
      <c r="K1280" s="7">
        <v>45871</v>
      </c>
      <c r="L1280" t="s">
        <v>527</v>
      </c>
      <c r="M1280" t="str">
        <f>IFERROR(INDEX(Table2[Campaign], MATCH(Table4[[#This Row],[Well Name (WellView Version)]], Table2[Well Name
Actual], 0)), "A_Others")</f>
        <v>SLK - 2025</v>
      </c>
      <c r="N1280" s="19">
        <f>IF(Table4[[#This Row],[Report Number]]=_xlfn.MINIFS(Table4[Report Number], Table4[Well Name (WellView Version)], Table4[[#This Row],[Well Name (WellView Version)]]), Table4[[#This Row],[Depth End (MD)]], Table4[[#This Row],[Depth End (MD)]]-F1279)</f>
        <v>616</v>
      </c>
      <c r="O1280" s="2">
        <f>IF(Table4[[#This Row],[Report Number]]=_xlfn.MINIFS(Table4[Report Number], Table4[Well Name (WellView Version)], Table4[[#This Row],[Well Name (WellView Version)]]), Table4[[#This Row],[Cum Time Log Days_WV]], Table4[[#This Row],[Cum Time Log Days_WV]]-G1279)</f>
        <v>1.0000000000000009</v>
      </c>
      <c r="P1280" s="2">
        <f>(Table4[[#This Row],[dZ ft]]&lt;=50)*Table4[[#This Row],[dT days]]</f>
        <v>0</v>
      </c>
      <c r="Q1280">
        <f>YEAR(Table4[[#This Row],[Report Start Date]])</f>
        <v>2025</v>
      </c>
      <c r="R1280">
        <f>Table4[[#This Row],[Year Start Date]]</f>
        <v>2025</v>
      </c>
    </row>
    <row r="1281" spans="2:18" x14ac:dyDescent="0.3">
      <c r="B1281">
        <v>1279</v>
      </c>
      <c r="C1281" t="s">
        <v>42</v>
      </c>
      <c r="D1281" t="s">
        <v>271</v>
      </c>
      <c r="E1281">
        <v>7</v>
      </c>
      <c r="F1281" s="2">
        <v>2922.31</v>
      </c>
      <c r="G1281" s="2">
        <v>6.6041666666666723</v>
      </c>
      <c r="H1281">
        <v>954.31000000000006</v>
      </c>
      <c r="I1281">
        <v>954.31000000000006</v>
      </c>
      <c r="J1281" s="7">
        <v>45871</v>
      </c>
      <c r="K1281" s="7">
        <v>45872</v>
      </c>
      <c r="L1281" t="s">
        <v>527</v>
      </c>
      <c r="M1281" t="str">
        <f>IFERROR(INDEX(Table2[Campaign], MATCH(Table4[[#This Row],[Well Name (WellView Version)]], Table2[Well Name
Actual], 0)), "A_Others")</f>
        <v>SLK - 2025</v>
      </c>
      <c r="N1281" s="19">
        <f>IF(Table4[[#This Row],[Report Number]]=_xlfn.MINIFS(Table4[Report Number], Table4[Well Name (WellView Version)], Table4[[#This Row],[Well Name (WellView Version)]]), Table4[[#This Row],[Depth End (MD)]], Table4[[#This Row],[Depth End (MD)]]-F1280)</f>
        <v>954.31</v>
      </c>
      <c r="O1281" s="2">
        <f>IF(Table4[[#This Row],[Report Number]]=_xlfn.MINIFS(Table4[Report Number], Table4[Well Name (WellView Version)], Table4[[#This Row],[Well Name (WellView Version)]]), Table4[[#This Row],[Cum Time Log Days_WV]], Table4[[#This Row],[Cum Time Log Days_WV]]-G1280)</f>
        <v>1.0000000000000009</v>
      </c>
      <c r="P1281" s="2">
        <f>(Table4[[#This Row],[dZ ft]]&lt;=50)*Table4[[#This Row],[dT days]]</f>
        <v>0</v>
      </c>
      <c r="Q1281">
        <f>YEAR(Table4[[#This Row],[Report Start Date]])</f>
        <v>2025</v>
      </c>
      <c r="R1281">
        <f>Table4[[#This Row],[Year Start Date]]</f>
        <v>2025</v>
      </c>
    </row>
    <row r="1282" spans="2:18" x14ac:dyDescent="0.3">
      <c r="B1282">
        <v>1280</v>
      </c>
      <c r="C1282" t="s">
        <v>42</v>
      </c>
      <c r="D1282" t="s">
        <v>271</v>
      </c>
      <c r="E1282">
        <v>8</v>
      </c>
      <c r="F1282" s="2">
        <v>2922.31</v>
      </c>
      <c r="G1282" s="2">
        <v>7.6041666666666732</v>
      </c>
      <c r="H1282">
        <v>0</v>
      </c>
      <c r="I1282">
        <v>0</v>
      </c>
      <c r="J1282" s="7">
        <v>45872</v>
      </c>
      <c r="K1282" s="7">
        <v>45873</v>
      </c>
      <c r="L1282" t="s">
        <v>519</v>
      </c>
      <c r="M1282" t="str">
        <f>IFERROR(INDEX(Table2[Campaign], MATCH(Table4[[#This Row],[Well Name (WellView Version)]], Table2[Well Name
Actual], 0)), "A_Others")</f>
        <v>SLK - 2025</v>
      </c>
      <c r="N1282" s="19">
        <f>IF(Table4[[#This Row],[Report Number]]=_xlfn.MINIFS(Table4[Report Number], Table4[Well Name (WellView Version)], Table4[[#This Row],[Well Name (WellView Version)]]), Table4[[#This Row],[Depth End (MD)]], Table4[[#This Row],[Depth End (MD)]]-F1281)</f>
        <v>0</v>
      </c>
      <c r="O1282" s="2">
        <f>IF(Table4[[#This Row],[Report Number]]=_xlfn.MINIFS(Table4[Report Number], Table4[Well Name (WellView Version)], Table4[[#This Row],[Well Name (WellView Version)]]), Table4[[#This Row],[Cum Time Log Days_WV]], Table4[[#This Row],[Cum Time Log Days_WV]]-G1281)</f>
        <v>1.0000000000000009</v>
      </c>
      <c r="P1282" s="2">
        <f>(Table4[[#This Row],[dZ ft]]&lt;=50)*Table4[[#This Row],[dT days]]</f>
        <v>1.0000000000000009</v>
      </c>
      <c r="Q1282">
        <f>YEAR(Table4[[#This Row],[Report Start Date]])</f>
        <v>2025</v>
      </c>
      <c r="R1282">
        <f>Table4[[#This Row],[Year Start Date]]</f>
        <v>2025</v>
      </c>
    </row>
    <row r="1283" spans="2:18" x14ac:dyDescent="0.3">
      <c r="B1283">
        <v>1281</v>
      </c>
      <c r="C1283" t="s">
        <v>42</v>
      </c>
      <c r="D1283" t="s">
        <v>271</v>
      </c>
      <c r="E1283">
        <v>9</v>
      </c>
      <c r="F1283" s="2">
        <v>2922.31</v>
      </c>
      <c r="G1283" s="2">
        <v>8.6041666666666732</v>
      </c>
      <c r="H1283">
        <v>0</v>
      </c>
      <c r="I1283">
        <v>0</v>
      </c>
      <c r="J1283" s="7">
        <v>45873</v>
      </c>
      <c r="K1283" s="7">
        <v>45874</v>
      </c>
      <c r="L1283" t="s">
        <v>519</v>
      </c>
      <c r="M1283" t="str">
        <f>IFERROR(INDEX(Table2[Campaign], MATCH(Table4[[#This Row],[Well Name (WellView Version)]], Table2[Well Name
Actual], 0)), "A_Others")</f>
        <v>SLK - 2025</v>
      </c>
      <c r="N1283" s="19">
        <f>IF(Table4[[#This Row],[Report Number]]=_xlfn.MINIFS(Table4[Report Number], Table4[Well Name (WellView Version)], Table4[[#This Row],[Well Name (WellView Version)]]), Table4[[#This Row],[Depth End (MD)]], Table4[[#This Row],[Depth End (MD)]]-F1282)</f>
        <v>0</v>
      </c>
      <c r="O1283" s="2">
        <f>IF(Table4[[#This Row],[Report Number]]=_xlfn.MINIFS(Table4[Report Number], Table4[Well Name (WellView Version)], Table4[[#This Row],[Well Name (WellView Version)]]), Table4[[#This Row],[Cum Time Log Days_WV]], Table4[[#This Row],[Cum Time Log Days_WV]]-G1282)</f>
        <v>1</v>
      </c>
      <c r="P1283" s="2">
        <f>(Table4[[#This Row],[dZ ft]]&lt;=50)*Table4[[#This Row],[dT days]]</f>
        <v>1</v>
      </c>
      <c r="Q1283">
        <f>YEAR(Table4[[#This Row],[Report Start Date]])</f>
        <v>2025</v>
      </c>
      <c r="R1283">
        <f>Table4[[#This Row],[Year Start Date]]</f>
        <v>2025</v>
      </c>
    </row>
    <row r="1284" spans="2:18" x14ac:dyDescent="0.3">
      <c r="B1284">
        <v>1282</v>
      </c>
      <c r="C1284" t="s">
        <v>42</v>
      </c>
      <c r="D1284" t="s">
        <v>271</v>
      </c>
      <c r="E1284">
        <v>10</v>
      </c>
      <c r="F1284" s="2">
        <v>2922.3</v>
      </c>
      <c r="G1284" s="2">
        <v>9.6041666666666732</v>
      </c>
      <c r="H1284">
        <v>2141.3000000000002</v>
      </c>
      <c r="I1284">
        <v>2141.3000000000002</v>
      </c>
      <c r="J1284" s="7">
        <v>45874</v>
      </c>
      <c r="K1284" s="7">
        <v>45875</v>
      </c>
      <c r="L1284" t="s">
        <v>519</v>
      </c>
      <c r="M1284" t="str">
        <f>IFERROR(INDEX(Table2[Campaign], MATCH(Table4[[#This Row],[Well Name (WellView Version)]], Table2[Well Name
Actual], 0)), "A_Others")</f>
        <v>SLK - 2025</v>
      </c>
      <c r="N1284" s="19">
        <f>IF(Table4[[#This Row],[Report Number]]=_xlfn.MINIFS(Table4[Report Number], Table4[Well Name (WellView Version)], Table4[[#This Row],[Well Name (WellView Version)]]), Table4[[#This Row],[Depth End (MD)]], Table4[[#This Row],[Depth End (MD)]]-F1283)</f>
        <v>-9.9999999997635314E-3</v>
      </c>
      <c r="O1284" s="2">
        <f>IF(Table4[[#This Row],[Report Number]]=_xlfn.MINIFS(Table4[Report Number], Table4[Well Name (WellView Version)], Table4[[#This Row],[Well Name (WellView Version)]]), Table4[[#This Row],[Cum Time Log Days_WV]], Table4[[#This Row],[Cum Time Log Days_WV]]-G1283)</f>
        <v>1</v>
      </c>
      <c r="P1284" s="2">
        <f>(Table4[[#This Row],[dZ ft]]&lt;=50)*Table4[[#This Row],[dT days]]</f>
        <v>1</v>
      </c>
      <c r="Q1284">
        <f>YEAR(Table4[[#This Row],[Report Start Date]])</f>
        <v>2025</v>
      </c>
      <c r="R1284">
        <f>Table4[[#This Row],[Year Start Date]]</f>
        <v>2025</v>
      </c>
    </row>
    <row r="1285" spans="2:18" x14ac:dyDescent="0.3">
      <c r="B1285">
        <v>1283</v>
      </c>
      <c r="C1285" t="s">
        <v>42</v>
      </c>
      <c r="D1285" t="s">
        <v>271</v>
      </c>
      <c r="E1285">
        <v>11</v>
      </c>
      <c r="F1285" s="2">
        <v>2922.3</v>
      </c>
      <c r="G1285" s="2">
        <v>10.604166666666675</v>
      </c>
      <c r="H1285">
        <v>0</v>
      </c>
      <c r="I1285">
        <v>0</v>
      </c>
      <c r="J1285" s="7">
        <v>45875</v>
      </c>
      <c r="K1285" s="7">
        <v>45876</v>
      </c>
      <c r="L1285" t="s">
        <v>521</v>
      </c>
      <c r="M1285" t="str">
        <f>IFERROR(INDEX(Table2[Campaign], MATCH(Table4[[#This Row],[Well Name (WellView Version)]], Table2[Well Name
Actual], 0)), "A_Others")</f>
        <v>SLK - 2025</v>
      </c>
      <c r="N1285" s="19">
        <f>IF(Table4[[#This Row],[Report Number]]=_xlfn.MINIFS(Table4[Report Number], Table4[Well Name (WellView Version)], Table4[[#This Row],[Well Name (WellView Version)]]), Table4[[#This Row],[Depth End (MD)]], Table4[[#This Row],[Depth End (MD)]]-F1284)</f>
        <v>0</v>
      </c>
      <c r="O1285" s="2">
        <f>IF(Table4[[#This Row],[Report Number]]=_xlfn.MINIFS(Table4[Report Number], Table4[Well Name (WellView Version)], Table4[[#This Row],[Well Name (WellView Version)]]), Table4[[#This Row],[Cum Time Log Days_WV]], Table4[[#This Row],[Cum Time Log Days_WV]]-G1284)</f>
        <v>1.0000000000000018</v>
      </c>
      <c r="P1285" s="2">
        <f>(Table4[[#This Row],[dZ ft]]&lt;=50)*Table4[[#This Row],[dT days]]</f>
        <v>1.0000000000000018</v>
      </c>
      <c r="Q1285">
        <f>YEAR(Table4[[#This Row],[Report Start Date]])</f>
        <v>2025</v>
      </c>
      <c r="R1285">
        <f>Table4[[#This Row],[Year Start Date]]</f>
        <v>2025</v>
      </c>
    </row>
    <row r="1286" spans="2:18" x14ac:dyDescent="0.3">
      <c r="B1286">
        <v>1284</v>
      </c>
      <c r="C1286" t="s">
        <v>42</v>
      </c>
      <c r="D1286" t="s">
        <v>271</v>
      </c>
      <c r="E1286">
        <v>12</v>
      </c>
      <c r="F1286" s="2">
        <v>3193</v>
      </c>
      <c r="G1286" s="2">
        <v>11.604166666666677</v>
      </c>
      <c r="H1286">
        <v>270.99999999999977</v>
      </c>
      <c r="I1286">
        <v>270.99999999999977</v>
      </c>
      <c r="J1286" s="7">
        <v>45876</v>
      </c>
      <c r="K1286" s="7">
        <v>45877</v>
      </c>
      <c r="L1286" t="s">
        <v>521</v>
      </c>
      <c r="M1286" t="str">
        <f>IFERROR(INDEX(Table2[Campaign], MATCH(Table4[[#This Row],[Well Name (WellView Version)]], Table2[Well Name
Actual], 0)), "A_Others")</f>
        <v>SLK - 2025</v>
      </c>
      <c r="N1286" s="19">
        <f>IF(Table4[[#This Row],[Report Number]]=_xlfn.MINIFS(Table4[Report Number], Table4[Well Name (WellView Version)], Table4[[#This Row],[Well Name (WellView Version)]]), Table4[[#This Row],[Depth End (MD)]], Table4[[#This Row],[Depth End (MD)]]-F1285)</f>
        <v>270.69999999999982</v>
      </c>
      <c r="O1286" s="2">
        <f>IF(Table4[[#This Row],[Report Number]]=_xlfn.MINIFS(Table4[Report Number], Table4[Well Name (WellView Version)], Table4[[#This Row],[Well Name (WellView Version)]]), Table4[[#This Row],[Cum Time Log Days_WV]], Table4[[#This Row],[Cum Time Log Days_WV]]-G1285)</f>
        <v>1.0000000000000018</v>
      </c>
      <c r="P1286" s="2">
        <f>(Table4[[#This Row],[dZ ft]]&lt;=50)*Table4[[#This Row],[dT days]]</f>
        <v>0</v>
      </c>
      <c r="Q1286">
        <f>YEAR(Table4[[#This Row],[Report Start Date]])</f>
        <v>2025</v>
      </c>
      <c r="R1286">
        <f>Table4[[#This Row],[Year Start Date]]</f>
        <v>2025</v>
      </c>
    </row>
    <row r="1287" spans="2:18" x14ac:dyDescent="0.3">
      <c r="B1287">
        <v>1285</v>
      </c>
      <c r="C1287" t="s">
        <v>42</v>
      </c>
      <c r="D1287" t="s">
        <v>271</v>
      </c>
      <c r="E1287">
        <v>13</v>
      </c>
      <c r="F1287" s="2">
        <v>4398</v>
      </c>
      <c r="G1287" s="2">
        <v>12.604166666666679</v>
      </c>
      <c r="H1287">
        <v>1205.0000000000002</v>
      </c>
      <c r="I1287">
        <v>1205.0000000000002</v>
      </c>
      <c r="J1287" s="7">
        <v>45877</v>
      </c>
      <c r="K1287" s="7">
        <v>45878</v>
      </c>
      <c r="L1287" t="s">
        <v>521</v>
      </c>
      <c r="M1287" t="str">
        <f>IFERROR(INDEX(Table2[Campaign], MATCH(Table4[[#This Row],[Well Name (WellView Version)]], Table2[Well Name
Actual], 0)), "A_Others")</f>
        <v>SLK - 2025</v>
      </c>
      <c r="N1287" s="19">
        <f>IF(Table4[[#This Row],[Report Number]]=_xlfn.MINIFS(Table4[Report Number], Table4[Well Name (WellView Version)], Table4[[#This Row],[Well Name (WellView Version)]]), Table4[[#This Row],[Depth End (MD)]], Table4[[#This Row],[Depth End (MD)]]-F1286)</f>
        <v>1205</v>
      </c>
      <c r="O1287" s="2">
        <f>IF(Table4[[#This Row],[Report Number]]=_xlfn.MINIFS(Table4[Report Number], Table4[Well Name (WellView Version)], Table4[[#This Row],[Well Name (WellView Version)]]), Table4[[#This Row],[Cum Time Log Days_WV]], Table4[[#This Row],[Cum Time Log Days_WV]]-G1286)</f>
        <v>1.0000000000000018</v>
      </c>
      <c r="P1287" s="2">
        <f>(Table4[[#This Row],[dZ ft]]&lt;=50)*Table4[[#This Row],[dT days]]</f>
        <v>0</v>
      </c>
      <c r="Q1287">
        <f>YEAR(Table4[[#This Row],[Report Start Date]])</f>
        <v>2025</v>
      </c>
      <c r="R1287">
        <f>Table4[[#This Row],[Year Start Date]]</f>
        <v>2025</v>
      </c>
    </row>
    <row r="1288" spans="2:18" x14ac:dyDescent="0.3">
      <c r="B1288">
        <v>1286</v>
      </c>
      <c r="C1288" t="s">
        <v>42</v>
      </c>
      <c r="D1288" t="s">
        <v>271</v>
      </c>
      <c r="E1288">
        <v>14</v>
      </c>
      <c r="F1288" s="2">
        <v>5060</v>
      </c>
      <c r="G1288" s="2">
        <v>13.604166666666679</v>
      </c>
      <c r="H1288">
        <v>661.99999999999966</v>
      </c>
      <c r="I1288">
        <v>661.99999999999966</v>
      </c>
      <c r="J1288" s="7">
        <v>45878</v>
      </c>
      <c r="K1288" s="7">
        <v>45879</v>
      </c>
      <c r="L1288" t="s">
        <v>521</v>
      </c>
      <c r="M1288" t="str">
        <f>IFERROR(INDEX(Table2[Campaign], MATCH(Table4[[#This Row],[Well Name (WellView Version)]], Table2[Well Name
Actual], 0)), "A_Others")</f>
        <v>SLK - 2025</v>
      </c>
      <c r="N1288" s="19">
        <f>IF(Table4[[#This Row],[Report Number]]=_xlfn.MINIFS(Table4[Report Number], Table4[Well Name (WellView Version)], Table4[[#This Row],[Well Name (WellView Version)]]), Table4[[#This Row],[Depth End (MD)]], Table4[[#This Row],[Depth End (MD)]]-F1287)</f>
        <v>662</v>
      </c>
      <c r="O1288" s="2">
        <f>IF(Table4[[#This Row],[Report Number]]=_xlfn.MINIFS(Table4[Report Number], Table4[Well Name (WellView Version)], Table4[[#This Row],[Well Name (WellView Version)]]), Table4[[#This Row],[Cum Time Log Days_WV]], Table4[[#This Row],[Cum Time Log Days_WV]]-G1287)</f>
        <v>1</v>
      </c>
      <c r="P1288" s="2">
        <f>(Table4[[#This Row],[dZ ft]]&lt;=50)*Table4[[#This Row],[dT days]]</f>
        <v>0</v>
      </c>
      <c r="Q1288">
        <f>YEAR(Table4[[#This Row],[Report Start Date]])</f>
        <v>2025</v>
      </c>
      <c r="R1288">
        <f>Table4[[#This Row],[Year Start Date]]</f>
        <v>2025</v>
      </c>
    </row>
    <row r="1289" spans="2:18" x14ac:dyDescent="0.3">
      <c r="B1289">
        <v>1287</v>
      </c>
      <c r="C1289" t="s">
        <v>42</v>
      </c>
      <c r="D1289" t="s">
        <v>271</v>
      </c>
      <c r="E1289">
        <v>15</v>
      </c>
      <c r="F1289" s="2">
        <v>5060</v>
      </c>
      <c r="G1289" s="2">
        <v>14.604166666666679</v>
      </c>
      <c r="H1289">
        <v>0</v>
      </c>
      <c r="I1289">
        <v>0</v>
      </c>
      <c r="J1289" s="7">
        <v>45879</v>
      </c>
      <c r="K1289" s="7">
        <v>45880</v>
      </c>
      <c r="L1289" t="s">
        <v>520</v>
      </c>
      <c r="M1289" t="str">
        <f>IFERROR(INDEX(Table2[Campaign], MATCH(Table4[[#This Row],[Well Name (WellView Version)]], Table2[Well Name
Actual], 0)), "A_Others")</f>
        <v>SLK - 2025</v>
      </c>
      <c r="N1289" s="19">
        <f>IF(Table4[[#This Row],[Report Number]]=_xlfn.MINIFS(Table4[Report Number], Table4[Well Name (WellView Version)], Table4[[#This Row],[Well Name (WellView Version)]]), Table4[[#This Row],[Depth End (MD)]], Table4[[#This Row],[Depth End (MD)]]-F1288)</f>
        <v>0</v>
      </c>
      <c r="O1289" s="2">
        <f>IF(Table4[[#This Row],[Report Number]]=_xlfn.MINIFS(Table4[Report Number], Table4[Well Name (WellView Version)], Table4[[#This Row],[Well Name (WellView Version)]]), Table4[[#This Row],[Cum Time Log Days_WV]], Table4[[#This Row],[Cum Time Log Days_WV]]-G1288)</f>
        <v>1</v>
      </c>
      <c r="P1289" s="2">
        <f>(Table4[[#This Row],[dZ ft]]&lt;=50)*Table4[[#This Row],[dT days]]</f>
        <v>1</v>
      </c>
      <c r="Q1289">
        <f>YEAR(Table4[[#This Row],[Report Start Date]])</f>
        <v>2025</v>
      </c>
      <c r="R1289">
        <f>Table4[[#This Row],[Year Start Date]]</f>
        <v>2025</v>
      </c>
    </row>
    <row r="1290" spans="2:18" x14ac:dyDescent="0.3">
      <c r="B1290">
        <v>1288</v>
      </c>
      <c r="C1290" t="s">
        <v>42</v>
      </c>
      <c r="D1290" t="s">
        <v>271</v>
      </c>
      <c r="E1290">
        <v>16</v>
      </c>
      <c r="F1290" s="2">
        <v>5060</v>
      </c>
      <c r="G1290" s="2">
        <v>15.604166666666679</v>
      </c>
      <c r="H1290">
        <v>0</v>
      </c>
      <c r="I1290">
        <v>0</v>
      </c>
      <c r="J1290" s="7">
        <v>45880</v>
      </c>
      <c r="K1290" s="7">
        <v>45881</v>
      </c>
      <c r="L1290" t="s">
        <v>520</v>
      </c>
      <c r="M1290" t="str">
        <f>IFERROR(INDEX(Table2[Campaign], MATCH(Table4[[#This Row],[Well Name (WellView Version)]], Table2[Well Name
Actual], 0)), "A_Others")</f>
        <v>SLK - 2025</v>
      </c>
      <c r="N1290" s="19">
        <f>IF(Table4[[#This Row],[Report Number]]=_xlfn.MINIFS(Table4[Report Number], Table4[Well Name (WellView Version)], Table4[[#This Row],[Well Name (WellView Version)]]), Table4[[#This Row],[Depth End (MD)]], Table4[[#This Row],[Depth End (MD)]]-F1289)</f>
        <v>0</v>
      </c>
      <c r="O1290" s="2">
        <f>IF(Table4[[#This Row],[Report Number]]=_xlfn.MINIFS(Table4[Report Number], Table4[Well Name (WellView Version)], Table4[[#This Row],[Well Name (WellView Version)]]), Table4[[#This Row],[Cum Time Log Days_WV]], Table4[[#This Row],[Cum Time Log Days_WV]]-G1289)</f>
        <v>1</v>
      </c>
      <c r="P1290" s="2">
        <f>(Table4[[#This Row],[dZ ft]]&lt;=50)*Table4[[#This Row],[dT days]]</f>
        <v>1</v>
      </c>
      <c r="Q1290">
        <f>YEAR(Table4[[#This Row],[Report Start Date]])</f>
        <v>2025</v>
      </c>
      <c r="R1290">
        <f>Table4[[#This Row],[Year Start Date]]</f>
        <v>2025</v>
      </c>
    </row>
    <row r="1291" spans="2:18" x14ac:dyDescent="0.3">
      <c r="B1291">
        <v>1289</v>
      </c>
      <c r="C1291" t="s">
        <v>42</v>
      </c>
      <c r="D1291" t="s">
        <v>271</v>
      </c>
      <c r="E1291">
        <v>17</v>
      </c>
      <c r="F1291" s="2">
        <v>5060</v>
      </c>
      <c r="G1291" s="2">
        <v>16.416666666666679</v>
      </c>
      <c r="H1291">
        <v>0</v>
      </c>
      <c r="I1291">
        <v>0</v>
      </c>
      <c r="J1291" s="7">
        <v>45881</v>
      </c>
      <c r="K1291" s="7">
        <v>45881.8125</v>
      </c>
      <c r="L1291" t="s">
        <v>520</v>
      </c>
      <c r="M1291" t="str">
        <f>IFERROR(INDEX(Table2[Campaign], MATCH(Table4[[#This Row],[Well Name (WellView Version)]], Table2[Well Name
Actual], 0)), "A_Others")</f>
        <v>SLK - 2025</v>
      </c>
      <c r="N1291" s="19">
        <f>IF(Table4[[#This Row],[Report Number]]=_xlfn.MINIFS(Table4[Report Number], Table4[Well Name (WellView Version)], Table4[[#This Row],[Well Name (WellView Version)]]), Table4[[#This Row],[Depth End (MD)]], Table4[[#This Row],[Depth End (MD)]]-F1290)</f>
        <v>0</v>
      </c>
      <c r="O1291" s="2">
        <f>IF(Table4[[#This Row],[Report Number]]=_xlfn.MINIFS(Table4[Report Number], Table4[Well Name (WellView Version)], Table4[[#This Row],[Well Name (WellView Version)]]), Table4[[#This Row],[Cum Time Log Days_WV]], Table4[[#This Row],[Cum Time Log Days_WV]]-G1290)</f>
        <v>0.8125</v>
      </c>
      <c r="P1291" s="2">
        <f>(Table4[[#This Row],[dZ ft]]&lt;=50)*Table4[[#This Row],[dT days]]</f>
        <v>0.8125</v>
      </c>
      <c r="Q1291">
        <f>YEAR(Table4[[#This Row],[Report Start Date]])</f>
        <v>2025</v>
      </c>
      <c r="R1291">
        <f>Table4[[#This Row],[Year Start Date]]</f>
        <v>2025</v>
      </c>
    </row>
    <row r="1292" spans="2:18" x14ac:dyDescent="0.3">
      <c r="B1292">
        <v>1290</v>
      </c>
      <c r="C1292" t="s">
        <v>48</v>
      </c>
      <c r="D1292" t="s">
        <v>271</v>
      </c>
      <c r="E1292">
        <v>1</v>
      </c>
      <c r="F1292" s="2">
        <v>500</v>
      </c>
      <c r="G1292" s="2">
        <v>0.56250000000000044</v>
      </c>
      <c r="H1292">
        <v>270</v>
      </c>
      <c r="I1292">
        <v>270</v>
      </c>
      <c r="J1292" s="7">
        <v>45910.4375</v>
      </c>
      <c r="K1292" s="7">
        <v>45911</v>
      </c>
      <c r="L1292" t="s">
        <v>534</v>
      </c>
      <c r="M1292" t="str">
        <f>IFERROR(INDEX(Table2[Campaign], MATCH(Table4[[#This Row],[Well Name (WellView Version)]], Table2[Well Name
Actual], 0)), "A_Others")</f>
        <v>SLK - 2025</v>
      </c>
      <c r="N1292" s="19">
        <f>IF(Table4[[#This Row],[Report Number]]=_xlfn.MINIFS(Table4[Report Number], Table4[Well Name (WellView Version)], Table4[[#This Row],[Well Name (WellView Version)]]), Table4[[#This Row],[Depth End (MD)]], Table4[[#This Row],[Depth End (MD)]]-F1291)</f>
        <v>500</v>
      </c>
      <c r="O1292" s="2">
        <f>IF(Table4[[#This Row],[Report Number]]=_xlfn.MINIFS(Table4[Report Number], Table4[Well Name (WellView Version)], Table4[[#This Row],[Well Name (WellView Version)]]), Table4[[#This Row],[Cum Time Log Days_WV]], Table4[[#This Row],[Cum Time Log Days_WV]]-G1291)</f>
        <v>0.56250000000000044</v>
      </c>
      <c r="P1292" s="2">
        <f>(Table4[[#This Row],[dZ ft]]&lt;=50)*Table4[[#This Row],[dT days]]</f>
        <v>0</v>
      </c>
      <c r="Q1292">
        <f>YEAR(Table4[[#This Row],[Report Start Date]])</f>
        <v>2025</v>
      </c>
      <c r="R1292">
        <f>Table4[[#This Row],[Year Start Date]]</f>
        <v>2025</v>
      </c>
    </row>
    <row r="1293" spans="2:18" x14ac:dyDescent="0.3">
      <c r="B1293">
        <v>1291</v>
      </c>
      <c r="C1293" t="s">
        <v>48</v>
      </c>
      <c r="D1293" t="s">
        <v>271</v>
      </c>
      <c r="E1293">
        <v>2</v>
      </c>
      <c r="F1293" s="2">
        <v>1220</v>
      </c>
      <c r="G1293" s="2">
        <v>1.5625000000000013</v>
      </c>
      <c r="H1293">
        <v>719.99999999999989</v>
      </c>
      <c r="I1293">
        <v>719.99999999999989</v>
      </c>
      <c r="J1293" s="7">
        <v>45911</v>
      </c>
      <c r="K1293" s="7">
        <v>45912</v>
      </c>
      <c r="L1293" t="s">
        <v>534</v>
      </c>
      <c r="M1293" t="str">
        <f>IFERROR(INDEX(Table2[Campaign], MATCH(Table4[[#This Row],[Well Name (WellView Version)]], Table2[Well Name
Actual], 0)), "A_Others")</f>
        <v>SLK - 2025</v>
      </c>
      <c r="N1293" s="19">
        <f>IF(Table4[[#This Row],[Report Number]]=_xlfn.MINIFS(Table4[Report Number], Table4[Well Name (WellView Version)], Table4[[#This Row],[Well Name (WellView Version)]]), Table4[[#This Row],[Depth End (MD)]], Table4[[#This Row],[Depth End (MD)]]-F1292)</f>
        <v>720</v>
      </c>
      <c r="O1293" s="2">
        <f>IF(Table4[[#This Row],[Report Number]]=_xlfn.MINIFS(Table4[Report Number], Table4[Well Name (WellView Version)], Table4[[#This Row],[Well Name (WellView Version)]]), Table4[[#This Row],[Cum Time Log Days_WV]], Table4[[#This Row],[Cum Time Log Days_WV]]-G1292)</f>
        <v>1.0000000000000009</v>
      </c>
      <c r="P1293" s="2">
        <f>(Table4[[#This Row],[dZ ft]]&lt;=50)*Table4[[#This Row],[dT days]]</f>
        <v>0</v>
      </c>
      <c r="Q1293">
        <f>YEAR(Table4[[#This Row],[Report Start Date]])</f>
        <v>2025</v>
      </c>
      <c r="R1293">
        <f>Table4[[#This Row],[Year Start Date]]</f>
        <v>2025</v>
      </c>
    </row>
    <row r="1294" spans="2:18" x14ac:dyDescent="0.3">
      <c r="B1294">
        <v>1292</v>
      </c>
      <c r="C1294" t="s">
        <v>48</v>
      </c>
      <c r="D1294" t="s">
        <v>271</v>
      </c>
      <c r="E1294">
        <v>3</v>
      </c>
      <c r="F1294" s="2">
        <v>1665</v>
      </c>
      <c r="G1294" s="2">
        <v>2.5625000000000022</v>
      </c>
      <c r="H1294">
        <v>445.00000000000006</v>
      </c>
      <c r="I1294">
        <v>445.00000000000006</v>
      </c>
      <c r="J1294" s="7">
        <v>45912</v>
      </c>
      <c r="K1294" s="7">
        <v>45913</v>
      </c>
      <c r="L1294" t="s">
        <v>534</v>
      </c>
      <c r="M1294" t="str">
        <f>IFERROR(INDEX(Table2[Campaign], MATCH(Table4[[#This Row],[Well Name (WellView Version)]], Table2[Well Name
Actual], 0)), "A_Others")</f>
        <v>SLK - 2025</v>
      </c>
      <c r="N1294" s="19">
        <f>IF(Table4[[#This Row],[Report Number]]=_xlfn.MINIFS(Table4[Report Number], Table4[Well Name (WellView Version)], Table4[[#This Row],[Well Name (WellView Version)]]), Table4[[#This Row],[Depth End (MD)]], Table4[[#This Row],[Depth End (MD)]]-F1293)</f>
        <v>445</v>
      </c>
      <c r="O1294" s="2">
        <f>IF(Table4[[#This Row],[Report Number]]=_xlfn.MINIFS(Table4[Report Number], Table4[Well Name (WellView Version)], Table4[[#This Row],[Well Name (WellView Version)]]), Table4[[#This Row],[Cum Time Log Days_WV]], Table4[[#This Row],[Cum Time Log Days_WV]]-G1293)</f>
        <v>1.0000000000000009</v>
      </c>
      <c r="P1294" s="2">
        <f>(Table4[[#This Row],[dZ ft]]&lt;=50)*Table4[[#This Row],[dT days]]</f>
        <v>0</v>
      </c>
      <c r="Q1294">
        <f>YEAR(Table4[[#This Row],[Report Start Date]])</f>
        <v>2025</v>
      </c>
      <c r="R1294">
        <f>Table4[[#This Row],[Year Start Date]]</f>
        <v>2025</v>
      </c>
    </row>
    <row r="1295" spans="2:18" x14ac:dyDescent="0.3">
      <c r="B1295">
        <v>1293</v>
      </c>
      <c r="C1295" t="s">
        <v>48</v>
      </c>
      <c r="D1295" t="s">
        <v>271</v>
      </c>
      <c r="E1295">
        <v>4</v>
      </c>
      <c r="F1295" s="2">
        <v>1665</v>
      </c>
      <c r="G1295" s="2">
        <v>3.5625000000000031</v>
      </c>
      <c r="H1295">
        <v>0</v>
      </c>
      <c r="I1295">
        <v>0</v>
      </c>
      <c r="J1295" s="7">
        <v>45913</v>
      </c>
      <c r="K1295" s="7">
        <v>45914</v>
      </c>
      <c r="L1295" t="s">
        <v>527</v>
      </c>
      <c r="M1295" t="str">
        <f>IFERROR(INDEX(Table2[Campaign], MATCH(Table4[[#This Row],[Well Name (WellView Version)]], Table2[Well Name
Actual], 0)), "A_Others")</f>
        <v>SLK - 2025</v>
      </c>
      <c r="N1295" s="19">
        <f>IF(Table4[[#This Row],[Report Number]]=_xlfn.MINIFS(Table4[Report Number], Table4[Well Name (WellView Version)], Table4[[#This Row],[Well Name (WellView Version)]]), Table4[[#This Row],[Depth End (MD)]], Table4[[#This Row],[Depth End (MD)]]-F1294)</f>
        <v>0</v>
      </c>
      <c r="O1295" s="2">
        <f>IF(Table4[[#This Row],[Report Number]]=_xlfn.MINIFS(Table4[Report Number], Table4[Well Name (WellView Version)], Table4[[#This Row],[Well Name (WellView Version)]]), Table4[[#This Row],[Cum Time Log Days_WV]], Table4[[#This Row],[Cum Time Log Days_WV]]-G1294)</f>
        <v>1.0000000000000009</v>
      </c>
      <c r="P1295" s="2">
        <f>(Table4[[#This Row],[dZ ft]]&lt;=50)*Table4[[#This Row],[dT days]]</f>
        <v>1.0000000000000009</v>
      </c>
      <c r="Q1295">
        <f>YEAR(Table4[[#This Row],[Report Start Date]])</f>
        <v>2025</v>
      </c>
      <c r="R1295">
        <f>Table4[[#This Row],[Year Start Date]]</f>
        <v>2025</v>
      </c>
    </row>
    <row r="1296" spans="2:18" x14ac:dyDescent="0.3">
      <c r="B1296">
        <v>1294</v>
      </c>
      <c r="C1296" t="s">
        <v>48</v>
      </c>
      <c r="D1296" t="s">
        <v>271</v>
      </c>
      <c r="E1296">
        <v>5</v>
      </c>
      <c r="F1296" s="2">
        <v>1665</v>
      </c>
      <c r="G1296" s="2">
        <v>4.5625000000000036</v>
      </c>
      <c r="H1296">
        <v>0</v>
      </c>
      <c r="I1296">
        <v>0</v>
      </c>
      <c r="J1296" s="7">
        <v>45914</v>
      </c>
      <c r="K1296" s="7">
        <v>45915</v>
      </c>
      <c r="L1296" t="s">
        <v>527</v>
      </c>
      <c r="M1296" t="str">
        <f>IFERROR(INDEX(Table2[Campaign], MATCH(Table4[[#This Row],[Well Name (WellView Version)]], Table2[Well Name
Actual], 0)), "A_Others")</f>
        <v>SLK - 2025</v>
      </c>
      <c r="N1296" s="19">
        <f>IF(Table4[[#This Row],[Report Number]]=_xlfn.MINIFS(Table4[Report Number], Table4[Well Name (WellView Version)], Table4[[#This Row],[Well Name (WellView Version)]]), Table4[[#This Row],[Depth End (MD)]], Table4[[#This Row],[Depth End (MD)]]-F1295)</f>
        <v>0</v>
      </c>
      <c r="O1296" s="2">
        <f>IF(Table4[[#This Row],[Report Number]]=_xlfn.MINIFS(Table4[Report Number], Table4[Well Name (WellView Version)], Table4[[#This Row],[Well Name (WellView Version)]]), Table4[[#This Row],[Cum Time Log Days_WV]], Table4[[#This Row],[Cum Time Log Days_WV]]-G1295)</f>
        <v>1.0000000000000004</v>
      </c>
      <c r="P1296" s="2">
        <f>(Table4[[#This Row],[dZ ft]]&lt;=50)*Table4[[#This Row],[dT days]]</f>
        <v>1.0000000000000004</v>
      </c>
      <c r="Q1296">
        <f>YEAR(Table4[[#This Row],[Report Start Date]])</f>
        <v>2025</v>
      </c>
      <c r="R1296">
        <f>Table4[[#This Row],[Year Start Date]]</f>
        <v>2025</v>
      </c>
    </row>
    <row r="1297" spans="2:18" x14ac:dyDescent="0.3">
      <c r="B1297">
        <v>1295</v>
      </c>
      <c r="C1297" t="s">
        <v>48</v>
      </c>
      <c r="D1297" t="s">
        <v>271</v>
      </c>
      <c r="E1297">
        <v>6</v>
      </c>
      <c r="F1297" s="2">
        <v>1691.0000000000002</v>
      </c>
      <c r="G1297" s="2">
        <v>5.5625000000000044</v>
      </c>
      <c r="H1297">
        <v>26.000000000000199</v>
      </c>
      <c r="I1297">
        <v>26.000000000000199</v>
      </c>
      <c r="J1297" s="7">
        <v>45915</v>
      </c>
      <c r="K1297" s="7">
        <v>45916</v>
      </c>
      <c r="L1297" t="s">
        <v>527</v>
      </c>
      <c r="M1297" t="str">
        <f>IFERROR(INDEX(Table2[Campaign], MATCH(Table4[[#This Row],[Well Name (WellView Version)]], Table2[Well Name
Actual], 0)), "A_Others")</f>
        <v>SLK - 2025</v>
      </c>
      <c r="N1297" s="19">
        <f>IF(Table4[[#This Row],[Report Number]]=_xlfn.MINIFS(Table4[Report Number], Table4[Well Name (WellView Version)], Table4[[#This Row],[Well Name (WellView Version)]]), Table4[[#This Row],[Depth End (MD)]], Table4[[#This Row],[Depth End (MD)]]-F1296)</f>
        <v>26.000000000000227</v>
      </c>
      <c r="O1297" s="2">
        <f>IF(Table4[[#This Row],[Report Number]]=_xlfn.MINIFS(Table4[Report Number], Table4[Well Name (WellView Version)], Table4[[#This Row],[Well Name (WellView Version)]]), Table4[[#This Row],[Cum Time Log Days_WV]], Table4[[#This Row],[Cum Time Log Days_WV]]-G1296)</f>
        <v>1.0000000000000009</v>
      </c>
      <c r="P1297" s="2">
        <f>(Table4[[#This Row],[dZ ft]]&lt;=50)*Table4[[#This Row],[dT days]]</f>
        <v>1.0000000000000009</v>
      </c>
      <c r="Q1297">
        <f>YEAR(Table4[[#This Row],[Report Start Date]])</f>
        <v>2025</v>
      </c>
      <c r="R1297">
        <f>Table4[[#This Row],[Year Start Date]]</f>
        <v>2025</v>
      </c>
    </row>
    <row r="1298" spans="2:18" x14ac:dyDescent="0.3">
      <c r="B1298">
        <v>1296</v>
      </c>
      <c r="C1298" t="s">
        <v>48</v>
      </c>
      <c r="D1298" t="s">
        <v>271</v>
      </c>
      <c r="E1298">
        <v>7</v>
      </c>
      <c r="F1298" s="2">
        <v>2575</v>
      </c>
      <c r="G1298" s="2">
        <v>6.5625000000000053</v>
      </c>
      <c r="H1298">
        <v>883.99999999999977</v>
      </c>
      <c r="I1298">
        <v>883.99999999999977</v>
      </c>
      <c r="J1298" s="7">
        <v>45916</v>
      </c>
      <c r="K1298" s="7">
        <v>45917</v>
      </c>
      <c r="L1298" t="s">
        <v>527</v>
      </c>
      <c r="M1298" t="str">
        <f>IFERROR(INDEX(Table2[Campaign], MATCH(Table4[[#This Row],[Well Name (WellView Version)]], Table2[Well Name
Actual], 0)), "A_Others")</f>
        <v>SLK - 2025</v>
      </c>
      <c r="N1298" s="19">
        <f>IF(Table4[[#This Row],[Report Number]]=_xlfn.MINIFS(Table4[Report Number], Table4[Well Name (WellView Version)], Table4[[#This Row],[Well Name (WellView Version)]]), Table4[[#This Row],[Depth End (MD)]], Table4[[#This Row],[Depth End (MD)]]-F1297)</f>
        <v>883.99999999999977</v>
      </c>
      <c r="O1298" s="2">
        <f>IF(Table4[[#This Row],[Report Number]]=_xlfn.MINIFS(Table4[Report Number], Table4[Well Name (WellView Version)], Table4[[#This Row],[Well Name (WellView Version)]]), Table4[[#This Row],[Cum Time Log Days_WV]], Table4[[#This Row],[Cum Time Log Days_WV]]-G1297)</f>
        <v>1.0000000000000009</v>
      </c>
      <c r="P1298" s="2">
        <f>(Table4[[#This Row],[dZ ft]]&lt;=50)*Table4[[#This Row],[dT days]]</f>
        <v>0</v>
      </c>
      <c r="Q1298">
        <f>YEAR(Table4[[#This Row],[Report Start Date]])</f>
        <v>2025</v>
      </c>
      <c r="R1298">
        <f>Table4[[#This Row],[Year Start Date]]</f>
        <v>2025</v>
      </c>
    </row>
    <row r="1299" spans="2:18" x14ac:dyDescent="0.3">
      <c r="B1299">
        <v>1297</v>
      </c>
      <c r="C1299" t="s">
        <v>48</v>
      </c>
      <c r="D1299" t="s">
        <v>271</v>
      </c>
      <c r="E1299">
        <v>8</v>
      </c>
      <c r="F1299" s="2">
        <v>3653.9999999999995</v>
      </c>
      <c r="G1299" s="2">
        <v>7.5625000000000062</v>
      </c>
      <c r="H1299">
        <v>1078.9999999999998</v>
      </c>
      <c r="I1299">
        <v>1078.9999999999998</v>
      </c>
      <c r="J1299" s="7">
        <v>45917</v>
      </c>
      <c r="K1299" s="7">
        <v>45918</v>
      </c>
      <c r="L1299" t="s">
        <v>524</v>
      </c>
      <c r="M1299" t="str">
        <f>IFERROR(INDEX(Table2[Campaign], MATCH(Table4[[#This Row],[Well Name (WellView Version)]], Table2[Well Name
Actual], 0)), "A_Others")</f>
        <v>SLK - 2025</v>
      </c>
      <c r="N1299" s="19">
        <f>IF(Table4[[#This Row],[Report Number]]=_xlfn.MINIFS(Table4[Report Number], Table4[Well Name (WellView Version)], Table4[[#This Row],[Well Name (WellView Version)]]), Table4[[#This Row],[Depth End (MD)]], Table4[[#This Row],[Depth End (MD)]]-F1298)</f>
        <v>1078.9999999999995</v>
      </c>
      <c r="O1299" s="2">
        <f>IF(Table4[[#This Row],[Report Number]]=_xlfn.MINIFS(Table4[Report Number], Table4[Well Name (WellView Version)], Table4[[#This Row],[Well Name (WellView Version)]]), Table4[[#This Row],[Cum Time Log Days_WV]], Table4[[#This Row],[Cum Time Log Days_WV]]-G1298)</f>
        <v>1.0000000000000009</v>
      </c>
      <c r="P1299" s="2">
        <f>(Table4[[#This Row],[dZ ft]]&lt;=50)*Table4[[#This Row],[dT days]]</f>
        <v>0</v>
      </c>
      <c r="Q1299">
        <f>YEAR(Table4[[#This Row],[Report Start Date]])</f>
        <v>2025</v>
      </c>
      <c r="R1299">
        <f>Table4[[#This Row],[Year Start Date]]</f>
        <v>2025</v>
      </c>
    </row>
    <row r="1300" spans="2:18" x14ac:dyDescent="0.3">
      <c r="B1300">
        <v>1298</v>
      </c>
      <c r="C1300" t="s">
        <v>48</v>
      </c>
      <c r="D1300" t="s">
        <v>271</v>
      </c>
      <c r="E1300">
        <v>9</v>
      </c>
      <c r="F1300" s="2">
        <v>3653.9999999999995</v>
      </c>
      <c r="G1300" s="2">
        <v>8.5625000000000071</v>
      </c>
      <c r="H1300">
        <v>0</v>
      </c>
      <c r="I1300">
        <v>0</v>
      </c>
      <c r="J1300" s="7">
        <v>45918</v>
      </c>
      <c r="K1300" s="7">
        <v>45919</v>
      </c>
      <c r="L1300" t="s">
        <v>524</v>
      </c>
      <c r="M1300" t="str">
        <f>IFERROR(INDEX(Table2[Campaign], MATCH(Table4[[#This Row],[Well Name (WellView Version)]], Table2[Well Name
Actual], 0)), "A_Others")</f>
        <v>SLK - 2025</v>
      </c>
      <c r="N1300" s="19">
        <f>IF(Table4[[#This Row],[Report Number]]=_xlfn.MINIFS(Table4[Report Number], Table4[Well Name (WellView Version)], Table4[[#This Row],[Well Name (WellView Version)]]), Table4[[#This Row],[Depth End (MD)]], Table4[[#This Row],[Depth End (MD)]]-F1299)</f>
        <v>0</v>
      </c>
      <c r="O1300" s="2">
        <f>IF(Table4[[#This Row],[Report Number]]=_xlfn.MINIFS(Table4[Report Number], Table4[Well Name (WellView Version)], Table4[[#This Row],[Well Name (WellView Version)]]), Table4[[#This Row],[Cum Time Log Days_WV]], Table4[[#This Row],[Cum Time Log Days_WV]]-G1299)</f>
        <v>1.0000000000000009</v>
      </c>
      <c r="P1300" s="2">
        <f>(Table4[[#This Row],[dZ ft]]&lt;=50)*Table4[[#This Row],[dT days]]</f>
        <v>1.0000000000000009</v>
      </c>
      <c r="Q1300">
        <f>YEAR(Table4[[#This Row],[Report Start Date]])</f>
        <v>2025</v>
      </c>
      <c r="R1300">
        <f>Table4[[#This Row],[Year Start Date]]</f>
        <v>2025</v>
      </c>
    </row>
    <row r="1301" spans="2:18" x14ac:dyDescent="0.3">
      <c r="B1301">
        <v>1299</v>
      </c>
      <c r="C1301" t="s">
        <v>48</v>
      </c>
      <c r="D1301" t="s">
        <v>271</v>
      </c>
      <c r="E1301">
        <v>10</v>
      </c>
      <c r="F1301" s="2">
        <v>3653.9999999999995</v>
      </c>
      <c r="G1301" s="2">
        <v>9.5625000000000071</v>
      </c>
      <c r="H1301">
        <v>0</v>
      </c>
      <c r="I1301">
        <v>0</v>
      </c>
      <c r="J1301" s="7">
        <v>45919</v>
      </c>
      <c r="K1301" s="7">
        <v>45920</v>
      </c>
      <c r="L1301" t="s">
        <v>524</v>
      </c>
      <c r="M1301" t="str">
        <f>IFERROR(INDEX(Table2[Campaign], MATCH(Table4[[#This Row],[Well Name (WellView Version)]], Table2[Well Name
Actual], 0)), "A_Others")</f>
        <v>SLK - 2025</v>
      </c>
      <c r="N1301" s="19">
        <f>IF(Table4[[#This Row],[Report Number]]=_xlfn.MINIFS(Table4[Report Number], Table4[Well Name (WellView Version)], Table4[[#This Row],[Well Name (WellView Version)]]), Table4[[#This Row],[Depth End (MD)]], Table4[[#This Row],[Depth End (MD)]]-F1300)</f>
        <v>0</v>
      </c>
      <c r="O1301" s="2">
        <f>IF(Table4[[#This Row],[Report Number]]=_xlfn.MINIFS(Table4[Report Number], Table4[Well Name (WellView Version)], Table4[[#This Row],[Well Name (WellView Version)]]), Table4[[#This Row],[Cum Time Log Days_WV]], Table4[[#This Row],[Cum Time Log Days_WV]]-G1300)</f>
        <v>1</v>
      </c>
      <c r="P1301" s="2">
        <f>(Table4[[#This Row],[dZ ft]]&lt;=50)*Table4[[#This Row],[dT days]]</f>
        <v>1</v>
      </c>
      <c r="Q1301">
        <f>YEAR(Table4[[#This Row],[Report Start Date]])</f>
        <v>2025</v>
      </c>
      <c r="R1301">
        <f>Table4[[#This Row],[Year Start Date]]</f>
        <v>2025</v>
      </c>
    </row>
    <row r="1302" spans="2:18" x14ac:dyDescent="0.3">
      <c r="B1302">
        <v>1300</v>
      </c>
      <c r="C1302" t="s">
        <v>48</v>
      </c>
      <c r="D1302" t="s">
        <v>271</v>
      </c>
      <c r="E1302">
        <v>11</v>
      </c>
      <c r="F1302" s="2">
        <v>3653.9999999999995</v>
      </c>
      <c r="G1302" s="2">
        <v>10.562500000000007</v>
      </c>
      <c r="H1302">
        <v>0</v>
      </c>
      <c r="I1302">
        <v>0</v>
      </c>
      <c r="J1302" s="7">
        <v>45920</v>
      </c>
      <c r="K1302" s="7">
        <v>45921</v>
      </c>
      <c r="L1302" t="s">
        <v>524</v>
      </c>
      <c r="M1302" t="str">
        <f>IFERROR(INDEX(Table2[Campaign], MATCH(Table4[[#This Row],[Well Name (WellView Version)]], Table2[Well Name
Actual], 0)), "A_Others")</f>
        <v>SLK - 2025</v>
      </c>
      <c r="N1302" s="19">
        <f>IF(Table4[[#This Row],[Report Number]]=_xlfn.MINIFS(Table4[Report Number], Table4[Well Name (WellView Version)], Table4[[#This Row],[Well Name (WellView Version)]]), Table4[[#This Row],[Depth End (MD)]], Table4[[#This Row],[Depth End (MD)]]-F1301)</f>
        <v>0</v>
      </c>
      <c r="O1302" s="2">
        <f>IF(Table4[[#This Row],[Report Number]]=_xlfn.MINIFS(Table4[Report Number], Table4[Well Name (WellView Version)], Table4[[#This Row],[Well Name (WellView Version)]]), Table4[[#This Row],[Cum Time Log Days_WV]], Table4[[#This Row],[Cum Time Log Days_WV]]-G1301)</f>
        <v>1</v>
      </c>
      <c r="P1302" s="2">
        <f>(Table4[[#This Row],[dZ ft]]&lt;=50)*Table4[[#This Row],[dT days]]</f>
        <v>1</v>
      </c>
      <c r="Q1302">
        <f>YEAR(Table4[[#This Row],[Report Start Date]])</f>
        <v>2025</v>
      </c>
      <c r="R1302">
        <f>Table4[[#This Row],[Year Start Date]]</f>
        <v>2025</v>
      </c>
    </row>
    <row r="1303" spans="2:18" x14ac:dyDescent="0.3">
      <c r="B1303">
        <v>1301</v>
      </c>
      <c r="C1303" t="s">
        <v>48</v>
      </c>
      <c r="D1303" t="s">
        <v>271</v>
      </c>
      <c r="E1303">
        <v>12</v>
      </c>
      <c r="F1303" s="2">
        <v>3653.9999999999995</v>
      </c>
      <c r="G1303" s="2">
        <v>11.562500000000007</v>
      </c>
      <c r="H1303">
        <v>0</v>
      </c>
      <c r="I1303">
        <v>0</v>
      </c>
      <c r="J1303" s="7">
        <v>45921</v>
      </c>
      <c r="K1303" s="7">
        <v>45922</v>
      </c>
      <c r="L1303" t="s">
        <v>521</v>
      </c>
      <c r="M1303" t="str">
        <f>IFERROR(INDEX(Table2[Campaign], MATCH(Table4[[#This Row],[Well Name (WellView Version)]], Table2[Well Name
Actual], 0)), "A_Others")</f>
        <v>SLK - 2025</v>
      </c>
      <c r="N1303" s="19">
        <f>IF(Table4[[#This Row],[Report Number]]=_xlfn.MINIFS(Table4[Report Number], Table4[Well Name (WellView Version)], Table4[[#This Row],[Well Name (WellView Version)]]), Table4[[#This Row],[Depth End (MD)]], Table4[[#This Row],[Depth End (MD)]]-F1302)</f>
        <v>0</v>
      </c>
      <c r="O1303" s="2">
        <f>IF(Table4[[#This Row],[Report Number]]=_xlfn.MINIFS(Table4[Report Number], Table4[Well Name (WellView Version)], Table4[[#This Row],[Well Name (WellView Version)]]), Table4[[#This Row],[Cum Time Log Days_WV]], Table4[[#This Row],[Cum Time Log Days_WV]]-G1302)</f>
        <v>1</v>
      </c>
      <c r="P1303" s="2">
        <f>(Table4[[#This Row],[dZ ft]]&lt;=50)*Table4[[#This Row],[dT days]]</f>
        <v>1</v>
      </c>
      <c r="Q1303">
        <f>YEAR(Table4[[#This Row],[Report Start Date]])</f>
        <v>2025</v>
      </c>
      <c r="R1303">
        <f>Table4[[#This Row],[Year Start Date]]</f>
        <v>2025</v>
      </c>
    </row>
    <row r="1304" spans="2:18" x14ac:dyDescent="0.3">
      <c r="B1304">
        <v>1302</v>
      </c>
      <c r="C1304" t="s">
        <v>48</v>
      </c>
      <c r="D1304" t="s">
        <v>271</v>
      </c>
      <c r="E1304">
        <v>13</v>
      </c>
      <c r="F1304" s="2">
        <v>3653.9999999999995</v>
      </c>
      <c r="G1304" s="2">
        <v>12.562500000000009</v>
      </c>
      <c r="H1304">
        <v>0</v>
      </c>
      <c r="I1304">
        <v>0</v>
      </c>
      <c r="J1304" s="7">
        <v>45922</v>
      </c>
      <c r="K1304" s="7">
        <v>45923</v>
      </c>
      <c r="L1304" t="s">
        <v>521</v>
      </c>
      <c r="M1304" t="str">
        <f>IFERROR(INDEX(Table2[Campaign], MATCH(Table4[[#This Row],[Well Name (WellView Version)]], Table2[Well Name
Actual], 0)), "A_Others")</f>
        <v>SLK - 2025</v>
      </c>
      <c r="N1304" s="19">
        <f>IF(Table4[[#This Row],[Report Number]]=_xlfn.MINIFS(Table4[Report Number], Table4[Well Name (WellView Version)], Table4[[#This Row],[Well Name (WellView Version)]]), Table4[[#This Row],[Depth End (MD)]], Table4[[#This Row],[Depth End (MD)]]-F1303)</f>
        <v>0</v>
      </c>
      <c r="O1304" s="2">
        <f>IF(Table4[[#This Row],[Report Number]]=_xlfn.MINIFS(Table4[Report Number], Table4[Well Name (WellView Version)], Table4[[#This Row],[Well Name (WellView Version)]]), Table4[[#This Row],[Cum Time Log Days_WV]], Table4[[#This Row],[Cum Time Log Days_WV]]-G1303)</f>
        <v>1.0000000000000018</v>
      </c>
      <c r="P1304" s="2">
        <f>(Table4[[#This Row],[dZ ft]]&lt;=50)*Table4[[#This Row],[dT days]]</f>
        <v>1.0000000000000018</v>
      </c>
      <c r="Q1304">
        <f>YEAR(Table4[[#This Row],[Report Start Date]])</f>
        <v>2025</v>
      </c>
      <c r="R1304">
        <f>Table4[[#This Row],[Year Start Date]]</f>
        <v>2025</v>
      </c>
    </row>
    <row r="1305" spans="2:18" x14ac:dyDescent="0.3">
      <c r="B1305">
        <v>1303</v>
      </c>
      <c r="C1305" t="s">
        <v>48</v>
      </c>
      <c r="D1305" t="s">
        <v>271</v>
      </c>
      <c r="E1305">
        <v>14</v>
      </c>
      <c r="F1305" s="2">
        <v>4561.9999999999991</v>
      </c>
      <c r="G1305" s="2">
        <v>13.562500000000011</v>
      </c>
      <c r="H1305">
        <v>907.99999999999977</v>
      </c>
      <c r="I1305">
        <v>907.99999999999977</v>
      </c>
      <c r="J1305" s="7">
        <v>45923</v>
      </c>
      <c r="K1305" s="7">
        <v>45924</v>
      </c>
      <c r="L1305" t="s">
        <v>521</v>
      </c>
      <c r="M1305" t="str">
        <f>IFERROR(INDEX(Table2[Campaign], MATCH(Table4[[#This Row],[Well Name (WellView Version)]], Table2[Well Name
Actual], 0)), "A_Others")</f>
        <v>SLK - 2025</v>
      </c>
      <c r="N1305" s="19">
        <f>IF(Table4[[#This Row],[Report Number]]=_xlfn.MINIFS(Table4[Report Number], Table4[Well Name (WellView Version)], Table4[[#This Row],[Well Name (WellView Version)]]), Table4[[#This Row],[Depth End (MD)]], Table4[[#This Row],[Depth End (MD)]]-F1304)</f>
        <v>907.99999999999955</v>
      </c>
      <c r="O1305" s="2">
        <f>IF(Table4[[#This Row],[Report Number]]=_xlfn.MINIFS(Table4[Report Number], Table4[Well Name (WellView Version)], Table4[[#This Row],[Well Name (WellView Version)]]), Table4[[#This Row],[Cum Time Log Days_WV]], Table4[[#This Row],[Cum Time Log Days_WV]]-G1304)</f>
        <v>1.0000000000000018</v>
      </c>
      <c r="P1305" s="2">
        <f>(Table4[[#This Row],[dZ ft]]&lt;=50)*Table4[[#This Row],[dT days]]</f>
        <v>0</v>
      </c>
      <c r="Q1305">
        <f>YEAR(Table4[[#This Row],[Report Start Date]])</f>
        <v>2025</v>
      </c>
      <c r="R1305">
        <f>Table4[[#This Row],[Year Start Date]]</f>
        <v>2025</v>
      </c>
    </row>
    <row r="1306" spans="2:18" x14ac:dyDescent="0.3">
      <c r="B1306">
        <v>1304</v>
      </c>
      <c r="C1306" t="s">
        <v>48</v>
      </c>
      <c r="D1306" t="s">
        <v>271</v>
      </c>
      <c r="E1306">
        <v>15</v>
      </c>
      <c r="F1306" s="2">
        <v>5500</v>
      </c>
      <c r="G1306" s="2">
        <v>14.562500000000011</v>
      </c>
      <c r="H1306">
        <v>938.00000000000057</v>
      </c>
      <c r="I1306">
        <v>938.00000000000057</v>
      </c>
      <c r="J1306" s="7">
        <v>45924</v>
      </c>
      <c r="K1306" s="7">
        <v>45925</v>
      </c>
      <c r="L1306" t="s">
        <v>521</v>
      </c>
      <c r="M1306" t="str">
        <f>IFERROR(INDEX(Table2[Campaign], MATCH(Table4[[#This Row],[Well Name (WellView Version)]], Table2[Well Name
Actual], 0)), "A_Others")</f>
        <v>SLK - 2025</v>
      </c>
      <c r="N1306" s="19">
        <f>IF(Table4[[#This Row],[Report Number]]=_xlfn.MINIFS(Table4[Report Number], Table4[Well Name (WellView Version)], Table4[[#This Row],[Well Name (WellView Version)]]), Table4[[#This Row],[Depth End (MD)]], Table4[[#This Row],[Depth End (MD)]]-F1305)</f>
        <v>938.00000000000091</v>
      </c>
      <c r="O1306" s="2">
        <f>IF(Table4[[#This Row],[Report Number]]=_xlfn.MINIFS(Table4[Report Number], Table4[Well Name (WellView Version)], Table4[[#This Row],[Well Name (WellView Version)]]), Table4[[#This Row],[Cum Time Log Days_WV]], Table4[[#This Row],[Cum Time Log Days_WV]]-G1305)</f>
        <v>1</v>
      </c>
      <c r="P1306" s="2">
        <f>(Table4[[#This Row],[dZ ft]]&lt;=50)*Table4[[#This Row],[dT days]]</f>
        <v>0</v>
      </c>
      <c r="Q1306">
        <f>YEAR(Table4[[#This Row],[Report Start Date]])</f>
        <v>2025</v>
      </c>
      <c r="R1306">
        <f>Table4[[#This Row],[Year Start Date]]</f>
        <v>2025</v>
      </c>
    </row>
    <row r="1307" spans="2:18" x14ac:dyDescent="0.3">
      <c r="B1307">
        <v>1305</v>
      </c>
      <c r="C1307" t="s">
        <v>48</v>
      </c>
      <c r="D1307" t="s">
        <v>271</v>
      </c>
      <c r="E1307">
        <v>16</v>
      </c>
      <c r="F1307" s="2">
        <v>5500</v>
      </c>
      <c r="G1307" s="2">
        <v>15.562500000000011</v>
      </c>
      <c r="H1307">
        <v>0</v>
      </c>
      <c r="I1307">
        <v>0</v>
      </c>
      <c r="J1307" s="7">
        <v>45925</v>
      </c>
      <c r="K1307" s="7">
        <v>45926</v>
      </c>
      <c r="L1307" t="s">
        <v>520</v>
      </c>
      <c r="M1307" t="str">
        <f>IFERROR(INDEX(Table2[Campaign], MATCH(Table4[[#This Row],[Well Name (WellView Version)]], Table2[Well Name
Actual], 0)), "A_Others")</f>
        <v>SLK - 2025</v>
      </c>
      <c r="N1307" s="19">
        <f>IF(Table4[[#This Row],[Report Number]]=_xlfn.MINIFS(Table4[Report Number], Table4[Well Name (WellView Version)], Table4[[#This Row],[Well Name (WellView Version)]]), Table4[[#This Row],[Depth End (MD)]], Table4[[#This Row],[Depth End (MD)]]-F1306)</f>
        <v>0</v>
      </c>
      <c r="O1307" s="2">
        <f>IF(Table4[[#This Row],[Report Number]]=_xlfn.MINIFS(Table4[Report Number], Table4[Well Name (WellView Version)], Table4[[#This Row],[Well Name (WellView Version)]]), Table4[[#This Row],[Cum Time Log Days_WV]], Table4[[#This Row],[Cum Time Log Days_WV]]-G1306)</f>
        <v>1</v>
      </c>
      <c r="P1307" s="2">
        <f>(Table4[[#This Row],[dZ ft]]&lt;=50)*Table4[[#This Row],[dT days]]</f>
        <v>1</v>
      </c>
      <c r="Q1307">
        <f>YEAR(Table4[[#This Row],[Report Start Date]])</f>
        <v>2025</v>
      </c>
      <c r="R1307">
        <f>Table4[[#This Row],[Year Start Date]]</f>
        <v>2025</v>
      </c>
    </row>
    <row r="1308" spans="2:18" x14ac:dyDescent="0.3">
      <c r="B1308">
        <v>1306</v>
      </c>
      <c r="C1308" t="s">
        <v>48</v>
      </c>
      <c r="D1308" t="s">
        <v>271</v>
      </c>
      <c r="E1308">
        <v>17</v>
      </c>
      <c r="F1308" s="2">
        <v>5500</v>
      </c>
      <c r="G1308" s="2">
        <v>16.562500000000011</v>
      </c>
      <c r="H1308">
        <v>0</v>
      </c>
      <c r="I1308">
        <v>0</v>
      </c>
      <c r="J1308" s="7">
        <v>45926</v>
      </c>
      <c r="K1308" s="7">
        <v>45927</v>
      </c>
      <c r="L1308" t="s">
        <v>520</v>
      </c>
      <c r="M1308" t="str">
        <f>IFERROR(INDEX(Table2[Campaign], MATCH(Table4[[#This Row],[Well Name (WellView Version)]], Table2[Well Name
Actual], 0)), "A_Others")</f>
        <v>SLK - 2025</v>
      </c>
      <c r="N1308" s="19">
        <f>IF(Table4[[#This Row],[Report Number]]=_xlfn.MINIFS(Table4[Report Number], Table4[Well Name (WellView Version)], Table4[[#This Row],[Well Name (WellView Version)]]), Table4[[#This Row],[Depth End (MD)]], Table4[[#This Row],[Depth End (MD)]]-F1307)</f>
        <v>0</v>
      </c>
      <c r="O1308" s="2">
        <f>IF(Table4[[#This Row],[Report Number]]=_xlfn.MINIFS(Table4[Report Number], Table4[Well Name (WellView Version)], Table4[[#This Row],[Well Name (WellView Version)]]), Table4[[#This Row],[Cum Time Log Days_WV]], Table4[[#This Row],[Cum Time Log Days_WV]]-G1307)</f>
        <v>1</v>
      </c>
      <c r="P1308" s="2">
        <f>(Table4[[#This Row],[dZ ft]]&lt;=50)*Table4[[#This Row],[dT days]]</f>
        <v>1</v>
      </c>
      <c r="Q1308">
        <f>YEAR(Table4[[#This Row],[Report Start Date]])</f>
        <v>2025</v>
      </c>
      <c r="R1308">
        <f>Table4[[#This Row],[Year Start Date]]</f>
        <v>2025</v>
      </c>
    </row>
    <row r="1309" spans="2:18" x14ac:dyDescent="0.3">
      <c r="B1309">
        <v>1307</v>
      </c>
      <c r="C1309" t="s">
        <v>44</v>
      </c>
      <c r="D1309" t="s">
        <v>271</v>
      </c>
      <c r="E1309">
        <v>1</v>
      </c>
      <c r="F1309" s="2">
        <v>512</v>
      </c>
      <c r="G1309" s="2">
        <v>0.58333333333333381</v>
      </c>
      <c r="H1309">
        <v>204.00000000000003</v>
      </c>
      <c r="I1309">
        <v>204.00000000000003</v>
      </c>
      <c r="J1309" s="7">
        <v>45948.416666666664</v>
      </c>
      <c r="K1309" s="7">
        <v>45949</v>
      </c>
      <c r="M1309" t="str">
        <f>IFERROR(INDEX(Table2[Campaign], MATCH(Table4[[#This Row],[Well Name (WellView Version)]], Table2[Well Name
Actual], 0)), "A_Others")</f>
        <v>SLK - 2025</v>
      </c>
      <c r="N1309" s="19">
        <f>IF(Table4[[#This Row],[Report Number]]=_xlfn.MINIFS(Table4[Report Number], Table4[Well Name (WellView Version)], Table4[[#This Row],[Well Name (WellView Version)]]), Table4[[#This Row],[Depth End (MD)]], Table4[[#This Row],[Depth End (MD)]]-F1308)</f>
        <v>512</v>
      </c>
      <c r="O1309" s="2">
        <f>IF(Table4[[#This Row],[Report Number]]=_xlfn.MINIFS(Table4[Report Number], Table4[Well Name (WellView Version)], Table4[[#This Row],[Well Name (WellView Version)]]), Table4[[#This Row],[Cum Time Log Days_WV]], Table4[[#This Row],[Cum Time Log Days_WV]]-G1308)</f>
        <v>0.58333333333333381</v>
      </c>
      <c r="P1309" s="2">
        <f>(Table4[[#This Row],[dZ ft]]&lt;=50)*Table4[[#This Row],[dT days]]</f>
        <v>0</v>
      </c>
      <c r="Q1309">
        <f>YEAR(Table4[[#This Row],[Report Start Date]])</f>
        <v>2025</v>
      </c>
      <c r="R1309">
        <f>Table4[[#This Row],[Year Start Date]]</f>
        <v>2025</v>
      </c>
    </row>
    <row r="1310" spans="2:18" x14ac:dyDescent="0.3">
      <c r="B1310">
        <v>1308</v>
      </c>
      <c r="C1310" t="s">
        <v>484</v>
      </c>
      <c r="D1310" t="s">
        <v>271</v>
      </c>
      <c r="E1310">
        <v>1</v>
      </c>
      <c r="F1310" s="2">
        <v>356</v>
      </c>
      <c r="G1310" s="2">
        <v>0.50000000000000033</v>
      </c>
      <c r="H1310">
        <v>284</v>
      </c>
      <c r="I1310">
        <v>284</v>
      </c>
      <c r="J1310" s="7">
        <v>45948.5</v>
      </c>
      <c r="K1310" s="7">
        <v>45949</v>
      </c>
      <c r="M1310" t="str">
        <f>IFERROR(INDEX(Table2[Campaign], MATCH(Table4[[#This Row],[Well Name (WellView Version)]], Table2[Well Name
Actual], 0)), "A_Others")</f>
        <v>A_Others</v>
      </c>
      <c r="N1310" s="19">
        <f>IF(Table4[[#This Row],[Report Number]]=_xlfn.MINIFS(Table4[Report Number], Table4[Well Name (WellView Version)], Table4[[#This Row],[Well Name (WellView Version)]]), Table4[[#This Row],[Depth End (MD)]], Table4[[#This Row],[Depth End (MD)]]-F1309)</f>
        <v>356</v>
      </c>
      <c r="O1310" s="2">
        <f>IF(Table4[[#This Row],[Report Number]]=_xlfn.MINIFS(Table4[Report Number], Table4[Well Name (WellView Version)], Table4[[#This Row],[Well Name (WellView Version)]]), Table4[[#This Row],[Cum Time Log Days_WV]], Table4[[#This Row],[Cum Time Log Days_WV]]-G1309)</f>
        <v>0.50000000000000033</v>
      </c>
      <c r="P1310" s="2">
        <f>(Table4[[#This Row],[dZ ft]]&lt;=50)*Table4[[#This Row],[dT days]]</f>
        <v>0</v>
      </c>
      <c r="Q1310">
        <f>YEAR(Table4[[#This Row],[Report Start Date]])</f>
        <v>2025</v>
      </c>
      <c r="R1310">
        <f>Table4[[#This Row],[Year Start Date]]</f>
        <v>2025</v>
      </c>
    </row>
    <row r="1311" spans="2:18" x14ac:dyDescent="0.3">
      <c r="B1311">
        <v>1309</v>
      </c>
      <c r="C1311" t="s">
        <v>44</v>
      </c>
      <c r="D1311" t="s">
        <v>271</v>
      </c>
      <c r="E1311">
        <v>2</v>
      </c>
      <c r="F1311" s="2">
        <v>1370</v>
      </c>
      <c r="G1311" s="2">
        <v>1.5833333333333344</v>
      </c>
      <c r="H1311">
        <v>858.00000000000011</v>
      </c>
      <c r="I1311">
        <v>858.00000000000011</v>
      </c>
      <c r="J1311" s="7">
        <v>45949</v>
      </c>
      <c r="K1311" s="7">
        <v>45950</v>
      </c>
      <c r="M1311" t="str">
        <f>IFERROR(INDEX(Table2[Campaign], MATCH(Table4[[#This Row],[Well Name (WellView Version)]], Table2[Well Name
Actual], 0)), "A_Others")</f>
        <v>SLK - 2025</v>
      </c>
      <c r="N1311" s="19">
        <f>IF(Table4[[#This Row],[Report Number]]=_xlfn.MINIFS(Table4[Report Number], Table4[Well Name (WellView Version)], Table4[[#This Row],[Well Name (WellView Version)]]), Table4[[#This Row],[Depth End (MD)]], Table4[[#This Row],[Depth End (MD)]]-F1310)</f>
        <v>1014</v>
      </c>
      <c r="O1311" s="2">
        <f>IF(Table4[[#This Row],[Report Number]]=_xlfn.MINIFS(Table4[Report Number], Table4[Well Name (WellView Version)], Table4[[#This Row],[Well Name (WellView Version)]]), Table4[[#This Row],[Cum Time Log Days_WV]], Table4[[#This Row],[Cum Time Log Days_WV]]-G1310)</f>
        <v>1.0833333333333339</v>
      </c>
      <c r="P1311" s="2">
        <f>(Table4[[#This Row],[dZ ft]]&lt;=50)*Table4[[#This Row],[dT days]]</f>
        <v>0</v>
      </c>
      <c r="Q1311">
        <f>YEAR(Table4[[#This Row],[Report Start Date]])</f>
        <v>2025</v>
      </c>
      <c r="R1311">
        <f>Table4[[#This Row],[Year Start Date]]</f>
        <v>2025</v>
      </c>
    </row>
    <row r="1312" spans="2:18" x14ac:dyDescent="0.3">
      <c r="B1312">
        <v>1310</v>
      </c>
      <c r="C1312" t="s">
        <v>484</v>
      </c>
      <c r="D1312" t="s">
        <v>271</v>
      </c>
      <c r="E1312">
        <v>2</v>
      </c>
      <c r="F1312" s="2">
        <v>285</v>
      </c>
      <c r="G1312" s="2">
        <v>1.5000000000000013</v>
      </c>
      <c r="H1312">
        <v>283.99999999999994</v>
      </c>
      <c r="I1312">
        <v>-70.999999999999986</v>
      </c>
      <c r="J1312" s="7">
        <v>45949</v>
      </c>
      <c r="K1312" s="7">
        <v>45950</v>
      </c>
      <c r="M1312" t="str">
        <f>IFERROR(INDEX(Table2[Campaign], MATCH(Table4[[#This Row],[Well Name (WellView Version)]], Table2[Well Name
Actual], 0)), "A_Others")</f>
        <v>A_Others</v>
      </c>
      <c r="N1312" s="19">
        <f>IF(Table4[[#This Row],[Report Number]]=_xlfn.MINIFS(Table4[Report Number], Table4[Well Name (WellView Version)], Table4[[#This Row],[Well Name (WellView Version)]]), Table4[[#This Row],[Depth End (MD)]], Table4[[#This Row],[Depth End (MD)]]-F1311)</f>
        <v>-1085</v>
      </c>
      <c r="O1312" s="2">
        <f>IF(Table4[[#This Row],[Report Number]]=_xlfn.MINIFS(Table4[Report Number], Table4[Well Name (WellView Version)], Table4[[#This Row],[Well Name (WellView Version)]]), Table4[[#This Row],[Cum Time Log Days_WV]], Table4[[#This Row],[Cum Time Log Days_WV]]-G1311)</f>
        <v>-8.3333333333333037E-2</v>
      </c>
      <c r="P1312" s="2">
        <f>(Table4[[#This Row],[dZ ft]]&lt;=50)*Table4[[#This Row],[dT days]]</f>
        <v>-8.3333333333333037E-2</v>
      </c>
      <c r="Q1312">
        <f>YEAR(Table4[[#This Row],[Report Start Date]])</f>
        <v>2025</v>
      </c>
      <c r="R1312">
        <f>Table4[[#This Row],[Year Start Date]]</f>
        <v>2025</v>
      </c>
    </row>
    <row r="1313" spans="2:18" x14ac:dyDescent="0.3">
      <c r="B1313">
        <v>1311</v>
      </c>
      <c r="C1313" t="s">
        <v>484</v>
      </c>
      <c r="D1313" t="s">
        <v>271</v>
      </c>
      <c r="E1313">
        <v>3</v>
      </c>
      <c r="F1313" s="2">
        <v>426.99999999999994</v>
      </c>
      <c r="G1313" s="2">
        <v>2.5000000000000022</v>
      </c>
      <c r="H1313">
        <v>141.99999999999994</v>
      </c>
      <c r="I1313">
        <v>141.99999999999994</v>
      </c>
      <c r="J1313" s="7">
        <v>45950</v>
      </c>
      <c r="K1313" s="7">
        <v>45951</v>
      </c>
      <c r="L1313" t="s">
        <v>527</v>
      </c>
      <c r="M1313" t="str">
        <f>IFERROR(INDEX(Table2[Campaign], MATCH(Table4[[#This Row],[Well Name (WellView Version)]], Table2[Well Name
Actual], 0)), "A_Others")</f>
        <v>A_Others</v>
      </c>
      <c r="N1313" s="19">
        <f>IF(Table4[[#This Row],[Report Number]]=_xlfn.MINIFS(Table4[Report Number], Table4[Well Name (WellView Version)], Table4[[#This Row],[Well Name (WellView Version)]]), Table4[[#This Row],[Depth End (MD)]], Table4[[#This Row],[Depth End (MD)]]-F1312)</f>
        <v>141.99999999999994</v>
      </c>
      <c r="O1313" s="2">
        <f>IF(Table4[[#This Row],[Report Number]]=_xlfn.MINIFS(Table4[Report Number], Table4[Well Name (WellView Version)], Table4[[#This Row],[Well Name (WellView Version)]]), Table4[[#This Row],[Cum Time Log Days_WV]], Table4[[#This Row],[Cum Time Log Days_WV]]-G1312)</f>
        <v>1.0000000000000009</v>
      </c>
      <c r="P1313" s="2">
        <f>(Table4[[#This Row],[dZ ft]]&lt;=50)*Table4[[#This Row],[dT days]]</f>
        <v>0</v>
      </c>
      <c r="Q1313">
        <f>YEAR(Table4[[#This Row],[Report Start Date]])</f>
        <v>2025</v>
      </c>
      <c r="R1313">
        <f>Table4[[#This Row],[Year Start Date]]</f>
        <v>2025</v>
      </c>
    </row>
    <row r="1314" spans="2:18" x14ac:dyDescent="0.3">
      <c r="B1314">
        <v>1312</v>
      </c>
      <c r="C1314" t="s">
        <v>44</v>
      </c>
      <c r="D1314" t="s">
        <v>271</v>
      </c>
      <c r="E1314">
        <v>3</v>
      </c>
      <c r="F1314" s="2">
        <v>2095</v>
      </c>
      <c r="G1314" s="2">
        <v>2.5833333333333353</v>
      </c>
      <c r="H1314">
        <v>725</v>
      </c>
      <c r="I1314">
        <v>725</v>
      </c>
      <c r="J1314" s="7">
        <v>45950</v>
      </c>
      <c r="K1314" s="7">
        <v>45951</v>
      </c>
      <c r="M1314" t="str">
        <f>IFERROR(INDEX(Table2[Campaign], MATCH(Table4[[#This Row],[Well Name (WellView Version)]], Table2[Well Name
Actual], 0)), "A_Others")</f>
        <v>SLK - 2025</v>
      </c>
      <c r="N1314" s="19">
        <f>IF(Table4[[#This Row],[Report Number]]=_xlfn.MINIFS(Table4[Report Number], Table4[Well Name (WellView Version)], Table4[[#This Row],[Well Name (WellView Version)]]), Table4[[#This Row],[Depth End (MD)]], Table4[[#This Row],[Depth End (MD)]]-F1313)</f>
        <v>1668</v>
      </c>
      <c r="O1314" s="2">
        <f>IF(Table4[[#This Row],[Report Number]]=_xlfn.MINIFS(Table4[Report Number], Table4[Well Name (WellView Version)], Table4[[#This Row],[Well Name (WellView Version)]]), Table4[[#This Row],[Cum Time Log Days_WV]], Table4[[#This Row],[Cum Time Log Days_WV]]-G1313)</f>
        <v>8.3333333333333037E-2</v>
      </c>
      <c r="P1314" s="2">
        <f>(Table4[[#This Row],[dZ ft]]&lt;=50)*Table4[[#This Row],[dT days]]</f>
        <v>0</v>
      </c>
      <c r="Q1314">
        <f>YEAR(Table4[[#This Row],[Report Start Date]])</f>
        <v>2025</v>
      </c>
      <c r="R1314">
        <f>Table4[[#This Row],[Year Start Date]]</f>
        <v>2025</v>
      </c>
    </row>
    <row r="1315" spans="2:18" x14ac:dyDescent="0.3">
      <c r="B1315">
        <v>1313</v>
      </c>
      <c r="C1315" t="s">
        <v>44</v>
      </c>
      <c r="D1315" t="s">
        <v>271</v>
      </c>
      <c r="E1315">
        <v>4</v>
      </c>
      <c r="F1315" s="2">
        <v>2095</v>
      </c>
      <c r="G1315" s="2">
        <v>3.5833333333333361</v>
      </c>
      <c r="H1315">
        <v>0</v>
      </c>
      <c r="I1315">
        <v>0</v>
      </c>
      <c r="J1315" s="7">
        <v>45951</v>
      </c>
      <c r="K1315" s="7">
        <v>45952</v>
      </c>
      <c r="L1315" t="s">
        <v>527</v>
      </c>
      <c r="M1315" t="str">
        <f>IFERROR(INDEX(Table2[Campaign], MATCH(Table4[[#This Row],[Well Name (WellView Version)]], Table2[Well Name
Actual], 0)), "A_Others")</f>
        <v>SLK - 2025</v>
      </c>
      <c r="N1315" s="19">
        <f>IF(Table4[[#This Row],[Report Number]]=_xlfn.MINIFS(Table4[Report Number], Table4[Well Name (WellView Version)], Table4[[#This Row],[Well Name (WellView Version)]]), Table4[[#This Row],[Depth End (MD)]], Table4[[#This Row],[Depth End (MD)]]-F1314)</f>
        <v>0</v>
      </c>
      <c r="O1315" s="2">
        <f>IF(Table4[[#This Row],[Report Number]]=_xlfn.MINIFS(Table4[Report Number], Table4[Well Name (WellView Version)], Table4[[#This Row],[Well Name (WellView Version)]]), Table4[[#This Row],[Cum Time Log Days_WV]], Table4[[#This Row],[Cum Time Log Days_WV]]-G1314)</f>
        <v>1.0000000000000009</v>
      </c>
      <c r="P1315" s="2">
        <f>(Table4[[#This Row],[dZ ft]]&lt;=50)*Table4[[#This Row],[dT days]]</f>
        <v>1.0000000000000009</v>
      </c>
      <c r="Q1315">
        <f>YEAR(Table4[[#This Row],[Report Start Date]])</f>
        <v>2025</v>
      </c>
      <c r="R1315">
        <f>Table4[[#This Row],[Year Start Date]]</f>
        <v>2025</v>
      </c>
    </row>
    <row r="1316" spans="2:18" x14ac:dyDescent="0.3">
      <c r="B1316">
        <v>1314</v>
      </c>
      <c r="C1316" t="s">
        <v>484</v>
      </c>
      <c r="D1316" t="s">
        <v>271</v>
      </c>
      <c r="E1316">
        <v>4</v>
      </c>
      <c r="F1316" s="2">
        <v>426.99999999999994</v>
      </c>
      <c r="G1316" s="2">
        <v>3.5000000000000031</v>
      </c>
      <c r="H1316">
        <v>0</v>
      </c>
      <c r="I1316">
        <v>0</v>
      </c>
      <c r="J1316" s="7">
        <v>45951</v>
      </c>
      <c r="K1316" s="7">
        <v>45952</v>
      </c>
      <c r="L1316" t="s">
        <v>527</v>
      </c>
      <c r="M1316" t="str">
        <f>IFERROR(INDEX(Table2[Campaign], MATCH(Table4[[#This Row],[Well Name (WellView Version)]], Table2[Well Name
Actual], 0)), "A_Others")</f>
        <v>A_Others</v>
      </c>
      <c r="N1316" s="19">
        <f>IF(Table4[[#This Row],[Report Number]]=_xlfn.MINIFS(Table4[Report Number], Table4[Well Name (WellView Version)], Table4[[#This Row],[Well Name (WellView Version)]]), Table4[[#This Row],[Depth End (MD)]], Table4[[#This Row],[Depth End (MD)]]-F1315)</f>
        <v>-1668</v>
      </c>
      <c r="O1316" s="2">
        <f>IF(Table4[[#This Row],[Report Number]]=_xlfn.MINIFS(Table4[Report Number], Table4[Well Name (WellView Version)], Table4[[#This Row],[Well Name (WellView Version)]]), Table4[[#This Row],[Cum Time Log Days_WV]], Table4[[#This Row],[Cum Time Log Days_WV]]-G1315)</f>
        <v>-8.3333333333333037E-2</v>
      </c>
      <c r="P1316" s="2">
        <f>(Table4[[#This Row],[dZ ft]]&lt;=50)*Table4[[#This Row],[dT days]]</f>
        <v>-8.3333333333333037E-2</v>
      </c>
      <c r="Q1316">
        <f>YEAR(Table4[[#This Row],[Report Start Date]])</f>
        <v>2025</v>
      </c>
      <c r="R1316">
        <f>Table4[[#This Row],[Year Start Date]]</f>
        <v>2025</v>
      </c>
    </row>
    <row r="1317" spans="2:18" x14ac:dyDescent="0.3">
      <c r="B1317">
        <v>1315</v>
      </c>
      <c r="C1317" t="s">
        <v>44</v>
      </c>
      <c r="D1317" t="s">
        <v>271</v>
      </c>
      <c r="E1317">
        <v>5</v>
      </c>
      <c r="F1317" s="2">
        <v>2095</v>
      </c>
      <c r="G1317" s="2">
        <v>4.5833333333333375</v>
      </c>
      <c r="H1317">
        <v>0</v>
      </c>
      <c r="I1317">
        <v>0</v>
      </c>
      <c r="J1317" s="7">
        <v>45952</v>
      </c>
      <c r="K1317" s="7">
        <v>45953</v>
      </c>
      <c r="L1317" t="s">
        <v>527</v>
      </c>
      <c r="M1317" t="str">
        <f>IFERROR(INDEX(Table2[Campaign], MATCH(Table4[[#This Row],[Well Name (WellView Version)]], Table2[Well Name
Actual], 0)), "A_Others")</f>
        <v>SLK - 2025</v>
      </c>
      <c r="N1317" s="19">
        <f>IF(Table4[[#This Row],[Report Number]]=_xlfn.MINIFS(Table4[Report Number], Table4[Well Name (WellView Version)], Table4[[#This Row],[Well Name (WellView Version)]]), Table4[[#This Row],[Depth End (MD)]], Table4[[#This Row],[Depth End (MD)]]-F1316)</f>
        <v>1668</v>
      </c>
      <c r="O1317" s="2">
        <f>IF(Table4[[#This Row],[Report Number]]=_xlfn.MINIFS(Table4[Report Number], Table4[Well Name (WellView Version)], Table4[[#This Row],[Well Name (WellView Version)]]), Table4[[#This Row],[Cum Time Log Days_WV]], Table4[[#This Row],[Cum Time Log Days_WV]]-G1316)</f>
        <v>1.0833333333333344</v>
      </c>
      <c r="P1317" s="2">
        <f>(Table4[[#This Row],[dZ ft]]&lt;=50)*Table4[[#This Row],[dT days]]</f>
        <v>0</v>
      </c>
      <c r="Q1317">
        <f>YEAR(Table4[[#This Row],[Report Start Date]])</f>
        <v>2025</v>
      </c>
      <c r="R1317">
        <f>Table4[[#This Row],[Year Start Date]]</f>
        <v>2025</v>
      </c>
    </row>
    <row r="1318" spans="2:18" x14ac:dyDescent="0.3">
      <c r="B1318">
        <v>1316</v>
      </c>
      <c r="C1318" t="s">
        <v>484</v>
      </c>
      <c r="D1318" t="s">
        <v>271</v>
      </c>
      <c r="E1318">
        <v>5</v>
      </c>
      <c r="F1318" s="2">
        <v>426.99999999999994</v>
      </c>
      <c r="G1318" s="2">
        <v>4.5000000000000036</v>
      </c>
      <c r="H1318">
        <v>0</v>
      </c>
      <c r="I1318">
        <v>0</v>
      </c>
      <c r="J1318" s="7">
        <v>45952</v>
      </c>
      <c r="K1318" s="7">
        <v>45953</v>
      </c>
      <c r="L1318" t="s">
        <v>527</v>
      </c>
      <c r="M1318" t="str">
        <f>IFERROR(INDEX(Table2[Campaign], MATCH(Table4[[#This Row],[Well Name (WellView Version)]], Table2[Well Name
Actual], 0)), "A_Others")</f>
        <v>A_Others</v>
      </c>
      <c r="N1318" s="19">
        <f>IF(Table4[[#This Row],[Report Number]]=_xlfn.MINIFS(Table4[Report Number], Table4[Well Name (WellView Version)], Table4[[#This Row],[Well Name (WellView Version)]]), Table4[[#This Row],[Depth End (MD)]], Table4[[#This Row],[Depth End (MD)]]-F1317)</f>
        <v>-1668</v>
      </c>
      <c r="O1318" s="2">
        <f>IF(Table4[[#This Row],[Report Number]]=_xlfn.MINIFS(Table4[Report Number], Table4[Well Name (WellView Version)], Table4[[#This Row],[Well Name (WellView Version)]]), Table4[[#This Row],[Cum Time Log Days_WV]], Table4[[#This Row],[Cum Time Log Days_WV]]-G1317)</f>
        <v>-8.3333333333333925E-2</v>
      </c>
      <c r="P1318" s="2">
        <f>(Table4[[#This Row],[dZ ft]]&lt;=50)*Table4[[#This Row],[dT days]]</f>
        <v>-8.3333333333333925E-2</v>
      </c>
      <c r="Q1318">
        <f>YEAR(Table4[[#This Row],[Report Start Date]])</f>
        <v>2025</v>
      </c>
      <c r="R1318">
        <f>Table4[[#This Row],[Year Start Date]]</f>
        <v>2025</v>
      </c>
    </row>
    <row r="1319" spans="2:18" x14ac:dyDescent="0.3">
      <c r="B1319">
        <v>1317</v>
      </c>
      <c r="C1319" t="s">
        <v>44</v>
      </c>
      <c r="D1319" t="s">
        <v>271</v>
      </c>
      <c r="E1319">
        <v>6</v>
      </c>
      <c r="F1319" s="2">
        <v>2095</v>
      </c>
      <c r="G1319" s="2">
        <v>5.5833333333333384</v>
      </c>
      <c r="H1319">
        <v>0</v>
      </c>
      <c r="I1319">
        <v>0</v>
      </c>
      <c r="J1319" s="7">
        <v>45953</v>
      </c>
      <c r="K1319" s="7">
        <v>45954</v>
      </c>
      <c r="L1319" t="s">
        <v>527</v>
      </c>
      <c r="M1319" t="str">
        <f>IFERROR(INDEX(Table2[Campaign], MATCH(Table4[[#This Row],[Well Name (WellView Version)]], Table2[Well Name
Actual], 0)), "A_Others")</f>
        <v>SLK - 2025</v>
      </c>
      <c r="N1319" s="19">
        <f>IF(Table4[[#This Row],[Report Number]]=_xlfn.MINIFS(Table4[Report Number], Table4[Well Name (WellView Version)], Table4[[#This Row],[Well Name (WellView Version)]]), Table4[[#This Row],[Depth End (MD)]], Table4[[#This Row],[Depth End (MD)]]-F1318)</f>
        <v>1668</v>
      </c>
      <c r="O1319" s="2">
        <f>IF(Table4[[#This Row],[Report Number]]=_xlfn.MINIFS(Table4[Report Number], Table4[Well Name (WellView Version)], Table4[[#This Row],[Well Name (WellView Version)]]), Table4[[#This Row],[Cum Time Log Days_WV]], Table4[[#This Row],[Cum Time Log Days_WV]]-G1318)</f>
        <v>1.0833333333333348</v>
      </c>
      <c r="P1319" s="2">
        <f>(Table4[[#This Row],[dZ ft]]&lt;=50)*Table4[[#This Row],[dT days]]</f>
        <v>0</v>
      </c>
      <c r="Q1319">
        <f>YEAR(Table4[[#This Row],[Report Start Date]])</f>
        <v>2025</v>
      </c>
      <c r="R1319">
        <f>Table4[[#This Row],[Year Start Date]]</f>
        <v>2025</v>
      </c>
    </row>
    <row r="1320" spans="2:18" x14ac:dyDescent="0.3">
      <c r="B1320">
        <v>1318</v>
      </c>
      <c r="C1320" t="s">
        <v>484</v>
      </c>
      <c r="D1320" t="s">
        <v>271</v>
      </c>
      <c r="E1320">
        <v>6</v>
      </c>
      <c r="F1320" s="2">
        <v>433.99999999999994</v>
      </c>
      <c r="G1320" s="2">
        <v>5.5000000000000044</v>
      </c>
      <c r="H1320">
        <v>7.0000000000000036</v>
      </c>
      <c r="I1320">
        <v>7.0000000000000036</v>
      </c>
      <c r="J1320" s="7">
        <v>45953</v>
      </c>
      <c r="K1320" s="7">
        <v>45954</v>
      </c>
      <c r="L1320" t="s">
        <v>527</v>
      </c>
      <c r="M1320" t="str">
        <f>IFERROR(INDEX(Table2[Campaign], MATCH(Table4[[#This Row],[Well Name (WellView Version)]], Table2[Well Name
Actual], 0)), "A_Others")</f>
        <v>A_Others</v>
      </c>
      <c r="N1320" s="19">
        <f>IF(Table4[[#This Row],[Report Number]]=_xlfn.MINIFS(Table4[Report Number], Table4[Well Name (WellView Version)], Table4[[#This Row],[Well Name (WellView Version)]]), Table4[[#This Row],[Depth End (MD)]], Table4[[#This Row],[Depth End (MD)]]-F1319)</f>
        <v>-1661</v>
      </c>
      <c r="O1320" s="2">
        <f>IF(Table4[[#This Row],[Report Number]]=_xlfn.MINIFS(Table4[Report Number], Table4[Well Name (WellView Version)], Table4[[#This Row],[Well Name (WellView Version)]]), Table4[[#This Row],[Cum Time Log Days_WV]], Table4[[#This Row],[Cum Time Log Days_WV]]-G1319)</f>
        <v>-8.3333333333333925E-2</v>
      </c>
      <c r="P1320" s="2">
        <f>(Table4[[#This Row],[dZ ft]]&lt;=50)*Table4[[#This Row],[dT days]]</f>
        <v>-8.3333333333333925E-2</v>
      </c>
      <c r="Q1320">
        <f>YEAR(Table4[[#This Row],[Report Start Date]])</f>
        <v>2025</v>
      </c>
      <c r="R1320">
        <f>Table4[[#This Row],[Year Start Date]]</f>
        <v>2025</v>
      </c>
    </row>
    <row r="1321" spans="2:18" x14ac:dyDescent="0.3">
      <c r="B1321">
        <v>1319</v>
      </c>
      <c r="C1321" t="s">
        <v>44</v>
      </c>
      <c r="D1321" t="s">
        <v>271</v>
      </c>
      <c r="E1321">
        <v>7</v>
      </c>
      <c r="F1321" s="2">
        <v>3008</v>
      </c>
      <c r="G1321" s="2">
        <v>6.5833333333333393</v>
      </c>
      <c r="H1321">
        <v>913.00000000000011</v>
      </c>
      <c r="I1321">
        <v>913.00000000000011</v>
      </c>
      <c r="J1321" s="7">
        <v>45954</v>
      </c>
      <c r="K1321" s="7">
        <v>45955</v>
      </c>
      <c r="L1321" t="s">
        <v>527</v>
      </c>
      <c r="M1321" t="str">
        <f>IFERROR(INDEX(Table2[Campaign], MATCH(Table4[[#This Row],[Well Name (WellView Version)]], Table2[Well Name
Actual], 0)), "A_Others")</f>
        <v>SLK - 2025</v>
      </c>
      <c r="N1321" s="19">
        <f>IF(Table4[[#This Row],[Report Number]]=_xlfn.MINIFS(Table4[Report Number], Table4[Well Name (WellView Version)], Table4[[#This Row],[Well Name (WellView Version)]]), Table4[[#This Row],[Depth End (MD)]], Table4[[#This Row],[Depth End (MD)]]-F1320)</f>
        <v>2574</v>
      </c>
      <c r="O1321" s="2">
        <f>IF(Table4[[#This Row],[Report Number]]=_xlfn.MINIFS(Table4[Report Number], Table4[Well Name (WellView Version)], Table4[[#This Row],[Well Name (WellView Version)]]), Table4[[#This Row],[Cum Time Log Days_WV]], Table4[[#This Row],[Cum Time Log Days_WV]]-G1320)</f>
        <v>1.0833333333333348</v>
      </c>
      <c r="P1321" s="2">
        <f>(Table4[[#This Row],[dZ ft]]&lt;=50)*Table4[[#This Row],[dT days]]</f>
        <v>0</v>
      </c>
      <c r="Q1321">
        <f>YEAR(Table4[[#This Row],[Report Start Date]])</f>
        <v>2025</v>
      </c>
      <c r="R1321">
        <f>Table4[[#This Row],[Year Start Date]]</f>
        <v>2025</v>
      </c>
    </row>
    <row r="1322" spans="2:18" x14ac:dyDescent="0.3">
      <c r="B1322">
        <v>1320</v>
      </c>
      <c r="C1322" t="s">
        <v>484</v>
      </c>
      <c r="D1322" t="s">
        <v>271</v>
      </c>
      <c r="E1322">
        <v>7</v>
      </c>
      <c r="F1322" s="2">
        <v>1155</v>
      </c>
      <c r="G1322" s="2">
        <v>6.5000000000000053</v>
      </c>
      <c r="H1322">
        <v>668.00000000000011</v>
      </c>
      <c r="I1322">
        <v>721.00000000000011</v>
      </c>
      <c r="J1322" s="7">
        <v>45954</v>
      </c>
      <c r="K1322" s="7">
        <v>45955</v>
      </c>
      <c r="L1322" t="s">
        <v>527</v>
      </c>
      <c r="M1322" t="str">
        <f>IFERROR(INDEX(Table2[Campaign], MATCH(Table4[[#This Row],[Well Name (WellView Version)]], Table2[Well Name
Actual], 0)), "A_Others")</f>
        <v>A_Others</v>
      </c>
      <c r="N1322" s="19">
        <f>IF(Table4[[#This Row],[Report Number]]=_xlfn.MINIFS(Table4[Report Number], Table4[Well Name (WellView Version)], Table4[[#This Row],[Well Name (WellView Version)]]), Table4[[#This Row],[Depth End (MD)]], Table4[[#This Row],[Depth End (MD)]]-F1321)</f>
        <v>-1853</v>
      </c>
      <c r="O1322" s="2">
        <f>IF(Table4[[#This Row],[Report Number]]=_xlfn.MINIFS(Table4[Report Number], Table4[Well Name (WellView Version)], Table4[[#This Row],[Well Name (WellView Version)]]), Table4[[#This Row],[Cum Time Log Days_WV]], Table4[[#This Row],[Cum Time Log Days_WV]]-G1321)</f>
        <v>-8.3333333333333925E-2</v>
      </c>
      <c r="P1322" s="2">
        <f>(Table4[[#This Row],[dZ ft]]&lt;=50)*Table4[[#This Row],[dT days]]</f>
        <v>-8.3333333333333925E-2</v>
      </c>
      <c r="Q1322">
        <f>YEAR(Table4[[#This Row],[Report Start Date]])</f>
        <v>2025</v>
      </c>
      <c r="R1322">
        <f>Table4[[#This Row],[Year Start Date]]</f>
        <v>2025</v>
      </c>
    </row>
    <row r="1323" spans="2:18" x14ac:dyDescent="0.3">
      <c r="B1323">
        <v>1321</v>
      </c>
      <c r="C1323" t="s">
        <v>484</v>
      </c>
      <c r="D1323" t="s">
        <v>271</v>
      </c>
      <c r="E1323">
        <v>8</v>
      </c>
      <c r="F1323" s="2">
        <v>1710.9999999999998</v>
      </c>
      <c r="G1323" s="2">
        <v>7.5000000000000062</v>
      </c>
      <c r="H1323">
        <v>555.99999999999977</v>
      </c>
      <c r="I1323">
        <v>555.99999999999977</v>
      </c>
      <c r="J1323" s="7">
        <v>45955</v>
      </c>
      <c r="K1323" s="7">
        <v>45956</v>
      </c>
      <c r="L1323" t="s">
        <v>527</v>
      </c>
      <c r="M1323" t="str">
        <f>IFERROR(INDEX(Table2[Campaign], MATCH(Table4[[#This Row],[Well Name (WellView Version)]], Table2[Well Name
Actual], 0)), "A_Others")</f>
        <v>A_Others</v>
      </c>
      <c r="N1323" s="19">
        <f>IF(Table4[[#This Row],[Report Number]]=_xlfn.MINIFS(Table4[Report Number], Table4[Well Name (WellView Version)], Table4[[#This Row],[Well Name (WellView Version)]]), Table4[[#This Row],[Depth End (MD)]], Table4[[#This Row],[Depth End (MD)]]-F1322)</f>
        <v>555.99999999999977</v>
      </c>
      <c r="O1323" s="2">
        <f>IF(Table4[[#This Row],[Report Number]]=_xlfn.MINIFS(Table4[Report Number], Table4[Well Name (WellView Version)], Table4[[#This Row],[Well Name (WellView Version)]]), Table4[[#This Row],[Cum Time Log Days_WV]], Table4[[#This Row],[Cum Time Log Days_WV]]-G1322)</f>
        <v>1.0000000000000009</v>
      </c>
      <c r="P1323" s="2">
        <f>(Table4[[#This Row],[dZ ft]]&lt;=50)*Table4[[#This Row],[dT days]]</f>
        <v>0</v>
      </c>
      <c r="Q1323">
        <f>YEAR(Table4[[#This Row],[Report Start Date]])</f>
        <v>2025</v>
      </c>
      <c r="R1323">
        <f>Table4[[#This Row],[Year Start Date]]</f>
        <v>2025</v>
      </c>
    </row>
    <row r="1324" spans="2:18" x14ac:dyDescent="0.3">
      <c r="B1324">
        <v>1322</v>
      </c>
      <c r="C1324" t="s">
        <v>44</v>
      </c>
      <c r="D1324" t="s">
        <v>271</v>
      </c>
      <c r="E1324">
        <v>8</v>
      </c>
      <c r="F1324" s="2">
        <v>3870</v>
      </c>
      <c r="G1324" s="2">
        <v>7.5833333333333401</v>
      </c>
      <c r="H1324">
        <v>861.99999999999977</v>
      </c>
      <c r="I1324">
        <v>861.99999999999977</v>
      </c>
      <c r="J1324" s="7">
        <v>45955</v>
      </c>
      <c r="K1324" s="7">
        <v>45956</v>
      </c>
      <c r="L1324" t="s">
        <v>527</v>
      </c>
      <c r="M1324" t="str">
        <f>IFERROR(INDEX(Table2[Campaign], MATCH(Table4[[#This Row],[Well Name (WellView Version)]], Table2[Well Name
Actual], 0)), "A_Others")</f>
        <v>SLK - 2025</v>
      </c>
      <c r="N1324" s="19">
        <f>IF(Table4[[#This Row],[Report Number]]=_xlfn.MINIFS(Table4[Report Number], Table4[Well Name (WellView Version)], Table4[[#This Row],[Well Name (WellView Version)]]), Table4[[#This Row],[Depth End (MD)]], Table4[[#This Row],[Depth End (MD)]]-F1323)</f>
        <v>2159</v>
      </c>
      <c r="O1324" s="2">
        <f>IF(Table4[[#This Row],[Report Number]]=_xlfn.MINIFS(Table4[Report Number], Table4[Well Name (WellView Version)], Table4[[#This Row],[Well Name (WellView Version)]]), Table4[[#This Row],[Cum Time Log Days_WV]], Table4[[#This Row],[Cum Time Log Days_WV]]-G1323)</f>
        <v>8.3333333333333925E-2</v>
      </c>
      <c r="P1324" s="2">
        <f>(Table4[[#This Row],[dZ ft]]&lt;=50)*Table4[[#This Row],[dT days]]</f>
        <v>0</v>
      </c>
      <c r="Q1324">
        <f>YEAR(Table4[[#This Row],[Report Start Date]])</f>
        <v>2025</v>
      </c>
      <c r="R1324">
        <f>Table4[[#This Row],[Year Start Date]]</f>
        <v>2025</v>
      </c>
    </row>
    <row r="1325" spans="2:18" x14ac:dyDescent="0.3">
      <c r="B1325">
        <v>1323</v>
      </c>
      <c r="C1325" t="s">
        <v>484</v>
      </c>
      <c r="D1325" t="s">
        <v>271</v>
      </c>
      <c r="E1325">
        <v>9</v>
      </c>
      <c r="F1325" s="2">
        <v>1718.9999999999998</v>
      </c>
      <c r="G1325" s="2">
        <v>8.5000000000000071</v>
      </c>
      <c r="H1325">
        <v>8.0000000000000036</v>
      </c>
      <c r="I1325">
        <v>8.0000000000000036</v>
      </c>
      <c r="J1325" s="7">
        <v>45956</v>
      </c>
      <c r="K1325" s="7">
        <v>45957</v>
      </c>
      <c r="L1325" t="s">
        <v>518</v>
      </c>
      <c r="M1325" t="str">
        <f>IFERROR(INDEX(Table2[Campaign], MATCH(Table4[[#This Row],[Well Name (WellView Version)]], Table2[Well Name
Actual], 0)), "A_Others")</f>
        <v>A_Others</v>
      </c>
      <c r="N1325" s="19">
        <f>IF(Table4[[#This Row],[Report Number]]=_xlfn.MINIFS(Table4[Report Number], Table4[Well Name (WellView Version)], Table4[[#This Row],[Well Name (WellView Version)]]), Table4[[#This Row],[Depth End (MD)]], Table4[[#This Row],[Depth End (MD)]]-F1324)</f>
        <v>-2151</v>
      </c>
      <c r="O1325" s="2">
        <f>IF(Table4[[#This Row],[Report Number]]=_xlfn.MINIFS(Table4[Report Number], Table4[Well Name (WellView Version)], Table4[[#This Row],[Well Name (WellView Version)]]), Table4[[#This Row],[Cum Time Log Days_WV]], Table4[[#This Row],[Cum Time Log Days_WV]]-G1324)</f>
        <v>0.91666666666666696</v>
      </c>
      <c r="P1325" s="2">
        <f>(Table4[[#This Row],[dZ ft]]&lt;=50)*Table4[[#This Row],[dT days]]</f>
        <v>0.91666666666666696</v>
      </c>
      <c r="Q1325">
        <f>YEAR(Table4[[#This Row],[Report Start Date]])</f>
        <v>2025</v>
      </c>
      <c r="R1325">
        <f>Table4[[#This Row],[Year Start Date]]</f>
        <v>2025</v>
      </c>
    </row>
    <row r="1326" spans="2:18" x14ac:dyDescent="0.3">
      <c r="B1326">
        <v>1324</v>
      </c>
      <c r="C1326" t="s">
        <v>44</v>
      </c>
      <c r="D1326" t="s">
        <v>271</v>
      </c>
      <c r="E1326">
        <v>9</v>
      </c>
      <c r="F1326" s="2">
        <v>4724</v>
      </c>
      <c r="G1326" s="2">
        <v>8.583333333333341</v>
      </c>
      <c r="H1326">
        <v>379.00000000000057</v>
      </c>
      <c r="I1326">
        <v>379.00000000000057</v>
      </c>
      <c r="J1326" s="7">
        <v>45956</v>
      </c>
      <c r="K1326" s="7">
        <v>45957</v>
      </c>
      <c r="L1326" t="s">
        <v>527</v>
      </c>
      <c r="M1326" t="str">
        <f>IFERROR(INDEX(Table2[Campaign], MATCH(Table4[[#This Row],[Well Name (WellView Version)]], Table2[Well Name
Actual], 0)), "A_Others")</f>
        <v>SLK - 2025</v>
      </c>
      <c r="N1326" s="19">
        <f>IF(Table4[[#This Row],[Report Number]]=_xlfn.MINIFS(Table4[Report Number], Table4[Well Name (WellView Version)], Table4[[#This Row],[Well Name (WellView Version)]]), Table4[[#This Row],[Depth End (MD)]], Table4[[#This Row],[Depth End (MD)]]-F1325)</f>
        <v>3005</v>
      </c>
      <c r="O1326" s="2">
        <f>IF(Table4[[#This Row],[Report Number]]=_xlfn.MINIFS(Table4[Report Number], Table4[Well Name (WellView Version)], Table4[[#This Row],[Well Name (WellView Version)]]), Table4[[#This Row],[Cum Time Log Days_WV]], Table4[[#This Row],[Cum Time Log Days_WV]]-G1325)</f>
        <v>8.3333333333333925E-2</v>
      </c>
      <c r="P1326" s="2">
        <f>(Table4[[#This Row],[dZ ft]]&lt;=50)*Table4[[#This Row],[dT days]]</f>
        <v>0</v>
      </c>
      <c r="Q1326">
        <f>YEAR(Table4[[#This Row],[Report Start Date]])</f>
        <v>2025</v>
      </c>
      <c r="R1326">
        <f>Table4[[#This Row],[Year Start Date]]</f>
        <v>2025</v>
      </c>
    </row>
    <row r="1327" spans="2:18" x14ac:dyDescent="0.3">
      <c r="B1327">
        <v>1325</v>
      </c>
      <c r="C1327" t="s">
        <v>484</v>
      </c>
      <c r="D1327" t="s">
        <v>271</v>
      </c>
      <c r="E1327">
        <v>10</v>
      </c>
      <c r="F1327" s="2">
        <v>1718.9999999999998</v>
      </c>
      <c r="G1327" s="2">
        <v>9.5000000000000071</v>
      </c>
      <c r="H1327">
        <v>0</v>
      </c>
      <c r="I1327">
        <v>0</v>
      </c>
      <c r="J1327" s="7">
        <v>45957</v>
      </c>
      <c r="K1327" s="7">
        <v>45958</v>
      </c>
      <c r="L1327" t="s">
        <v>518</v>
      </c>
      <c r="M1327" t="str">
        <f>IFERROR(INDEX(Table2[Campaign], MATCH(Table4[[#This Row],[Well Name (WellView Version)]], Table2[Well Name
Actual], 0)), "A_Others")</f>
        <v>A_Others</v>
      </c>
      <c r="N1327" s="19">
        <f>IF(Table4[[#This Row],[Report Number]]=_xlfn.MINIFS(Table4[Report Number], Table4[Well Name (WellView Version)], Table4[[#This Row],[Well Name (WellView Version)]]), Table4[[#This Row],[Depth End (MD)]], Table4[[#This Row],[Depth End (MD)]]-F1326)</f>
        <v>-3005</v>
      </c>
      <c r="O1327" s="2">
        <f>IF(Table4[[#This Row],[Report Number]]=_xlfn.MINIFS(Table4[Report Number], Table4[Well Name (WellView Version)], Table4[[#This Row],[Well Name (WellView Version)]]), Table4[[#This Row],[Cum Time Log Days_WV]], Table4[[#This Row],[Cum Time Log Days_WV]]-G1326)</f>
        <v>0.91666666666666607</v>
      </c>
      <c r="P1327" s="2">
        <f>(Table4[[#This Row],[dZ ft]]&lt;=50)*Table4[[#This Row],[dT days]]</f>
        <v>0.91666666666666607</v>
      </c>
      <c r="Q1327">
        <f>YEAR(Table4[[#This Row],[Report Start Date]])</f>
        <v>2025</v>
      </c>
      <c r="R1327">
        <f>Table4[[#This Row],[Year Start Date]]</f>
        <v>2025</v>
      </c>
    </row>
    <row r="1328" spans="2:18" x14ac:dyDescent="0.3">
      <c r="B1328">
        <v>1326</v>
      </c>
      <c r="C1328" t="s">
        <v>44</v>
      </c>
      <c r="D1328" t="s">
        <v>271</v>
      </c>
      <c r="E1328">
        <v>10</v>
      </c>
      <c r="F1328" s="2">
        <v>4782</v>
      </c>
      <c r="G1328" s="2">
        <v>9.5833333333333428</v>
      </c>
      <c r="H1328">
        <v>57.999999999999282</v>
      </c>
      <c r="I1328">
        <v>57.999999999999282</v>
      </c>
      <c r="J1328" s="7">
        <v>45957</v>
      </c>
      <c r="K1328" s="7">
        <v>45958</v>
      </c>
      <c r="L1328" t="s">
        <v>519</v>
      </c>
      <c r="M1328" t="str">
        <f>IFERROR(INDEX(Table2[Campaign], MATCH(Table4[[#This Row],[Well Name (WellView Version)]], Table2[Well Name
Actual], 0)), "A_Others")</f>
        <v>SLK - 2025</v>
      </c>
      <c r="N1328" s="19">
        <f>IF(Table4[[#This Row],[Report Number]]=_xlfn.MINIFS(Table4[Report Number], Table4[Well Name (WellView Version)], Table4[[#This Row],[Well Name (WellView Version)]]), Table4[[#This Row],[Depth End (MD)]], Table4[[#This Row],[Depth End (MD)]]-F1327)</f>
        <v>3063</v>
      </c>
      <c r="O1328" s="2">
        <f>IF(Table4[[#This Row],[Report Number]]=_xlfn.MINIFS(Table4[Report Number], Table4[Well Name (WellView Version)], Table4[[#This Row],[Well Name (WellView Version)]]), Table4[[#This Row],[Cum Time Log Days_WV]], Table4[[#This Row],[Cum Time Log Days_WV]]-G1327)</f>
        <v>8.3333333333335702E-2</v>
      </c>
      <c r="P1328" s="2">
        <f>(Table4[[#This Row],[dZ ft]]&lt;=50)*Table4[[#This Row],[dT days]]</f>
        <v>0</v>
      </c>
      <c r="Q1328">
        <f>YEAR(Table4[[#This Row],[Report Start Date]])</f>
        <v>2025</v>
      </c>
      <c r="R1328">
        <f>Table4[[#This Row],[Year Start Date]]</f>
        <v>2025</v>
      </c>
    </row>
    <row r="1329" spans="2:18" x14ac:dyDescent="0.3">
      <c r="B1329">
        <v>1327</v>
      </c>
      <c r="C1329" t="s">
        <v>44</v>
      </c>
      <c r="D1329" t="s">
        <v>271</v>
      </c>
      <c r="E1329">
        <v>11</v>
      </c>
      <c r="F1329" s="2">
        <v>4782</v>
      </c>
      <c r="G1329" s="2">
        <v>10.583333333333343</v>
      </c>
      <c r="H1329">
        <v>0</v>
      </c>
      <c r="I1329">
        <v>0</v>
      </c>
      <c r="J1329" s="7">
        <v>45958</v>
      </c>
      <c r="K1329" s="7">
        <v>45959</v>
      </c>
      <c r="L1329" t="s">
        <v>519</v>
      </c>
      <c r="M1329" t="str">
        <f>IFERROR(INDEX(Table2[Campaign], MATCH(Table4[[#This Row],[Well Name (WellView Version)]], Table2[Well Name
Actual], 0)), "A_Others")</f>
        <v>SLK - 2025</v>
      </c>
      <c r="N1329" s="19">
        <f>IF(Table4[[#This Row],[Report Number]]=_xlfn.MINIFS(Table4[Report Number], Table4[Well Name (WellView Version)], Table4[[#This Row],[Well Name (WellView Version)]]), Table4[[#This Row],[Depth End (MD)]], Table4[[#This Row],[Depth End (MD)]]-F1328)</f>
        <v>0</v>
      </c>
      <c r="O1329" s="2">
        <f>IF(Table4[[#This Row],[Report Number]]=_xlfn.MINIFS(Table4[Report Number], Table4[Well Name (WellView Version)], Table4[[#This Row],[Well Name (WellView Version)]]), Table4[[#This Row],[Cum Time Log Days_WV]], Table4[[#This Row],[Cum Time Log Days_WV]]-G1328)</f>
        <v>1</v>
      </c>
      <c r="P1329" s="2">
        <f>(Table4[[#This Row],[dZ ft]]&lt;=50)*Table4[[#This Row],[dT days]]</f>
        <v>1</v>
      </c>
      <c r="Q1329">
        <f>YEAR(Table4[[#This Row],[Report Start Date]])</f>
        <v>2025</v>
      </c>
      <c r="R1329">
        <f>Table4[[#This Row],[Year Start Date]]</f>
        <v>2025</v>
      </c>
    </row>
    <row r="1330" spans="2:18" x14ac:dyDescent="0.3">
      <c r="B1330">
        <v>1328</v>
      </c>
      <c r="C1330" t="s">
        <v>484</v>
      </c>
      <c r="D1330" t="s">
        <v>271</v>
      </c>
      <c r="E1330">
        <v>11</v>
      </c>
      <c r="F1330" s="2">
        <v>1718.9999999999998</v>
      </c>
      <c r="G1330" s="2">
        <v>10.500000000000007</v>
      </c>
      <c r="H1330">
        <v>0</v>
      </c>
      <c r="I1330">
        <v>0</v>
      </c>
      <c r="J1330" s="7">
        <v>45958</v>
      </c>
      <c r="K1330" s="7">
        <v>45959</v>
      </c>
      <c r="L1330" t="s">
        <v>518</v>
      </c>
      <c r="M1330" t="str">
        <f>IFERROR(INDEX(Table2[Campaign], MATCH(Table4[[#This Row],[Well Name (WellView Version)]], Table2[Well Name
Actual], 0)), "A_Others")</f>
        <v>A_Others</v>
      </c>
      <c r="N1330" s="19">
        <f>IF(Table4[[#This Row],[Report Number]]=_xlfn.MINIFS(Table4[Report Number], Table4[Well Name (WellView Version)], Table4[[#This Row],[Well Name (WellView Version)]]), Table4[[#This Row],[Depth End (MD)]], Table4[[#This Row],[Depth End (MD)]]-F1329)</f>
        <v>-3063</v>
      </c>
      <c r="O1330" s="2">
        <f>IF(Table4[[#This Row],[Report Number]]=_xlfn.MINIFS(Table4[Report Number], Table4[Well Name (WellView Version)], Table4[[#This Row],[Well Name (WellView Version)]]), Table4[[#This Row],[Cum Time Log Days_WV]], Table4[[#This Row],[Cum Time Log Days_WV]]-G1329)</f>
        <v>-8.3333333333335702E-2</v>
      </c>
      <c r="P1330" s="2">
        <f>(Table4[[#This Row],[dZ ft]]&lt;=50)*Table4[[#This Row],[dT days]]</f>
        <v>-8.3333333333335702E-2</v>
      </c>
      <c r="Q1330">
        <f>YEAR(Table4[[#This Row],[Report Start Date]])</f>
        <v>2025</v>
      </c>
      <c r="R1330">
        <f>Table4[[#This Row],[Year Start Date]]</f>
        <v>2025</v>
      </c>
    </row>
    <row r="1331" spans="2:18" x14ac:dyDescent="0.3">
      <c r="B1331">
        <v>1329</v>
      </c>
      <c r="C1331" t="s">
        <v>44</v>
      </c>
      <c r="D1331" t="s">
        <v>271</v>
      </c>
      <c r="E1331">
        <v>12</v>
      </c>
      <c r="F1331" s="2">
        <v>4782</v>
      </c>
      <c r="G1331" s="2">
        <v>11.583333333333343</v>
      </c>
      <c r="H1331">
        <v>0</v>
      </c>
      <c r="I1331">
        <v>0</v>
      </c>
      <c r="J1331" s="7">
        <v>45959</v>
      </c>
      <c r="K1331" s="7">
        <v>45960</v>
      </c>
      <c r="L1331" t="s">
        <v>521</v>
      </c>
      <c r="M1331" t="str">
        <f>IFERROR(INDEX(Table2[Campaign], MATCH(Table4[[#This Row],[Well Name (WellView Version)]], Table2[Well Name
Actual], 0)), "A_Others")</f>
        <v>SLK - 2025</v>
      </c>
      <c r="N1331" s="19">
        <f>IF(Table4[[#This Row],[Report Number]]=_xlfn.MINIFS(Table4[Report Number], Table4[Well Name (WellView Version)], Table4[[#This Row],[Well Name (WellView Version)]]), Table4[[#This Row],[Depth End (MD)]], Table4[[#This Row],[Depth End (MD)]]-F1330)</f>
        <v>3063</v>
      </c>
      <c r="O1331" s="2">
        <f>IF(Table4[[#This Row],[Report Number]]=_xlfn.MINIFS(Table4[Report Number], Table4[Well Name (WellView Version)], Table4[[#This Row],[Well Name (WellView Version)]]), Table4[[#This Row],[Cum Time Log Days_WV]], Table4[[#This Row],[Cum Time Log Days_WV]]-G1330)</f>
        <v>1.0833333333333357</v>
      </c>
      <c r="P1331" s="2">
        <f>(Table4[[#This Row],[dZ ft]]&lt;=50)*Table4[[#This Row],[dT days]]</f>
        <v>0</v>
      </c>
      <c r="Q1331">
        <f>YEAR(Table4[[#This Row],[Report Start Date]])</f>
        <v>2025</v>
      </c>
      <c r="R1331">
        <f>Table4[[#This Row],[Year Start Date]]</f>
        <v>2025</v>
      </c>
    </row>
    <row r="1332" spans="2:18" x14ac:dyDescent="0.3">
      <c r="B1332">
        <v>1330</v>
      </c>
      <c r="C1332" t="s">
        <v>484</v>
      </c>
      <c r="D1332" t="s">
        <v>271</v>
      </c>
      <c r="E1332">
        <v>12</v>
      </c>
      <c r="F1332" s="2">
        <v>1718.9999999999998</v>
      </c>
      <c r="G1332" s="2">
        <v>11.500000000000007</v>
      </c>
      <c r="H1332">
        <v>0</v>
      </c>
      <c r="I1332">
        <v>0</v>
      </c>
      <c r="J1332" s="7">
        <v>45959</v>
      </c>
      <c r="K1332" s="7">
        <v>45960</v>
      </c>
      <c r="L1332" t="s">
        <v>518</v>
      </c>
      <c r="M1332" t="str">
        <f>IFERROR(INDEX(Table2[Campaign], MATCH(Table4[[#This Row],[Well Name (WellView Version)]], Table2[Well Name
Actual], 0)), "A_Others")</f>
        <v>A_Others</v>
      </c>
      <c r="N1332" s="19">
        <f>IF(Table4[[#This Row],[Report Number]]=_xlfn.MINIFS(Table4[Report Number], Table4[Well Name (WellView Version)], Table4[[#This Row],[Well Name (WellView Version)]]), Table4[[#This Row],[Depth End (MD)]], Table4[[#This Row],[Depth End (MD)]]-F1331)</f>
        <v>-3063</v>
      </c>
      <c r="O1332" s="2">
        <f>IF(Table4[[#This Row],[Report Number]]=_xlfn.MINIFS(Table4[Report Number], Table4[Well Name (WellView Version)], Table4[[#This Row],[Well Name (WellView Version)]]), Table4[[#This Row],[Cum Time Log Days_WV]], Table4[[#This Row],[Cum Time Log Days_WV]]-G1331)</f>
        <v>-8.3333333333335702E-2</v>
      </c>
      <c r="P1332" s="2">
        <f>(Table4[[#This Row],[dZ ft]]&lt;=50)*Table4[[#This Row],[dT days]]</f>
        <v>-8.3333333333335702E-2</v>
      </c>
      <c r="Q1332">
        <f>YEAR(Table4[[#This Row],[Report Start Date]])</f>
        <v>2025</v>
      </c>
      <c r="R1332">
        <f>Table4[[#This Row],[Year Start Date]]</f>
        <v>2025</v>
      </c>
    </row>
    <row r="1333" spans="2:18" x14ac:dyDescent="0.3">
      <c r="B1333">
        <v>1331</v>
      </c>
      <c r="C1333" t="s">
        <v>484</v>
      </c>
      <c r="D1333" t="s">
        <v>271</v>
      </c>
      <c r="E1333">
        <v>13</v>
      </c>
      <c r="F1333" s="2">
        <v>2628</v>
      </c>
      <c r="G1333" s="2">
        <v>12.500000000000007</v>
      </c>
      <c r="H1333">
        <v>909.00000000000011</v>
      </c>
      <c r="I1333">
        <v>909.00000000000011</v>
      </c>
      <c r="J1333" s="7">
        <v>45960</v>
      </c>
      <c r="K1333" s="7">
        <v>45961</v>
      </c>
      <c r="L1333" t="s">
        <v>518</v>
      </c>
      <c r="M1333" t="str">
        <f>IFERROR(INDEX(Table2[Campaign], MATCH(Table4[[#This Row],[Well Name (WellView Version)]], Table2[Well Name
Actual], 0)), "A_Others")</f>
        <v>A_Others</v>
      </c>
      <c r="N1333" s="19">
        <f>IF(Table4[[#This Row],[Report Number]]=_xlfn.MINIFS(Table4[Report Number], Table4[Well Name (WellView Version)], Table4[[#This Row],[Well Name (WellView Version)]]), Table4[[#This Row],[Depth End (MD)]], Table4[[#This Row],[Depth End (MD)]]-F1332)</f>
        <v>909.00000000000023</v>
      </c>
      <c r="O1333" s="2">
        <f>IF(Table4[[#This Row],[Report Number]]=_xlfn.MINIFS(Table4[Report Number], Table4[Well Name (WellView Version)], Table4[[#This Row],[Well Name (WellView Version)]]), Table4[[#This Row],[Cum Time Log Days_WV]], Table4[[#This Row],[Cum Time Log Days_WV]]-G1332)</f>
        <v>1</v>
      </c>
      <c r="P1333" s="2">
        <f>(Table4[[#This Row],[dZ ft]]&lt;=50)*Table4[[#This Row],[dT days]]</f>
        <v>0</v>
      </c>
      <c r="Q1333">
        <f>YEAR(Table4[[#This Row],[Report Start Date]])</f>
        <v>2025</v>
      </c>
      <c r="R1333">
        <f>Table4[[#This Row],[Year Start Date]]</f>
        <v>2025</v>
      </c>
    </row>
    <row r="1334" spans="2:18" x14ac:dyDescent="0.3">
      <c r="B1334">
        <v>1332</v>
      </c>
      <c r="C1334" t="s">
        <v>44</v>
      </c>
      <c r="D1334" t="s">
        <v>271</v>
      </c>
      <c r="E1334">
        <v>13</v>
      </c>
      <c r="F1334" s="2">
        <v>4782</v>
      </c>
      <c r="G1334" s="2">
        <v>12.583333333333343</v>
      </c>
      <c r="H1334">
        <v>0</v>
      </c>
      <c r="I1334">
        <v>0</v>
      </c>
      <c r="J1334" s="7">
        <v>45960</v>
      </c>
      <c r="K1334" s="7">
        <v>45961</v>
      </c>
      <c r="L1334" t="s">
        <v>521</v>
      </c>
      <c r="M1334" t="str">
        <f>IFERROR(INDEX(Table2[Campaign], MATCH(Table4[[#This Row],[Well Name (WellView Version)]], Table2[Well Name
Actual], 0)), "A_Others")</f>
        <v>SLK - 2025</v>
      </c>
      <c r="N1334" s="19">
        <f>IF(Table4[[#This Row],[Report Number]]=_xlfn.MINIFS(Table4[Report Number], Table4[Well Name (WellView Version)], Table4[[#This Row],[Well Name (WellView Version)]]), Table4[[#This Row],[Depth End (MD)]], Table4[[#This Row],[Depth End (MD)]]-F1333)</f>
        <v>2154</v>
      </c>
      <c r="O1334" s="2">
        <f>IF(Table4[[#This Row],[Report Number]]=_xlfn.MINIFS(Table4[Report Number], Table4[Well Name (WellView Version)], Table4[[#This Row],[Well Name (WellView Version)]]), Table4[[#This Row],[Cum Time Log Days_WV]], Table4[[#This Row],[Cum Time Log Days_WV]]-G1333)</f>
        <v>8.3333333333335702E-2</v>
      </c>
      <c r="P1334" s="2">
        <f>(Table4[[#This Row],[dZ ft]]&lt;=50)*Table4[[#This Row],[dT days]]</f>
        <v>0</v>
      </c>
      <c r="Q1334">
        <f>YEAR(Table4[[#This Row],[Report Start Date]])</f>
        <v>2025</v>
      </c>
      <c r="R1334">
        <f>Table4[[#This Row],[Year Start Date]]</f>
        <v>2025</v>
      </c>
    </row>
    <row r="1335" spans="2:18" x14ac:dyDescent="0.3">
      <c r="B1335">
        <v>1333</v>
      </c>
      <c r="C1335" t="s">
        <v>44</v>
      </c>
      <c r="D1335" t="s">
        <v>271</v>
      </c>
      <c r="E1335">
        <v>14</v>
      </c>
      <c r="F1335" s="2">
        <v>4782</v>
      </c>
      <c r="G1335" s="2">
        <v>13.583333333333343</v>
      </c>
      <c r="H1335">
        <v>0</v>
      </c>
      <c r="I1335">
        <v>0</v>
      </c>
      <c r="J1335" s="7">
        <v>45961</v>
      </c>
      <c r="K1335" s="7">
        <v>45962</v>
      </c>
      <c r="L1335" t="s">
        <v>521</v>
      </c>
      <c r="M1335" t="str">
        <f>IFERROR(INDEX(Table2[Campaign], MATCH(Table4[[#This Row],[Well Name (WellView Version)]], Table2[Well Name
Actual], 0)), "A_Others")</f>
        <v>SLK - 2025</v>
      </c>
      <c r="N1335" s="19">
        <f>IF(Table4[[#This Row],[Report Number]]=_xlfn.MINIFS(Table4[Report Number], Table4[Well Name (WellView Version)], Table4[[#This Row],[Well Name (WellView Version)]]), Table4[[#This Row],[Depth End (MD)]], Table4[[#This Row],[Depth End (MD)]]-F1334)</f>
        <v>0</v>
      </c>
      <c r="O1335" s="2">
        <f>IF(Table4[[#This Row],[Report Number]]=_xlfn.MINIFS(Table4[Report Number], Table4[Well Name (WellView Version)], Table4[[#This Row],[Well Name (WellView Version)]]), Table4[[#This Row],[Cum Time Log Days_WV]], Table4[[#This Row],[Cum Time Log Days_WV]]-G1334)</f>
        <v>1</v>
      </c>
      <c r="P1335" s="2">
        <f>(Table4[[#This Row],[dZ ft]]&lt;=50)*Table4[[#This Row],[dT days]]</f>
        <v>1</v>
      </c>
      <c r="Q1335">
        <f>YEAR(Table4[[#This Row],[Report Start Date]])</f>
        <v>2025</v>
      </c>
      <c r="R1335">
        <f>Table4[[#This Row],[Year Start Date]]</f>
        <v>2025</v>
      </c>
    </row>
    <row r="1336" spans="2:18" x14ac:dyDescent="0.3">
      <c r="B1336">
        <v>1334</v>
      </c>
      <c r="C1336" t="s">
        <v>484</v>
      </c>
      <c r="D1336" t="s">
        <v>271</v>
      </c>
      <c r="E1336">
        <v>14</v>
      </c>
      <c r="F1336" s="2">
        <v>3293</v>
      </c>
      <c r="G1336" s="2">
        <v>13.500000000000007</v>
      </c>
      <c r="H1336">
        <v>696.00000000000034</v>
      </c>
      <c r="I1336">
        <v>666</v>
      </c>
      <c r="J1336" s="7">
        <v>45961</v>
      </c>
      <c r="K1336" s="7">
        <v>45962</v>
      </c>
      <c r="L1336" t="s">
        <v>518</v>
      </c>
      <c r="M1336" t="str">
        <f>IFERROR(INDEX(Table2[Campaign], MATCH(Table4[[#This Row],[Well Name (WellView Version)]], Table2[Well Name
Actual], 0)), "A_Others")</f>
        <v>A_Others</v>
      </c>
      <c r="N1336" s="19">
        <f>IF(Table4[[#This Row],[Report Number]]=_xlfn.MINIFS(Table4[Report Number], Table4[Well Name (WellView Version)], Table4[[#This Row],[Well Name (WellView Version)]]), Table4[[#This Row],[Depth End (MD)]], Table4[[#This Row],[Depth End (MD)]]-F1335)</f>
        <v>-1489</v>
      </c>
      <c r="O1336" s="2">
        <f>IF(Table4[[#This Row],[Report Number]]=_xlfn.MINIFS(Table4[Report Number], Table4[Well Name (WellView Version)], Table4[[#This Row],[Well Name (WellView Version)]]), Table4[[#This Row],[Cum Time Log Days_WV]], Table4[[#This Row],[Cum Time Log Days_WV]]-G1335)</f>
        <v>-8.3333333333335702E-2</v>
      </c>
      <c r="P1336" s="2">
        <f>(Table4[[#This Row],[dZ ft]]&lt;=50)*Table4[[#This Row],[dT days]]</f>
        <v>-8.3333333333335702E-2</v>
      </c>
      <c r="Q1336">
        <f>YEAR(Table4[[#This Row],[Report Start Date]])</f>
        <v>2025</v>
      </c>
      <c r="R1336">
        <f>Table4[[#This Row],[Year Start Date]]</f>
        <v>2025</v>
      </c>
    </row>
    <row r="1337" spans="2:18" x14ac:dyDescent="0.3">
      <c r="B1337">
        <v>1335</v>
      </c>
      <c r="C1337" t="s">
        <v>44</v>
      </c>
      <c r="D1337" t="s">
        <v>271</v>
      </c>
      <c r="E1337">
        <v>15</v>
      </c>
      <c r="F1337" s="2">
        <v>5920</v>
      </c>
      <c r="G1337" s="2">
        <v>14.583333333333343</v>
      </c>
      <c r="H1337">
        <v>1138.0000000000007</v>
      </c>
      <c r="I1337">
        <v>1138.0000000000007</v>
      </c>
      <c r="J1337" s="7">
        <v>45962</v>
      </c>
      <c r="K1337" s="7">
        <v>45963</v>
      </c>
      <c r="L1337" t="s">
        <v>521</v>
      </c>
      <c r="M1337" t="str">
        <f>IFERROR(INDEX(Table2[Campaign], MATCH(Table4[[#This Row],[Well Name (WellView Version)]], Table2[Well Name
Actual], 0)), "A_Others")</f>
        <v>SLK - 2025</v>
      </c>
      <c r="N1337" s="19">
        <f>IF(Table4[[#This Row],[Report Number]]=_xlfn.MINIFS(Table4[Report Number], Table4[Well Name (WellView Version)], Table4[[#This Row],[Well Name (WellView Version)]]), Table4[[#This Row],[Depth End (MD)]], Table4[[#This Row],[Depth End (MD)]]-F1336)</f>
        <v>2627</v>
      </c>
      <c r="O1337" s="2">
        <f>IF(Table4[[#This Row],[Report Number]]=_xlfn.MINIFS(Table4[Report Number], Table4[Well Name (WellView Version)], Table4[[#This Row],[Well Name (WellView Version)]]), Table4[[#This Row],[Cum Time Log Days_WV]], Table4[[#This Row],[Cum Time Log Days_WV]]-G1336)</f>
        <v>1.0833333333333357</v>
      </c>
      <c r="P1337" s="2">
        <f>(Table4[[#This Row],[dZ ft]]&lt;=50)*Table4[[#This Row],[dT days]]</f>
        <v>0</v>
      </c>
      <c r="Q1337">
        <f>YEAR(Table4[[#This Row],[Report Start Date]])</f>
        <v>2025</v>
      </c>
      <c r="R1337">
        <f>Table4[[#This Row],[Year Start Date]]</f>
        <v>2025</v>
      </c>
    </row>
    <row r="1338" spans="2:18" x14ac:dyDescent="0.3">
      <c r="B1338">
        <v>1336</v>
      </c>
      <c r="C1338" t="s">
        <v>484</v>
      </c>
      <c r="D1338" t="s">
        <v>271</v>
      </c>
      <c r="E1338">
        <v>15</v>
      </c>
      <c r="F1338" s="2">
        <v>3293</v>
      </c>
      <c r="G1338" s="2">
        <v>14.500000000000007</v>
      </c>
      <c r="H1338">
        <v>0</v>
      </c>
      <c r="I1338">
        <v>0</v>
      </c>
      <c r="J1338" s="7">
        <v>45962</v>
      </c>
      <c r="K1338" s="7">
        <v>45963</v>
      </c>
      <c r="L1338" t="s">
        <v>533</v>
      </c>
      <c r="M1338" t="str">
        <f>IFERROR(INDEX(Table2[Campaign], MATCH(Table4[[#This Row],[Well Name (WellView Version)]], Table2[Well Name
Actual], 0)), "A_Others")</f>
        <v>A_Others</v>
      </c>
      <c r="N1338" s="19">
        <f>IF(Table4[[#This Row],[Report Number]]=_xlfn.MINIFS(Table4[Report Number], Table4[Well Name (WellView Version)], Table4[[#This Row],[Well Name (WellView Version)]]), Table4[[#This Row],[Depth End (MD)]], Table4[[#This Row],[Depth End (MD)]]-F1337)</f>
        <v>-2627</v>
      </c>
      <c r="O1338" s="2">
        <f>IF(Table4[[#This Row],[Report Number]]=_xlfn.MINIFS(Table4[Report Number], Table4[Well Name (WellView Version)], Table4[[#This Row],[Well Name (WellView Version)]]), Table4[[#This Row],[Cum Time Log Days_WV]], Table4[[#This Row],[Cum Time Log Days_WV]]-G1337)</f>
        <v>-8.3333333333335702E-2</v>
      </c>
      <c r="P1338" s="2">
        <f>(Table4[[#This Row],[dZ ft]]&lt;=50)*Table4[[#This Row],[dT days]]</f>
        <v>-8.3333333333335702E-2</v>
      </c>
      <c r="Q1338">
        <f>YEAR(Table4[[#This Row],[Report Start Date]])</f>
        <v>2025</v>
      </c>
      <c r="R1338">
        <f>Table4[[#This Row],[Year Start Date]]</f>
        <v>2025</v>
      </c>
    </row>
    <row r="1339" spans="2:18" x14ac:dyDescent="0.3">
      <c r="B1339">
        <v>1337</v>
      </c>
      <c r="C1339" t="s">
        <v>484</v>
      </c>
      <c r="D1339" t="s">
        <v>271</v>
      </c>
      <c r="E1339">
        <v>16</v>
      </c>
      <c r="F1339" s="2">
        <v>3293</v>
      </c>
      <c r="G1339" s="2">
        <v>15.500000000000007</v>
      </c>
      <c r="H1339">
        <v>0</v>
      </c>
      <c r="I1339">
        <v>0</v>
      </c>
      <c r="J1339" s="7">
        <v>45963</v>
      </c>
      <c r="K1339" s="7">
        <v>45964</v>
      </c>
      <c r="L1339" t="s">
        <v>533</v>
      </c>
      <c r="M1339" t="str">
        <f>IFERROR(INDEX(Table2[Campaign], MATCH(Table4[[#This Row],[Well Name (WellView Version)]], Table2[Well Name
Actual], 0)), "A_Others")</f>
        <v>A_Others</v>
      </c>
      <c r="N1339" s="19">
        <f>IF(Table4[[#This Row],[Report Number]]=_xlfn.MINIFS(Table4[Report Number], Table4[Well Name (WellView Version)], Table4[[#This Row],[Well Name (WellView Version)]]), Table4[[#This Row],[Depth End (MD)]], Table4[[#This Row],[Depth End (MD)]]-F1338)</f>
        <v>0</v>
      </c>
      <c r="O1339" s="2">
        <f>IF(Table4[[#This Row],[Report Number]]=_xlfn.MINIFS(Table4[Report Number], Table4[Well Name (WellView Version)], Table4[[#This Row],[Well Name (WellView Version)]]), Table4[[#This Row],[Cum Time Log Days_WV]], Table4[[#This Row],[Cum Time Log Days_WV]]-G1338)</f>
        <v>1</v>
      </c>
      <c r="P1339" s="2">
        <f>(Table4[[#This Row],[dZ ft]]&lt;=50)*Table4[[#This Row],[dT days]]</f>
        <v>1</v>
      </c>
      <c r="Q1339">
        <f>YEAR(Table4[[#This Row],[Report Start Date]])</f>
        <v>2025</v>
      </c>
      <c r="R1339">
        <f>Table4[[#This Row],[Year Start Date]]</f>
        <v>2025</v>
      </c>
    </row>
    <row r="1340" spans="2:18" x14ac:dyDescent="0.3">
      <c r="B1340">
        <v>1338</v>
      </c>
      <c r="C1340" t="s">
        <v>44</v>
      </c>
      <c r="D1340" t="s">
        <v>271</v>
      </c>
      <c r="E1340">
        <v>16</v>
      </c>
      <c r="F1340" s="2">
        <v>7135.9999999999991</v>
      </c>
      <c r="G1340" s="2">
        <v>15.583333333333343</v>
      </c>
      <c r="H1340">
        <v>1215.9999999999991</v>
      </c>
      <c r="I1340">
        <v>1215.9999999999991</v>
      </c>
      <c r="J1340" s="7">
        <v>45963</v>
      </c>
      <c r="K1340" s="7">
        <v>45964</v>
      </c>
      <c r="L1340" t="s">
        <v>521</v>
      </c>
      <c r="M1340" t="str">
        <f>IFERROR(INDEX(Table2[Campaign], MATCH(Table4[[#This Row],[Well Name (WellView Version)]], Table2[Well Name
Actual], 0)), "A_Others")</f>
        <v>SLK - 2025</v>
      </c>
      <c r="N1340" s="19">
        <f>IF(Table4[[#This Row],[Report Number]]=_xlfn.MINIFS(Table4[Report Number], Table4[Well Name (WellView Version)], Table4[[#This Row],[Well Name (WellView Version)]]), Table4[[#This Row],[Depth End (MD)]], Table4[[#This Row],[Depth End (MD)]]-F1339)</f>
        <v>3842.9999999999991</v>
      </c>
      <c r="O1340" s="2">
        <f>IF(Table4[[#This Row],[Report Number]]=_xlfn.MINIFS(Table4[Report Number], Table4[Well Name (WellView Version)], Table4[[#This Row],[Well Name (WellView Version)]]), Table4[[#This Row],[Cum Time Log Days_WV]], Table4[[#This Row],[Cum Time Log Days_WV]]-G1339)</f>
        <v>8.3333333333335702E-2</v>
      </c>
      <c r="P1340" s="2">
        <f>(Table4[[#This Row],[dZ ft]]&lt;=50)*Table4[[#This Row],[dT days]]</f>
        <v>0</v>
      </c>
      <c r="Q1340">
        <f>YEAR(Table4[[#This Row],[Report Start Date]])</f>
        <v>2025</v>
      </c>
      <c r="R1340">
        <f>Table4[[#This Row],[Year Start Date]]</f>
        <v>2025</v>
      </c>
    </row>
    <row r="1341" spans="2:18" x14ac:dyDescent="0.3">
      <c r="B1341">
        <v>1339</v>
      </c>
      <c r="C1341" t="s">
        <v>484</v>
      </c>
      <c r="D1341" t="s">
        <v>271</v>
      </c>
      <c r="E1341">
        <v>17</v>
      </c>
      <c r="F1341" s="2">
        <v>3946</v>
      </c>
      <c r="G1341" s="2">
        <v>16.500000000000007</v>
      </c>
      <c r="H1341">
        <v>653</v>
      </c>
      <c r="I1341">
        <v>653</v>
      </c>
      <c r="J1341" s="7">
        <v>45964</v>
      </c>
      <c r="K1341" s="7">
        <v>45965</v>
      </c>
      <c r="L1341" t="s">
        <v>533</v>
      </c>
      <c r="M1341" t="str">
        <f>IFERROR(INDEX(Table2[Campaign], MATCH(Table4[[#This Row],[Well Name (WellView Version)]], Table2[Well Name
Actual], 0)), "A_Others")</f>
        <v>A_Others</v>
      </c>
      <c r="N1341" s="19">
        <f>IF(Table4[[#This Row],[Report Number]]=_xlfn.MINIFS(Table4[Report Number], Table4[Well Name (WellView Version)], Table4[[#This Row],[Well Name (WellView Version)]]), Table4[[#This Row],[Depth End (MD)]], Table4[[#This Row],[Depth End (MD)]]-F1340)</f>
        <v>-3189.9999999999991</v>
      </c>
      <c r="O1341" s="2">
        <f>IF(Table4[[#This Row],[Report Number]]=_xlfn.MINIFS(Table4[Report Number], Table4[Well Name (WellView Version)], Table4[[#This Row],[Well Name (WellView Version)]]), Table4[[#This Row],[Cum Time Log Days_WV]], Table4[[#This Row],[Cum Time Log Days_WV]]-G1340)</f>
        <v>0.9166666666666643</v>
      </c>
      <c r="P1341" s="2">
        <f>(Table4[[#This Row],[dZ ft]]&lt;=50)*Table4[[#This Row],[dT days]]</f>
        <v>0.9166666666666643</v>
      </c>
      <c r="Q1341">
        <f>YEAR(Table4[[#This Row],[Report Start Date]])</f>
        <v>2025</v>
      </c>
      <c r="R1341">
        <f>Table4[[#This Row],[Year Start Date]]</f>
        <v>2025</v>
      </c>
    </row>
    <row r="1342" spans="2:18" x14ac:dyDescent="0.3">
      <c r="B1342">
        <v>1340</v>
      </c>
      <c r="C1342" t="s">
        <v>44</v>
      </c>
      <c r="D1342" t="s">
        <v>271</v>
      </c>
      <c r="E1342">
        <v>17</v>
      </c>
      <c r="F1342" s="2">
        <v>8390</v>
      </c>
      <c r="G1342" s="2">
        <v>16.583333333333343</v>
      </c>
      <c r="H1342">
        <v>1254</v>
      </c>
      <c r="I1342">
        <v>1254</v>
      </c>
      <c r="J1342" s="7">
        <v>45964</v>
      </c>
      <c r="K1342" s="7">
        <v>45965</v>
      </c>
      <c r="L1342" t="s">
        <v>521</v>
      </c>
      <c r="M1342" t="str">
        <f>IFERROR(INDEX(Table2[Campaign], MATCH(Table4[[#This Row],[Well Name (WellView Version)]], Table2[Well Name
Actual], 0)), "A_Others")</f>
        <v>SLK - 2025</v>
      </c>
      <c r="N1342" s="19">
        <f>IF(Table4[[#This Row],[Report Number]]=_xlfn.MINIFS(Table4[Report Number], Table4[Well Name (WellView Version)], Table4[[#This Row],[Well Name (WellView Version)]]), Table4[[#This Row],[Depth End (MD)]], Table4[[#This Row],[Depth End (MD)]]-F1341)</f>
        <v>4444</v>
      </c>
      <c r="O1342" s="2">
        <f>IF(Table4[[#This Row],[Report Number]]=_xlfn.MINIFS(Table4[Report Number], Table4[Well Name (WellView Version)], Table4[[#This Row],[Well Name (WellView Version)]]), Table4[[#This Row],[Cum Time Log Days_WV]], Table4[[#This Row],[Cum Time Log Days_WV]]-G1341)</f>
        <v>8.3333333333335702E-2</v>
      </c>
      <c r="P1342" s="2">
        <f>(Table4[[#This Row],[dZ ft]]&lt;=50)*Table4[[#This Row],[dT days]]</f>
        <v>0</v>
      </c>
      <c r="Q1342">
        <f>YEAR(Table4[[#This Row],[Report Start Date]])</f>
        <v>2025</v>
      </c>
      <c r="R1342">
        <f>Table4[[#This Row],[Year Start Date]]</f>
        <v>2025</v>
      </c>
    </row>
    <row r="1343" spans="2:18" x14ac:dyDescent="0.3">
      <c r="B1343">
        <v>1341</v>
      </c>
      <c r="C1343" t="s">
        <v>484</v>
      </c>
      <c r="D1343" t="s">
        <v>271</v>
      </c>
      <c r="E1343">
        <v>18</v>
      </c>
      <c r="F1343" s="2">
        <v>4700</v>
      </c>
      <c r="G1343" s="2">
        <v>17.500000000000007</v>
      </c>
      <c r="H1343">
        <v>754.00000000000045</v>
      </c>
      <c r="I1343">
        <v>754.00000000000045</v>
      </c>
      <c r="J1343" s="7">
        <v>45965</v>
      </c>
      <c r="K1343" s="7">
        <v>45966</v>
      </c>
      <c r="L1343" t="s">
        <v>533</v>
      </c>
      <c r="M1343" t="str">
        <f>IFERROR(INDEX(Table2[Campaign], MATCH(Table4[[#This Row],[Well Name (WellView Version)]], Table2[Well Name
Actual], 0)), "A_Others")</f>
        <v>A_Others</v>
      </c>
      <c r="N1343" s="19">
        <f>IF(Table4[[#This Row],[Report Number]]=_xlfn.MINIFS(Table4[Report Number], Table4[Well Name (WellView Version)], Table4[[#This Row],[Well Name (WellView Version)]]), Table4[[#This Row],[Depth End (MD)]], Table4[[#This Row],[Depth End (MD)]]-F1342)</f>
        <v>-3690</v>
      </c>
      <c r="O1343" s="2">
        <f>IF(Table4[[#This Row],[Report Number]]=_xlfn.MINIFS(Table4[Report Number], Table4[Well Name (WellView Version)], Table4[[#This Row],[Well Name (WellView Version)]]), Table4[[#This Row],[Cum Time Log Days_WV]], Table4[[#This Row],[Cum Time Log Days_WV]]-G1342)</f>
        <v>0.9166666666666643</v>
      </c>
      <c r="P1343" s="2">
        <f>(Table4[[#This Row],[dZ ft]]&lt;=50)*Table4[[#This Row],[dT days]]</f>
        <v>0.9166666666666643</v>
      </c>
      <c r="Q1343">
        <f>YEAR(Table4[[#This Row],[Report Start Date]])</f>
        <v>2025</v>
      </c>
      <c r="R1343">
        <f>Table4[[#This Row],[Year Start Date]]</f>
        <v>2025</v>
      </c>
    </row>
    <row r="1344" spans="2:18" x14ac:dyDescent="0.3">
      <c r="B1344">
        <v>1342</v>
      </c>
      <c r="C1344" t="s">
        <v>44</v>
      </c>
      <c r="D1344" t="s">
        <v>271</v>
      </c>
      <c r="E1344">
        <v>18</v>
      </c>
      <c r="F1344" s="2">
        <v>9000</v>
      </c>
      <c r="G1344" s="2">
        <v>17.583333333333343</v>
      </c>
      <c r="H1344">
        <v>610.00000000000102</v>
      </c>
      <c r="I1344">
        <v>610.00000000000102</v>
      </c>
      <c r="J1344" s="7">
        <v>45965</v>
      </c>
      <c r="K1344" s="7">
        <v>45966</v>
      </c>
      <c r="L1344" t="s">
        <v>521</v>
      </c>
      <c r="M1344" t="str">
        <f>IFERROR(INDEX(Table2[Campaign], MATCH(Table4[[#This Row],[Well Name (WellView Version)]], Table2[Well Name
Actual], 0)), "A_Others")</f>
        <v>SLK - 2025</v>
      </c>
      <c r="N1344" s="19">
        <f>IF(Table4[[#This Row],[Report Number]]=_xlfn.MINIFS(Table4[Report Number], Table4[Well Name (WellView Version)], Table4[[#This Row],[Well Name (WellView Version)]]), Table4[[#This Row],[Depth End (MD)]], Table4[[#This Row],[Depth End (MD)]]-F1343)</f>
        <v>4300</v>
      </c>
      <c r="O1344" s="2">
        <f>IF(Table4[[#This Row],[Report Number]]=_xlfn.MINIFS(Table4[Report Number], Table4[Well Name (WellView Version)], Table4[[#This Row],[Well Name (WellView Version)]]), Table4[[#This Row],[Cum Time Log Days_WV]], Table4[[#This Row],[Cum Time Log Days_WV]]-G1343)</f>
        <v>8.3333333333335702E-2</v>
      </c>
      <c r="P1344" s="2">
        <f>(Table4[[#This Row],[dZ ft]]&lt;=50)*Table4[[#This Row],[dT days]]</f>
        <v>0</v>
      </c>
      <c r="Q1344">
        <f>YEAR(Table4[[#This Row],[Report Start Date]])</f>
        <v>2025</v>
      </c>
      <c r="R1344">
        <f>Table4[[#This Row],[Year Start Date]]</f>
        <v>2025</v>
      </c>
    </row>
    <row r="1345" spans="2:18" x14ac:dyDescent="0.3">
      <c r="B1345">
        <v>1343</v>
      </c>
      <c r="C1345" t="s">
        <v>484</v>
      </c>
      <c r="D1345" t="s">
        <v>271</v>
      </c>
      <c r="E1345">
        <v>19</v>
      </c>
      <c r="F1345" s="2">
        <v>4996</v>
      </c>
      <c r="G1345" s="2">
        <v>18.500000000000007</v>
      </c>
      <c r="H1345">
        <v>296.00000000000017</v>
      </c>
      <c r="I1345">
        <v>296.00000000000017</v>
      </c>
      <c r="J1345" s="7">
        <v>45966</v>
      </c>
      <c r="K1345" s="7">
        <v>45967</v>
      </c>
      <c r="L1345" t="s">
        <v>520</v>
      </c>
      <c r="M1345" t="str">
        <f>IFERROR(INDEX(Table2[Campaign], MATCH(Table4[[#This Row],[Well Name (WellView Version)]], Table2[Well Name
Actual], 0)), "A_Others")</f>
        <v>A_Others</v>
      </c>
      <c r="N1345" s="19">
        <f>IF(Table4[[#This Row],[Report Number]]=_xlfn.MINIFS(Table4[Report Number], Table4[Well Name (WellView Version)], Table4[[#This Row],[Well Name (WellView Version)]]), Table4[[#This Row],[Depth End (MD)]], Table4[[#This Row],[Depth End (MD)]]-F1344)</f>
        <v>-4004</v>
      </c>
      <c r="O1345" s="2">
        <f>IF(Table4[[#This Row],[Report Number]]=_xlfn.MINIFS(Table4[Report Number], Table4[Well Name (WellView Version)], Table4[[#This Row],[Well Name (WellView Version)]]), Table4[[#This Row],[Cum Time Log Days_WV]], Table4[[#This Row],[Cum Time Log Days_WV]]-G1344)</f>
        <v>0.9166666666666643</v>
      </c>
      <c r="P1345" s="2">
        <f>(Table4[[#This Row],[dZ ft]]&lt;=50)*Table4[[#This Row],[dT days]]</f>
        <v>0.9166666666666643</v>
      </c>
      <c r="Q1345">
        <f>YEAR(Table4[[#This Row],[Report Start Date]])</f>
        <v>2025</v>
      </c>
      <c r="R1345">
        <f>Table4[[#This Row],[Year Start Date]]</f>
        <v>2025</v>
      </c>
    </row>
    <row r="1346" spans="2:18" x14ac:dyDescent="0.3">
      <c r="B1346">
        <v>1344</v>
      </c>
      <c r="C1346" t="s">
        <v>44</v>
      </c>
      <c r="D1346" t="s">
        <v>271</v>
      </c>
      <c r="E1346">
        <v>19</v>
      </c>
      <c r="F1346" s="2">
        <v>9000</v>
      </c>
      <c r="G1346" s="2">
        <v>18.583333333333343</v>
      </c>
      <c r="J1346" s="7">
        <v>45966</v>
      </c>
      <c r="K1346" s="7">
        <v>45967</v>
      </c>
      <c r="L1346" t="s">
        <v>521</v>
      </c>
      <c r="M1346" t="str">
        <f>IFERROR(INDEX(Table2[Campaign], MATCH(Table4[[#This Row],[Well Name (WellView Version)]], Table2[Well Name
Actual], 0)), "A_Others")</f>
        <v>SLK - 2025</v>
      </c>
      <c r="N1346" s="19">
        <f>IF(Table4[[#This Row],[Report Number]]=_xlfn.MINIFS(Table4[Report Number], Table4[Well Name (WellView Version)], Table4[[#This Row],[Well Name (WellView Version)]]), Table4[[#This Row],[Depth End (MD)]], Table4[[#This Row],[Depth End (MD)]]-F1345)</f>
        <v>4004</v>
      </c>
      <c r="O1346" s="2">
        <f>IF(Table4[[#This Row],[Report Number]]=_xlfn.MINIFS(Table4[Report Number], Table4[Well Name (WellView Version)], Table4[[#This Row],[Well Name (WellView Version)]]), Table4[[#This Row],[Cum Time Log Days_WV]], Table4[[#This Row],[Cum Time Log Days_WV]]-G1345)</f>
        <v>8.3333333333335702E-2</v>
      </c>
      <c r="P1346" s="2">
        <f>(Table4[[#This Row],[dZ ft]]&lt;=50)*Table4[[#This Row],[dT days]]</f>
        <v>0</v>
      </c>
      <c r="Q1346">
        <f>YEAR(Table4[[#This Row],[Report Start Date]])</f>
        <v>2025</v>
      </c>
      <c r="R1346">
        <f>Table4[[#This Row],[Year Start Date]]</f>
        <v>2025</v>
      </c>
    </row>
    <row r="1347" spans="2:18" x14ac:dyDescent="0.3">
      <c r="B1347">
        <v>1345</v>
      </c>
      <c r="C1347" t="s">
        <v>484</v>
      </c>
      <c r="D1347" t="s">
        <v>271</v>
      </c>
      <c r="E1347">
        <v>20</v>
      </c>
      <c r="F1347" s="2">
        <v>4996</v>
      </c>
      <c r="G1347" s="2">
        <v>19.500000000000007</v>
      </c>
      <c r="H1347">
        <v>0</v>
      </c>
      <c r="I1347">
        <v>0</v>
      </c>
      <c r="J1347" s="7">
        <v>45967</v>
      </c>
      <c r="K1347" s="7">
        <v>45968</v>
      </c>
      <c r="L1347" t="s">
        <v>520</v>
      </c>
      <c r="M1347" t="str">
        <f>IFERROR(INDEX(Table2[Campaign], MATCH(Table4[[#This Row],[Well Name (WellView Version)]], Table2[Well Name
Actual], 0)), "A_Others")</f>
        <v>A_Others</v>
      </c>
      <c r="N1347" s="19">
        <f>IF(Table4[[#This Row],[Report Number]]=_xlfn.MINIFS(Table4[Report Number], Table4[Well Name (WellView Version)], Table4[[#This Row],[Well Name (WellView Version)]]), Table4[[#This Row],[Depth End (MD)]], Table4[[#This Row],[Depth End (MD)]]-F1346)</f>
        <v>-4004</v>
      </c>
      <c r="O1347" s="2">
        <f>IF(Table4[[#This Row],[Report Number]]=_xlfn.MINIFS(Table4[Report Number], Table4[Well Name (WellView Version)], Table4[[#This Row],[Well Name (WellView Version)]]), Table4[[#This Row],[Cum Time Log Days_WV]], Table4[[#This Row],[Cum Time Log Days_WV]]-G1346)</f>
        <v>0.9166666666666643</v>
      </c>
      <c r="P1347" s="2">
        <f>(Table4[[#This Row],[dZ ft]]&lt;=50)*Table4[[#This Row],[dT days]]</f>
        <v>0.9166666666666643</v>
      </c>
      <c r="Q1347">
        <f>YEAR(Table4[[#This Row],[Report Start Date]])</f>
        <v>2025</v>
      </c>
      <c r="R1347">
        <f>Table4[[#This Row],[Year Start Date]]</f>
        <v>2025</v>
      </c>
    </row>
    <row r="1348" spans="2:18" x14ac:dyDescent="0.3">
      <c r="B1348">
        <v>1346</v>
      </c>
      <c r="C1348" t="s">
        <v>44</v>
      </c>
      <c r="D1348" t="s">
        <v>271</v>
      </c>
      <c r="E1348">
        <v>20</v>
      </c>
      <c r="F1348" s="2">
        <v>9000</v>
      </c>
      <c r="G1348" s="2">
        <v>19.583333333333343</v>
      </c>
      <c r="J1348" s="7">
        <v>45967</v>
      </c>
      <c r="K1348" s="7">
        <v>45968</v>
      </c>
      <c r="L1348" t="s">
        <v>521</v>
      </c>
      <c r="M1348" t="str">
        <f>IFERROR(INDEX(Table2[Campaign], MATCH(Table4[[#This Row],[Well Name (WellView Version)]], Table2[Well Name
Actual], 0)), "A_Others")</f>
        <v>SLK - 2025</v>
      </c>
      <c r="N1348" s="19">
        <f>IF(Table4[[#This Row],[Report Number]]=_xlfn.MINIFS(Table4[Report Number], Table4[Well Name (WellView Version)], Table4[[#This Row],[Well Name (WellView Version)]]), Table4[[#This Row],[Depth End (MD)]], Table4[[#This Row],[Depth End (MD)]]-F1347)</f>
        <v>4004</v>
      </c>
      <c r="O1348" s="2">
        <f>IF(Table4[[#This Row],[Report Number]]=_xlfn.MINIFS(Table4[Report Number], Table4[Well Name (WellView Version)], Table4[[#This Row],[Well Name (WellView Version)]]), Table4[[#This Row],[Cum Time Log Days_WV]], Table4[[#This Row],[Cum Time Log Days_WV]]-G1347)</f>
        <v>8.3333333333335702E-2</v>
      </c>
      <c r="P1348" s="2">
        <f>(Table4[[#This Row],[dZ ft]]&lt;=50)*Table4[[#This Row],[dT days]]</f>
        <v>0</v>
      </c>
      <c r="Q1348">
        <f>YEAR(Table4[[#This Row],[Report Start Date]])</f>
        <v>2025</v>
      </c>
      <c r="R1348">
        <f>Table4[[#This Row],[Year Start Date]]</f>
        <v>2025</v>
      </c>
    </row>
    <row r="1349" spans="2:18" x14ac:dyDescent="0.3">
      <c r="B1349">
        <v>1347</v>
      </c>
      <c r="C1349" t="s">
        <v>484</v>
      </c>
      <c r="D1349" t="s">
        <v>271</v>
      </c>
      <c r="E1349">
        <v>21</v>
      </c>
      <c r="F1349" s="2">
        <v>5597</v>
      </c>
      <c r="G1349" s="2">
        <v>20.500000000000007</v>
      </c>
      <c r="H1349">
        <v>282.00000000000017</v>
      </c>
      <c r="I1349">
        <v>601</v>
      </c>
      <c r="J1349" s="7">
        <v>45968</v>
      </c>
      <c r="K1349" s="7">
        <v>45969</v>
      </c>
      <c r="L1349" t="s">
        <v>520</v>
      </c>
      <c r="M1349" t="str">
        <f>IFERROR(INDEX(Table2[Campaign], MATCH(Table4[[#This Row],[Well Name (WellView Version)]], Table2[Well Name
Actual], 0)), "A_Others")</f>
        <v>A_Others</v>
      </c>
      <c r="N1349" s="19">
        <f>IF(Table4[[#This Row],[Report Number]]=_xlfn.MINIFS(Table4[Report Number], Table4[Well Name (WellView Version)], Table4[[#This Row],[Well Name (WellView Version)]]), Table4[[#This Row],[Depth End (MD)]], Table4[[#This Row],[Depth End (MD)]]-F1348)</f>
        <v>-3403</v>
      </c>
      <c r="O1349" s="2">
        <f>IF(Table4[[#This Row],[Report Number]]=_xlfn.MINIFS(Table4[Report Number], Table4[Well Name (WellView Version)], Table4[[#This Row],[Well Name (WellView Version)]]), Table4[[#This Row],[Cum Time Log Days_WV]], Table4[[#This Row],[Cum Time Log Days_WV]]-G1348)</f>
        <v>0.9166666666666643</v>
      </c>
      <c r="P1349" s="2">
        <f>(Table4[[#This Row],[dZ ft]]&lt;=50)*Table4[[#This Row],[dT days]]</f>
        <v>0.9166666666666643</v>
      </c>
      <c r="Q1349">
        <f>YEAR(Table4[[#This Row],[Report Start Date]])</f>
        <v>2025</v>
      </c>
      <c r="R1349">
        <f>Table4[[#This Row],[Year Start Date]]</f>
        <v>2025</v>
      </c>
    </row>
    <row r="1350" spans="2:18" x14ac:dyDescent="0.3">
      <c r="B1350">
        <v>1348</v>
      </c>
      <c r="C1350" t="s">
        <v>44</v>
      </c>
      <c r="D1350" t="s">
        <v>271</v>
      </c>
      <c r="E1350">
        <v>21</v>
      </c>
      <c r="F1350" s="2">
        <v>9000</v>
      </c>
      <c r="G1350" s="2">
        <v>20.458333333333343</v>
      </c>
      <c r="J1350" s="7">
        <v>45968</v>
      </c>
      <c r="K1350" s="7">
        <v>45969</v>
      </c>
      <c r="L1350" t="s">
        <v>521</v>
      </c>
      <c r="M1350" t="str">
        <f>IFERROR(INDEX(Table2[Campaign], MATCH(Table4[[#This Row],[Well Name (WellView Version)]], Table2[Well Name
Actual], 0)), "A_Others")</f>
        <v>SLK - 2025</v>
      </c>
      <c r="N1350" s="19">
        <f>IF(Table4[[#This Row],[Report Number]]=_xlfn.MINIFS(Table4[Report Number], Table4[Well Name (WellView Version)], Table4[[#This Row],[Well Name (WellView Version)]]), Table4[[#This Row],[Depth End (MD)]], Table4[[#This Row],[Depth End (MD)]]-F1349)</f>
        <v>3403</v>
      </c>
      <c r="O1350" s="2">
        <f>IF(Table4[[#This Row],[Report Number]]=_xlfn.MINIFS(Table4[Report Number], Table4[Well Name (WellView Version)], Table4[[#This Row],[Well Name (WellView Version)]]), Table4[[#This Row],[Cum Time Log Days_WV]], Table4[[#This Row],[Cum Time Log Days_WV]]-G1349)</f>
        <v>-4.1666666666664298E-2</v>
      </c>
      <c r="P1350" s="2">
        <f>(Table4[[#This Row],[dZ ft]]&lt;=50)*Table4[[#This Row],[dT days]]</f>
        <v>0</v>
      </c>
      <c r="Q1350">
        <f>YEAR(Table4[[#This Row],[Report Start Date]])</f>
        <v>2025</v>
      </c>
      <c r="R1350">
        <f>Table4[[#This Row],[Year Start Date]]</f>
        <v>2025</v>
      </c>
    </row>
    <row r="1351" spans="2:18" x14ac:dyDescent="0.3">
      <c r="B1351">
        <v>1349</v>
      </c>
      <c r="C1351" t="s">
        <v>484</v>
      </c>
      <c r="D1351" t="s">
        <v>271</v>
      </c>
      <c r="E1351">
        <v>22</v>
      </c>
      <c r="F1351" s="2">
        <v>5742</v>
      </c>
      <c r="G1351" s="2">
        <v>21.500000000000007</v>
      </c>
      <c r="H1351">
        <v>145.00000000000045</v>
      </c>
      <c r="I1351">
        <v>145.00000000000045</v>
      </c>
      <c r="J1351" s="7">
        <v>45969</v>
      </c>
      <c r="K1351" s="7">
        <v>45970</v>
      </c>
      <c r="L1351" t="s">
        <v>520</v>
      </c>
      <c r="M1351" t="str">
        <f>IFERROR(INDEX(Table2[Campaign], MATCH(Table4[[#This Row],[Well Name (WellView Version)]], Table2[Well Name
Actual], 0)), "A_Others")</f>
        <v>A_Others</v>
      </c>
      <c r="N1351" s="19">
        <f>IF(Table4[[#This Row],[Report Number]]=_xlfn.MINIFS(Table4[Report Number], Table4[Well Name (WellView Version)], Table4[[#This Row],[Well Name (WellView Version)]]), Table4[[#This Row],[Depth End (MD)]], Table4[[#This Row],[Depth End (MD)]]-F1350)</f>
        <v>-3258</v>
      </c>
      <c r="O1351" s="2">
        <f>IF(Table4[[#This Row],[Report Number]]=_xlfn.MINIFS(Table4[Report Number], Table4[Well Name (WellView Version)], Table4[[#This Row],[Well Name (WellView Version)]]), Table4[[#This Row],[Cum Time Log Days_WV]], Table4[[#This Row],[Cum Time Log Days_WV]]-G1350)</f>
        <v>1.0416666666666643</v>
      </c>
      <c r="P1351" s="2">
        <f>(Table4[[#This Row],[dZ ft]]&lt;=50)*Table4[[#This Row],[dT days]]</f>
        <v>1.0416666666666643</v>
      </c>
      <c r="Q1351">
        <f>YEAR(Table4[[#This Row],[Report Start Date]])</f>
        <v>2025</v>
      </c>
      <c r="R1351">
        <f>Table4[[#This Row],[Year Start Date]]</f>
        <v>2025</v>
      </c>
    </row>
    <row r="1352" spans="2:18" x14ac:dyDescent="0.3">
      <c r="B1352">
        <v>1350</v>
      </c>
      <c r="C1352" t="s">
        <v>484</v>
      </c>
      <c r="D1352" t="s">
        <v>271</v>
      </c>
      <c r="E1352">
        <v>23</v>
      </c>
      <c r="F1352" s="2">
        <v>5477</v>
      </c>
      <c r="G1352" s="2">
        <v>22.500000000000007</v>
      </c>
      <c r="H1352">
        <v>0</v>
      </c>
      <c r="I1352">
        <v>0</v>
      </c>
      <c r="J1352" s="7">
        <v>45970</v>
      </c>
      <c r="K1352" s="7">
        <v>45971</v>
      </c>
      <c r="L1352" t="s">
        <v>522</v>
      </c>
      <c r="M1352" t="str">
        <f>IFERROR(INDEX(Table2[Campaign], MATCH(Table4[[#This Row],[Well Name (WellView Version)]], Table2[Well Name
Actual], 0)), "A_Others")</f>
        <v>A_Others</v>
      </c>
      <c r="N1352" s="19">
        <f>IF(Table4[[#This Row],[Report Number]]=_xlfn.MINIFS(Table4[Report Number], Table4[Well Name (WellView Version)], Table4[[#This Row],[Well Name (WellView Version)]]), Table4[[#This Row],[Depth End (MD)]], Table4[[#This Row],[Depth End (MD)]]-F1351)</f>
        <v>-265</v>
      </c>
      <c r="O1352" s="2">
        <f>IF(Table4[[#This Row],[Report Number]]=_xlfn.MINIFS(Table4[Report Number], Table4[Well Name (WellView Version)], Table4[[#This Row],[Well Name (WellView Version)]]), Table4[[#This Row],[Cum Time Log Days_WV]], Table4[[#This Row],[Cum Time Log Days_WV]]-G1351)</f>
        <v>1</v>
      </c>
      <c r="P1352" s="2">
        <f>(Table4[[#This Row],[dZ ft]]&lt;=50)*Table4[[#This Row],[dT days]]</f>
        <v>1</v>
      </c>
      <c r="Q1352">
        <f>YEAR(Table4[[#This Row],[Report Start Date]])</f>
        <v>2025</v>
      </c>
      <c r="R1352">
        <f>Table4[[#This Row],[Year Start Date]]</f>
        <v>2025</v>
      </c>
    </row>
    <row r="1353" spans="2:18" x14ac:dyDescent="0.3">
      <c r="B1353">
        <v>1351</v>
      </c>
      <c r="C1353" t="s">
        <v>484</v>
      </c>
      <c r="D1353" t="s">
        <v>271</v>
      </c>
      <c r="E1353">
        <v>24</v>
      </c>
      <c r="F1353" s="2">
        <v>5477</v>
      </c>
      <c r="G1353" s="2">
        <v>22.708333333333339</v>
      </c>
      <c r="H1353">
        <v>0</v>
      </c>
      <c r="I1353">
        <v>0</v>
      </c>
      <c r="J1353" s="7">
        <v>45971</v>
      </c>
      <c r="K1353" s="7">
        <v>45972</v>
      </c>
      <c r="L1353" t="s">
        <v>522</v>
      </c>
      <c r="M1353" t="str">
        <f>IFERROR(INDEX(Table2[Campaign], MATCH(Table4[[#This Row],[Well Name (WellView Version)]], Table2[Well Name
Actual], 0)), "A_Others")</f>
        <v>A_Others</v>
      </c>
      <c r="N1353" s="19">
        <f>IF(Table4[[#This Row],[Report Number]]=_xlfn.MINIFS(Table4[Report Number], Table4[Well Name (WellView Version)], Table4[[#This Row],[Well Name (WellView Version)]]), Table4[[#This Row],[Depth End (MD)]], Table4[[#This Row],[Depth End (MD)]]-F1352)</f>
        <v>0</v>
      </c>
      <c r="O1353" s="2">
        <f>IF(Table4[[#This Row],[Report Number]]=_xlfn.MINIFS(Table4[Report Number], Table4[Well Name (WellView Version)], Table4[[#This Row],[Well Name (WellView Version)]]), Table4[[#This Row],[Cum Time Log Days_WV]], Table4[[#This Row],[Cum Time Log Days_WV]]-G1352)</f>
        <v>0.20833333333333215</v>
      </c>
      <c r="P1353" s="2">
        <f>(Table4[[#This Row],[dZ ft]]&lt;=50)*Table4[[#This Row],[dT days]]</f>
        <v>0.20833333333333215</v>
      </c>
      <c r="Q1353">
        <f>YEAR(Table4[[#This Row],[Report Start Date]])</f>
        <v>2025</v>
      </c>
      <c r="R1353">
        <f>Table4[[#This Row],[Year Start Date]]</f>
        <v>2025</v>
      </c>
    </row>
    <row r="1354" spans="2:18" x14ac:dyDescent="0.3">
      <c r="B1354">
        <v>1352</v>
      </c>
      <c r="C1354" t="s">
        <v>45</v>
      </c>
      <c r="D1354" t="s">
        <v>271</v>
      </c>
      <c r="E1354">
        <v>1</v>
      </c>
      <c r="F1354" s="2">
        <v>378</v>
      </c>
      <c r="G1354" s="2">
        <v>0.27083333333333359</v>
      </c>
      <c r="H1354">
        <v>85</v>
      </c>
      <c r="I1354">
        <v>85</v>
      </c>
      <c r="J1354" s="7">
        <v>45972.729166666664</v>
      </c>
      <c r="K1354" s="7">
        <v>45973</v>
      </c>
      <c r="L1354" t="s">
        <v>526</v>
      </c>
      <c r="M1354" t="str">
        <f>IFERROR(INDEX(Table2[Campaign], MATCH(Table4[[#This Row],[Well Name (WellView Version)]], Table2[Well Name
Actual], 0)), "A_Others")</f>
        <v>SLK - 2025</v>
      </c>
      <c r="N1354" s="19">
        <f>IF(Table4[[#This Row],[Report Number]]=_xlfn.MINIFS(Table4[Report Number], Table4[Well Name (WellView Version)], Table4[[#This Row],[Well Name (WellView Version)]]), Table4[[#This Row],[Depth End (MD)]], Table4[[#This Row],[Depth End (MD)]]-F1353)</f>
        <v>378</v>
      </c>
      <c r="O1354" s="2">
        <f>IF(Table4[[#This Row],[Report Number]]=_xlfn.MINIFS(Table4[Report Number], Table4[Well Name (WellView Version)], Table4[[#This Row],[Well Name (WellView Version)]]), Table4[[#This Row],[Cum Time Log Days_WV]], Table4[[#This Row],[Cum Time Log Days_WV]]-G1353)</f>
        <v>0.27083333333333359</v>
      </c>
      <c r="P1354" s="2">
        <f>(Table4[[#This Row],[dZ ft]]&lt;=50)*Table4[[#This Row],[dT days]]</f>
        <v>0</v>
      </c>
      <c r="Q1354">
        <f>YEAR(Table4[[#This Row],[Report Start Date]])</f>
        <v>2025</v>
      </c>
      <c r="R1354">
        <f>Table4[[#This Row],[Year Start Date]]</f>
        <v>2025</v>
      </c>
    </row>
    <row r="1355" spans="2:18" x14ac:dyDescent="0.3">
      <c r="B1355">
        <v>1353</v>
      </c>
      <c r="C1355" t="s">
        <v>45</v>
      </c>
      <c r="D1355" t="s">
        <v>271</v>
      </c>
      <c r="E1355">
        <v>2</v>
      </c>
      <c r="F1355" s="2">
        <v>1172</v>
      </c>
      <c r="G1355" s="2">
        <v>1.2708333333333344</v>
      </c>
      <c r="H1355">
        <v>793.99999999999989</v>
      </c>
      <c r="I1355">
        <v>793.99999999999989</v>
      </c>
      <c r="J1355" s="7">
        <v>45973</v>
      </c>
      <c r="K1355" s="7">
        <v>45974</v>
      </c>
      <c r="L1355" t="s">
        <v>526</v>
      </c>
      <c r="M1355" t="str">
        <f>IFERROR(INDEX(Table2[Campaign], MATCH(Table4[[#This Row],[Well Name (WellView Version)]], Table2[Well Name
Actual], 0)), "A_Others")</f>
        <v>SLK - 2025</v>
      </c>
      <c r="N1355" s="19">
        <f>IF(Table4[[#This Row],[Report Number]]=_xlfn.MINIFS(Table4[Report Number], Table4[Well Name (WellView Version)], Table4[[#This Row],[Well Name (WellView Version)]]), Table4[[#This Row],[Depth End (MD)]], Table4[[#This Row],[Depth End (MD)]]-F1354)</f>
        <v>794</v>
      </c>
      <c r="O1355" s="2">
        <f>IF(Table4[[#This Row],[Report Number]]=_xlfn.MINIFS(Table4[Report Number], Table4[Well Name (WellView Version)], Table4[[#This Row],[Well Name (WellView Version)]]), Table4[[#This Row],[Cum Time Log Days_WV]], Table4[[#This Row],[Cum Time Log Days_WV]]-G1354)</f>
        <v>1.0000000000000009</v>
      </c>
      <c r="P1355" s="2">
        <f>(Table4[[#This Row],[dZ ft]]&lt;=50)*Table4[[#This Row],[dT days]]</f>
        <v>0</v>
      </c>
      <c r="Q1355">
        <f>YEAR(Table4[[#This Row],[Report Start Date]])</f>
        <v>2025</v>
      </c>
      <c r="R1355">
        <f>Table4[[#This Row],[Year Start Date]]</f>
        <v>2025</v>
      </c>
    </row>
    <row r="1356" spans="2:18" x14ac:dyDescent="0.3">
      <c r="B1356">
        <v>1354</v>
      </c>
      <c r="C1356" t="s">
        <v>45</v>
      </c>
      <c r="D1356" t="s">
        <v>271</v>
      </c>
      <c r="E1356">
        <v>3</v>
      </c>
      <c r="F1356" s="2">
        <v>2054</v>
      </c>
      <c r="G1356" s="2">
        <v>2.2708333333333353</v>
      </c>
      <c r="H1356">
        <v>882.00000000000011</v>
      </c>
      <c r="I1356">
        <v>882.00000000000011</v>
      </c>
      <c r="J1356" s="7">
        <v>45974</v>
      </c>
      <c r="K1356" s="7">
        <v>45975</v>
      </c>
      <c r="L1356" t="s">
        <v>526</v>
      </c>
      <c r="M1356" t="str">
        <f>IFERROR(INDEX(Table2[Campaign], MATCH(Table4[[#This Row],[Well Name (WellView Version)]], Table2[Well Name
Actual], 0)), "A_Others")</f>
        <v>SLK - 2025</v>
      </c>
      <c r="N1356" s="19">
        <f>IF(Table4[[#This Row],[Report Number]]=_xlfn.MINIFS(Table4[Report Number], Table4[Well Name (WellView Version)], Table4[[#This Row],[Well Name (WellView Version)]]), Table4[[#This Row],[Depth End (MD)]], Table4[[#This Row],[Depth End (MD)]]-F1355)</f>
        <v>882</v>
      </c>
      <c r="O1356" s="2">
        <f>IF(Table4[[#This Row],[Report Number]]=_xlfn.MINIFS(Table4[Report Number], Table4[Well Name (WellView Version)], Table4[[#This Row],[Well Name (WellView Version)]]), Table4[[#This Row],[Cum Time Log Days_WV]], Table4[[#This Row],[Cum Time Log Days_WV]]-G1355)</f>
        <v>1.0000000000000009</v>
      </c>
      <c r="P1356" s="2">
        <f>(Table4[[#This Row],[dZ ft]]&lt;=50)*Table4[[#This Row],[dT days]]</f>
        <v>0</v>
      </c>
      <c r="Q1356">
        <f>YEAR(Table4[[#This Row],[Report Start Date]])</f>
        <v>2025</v>
      </c>
      <c r="R1356">
        <f>Table4[[#This Row],[Year Start Date]]</f>
        <v>2025</v>
      </c>
    </row>
    <row r="1357" spans="2:18" x14ac:dyDescent="0.3">
      <c r="B1357">
        <v>1355</v>
      </c>
      <c r="C1357" t="s">
        <v>45</v>
      </c>
      <c r="D1357" t="s">
        <v>271</v>
      </c>
      <c r="E1357">
        <v>4</v>
      </c>
      <c r="F1357" s="2">
        <v>2054</v>
      </c>
      <c r="G1357" s="2">
        <v>3.2708333333333361</v>
      </c>
      <c r="H1357">
        <v>0</v>
      </c>
      <c r="I1357">
        <v>0</v>
      </c>
      <c r="J1357" s="7">
        <v>45975</v>
      </c>
      <c r="K1357" s="7">
        <v>45976</v>
      </c>
      <c r="L1357" t="s">
        <v>527</v>
      </c>
      <c r="M1357" t="str">
        <f>IFERROR(INDEX(Table2[Campaign], MATCH(Table4[[#This Row],[Well Name (WellView Version)]], Table2[Well Name
Actual], 0)), "A_Others")</f>
        <v>SLK - 2025</v>
      </c>
      <c r="N1357" s="19">
        <f>IF(Table4[[#This Row],[Report Number]]=_xlfn.MINIFS(Table4[Report Number], Table4[Well Name (WellView Version)], Table4[[#This Row],[Well Name (WellView Version)]]), Table4[[#This Row],[Depth End (MD)]], Table4[[#This Row],[Depth End (MD)]]-F1356)</f>
        <v>0</v>
      </c>
      <c r="O1357" s="2">
        <f>IF(Table4[[#This Row],[Report Number]]=_xlfn.MINIFS(Table4[Report Number], Table4[Well Name (WellView Version)], Table4[[#This Row],[Well Name (WellView Version)]]), Table4[[#This Row],[Cum Time Log Days_WV]], Table4[[#This Row],[Cum Time Log Days_WV]]-G1356)</f>
        <v>1.0000000000000009</v>
      </c>
      <c r="P1357" s="2">
        <f>(Table4[[#This Row],[dZ ft]]&lt;=50)*Table4[[#This Row],[dT days]]</f>
        <v>1.0000000000000009</v>
      </c>
      <c r="Q1357">
        <f>YEAR(Table4[[#This Row],[Report Start Date]])</f>
        <v>2025</v>
      </c>
      <c r="R1357">
        <f>Table4[[#This Row],[Year Start Date]]</f>
        <v>2025</v>
      </c>
    </row>
    <row r="1358" spans="2:18" x14ac:dyDescent="0.3">
      <c r="B1358">
        <v>1356</v>
      </c>
      <c r="C1358" t="s">
        <v>488</v>
      </c>
      <c r="D1358" t="s">
        <v>271</v>
      </c>
      <c r="E1358">
        <v>1</v>
      </c>
      <c r="F1358" s="2">
        <v>325</v>
      </c>
      <c r="G1358" s="2">
        <v>0.95833333333333404</v>
      </c>
      <c r="H1358">
        <v>252.99999999999994</v>
      </c>
      <c r="I1358">
        <v>253</v>
      </c>
      <c r="J1358" s="7">
        <v>45975.041666666664</v>
      </c>
      <c r="K1358" s="7">
        <v>45976</v>
      </c>
      <c r="L1358" t="s">
        <v>526</v>
      </c>
      <c r="M1358" t="str">
        <f>IFERROR(INDEX(Table2[Campaign], MATCH(Table4[[#This Row],[Well Name (WellView Version)]], Table2[Well Name
Actual], 0)), "A_Others")</f>
        <v>A_Others</v>
      </c>
      <c r="N1358" s="19">
        <f>IF(Table4[[#This Row],[Report Number]]=_xlfn.MINIFS(Table4[Report Number], Table4[Well Name (WellView Version)], Table4[[#This Row],[Well Name (WellView Version)]]), Table4[[#This Row],[Depth End (MD)]], Table4[[#This Row],[Depth End (MD)]]-F1357)</f>
        <v>325</v>
      </c>
      <c r="O1358" s="2">
        <f>IF(Table4[[#This Row],[Report Number]]=_xlfn.MINIFS(Table4[Report Number], Table4[Well Name (WellView Version)], Table4[[#This Row],[Well Name (WellView Version)]]), Table4[[#This Row],[Cum Time Log Days_WV]], Table4[[#This Row],[Cum Time Log Days_WV]]-G1357)</f>
        <v>0.95833333333333404</v>
      </c>
      <c r="P1358" s="2">
        <f>(Table4[[#This Row],[dZ ft]]&lt;=50)*Table4[[#This Row],[dT days]]</f>
        <v>0</v>
      </c>
      <c r="Q1358">
        <f>YEAR(Table4[[#This Row],[Report Start Date]])</f>
        <v>2025</v>
      </c>
      <c r="R1358">
        <f>Table4[[#This Row],[Year Start Date]]</f>
        <v>2025</v>
      </c>
    </row>
    <row r="1359" spans="2:18" x14ac:dyDescent="0.3">
      <c r="B1359">
        <v>1357</v>
      </c>
      <c r="C1359" t="s">
        <v>45</v>
      </c>
      <c r="D1359" t="s">
        <v>271</v>
      </c>
      <c r="E1359">
        <v>5</v>
      </c>
      <c r="F1359" s="2">
        <v>2054</v>
      </c>
      <c r="G1359" s="2">
        <v>4.2708333333333375</v>
      </c>
      <c r="H1359">
        <v>0</v>
      </c>
      <c r="I1359">
        <v>0</v>
      </c>
      <c r="J1359" s="7">
        <v>45976</v>
      </c>
      <c r="K1359" s="7">
        <v>45977</v>
      </c>
      <c r="L1359" t="s">
        <v>527</v>
      </c>
      <c r="M1359" t="str">
        <f>IFERROR(INDEX(Table2[Campaign], MATCH(Table4[[#This Row],[Well Name (WellView Version)]], Table2[Well Name
Actual], 0)), "A_Others")</f>
        <v>SLK - 2025</v>
      </c>
      <c r="N1359" s="19">
        <f>IF(Table4[[#This Row],[Report Number]]=_xlfn.MINIFS(Table4[Report Number], Table4[Well Name (WellView Version)], Table4[[#This Row],[Well Name (WellView Version)]]), Table4[[#This Row],[Depth End (MD)]], Table4[[#This Row],[Depth End (MD)]]-F1358)</f>
        <v>1729</v>
      </c>
      <c r="O1359" s="2">
        <f>IF(Table4[[#This Row],[Report Number]]=_xlfn.MINIFS(Table4[Report Number], Table4[Well Name (WellView Version)], Table4[[#This Row],[Well Name (WellView Version)]]), Table4[[#This Row],[Cum Time Log Days_WV]], Table4[[#This Row],[Cum Time Log Days_WV]]-G1358)</f>
        <v>3.3125000000000036</v>
      </c>
      <c r="P1359" s="2">
        <f>(Table4[[#This Row],[dZ ft]]&lt;=50)*Table4[[#This Row],[dT days]]</f>
        <v>0</v>
      </c>
      <c r="Q1359">
        <f>YEAR(Table4[[#This Row],[Report Start Date]])</f>
        <v>2025</v>
      </c>
      <c r="R1359">
        <f>Table4[[#This Row],[Year Start Date]]</f>
        <v>2025</v>
      </c>
    </row>
    <row r="1360" spans="2:18" x14ac:dyDescent="0.3">
      <c r="B1360">
        <v>1358</v>
      </c>
      <c r="C1360" t="s">
        <v>488</v>
      </c>
      <c r="D1360" t="s">
        <v>271</v>
      </c>
      <c r="E1360">
        <v>2</v>
      </c>
      <c r="F1360" s="2">
        <v>426.00000000000006</v>
      </c>
      <c r="G1360" s="2">
        <v>1.9583333333333348</v>
      </c>
      <c r="H1360">
        <v>101.00000000000006</v>
      </c>
      <c r="I1360">
        <v>101.00000000000006</v>
      </c>
      <c r="J1360" s="7">
        <v>45976</v>
      </c>
      <c r="K1360" s="7">
        <v>45977</v>
      </c>
      <c r="L1360" t="s">
        <v>527</v>
      </c>
      <c r="M1360" t="str">
        <f>IFERROR(INDEX(Table2[Campaign], MATCH(Table4[[#This Row],[Well Name (WellView Version)]], Table2[Well Name
Actual], 0)), "A_Others")</f>
        <v>A_Others</v>
      </c>
      <c r="N1360" s="19">
        <f>IF(Table4[[#This Row],[Report Number]]=_xlfn.MINIFS(Table4[Report Number], Table4[Well Name (WellView Version)], Table4[[#This Row],[Well Name (WellView Version)]]), Table4[[#This Row],[Depth End (MD)]], Table4[[#This Row],[Depth End (MD)]]-F1359)</f>
        <v>-1628</v>
      </c>
      <c r="O1360" s="2">
        <f>IF(Table4[[#This Row],[Report Number]]=_xlfn.MINIFS(Table4[Report Number], Table4[Well Name (WellView Version)], Table4[[#This Row],[Well Name (WellView Version)]]), Table4[[#This Row],[Cum Time Log Days_WV]], Table4[[#This Row],[Cum Time Log Days_WV]]-G1359)</f>
        <v>-2.3125000000000027</v>
      </c>
      <c r="P1360" s="2">
        <f>(Table4[[#This Row],[dZ ft]]&lt;=50)*Table4[[#This Row],[dT days]]</f>
        <v>-2.3125000000000027</v>
      </c>
      <c r="Q1360">
        <f>YEAR(Table4[[#This Row],[Report Start Date]])</f>
        <v>2025</v>
      </c>
      <c r="R1360">
        <f>Table4[[#This Row],[Year Start Date]]</f>
        <v>2025</v>
      </c>
    </row>
    <row r="1361" spans="2:18" x14ac:dyDescent="0.3">
      <c r="B1361">
        <v>1359</v>
      </c>
      <c r="C1361" t="s">
        <v>45</v>
      </c>
      <c r="D1361" t="s">
        <v>271</v>
      </c>
      <c r="E1361">
        <v>6</v>
      </c>
      <c r="F1361" s="2">
        <v>2619</v>
      </c>
      <c r="G1361" s="2">
        <v>5.2708333333333384</v>
      </c>
      <c r="H1361">
        <v>566.99999999999989</v>
      </c>
      <c r="I1361">
        <v>564.99999999999989</v>
      </c>
      <c r="J1361" s="7">
        <v>45977</v>
      </c>
      <c r="K1361" s="7">
        <v>45978</v>
      </c>
      <c r="L1361" t="s">
        <v>527</v>
      </c>
      <c r="M1361" t="str">
        <f>IFERROR(INDEX(Table2[Campaign], MATCH(Table4[[#This Row],[Well Name (WellView Version)]], Table2[Well Name
Actual], 0)), "A_Others")</f>
        <v>SLK - 2025</v>
      </c>
      <c r="N1361" s="19">
        <f>IF(Table4[[#This Row],[Report Number]]=_xlfn.MINIFS(Table4[Report Number], Table4[Well Name (WellView Version)], Table4[[#This Row],[Well Name (WellView Version)]]), Table4[[#This Row],[Depth End (MD)]], Table4[[#This Row],[Depth End (MD)]]-F1360)</f>
        <v>2193</v>
      </c>
      <c r="O1361" s="2">
        <f>IF(Table4[[#This Row],[Report Number]]=_xlfn.MINIFS(Table4[Report Number], Table4[Well Name (WellView Version)], Table4[[#This Row],[Well Name (WellView Version)]]), Table4[[#This Row],[Cum Time Log Days_WV]], Table4[[#This Row],[Cum Time Log Days_WV]]-G1360)</f>
        <v>3.3125000000000036</v>
      </c>
      <c r="P1361" s="2">
        <f>(Table4[[#This Row],[dZ ft]]&lt;=50)*Table4[[#This Row],[dT days]]</f>
        <v>0</v>
      </c>
      <c r="Q1361">
        <f>YEAR(Table4[[#This Row],[Report Start Date]])</f>
        <v>2025</v>
      </c>
      <c r="R1361">
        <f>Table4[[#This Row],[Year Start Date]]</f>
        <v>2025</v>
      </c>
    </row>
    <row r="1362" spans="2:18" x14ac:dyDescent="0.3">
      <c r="B1362">
        <v>1360</v>
      </c>
      <c r="C1362" t="s">
        <v>488</v>
      </c>
      <c r="D1362" t="s">
        <v>271</v>
      </c>
      <c r="E1362">
        <v>3</v>
      </c>
      <c r="F1362" s="2">
        <v>426.00000000000006</v>
      </c>
      <c r="G1362" s="2">
        <v>2.9583333333333357</v>
      </c>
      <c r="H1362">
        <v>0</v>
      </c>
      <c r="I1362">
        <v>0</v>
      </c>
      <c r="J1362" s="7">
        <v>45977</v>
      </c>
      <c r="K1362" s="7">
        <v>45978</v>
      </c>
      <c r="L1362" t="s">
        <v>527</v>
      </c>
      <c r="M1362" t="str">
        <f>IFERROR(INDEX(Table2[Campaign], MATCH(Table4[[#This Row],[Well Name (WellView Version)]], Table2[Well Name
Actual], 0)), "A_Others")</f>
        <v>A_Others</v>
      </c>
      <c r="N1362" s="19">
        <f>IF(Table4[[#This Row],[Report Number]]=_xlfn.MINIFS(Table4[Report Number], Table4[Well Name (WellView Version)], Table4[[#This Row],[Well Name (WellView Version)]]), Table4[[#This Row],[Depth End (MD)]], Table4[[#This Row],[Depth End (MD)]]-F1361)</f>
        <v>-2193</v>
      </c>
      <c r="O1362" s="2">
        <f>IF(Table4[[#This Row],[Report Number]]=_xlfn.MINIFS(Table4[Report Number], Table4[Well Name (WellView Version)], Table4[[#This Row],[Well Name (WellView Version)]]), Table4[[#This Row],[Cum Time Log Days_WV]], Table4[[#This Row],[Cum Time Log Days_WV]]-G1361)</f>
        <v>-2.3125000000000027</v>
      </c>
      <c r="P1362" s="2">
        <f>(Table4[[#This Row],[dZ ft]]&lt;=50)*Table4[[#This Row],[dT days]]</f>
        <v>-2.3125000000000027</v>
      </c>
      <c r="Q1362">
        <f>YEAR(Table4[[#This Row],[Report Start Date]])</f>
        <v>2025</v>
      </c>
      <c r="R1362">
        <f>Table4[[#This Row],[Year Start Date]]</f>
        <v>2025</v>
      </c>
    </row>
    <row r="1363" spans="2:18" x14ac:dyDescent="0.3">
      <c r="B1363">
        <v>1361</v>
      </c>
      <c r="C1363" t="s">
        <v>488</v>
      </c>
      <c r="D1363" t="s">
        <v>271</v>
      </c>
      <c r="E1363">
        <v>4</v>
      </c>
      <c r="F1363" s="2">
        <v>476</v>
      </c>
      <c r="G1363" s="2">
        <v>3.9583333333333366</v>
      </c>
      <c r="H1363">
        <v>49.999999999999936</v>
      </c>
      <c r="I1363">
        <v>49.999999999999936</v>
      </c>
      <c r="J1363" s="7">
        <v>45978</v>
      </c>
      <c r="K1363" s="7">
        <v>45979</v>
      </c>
      <c r="L1363" t="s">
        <v>527</v>
      </c>
      <c r="M1363" t="str">
        <f>IFERROR(INDEX(Table2[Campaign], MATCH(Table4[[#This Row],[Well Name (WellView Version)]], Table2[Well Name
Actual], 0)), "A_Others")</f>
        <v>A_Others</v>
      </c>
      <c r="N1363" s="19">
        <f>IF(Table4[[#This Row],[Report Number]]=_xlfn.MINIFS(Table4[Report Number], Table4[Well Name (WellView Version)], Table4[[#This Row],[Well Name (WellView Version)]]), Table4[[#This Row],[Depth End (MD)]], Table4[[#This Row],[Depth End (MD)]]-F1362)</f>
        <v>49.999999999999943</v>
      </c>
      <c r="O1363" s="2">
        <f>IF(Table4[[#This Row],[Report Number]]=_xlfn.MINIFS(Table4[Report Number], Table4[Well Name (WellView Version)], Table4[[#This Row],[Well Name (WellView Version)]]), Table4[[#This Row],[Cum Time Log Days_WV]], Table4[[#This Row],[Cum Time Log Days_WV]]-G1362)</f>
        <v>1.0000000000000009</v>
      </c>
      <c r="P1363" s="2">
        <f>(Table4[[#This Row],[dZ ft]]&lt;=50)*Table4[[#This Row],[dT days]]</f>
        <v>1.0000000000000009</v>
      </c>
      <c r="Q1363">
        <f>YEAR(Table4[[#This Row],[Report Start Date]])</f>
        <v>2025</v>
      </c>
      <c r="R1363">
        <f>Table4[[#This Row],[Year Start Date]]</f>
        <v>2025</v>
      </c>
    </row>
    <row r="1364" spans="2:18" x14ac:dyDescent="0.3">
      <c r="B1364">
        <v>1362</v>
      </c>
      <c r="C1364" t="s">
        <v>45</v>
      </c>
      <c r="D1364" t="s">
        <v>271</v>
      </c>
      <c r="E1364">
        <v>7</v>
      </c>
      <c r="F1364" s="2">
        <v>3982.9999999999995</v>
      </c>
      <c r="G1364" s="2">
        <v>6.2708333333333393</v>
      </c>
      <c r="H1364">
        <v>1363.9999999999995</v>
      </c>
      <c r="I1364">
        <v>1363.9999999999995</v>
      </c>
      <c r="J1364" s="7">
        <v>45978</v>
      </c>
      <c r="K1364" s="7">
        <v>45979</v>
      </c>
      <c r="L1364" t="s">
        <v>527</v>
      </c>
      <c r="M1364" t="str">
        <f>IFERROR(INDEX(Table2[Campaign], MATCH(Table4[[#This Row],[Well Name (WellView Version)]], Table2[Well Name
Actual], 0)), "A_Others")</f>
        <v>SLK - 2025</v>
      </c>
      <c r="N1364" s="19">
        <f>IF(Table4[[#This Row],[Report Number]]=_xlfn.MINIFS(Table4[Report Number], Table4[Well Name (WellView Version)], Table4[[#This Row],[Well Name (WellView Version)]]), Table4[[#This Row],[Depth End (MD)]], Table4[[#This Row],[Depth End (MD)]]-F1363)</f>
        <v>3506.9999999999995</v>
      </c>
      <c r="O1364" s="2">
        <f>IF(Table4[[#This Row],[Report Number]]=_xlfn.MINIFS(Table4[Report Number], Table4[Well Name (WellView Version)], Table4[[#This Row],[Well Name (WellView Version)]]), Table4[[#This Row],[Cum Time Log Days_WV]], Table4[[#This Row],[Cum Time Log Days_WV]]-G1363)</f>
        <v>2.3125000000000027</v>
      </c>
      <c r="P1364" s="2">
        <f>(Table4[[#This Row],[dZ ft]]&lt;=50)*Table4[[#This Row],[dT days]]</f>
        <v>0</v>
      </c>
      <c r="Q1364">
        <f>YEAR(Table4[[#This Row],[Report Start Date]])</f>
        <v>2025</v>
      </c>
      <c r="R1364">
        <f>Table4[[#This Row],[Year Start Date]]</f>
        <v>2025</v>
      </c>
    </row>
    <row r="1365" spans="2:18" x14ac:dyDescent="0.3">
      <c r="B1365">
        <v>1363</v>
      </c>
      <c r="C1365" t="s">
        <v>45</v>
      </c>
      <c r="D1365" t="s">
        <v>271</v>
      </c>
      <c r="E1365">
        <v>8</v>
      </c>
      <c r="F1365" s="2">
        <v>4609.9999999999991</v>
      </c>
      <c r="G1365" s="2">
        <v>7.2708333333333401</v>
      </c>
      <c r="H1365">
        <v>589.99999999999955</v>
      </c>
      <c r="I1365">
        <v>589.99999999999955</v>
      </c>
      <c r="J1365" s="7">
        <v>45979</v>
      </c>
      <c r="K1365" s="7">
        <v>45980</v>
      </c>
      <c r="L1365" t="s">
        <v>527</v>
      </c>
      <c r="M1365" t="str">
        <f>IFERROR(INDEX(Table2[Campaign], MATCH(Table4[[#This Row],[Well Name (WellView Version)]], Table2[Well Name
Actual], 0)), "A_Others")</f>
        <v>SLK - 2025</v>
      </c>
      <c r="N1365" s="19">
        <f>IF(Table4[[#This Row],[Report Number]]=_xlfn.MINIFS(Table4[Report Number], Table4[Well Name (WellView Version)], Table4[[#This Row],[Well Name (WellView Version)]]), Table4[[#This Row],[Depth End (MD)]], Table4[[#This Row],[Depth End (MD)]]-F1364)</f>
        <v>626.99999999999955</v>
      </c>
      <c r="O1365" s="2">
        <f>IF(Table4[[#This Row],[Report Number]]=_xlfn.MINIFS(Table4[Report Number], Table4[Well Name (WellView Version)], Table4[[#This Row],[Well Name (WellView Version)]]), Table4[[#This Row],[Cum Time Log Days_WV]], Table4[[#This Row],[Cum Time Log Days_WV]]-G1364)</f>
        <v>1.0000000000000009</v>
      </c>
      <c r="P1365" s="2">
        <f>(Table4[[#This Row],[dZ ft]]&lt;=50)*Table4[[#This Row],[dT days]]</f>
        <v>0</v>
      </c>
      <c r="Q1365">
        <f>YEAR(Table4[[#This Row],[Report Start Date]])</f>
        <v>2025</v>
      </c>
      <c r="R1365">
        <f>Table4[[#This Row],[Year Start Date]]</f>
        <v>2025</v>
      </c>
    </row>
    <row r="1366" spans="2:18" x14ac:dyDescent="0.3">
      <c r="B1366">
        <v>1364</v>
      </c>
      <c r="C1366" t="s">
        <v>488</v>
      </c>
      <c r="D1366" t="s">
        <v>271</v>
      </c>
      <c r="E1366">
        <v>5</v>
      </c>
      <c r="F1366" s="2">
        <v>776</v>
      </c>
      <c r="G1366" s="2">
        <v>4.9583333333333375</v>
      </c>
      <c r="H1366">
        <v>300</v>
      </c>
      <c r="I1366">
        <v>300</v>
      </c>
      <c r="J1366" s="7">
        <v>45979</v>
      </c>
      <c r="K1366" s="7">
        <v>45980</v>
      </c>
      <c r="L1366" t="s">
        <v>527</v>
      </c>
      <c r="M1366" t="str">
        <f>IFERROR(INDEX(Table2[Campaign], MATCH(Table4[[#This Row],[Well Name (WellView Version)]], Table2[Well Name
Actual], 0)), "A_Others")</f>
        <v>A_Others</v>
      </c>
      <c r="N1366" s="19">
        <f>IF(Table4[[#This Row],[Report Number]]=_xlfn.MINIFS(Table4[Report Number], Table4[Well Name (WellView Version)], Table4[[#This Row],[Well Name (WellView Version)]]), Table4[[#This Row],[Depth End (MD)]], Table4[[#This Row],[Depth End (MD)]]-F1365)</f>
        <v>-3833.9999999999991</v>
      </c>
      <c r="O1366" s="2">
        <f>IF(Table4[[#This Row],[Report Number]]=_xlfn.MINIFS(Table4[Report Number], Table4[Well Name (WellView Version)], Table4[[#This Row],[Well Name (WellView Version)]]), Table4[[#This Row],[Cum Time Log Days_WV]], Table4[[#This Row],[Cum Time Log Days_WV]]-G1365)</f>
        <v>-2.3125000000000027</v>
      </c>
      <c r="P1366" s="2">
        <f>(Table4[[#This Row],[dZ ft]]&lt;=50)*Table4[[#This Row],[dT days]]</f>
        <v>-2.3125000000000027</v>
      </c>
      <c r="Q1366">
        <f>YEAR(Table4[[#This Row],[Report Start Date]])</f>
        <v>2025</v>
      </c>
      <c r="R1366">
        <f>Table4[[#This Row],[Year Start Date]]</f>
        <v>2025</v>
      </c>
    </row>
    <row r="1367" spans="2:18" x14ac:dyDescent="0.3">
      <c r="B1367">
        <v>1365</v>
      </c>
      <c r="C1367" t="s">
        <v>45</v>
      </c>
      <c r="D1367" t="s">
        <v>271</v>
      </c>
      <c r="E1367">
        <v>9</v>
      </c>
      <c r="F1367" s="2">
        <v>4609.9999999999991</v>
      </c>
      <c r="G1367" s="2">
        <v>8.270833333333341</v>
      </c>
      <c r="H1367">
        <v>0</v>
      </c>
      <c r="I1367">
        <v>0</v>
      </c>
      <c r="J1367" s="7">
        <v>45980</v>
      </c>
      <c r="K1367" s="7">
        <v>45981</v>
      </c>
      <c r="L1367" t="s">
        <v>519</v>
      </c>
      <c r="M1367" t="str">
        <f>IFERROR(INDEX(Table2[Campaign], MATCH(Table4[[#This Row],[Well Name (WellView Version)]], Table2[Well Name
Actual], 0)), "A_Others")</f>
        <v>SLK - 2025</v>
      </c>
      <c r="N1367" s="19">
        <f>IF(Table4[[#This Row],[Report Number]]=_xlfn.MINIFS(Table4[Report Number], Table4[Well Name (WellView Version)], Table4[[#This Row],[Well Name (WellView Version)]]), Table4[[#This Row],[Depth End (MD)]], Table4[[#This Row],[Depth End (MD)]]-F1366)</f>
        <v>3833.9999999999991</v>
      </c>
      <c r="O1367" s="2">
        <f>IF(Table4[[#This Row],[Report Number]]=_xlfn.MINIFS(Table4[Report Number], Table4[Well Name (WellView Version)], Table4[[#This Row],[Well Name (WellView Version)]]), Table4[[#This Row],[Cum Time Log Days_WV]], Table4[[#This Row],[Cum Time Log Days_WV]]-G1366)</f>
        <v>3.3125000000000036</v>
      </c>
      <c r="P1367" s="2">
        <f>(Table4[[#This Row],[dZ ft]]&lt;=50)*Table4[[#This Row],[dT days]]</f>
        <v>0</v>
      </c>
      <c r="Q1367">
        <f>YEAR(Table4[[#This Row],[Report Start Date]])</f>
        <v>2025</v>
      </c>
      <c r="R1367">
        <f>Table4[[#This Row],[Year Start Date]]</f>
        <v>2025</v>
      </c>
    </row>
    <row r="1368" spans="2:18" x14ac:dyDescent="0.3">
      <c r="B1368">
        <v>1366</v>
      </c>
      <c r="C1368" t="s">
        <v>488</v>
      </c>
      <c r="D1368" t="s">
        <v>271</v>
      </c>
      <c r="E1368">
        <v>6</v>
      </c>
      <c r="F1368" s="2">
        <v>1644</v>
      </c>
      <c r="G1368" s="2">
        <v>5.9583333333333384</v>
      </c>
      <c r="H1368">
        <v>868.00000000000011</v>
      </c>
      <c r="I1368">
        <v>868.00000000000011</v>
      </c>
      <c r="J1368" s="7">
        <v>45980</v>
      </c>
      <c r="K1368" s="7">
        <v>45981</v>
      </c>
      <c r="L1368" t="s">
        <v>527</v>
      </c>
      <c r="M1368" t="str">
        <f>IFERROR(INDEX(Table2[Campaign], MATCH(Table4[[#This Row],[Well Name (WellView Version)]], Table2[Well Name
Actual], 0)), "A_Others")</f>
        <v>A_Others</v>
      </c>
      <c r="N1368" s="19">
        <f>IF(Table4[[#This Row],[Report Number]]=_xlfn.MINIFS(Table4[Report Number], Table4[Well Name (WellView Version)], Table4[[#This Row],[Well Name (WellView Version)]]), Table4[[#This Row],[Depth End (MD)]], Table4[[#This Row],[Depth End (MD)]]-F1367)</f>
        <v>-2965.9999999999991</v>
      </c>
      <c r="O1368" s="2">
        <f>IF(Table4[[#This Row],[Report Number]]=_xlfn.MINIFS(Table4[Report Number], Table4[Well Name (WellView Version)], Table4[[#This Row],[Well Name (WellView Version)]]), Table4[[#This Row],[Cum Time Log Days_WV]], Table4[[#This Row],[Cum Time Log Days_WV]]-G1367)</f>
        <v>-2.3125000000000027</v>
      </c>
      <c r="P1368" s="2">
        <f>(Table4[[#This Row],[dZ ft]]&lt;=50)*Table4[[#This Row],[dT days]]</f>
        <v>-2.3125000000000027</v>
      </c>
      <c r="Q1368">
        <f>YEAR(Table4[[#This Row],[Report Start Date]])</f>
        <v>2025</v>
      </c>
      <c r="R1368">
        <f>Table4[[#This Row],[Year Start Date]]</f>
        <v>2025</v>
      </c>
    </row>
    <row r="1369" spans="2:18" x14ac:dyDescent="0.3">
      <c r="B1369">
        <v>1367</v>
      </c>
      <c r="C1369" t="s">
        <v>45</v>
      </c>
      <c r="D1369" t="s">
        <v>271</v>
      </c>
      <c r="E1369">
        <v>10</v>
      </c>
      <c r="F1369" s="2">
        <v>4609.9999999999991</v>
      </c>
      <c r="G1369" s="2">
        <v>9.2708333333333428</v>
      </c>
      <c r="H1369">
        <v>0</v>
      </c>
      <c r="I1369">
        <v>0</v>
      </c>
      <c r="J1369" s="7">
        <v>45981</v>
      </c>
      <c r="K1369" s="7">
        <v>45982</v>
      </c>
      <c r="L1369" t="s">
        <v>519</v>
      </c>
      <c r="M1369" t="str">
        <f>IFERROR(INDEX(Table2[Campaign], MATCH(Table4[[#This Row],[Well Name (WellView Version)]], Table2[Well Name
Actual], 0)), "A_Others")</f>
        <v>SLK - 2025</v>
      </c>
      <c r="N1369" s="19">
        <f>IF(Table4[[#This Row],[Report Number]]=_xlfn.MINIFS(Table4[Report Number], Table4[Well Name (WellView Version)], Table4[[#This Row],[Well Name (WellView Version)]]), Table4[[#This Row],[Depth End (MD)]], Table4[[#This Row],[Depth End (MD)]]-F1368)</f>
        <v>2965.9999999999991</v>
      </c>
      <c r="O1369" s="2">
        <f>IF(Table4[[#This Row],[Report Number]]=_xlfn.MINIFS(Table4[Report Number], Table4[Well Name (WellView Version)], Table4[[#This Row],[Well Name (WellView Version)]]), Table4[[#This Row],[Cum Time Log Days_WV]], Table4[[#This Row],[Cum Time Log Days_WV]]-G1368)</f>
        <v>3.3125000000000044</v>
      </c>
      <c r="P1369" s="2">
        <f>(Table4[[#This Row],[dZ ft]]&lt;=50)*Table4[[#This Row],[dT days]]</f>
        <v>0</v>
      </c>
      <c r="Q1369">
        <f>YEAR(Table4[[#This Row],[Report Start Date]])</f>
        <v>2025</v>
      </c>
      <c r="R1369">
        <f>Table4[[#This Row],[Year Start Date]]</f>
        <v>2025</v>
      </c>
    </row>
    <row r="1370" spans="2:18" x14ac:dyDescent="0.3">
      <c r="B1370">
        <v>1368</v>
      </c>
      <c r="C1370" t="s">
        <v>488</v>
      </c>
      <c r="D1370" t="s">
        <v>271</v>
      </c>
      <c r="E1370">
        <v>7</v>
      </c>
      <c r="F1370" s="2">
        <v>1786.9999999999998</v>
      </c>
      <c r="G1370" s="2">
        <v>6.9583333333333393</v>
      </c>
      <c r="H1370">
        <v>142.99999999999989</v>
      </c>
      <c r="I1370">
        <v>142.99999999999989</v>
      </c>
      <c r="J1370" s="7">
        <v>45981</v>
      </c>
      <c r="K1370" s="7">
        <v>45982</v>
      </c>
      <c r="L1370" t="s">
        <v>518</v>
      </c>
      <c r="M1370" t="str">
        <f>IFERROR(INDEX(Table2[Campaign], MATCH(Table4[[#This Row],[Well Name (WellView Version)]], Table2[Well Name
Actual], 0)), "A_Others")</f>
        <v>A_Others</v>
      </c>
      <c r="N1370" s="19">
        <f>IF(Table4[[#This Row],[Report Number]]=_xlfn.MINIFS(Table4[Report Number], Table4[Well Name (WellView Version)], Table4[[#This Row],[Well Name (WellView Version)]]), Table4[[#This Row],[Depth End (MD)]], Table4[[#This Row],[Depth End (MD)]]-F1369)</f>
        <v>-2822.9999999999991</v>
      </c>
      <c r="O1370" s="2">
        <f>IF(Table4[[#This Row],[Report Number]]=_xlfn.MINIFS(Table4[Report Number], Table4[Well Name (WellView Version)], Table4[[#This Row],[Well Name (WellView Version)]]), Table4[[#This Row],[Cum Time Log Days_WV]], Table4[[#This Row],[Cum Time Log Days_WV]]-G1369)</f>
        <v>-2.3125000000000036</v>
      </c>
      <c r="P1370" s="2">
        <f>(Table4[[#This Row],[dZ ft]]&lt;=50)*Table4[[#This Row],[dT days]]</f>
        <v>-2.3125000000000036</v>
      </c>
      <c r="Q1370">
        <f>YEAR(Table4[[#This Row],[Report Start Date]])</f>
        <v>2025</v>
      </c>
      <c r="R1370">
        <f>Table4[[#This Row],[Year Start Date]]</f>
        <v>2025</v>
      </c>
    </row>
    <row r="1371" spans="2:18" x14ac:dyDescent="0.3">
      <c r="B1371">
        <v>1369</v>
      </c>
      <c r="C1371" t="s">
        <v>45</v>
      </c>
      <c r="D1371" t="s">
        <v>271</v>
      </c>
      <c r="E1371">
        <v>11</v>
      </c>
      <c r="F1371" s="2">
        <v>4609.9999999999991</v>
      </c>
      <c r="G1371" s="2">
        <v>10.270833333333345</v>
      </c>
      <c r="H1371">
        <v>0</v>
      </c>
      <c r="I1371">
        <v>0</v>
      </c>
      <c r="J1371" s="7">
        <v>45982</v>
      </c>
      <c r="K1371" s="7">
        <v>45983</v>
      </c>
      <c r="L1371" t="s">
        <v>519</v>
      </c>
      <c r="M1371" t="str">
        <f>IFERROR(INDEX(Table2[Campaign], MATCH(Table4[[#This Row],[Well Name (WellView Version)]], Table2[Well Name
Actual], 0)), "A_Others")</f>
        <v>SLK - 2025</v>
      </c>
      <c r="N1371" s="19">
        <f>IF(Table4[[#This Row],[Report Number]]=_xlfn.MINIFS(Table4[Report Number], Table4[Well Name (WellView Version)], Table4[[#This Row],[Well Name (WellView Version)]]), Table4[[#This Row],[Depth End (MD)]], Table4[[#This Row],[Depth End (MD)]]-F1370)</f>
        <v>2822.9999999999991</v>
      </c>
      <c r="O1371" s="2">
        <f>IF(Table4[[#This Row],[Report Number]]=_xlfn.MINIFS(Table4[Report Number], Table4[Well Name (WellView Version)], Table4[[#This Row],[Well Name (WellView Version)]]), Table4[[#This Row],[Cum Time Log Days_WV]], Table4[[#This Row],[Cum Time Log Days_WV]]-G1370)</f>
        <v>3.3125000000000053</v>
      </c>
      <c r="P1371" s="2">
        <f>(Table4[[#This Row],[dZ ft]]&lt;=50)*Table4[[#This Row],[dT days]]</f>
        <v>0</v>
      </c>
      <c r="Q1371">
        <f>YEAR(Table4[[#This Row],[Report Start Date]])</f>
        <v>2025</v>
      </c>
      <c r="R1371">
        <f>Table4[[#This Row],[Year Start Date]]</f>
        <v>2025</v>
      </c>
    </row>
    <row r="1372" spans="2:18" x14ac:dyDescent="0.3">
      <c r="B1372">
        <v>1370</v>
      </c>
      <c r="C1372" t="s">
        <v>488</v>
      </c>
      <c r="D1372" t="s">
        <v>271</v>
      </c>
      <c r="E1372">
        <v>8</v>
      </c>
      <c r="F1372" s="2">
        <v>1786.9999999999998</v>
      </c>
      <c r="G1372" s="2">
        <v>7.9583333333333401</v>
      </c>
      <c r="H1372">
        <v>0</v>
      </c>
      <c r="I1372">
        <v>0</v>
      </c>
      <c r="J1372" s="7">
        <v>45982</v>
      </c>
      <c r="K1372" s="7">
        <v>45983</v>
      </c>
      <c r="L1372" t="s">
        <v>518</v>
      </c>
      <c r="M1372" t="str">
        <f>IFERROR(INDEX(Table2[Campaign], MATCH(Table4[[#This Row],[Well Name (WellView Version)]], Table2[Well Name
Actual], 0)), "A_Others")</f>
        <v>A_Others</v>
      </c>
      <c r="N1372" s="19">
        <f>IF(Table4[[#This Row],[Report Number]]=_xlfn.MINIFS(Table4[Report Number], Table4[Well Name (WellView Version)], Table4[[#This Row],[Well Name (WellView Version)]]), Table4[[#This Row],[Depth End (MD)]], Table4[[#This Row],[Depth End (MD)]]-F1371)</f>
        <v>-2822.9999999999991</v>
      </c>
      <c r="O1372" s="2">
        <f>IF(Table4[[#This Row],[Report Number]]=_xlfn.MINIFS(Table4[Report Number], Table4[Well Name (WellView Version)], Table4[[#This Row],[Well Name (WellView Version)]]), Table4[[#This Row],[Cum Time Log Days_WV]], Table4[[#This Row],[Cum Time Log Days_WV]]-G1371)</f>
        <v>-2.3125000000000044</v>
      </c>
      <c r="P1372" s="2">
        <f>(Table4[[#This Row],[dZ ft]]&lt;=50)*Table4[[#This Row],[dT days]]</f>
        <v>-2.3125000000000044</v>
      </c>
      <c r="Q1372">
        <f>YEAR(Table4[[#This Row],[Report Start Date]])</f>
        <v>2025</v>
      </c>
      <c r="R1372">
        <f>Table4[[#This Row],[Year Start Date]]</f>
        <v>2025</v>
      </c>
    </row>
    <row r="1373" spans="2:18" x14ac:dyDescent="0.3">
      <c r="B1373">
        <v>1371</v>
      </c>
      <c r="C1373" t="s">
        <v>488</v>
      </c>
      <c r="D1373" t="s">
        <v>271</v>
      </c>
      <c r="E1373">
        <v>9</v>
      </c>
      <c r="F1373" s="2">
        <v>1786.9999999999998</v>
      </c>
      <c r="G1373" s="2">
        <v>8.958333333333341</v>
      </c>
      <c r="H1373">
        <v>0</v>
      </c>
      <c r="I1373">
        <v>0</v>
      </c>
      <c r="J1373" s="7">
        <v>45983</v>
      </c>
      <c r="K1373" s="7">
        <v>45984</v>
      </c>
      <c r="L1373" t="s">
        <v>518</v>
      </c>
      <c r="M1373" t="str">
        <f>IFERROR(INDEX(Table2[Campaign], MATCH(Table4[[#This Row],[Well Name (WellView Version)]], Table2[Well Name
Actual], 0)), "A_Others")</f>
        <v>A_Others</v>
      </c>
      <c r="N1373" s="19">
        <f>IF(Table4[[#This Row],[Report Number]]=_xlfn.MINIFS(Table4[Report Number], Table4[Well Name (WellView Version)], Table4[[#This Row],[Well Name (WellView Version)]]), Table4[[#This Row],[Depth End (MD)]], Table4[[#This Row],[Depth End (MD)]]-F1372)</f>
        <v>0</v>
      </c>
      <c r="O1373" s="2">
        <f>IF(Table4[[#This Row],[Report Number]]=_xlfn.MINIFS(Table4[Report Number], Table4[Well Name (WellView Version)], Table4[[#This Row],[Well Name (WellView Version)]]), Table4[[#This Row],[Cum Time Log Days_WV]], Table4[[#This Row],[Cum Time Log Days_WV]]-G1372)</f>
        <v>1.0000000000000009</v>
      </c>
      <c r="P1373" s="2">
        <f>(Table4[[#This Row],[dZ ft]]&lt;=50)*Table4[[#This Row],[dT days]]</f>
        <v>1.0000000000000009</v>
      </c>
      <c r="Q1373">
        <f>YEAR(Table4[[#This Row],[Report Start Date]])</f>
        <v>2025</v>
      </c>
      <c r="R1373">
        <f>Table4[[#This Row],[Year Start Date]]</f>
        <v>2025</v>
      </c>
    </row>
    <row r="1374" spans="2:18" x14ac:dyDescent="0.3">
      <c r="B1374">
        <v>1372</v>
      </c>
      <c r="C1374" t="s">
        <v>45</v>
      </c>
      <c r="D1374" t="s">
        <v>271</v>
      </c>
      <c r="E1374">
        <v>12</v>
      </c>
      <c r="F1374" s="2">
        <v>4609.9999999999991</v>
      </c>
      <c r="G1374" s="2">
        <v>11.270833333333346</v>
      </c>
      <c r="H1374">
        <v>0</v>
      </c>
      <c r="I1374">
        <v>0</v>
      </c>
      <c r="J1374" s="7">
        <v>45983</v>
      </c>
      <c r="K1374" s="7">
        <v>45984</v>
      </c>
      <c r="L1374" t="s">
        <v>519</v>
      </c>
      <c r="M1374" t="str">
        <f>IFERROR(INDEX(Table2[Campaign], MATCH(Table4[[#This Row],[Well Name (WellView Version)]], Table2[Well Name
Actual], 0)), "A_Others")</f>
        <v>SLK - 2025</v>
      </c>
      <c r="N1374" s="19">
        <f>IF(Table4[[#This Row],[Report Number]]=_xlfn.MINIFS(Table4[Report Number], Table4[Well Name (WellView Version)], Table4[[#This Row],[Well Name (WellView Version)]]), Table4[[#This Row],[Depth End (MD)]], Table4[[#This Row],[Depth End (MD)]]-F1373)</f>
        <v>2822.9999999999991</v>
      </c>
      <c r="O1374" s="2">
        <f>IF(Table4[[#This Row],[Report Number]]=_xlfn.MINIFS(Table4[Report Number], Table4[Well Name (WellView Version)], Table4[[#This Row],[Well Name (WellView Version)]]), Table4[[#This Row],[Cum Time Log Days_WV]], Table4[[#This Row],[Cum Time Log Days_WV]]-G1373)</f>
        <v>2.3125000000000053</v>
      </c>
      <c r="P1374" s="2">
        <f>(Table4[[#This Row],[dZ ft]]&lt;=50)*Table4[[#This Row],[dT days]]</f>
        <v>0</v>
      </c>
      <c r="Q1374">
        <f>YEAR(Table4[[#This Row],[Report Start Date]])</f>
        <v>2025</v>
      </c>
      <c r="R1374">
        <f>Table4[[#This Row],[Year Start Date]]</f>
        <v>2025</v>
      </c>
    </row>
    <row r="1375" spans="2:18" x14ac:dyDescent="0.3">
      <c r="B1375">
        <v>1373</v>
      </c>
      <c r="C1375" t="s">
        <v>45</v>
      </c>
      <c r="D1375" t="s">
        <v>271</v>
      </c>
      <c r="E1375">
        <v>13</v>
      </c>
      <c r="F1375" s="2">
        <v>5827.9999999999991</v>
      </c>
      <c r="G1375" s="2">
        <v>12.270833333333346</v>
      </c>
      <c r="H1375">
        <v>1218</v>
      </c>
      <c r="I1375">
        <v>1218</v>
      </c>
      <c r="J1375" s="7">
        <v>45984</v>
      </c>
      <c r="K1375" s="7">
        <v>45985</v>
      </c>
      <c r="L1375" t="s">
        <v>519</v>
      </c>
      <c r="M1375" t="str">
        <f>IFERROR(INDEX(Table2[Campaign], MATCH(Table4[[#This Row],[Well Name (WellView Version)]], Table2[Well Name
Actual], 0)), "A_Others")</f>
        <v>SLK - 2025</v>
      </c>
      <c r="N1375" s="19">
        <f>IF(Table4[[#This Row],[Report Number]]=_xlfn.MINIFS(Table4[Report Number], Table4[Well Name (WellView Version)], Table4[[#This Row],[Well Name (WellView Version)]]), Table4[[#This Row],[Depth End (MD)]], Table4[[#This Row],[Depth End (MD)]]-F1374)</f>
        <v>1218</v>
      </c>
      <c r="O1375" s="2">
        <f>IF(Table4[[#This Row],[Report Number]]=_xlfn.MINIFS(Table4[Report Number], Table4[Well Name (WellView Version)], Table4[[#This Row],[Well Name (WellView Version)]]), Table4[[#This Row],[Cum Time Log Days_WV]], Table4[[#This Row],[Cum Time Log Days_WV]]-G1374)</f>
        <v>1</v>
      </c>
      <c r="P1375" s="2">
        <f>(Table4[[#This Row],[dZ ft]]&lt;=50)*Table4[[#This Row],[dT days]]</f>
        <v>0</v>
      </c>
      <c r="Q1375">
        <f>YEAR(Table4[[#This Row],[Report Start Date]])</f>
        <v>2025</v>
      </c>
      <c r="R1375">
        <f>Table4[[#This Row],[Year Start Date]]</f>
        <v>2025</v>
      </c>
    </row>
    <row r="1376" spans="2:18" x14ac:dyDescent="0.3">
      <c r="B1376">
        <v>1374</v>
      </c>
      <c r="C1376" t="s">
        <v>488</v>
      </c>
      <c r="D1376" t="s">
        <v>271</v>
      </c>
      <c r="E1376">
        <v>10</v>
      </c>
      <c r="F1376" s="2">
        <v>1791.9999999999998</v>
      </c>
      <c r="G1376" s="2">
        <v>9.9583333333333428</v>
      </c>
      <c r="H1376">
        <v>5.0000000000000027</v>
      </c>
      <c r="I1376">
        <v>5.0000000000000027</v>
      </c>
      <c r="J1376" s="7">
        <v>45984</v>
      </c>
      <c r="K1376" s="7">
        <v>45985</v>
      </c>
      <c r="L1376" t="s">
        <v>518</v>
      </c>
      <c r="M1376" t="str">
        <f>IFERROR(INDEX(Table2[Campaign], MATCH(Table4[[#This Row],[Well Name (WellView Version)]], Table2[Well Name
Actual], 0)), "A_Others")</f>
        <v>A_Others</v>
      </c>
      <c r="N1376" s="19">
        <f>IF(Table4[[#This Row],[Report Number]]=_xlfn.MINIFS(Table4[Report Number], Table4[Well Name (WellView Version)], Table4[[#This Row],[Well Name (WellView Version)]]), Table4[[#This Row],[Depth End (MD)]], Table4[[#This Row],[Depth End (MD)]]-F1375)</f>
        <v>-4035.9999999999991</v>
      </c>
      <c r="O1376" s="2">
        <f>IF(Table4[[#This Row],[Report Number]]=_xlfn.MINIFS(Table4[Report Number], Table4[Well Name (WellView Version)], Table4[[#This Row],[Well Name (WellView Version)]]), Table4[[#This Row],[Cum Time Log Days_WV]], Table4[[#This Row],[Cum Time Log Days_WV]]-G1375)</f>
        <v>-2.3125000000000036</v>
      </c>
      <c r="P1376" s="2">
        <f>(Table4[[#This Row],[dZ ft]]&lt;=50)*Table4[[#This Row],[dT days]]</f>
        <v>-2.3125000000000036</v>
      </c>
      <c r="Q1376">
        <f>YEAR(Table4[[#This Row],[Report Start Date]])</f>
        <v>2025</v>
      </c>
      <c r="R1376">
        <f>Table4[[#This Row],[Year Start Date]]</f>
        <v>2025</v>
      </c>
    </row>
    <row r="1377" spans="2:18" x14ac:dyDescent="0.3">
      <c r="B1377">
        <v>1375</v>
      </c>
      <c r="C1377" t="s">
        <v>488</v>
      </c>
      <c r="D1377" t="s">
        <v>271</v>
      </c>
      <c r="E1377">
        <v>11</v>
      </c>
      <c r="F1377" s="2">
        <v>2898</v>
      </c>
      <c r="G1377" s="2">
        <v>10.958333333333343</v>
      </c>
      <c r="H1377">
        <v>1106.0000000000002</v>
      </c>
      <c r="I1377">
        <v>1106.0000000000002</v>
      </c>
      <c r="J1377" s="7">
        <v>45985</v>
      </c>
      <c r="K1377" s="7">
        <v>45986</v>
      </c>
      <c r="L1377" t="s">
        <v>518</v>
      </c>
      <c r="M1377" t="str">
        <f>IFERROR(INDEX(Table2[Campaign], MATCH(Table4[[#This Row],[Well Name (WellView Version)]], Table2[Well Name
Actual], 0)), "A_Others")</f>
        <v>A_Others</v>
      </c>
      <c r="N1377" s="19">
        <f>IF(Table4[[#This Row],[Report Number]]=_xlfn.MINIFS(Table4[Report Number], Table4[Well Name (WellView Version)], Table4[[#This Row],[Well Name (WellView Version)]]), Table4[[#This Row],[Depth End (MD)]], Table4[[#This Row],[Depth End (MD)]]-F1376)</f>
        <v>1106.0000000000002</v>
      </c>
      <c r="O1377" s="2">
        <f>IF(Table4[[#This Row],[Report Number]]=_xlfn.MINIFS(Table4[Report Number], Table4[Well Name (WellView Version)], Table4[[#This Row],[Well Name (WellView Version)]]), Table4[[#This Row],[Cum Time Log Days_WV]], Table4[[#This Row],[Cum Time Log Days_WV]]-G1376)</f>
        <v>1</v>
      </c>
      <c r="P1377" s="2">
        <f>(Table4[[#This Row],[dZ ft]]&lt;=50)*Table4[[#This Row],[dT days]]</f>
        <v>0</v>
      </c>
      <c r="Q1377">
        <f>YEAR(Table4[[#This Row],[Report Start Date]])</f>
        <v>2025</v>
      </c>
      <c r="R1377">
        <f>Table4[[#This Row],[Year Start Date]]</f>
        <v>2025</v>
      </c>
    </row>
    <row r="1378" spans="2:18" x14ac:dyDescent="0.3">
      <c r="B1378">
        <v>1376</v>
      </c>
      <c r="C1378" t="s">
        <v>45</v>
      </c>
      <c r="D1378" t="s">
        <v>271</v>
      </c>
      <c r="E1378">
        <v>14</v>
      </c>
      <c r="F1378" s="2">
        <v>6500</v>
      </c>
      <c r="G1378" s="2">
        <v>13.270833333333346</v>
      </c>
      <c r="H1378">
        <v>546.00000000000034</v>
      </c>
      <c r="I1378">
        <v>546.00000000000034</v>
      </c>
      <c r="J1378" s="7">
        <v>45985</v>
      </c>
      <c r="K1378" s="7">
        <v>45986</v>
      </c>
      <c r="L1378" t="s">
        <v>519</v>
      </c>
      <c r="M1378" t="str">
        <f>IFERROR(INDEX(Table2[Campaign], MATCH(Table4[[#This Row],[Well Name (WellView Version)]], Table2[Well Name
Actual], 0)), "A_Others")</f>
        <v>SLK - 2025</v>
      </c>
      <c r="N1378" s="19">
        <f>IF(Table4[[#This Row],[Report Number]]=_xlfn.MINIFS(Table4[Report Number], Table4[Well Name (WellView Version)], Table4[[#This Row],[Well Name (WellView Version)]]), Table4[[#This Row],[Depth End (MD)]], Table4[[#This Row],[Depth End (MD)]]-F1377)</f>
        <v>3602</v>
      </c>
      <c r="O1378" s="2">
        <f>IF(Table4[[#This Row],[Report Number]]=_xlfn.MINIFS(Table4[Report Number], Table4[Well Name (WellView Version)], Table4[[#This Row],[Well Name (WellView Version)]]), Table4[[#This Row],[Cum Time Log Days_WV]], Table4[[#This Row],[Cum Time Log Days_WV]]-G1377)</f>
        <v>2.3125000000000036</v>
      </c>
      <c r="P1378" s="2">
        <f>(Table4[[#This Row],[dZ ft]]&lt;=50)*Table4[[#This Row],[dT days]]</f>
        <v>0</v>
      </c>
      <c r="Q1378">
        <f>YEAR(Table4[[#This Row],[Report Start Date]])</f>
        <v>2025</v>
      </c>
      <c r="R1378">
        <f>Table4[[#This Row],[Year Start Date]]</f>
        <v>2025</v>
      </c>
    </row>
    <row r="1379" spans="2:18" x14ac:dyDescent="0.3">
      <c r="B1379">
        <v>1377</v>
      </c>
      <c r="C1379" t="s">
        <v>45</v>
      </c>
      <c r="D1379" t="s">
        <v>271</v>
      </c>
      <c r="E1379">
        <v>15</v>
      </c>
      <c r="F1379" s="2">
        <v>6500</v>
      </c>
      <c r="G1379" s="2">
        <v>14.270833333333346</v>
      </c>
      <c r="H1379">
        <v>0</v>
      </c>
      <c r="I1379">
        <v>0</v>
      </c>
      <c r="J1379" s="7">
        <v>45986</v>
      </c>
      <c r="K1379" s="7">
        <v>45987</v>
      </c>
      <c r="L1379" t="s">
        <v>520</v>
      </c>
      <c r="M1379" t="str">
        <f>IFERROR(INDEX(Table2[Campaign], MATCH(Table4[[#This Row],[Well Name (WellView Version)]], Table2[Well Name
Actual], 0)), "A_Others")</f>
        <v>SLK - 2025</v>
      </c>
      <c r="N1379" s="19">
        <f>IF(Table4[[#This Row],[Report Number]]=_xlfn.MINIFS(Table4[Report Number], Table4[Well Name (WellView Version)], Table4[[#This Row],[Well Name (WellView Version)]]), Table4[[#This Row],[Depth End (MD)]], Table4[[#This Row],[Depth End (MD)]]-F1378)</f>
        <v>0</v>
      </c>
      <c r="O1379" s="2">
        <f>IF(Table4[[#This Row],[Report Number]]=_xlfn.MINIFS(Table4[Report Number], Table4[Well Name (WellView Version)], Table4[[#This Row],[Well Name (WellView Version)]]), Table4[[#This Row],[Cum Time Log Days_WV]], Table4[[#This Row],[Cum Time Log Days_WV]]-G1378)</f>
        <v>1</v>
      </c>
      <c r="P1379" s="2">
        <f>(Table4[[#This Row],[dZ ft]]&lt;=50)*Table4[[#This Row],[dT days]]</f>
        <v>1</v>
      </c>
      <c r="Q1379">
        <f>YEAR(Table4[[#This Row],[Report Start Date]])</f>
        <v>2025</v>
      </c>
      <c r="R1379">
        <f>Table4[[#This Row],[Year Start Date]]</f>
        <v>2025</v>
      </c>
    </row>
    <row r="1380" spans="2:18" x14ac:dyDescent="0.3">
      <c r="B1380">
        <v>1378</v>
      </c>
      <c r="C1380" t="s">
        <v>488</v>
      </c>
      <c r="D1380" t="s">
        <v>271</v>
      </c>
      <c r="E1380">
        <v>12</v>
      </c>
      <c r="F1380" s="2">
        <v>2898</v>
      </c>
      <c r="G1380" s="2">
        <v>11.958333333333343</v>
      </c>
      <c r="H1380">
        <v>0</v>
      </c>
      <c r="I1380">
        <v>0</v>
      </c>
      <c r="J1380" s="7">
        <v>45986</v>
      </c>
      <c r="K1380" s="7">
        <v>45987</v>
      </c>
      <c r="L1380" t="s">
        <v>533</v>
      </c>
      <c r="M1380" t="str">
        <f>IFERROR(INDEX(Table2[Campaign], MATCH(Table4[[#This Row],[Well Name (WellView Version)]], Table2[Well Name
Actual], 0)), "A_Others")</f>
        <v>A_Others</v>
      </c>
      <c r="N1380" s="19">
        <f>IF(Table4[[#This Row],[Report Number]]=_xlfn.MINIFS(Table4[Report Number], Table4[Well Name (WellView Version)], Table4[[#This Row],[Well Name (WellView Version)]]), Table4[[#This Row],[Depth End (MD)]], Table4[[#This Row],[Depth End (MD)]]-F1379)</f>
        <v>-3602</v>
      </c>
      <c r="O1380" s="2">
        <f>IF(Table4[[#This Row],[Report Number]]=_xlfn.MINIFS(Table4[Report Number], Table4[Well Name (WellView Version)], Table4[[#This Row],[Well Name (WellView Version)]]), Table4[[#This Row],[Cum Time Log Days_WV]], Table4[[#This Row],[Cum Time Log Days_WV]]-G1379)</f>
        <v>-2.3125000000000036</v>
      </c>
      <c r="P1380" s="2">
        <f>(Table4[[#This Row],[dZ ft]]&lt;=50)*Table4[[#This Row],[dT days]]</f>
        <v>-2.3125000000000036</v>
      </c>
      <c r="Q1380">
        <f>YEAR(Table4[[#This Row],[Report Start Date]])</f>
        <v>2025</v>
      </c>
      <c r="R1380">
        <f>Table4[[#This Row],[Year Start Date]]</f>
        <v>2025</v>
      </c>
    </row>
    <row r="1381" spans="2:18" x14ac:dyDescent="0.3">
      <c r="B1381">
        <v>1379</v>
      </c>
      <c r="C1381" t="s">
        <v>45</v>
      </c>
      <c r="D1381" t="s">
        <v>271</v>
      </c>
      <c r="E1381">
        <v>16</v>
      </c>
      <c r="F1381" s="2">
        <v>7107</v>
      </c>
      <c r="G1381" s="2">
        <v>15.270833333333346</v>
      </c>
      <c r="H1381">
        <v>1210</v>
      </c>
      <c r="I1381">
        <v>605</v>
      </c>
      <c r="J1381" s="7">
        <v>45987</v>
      </c>
      <c r="K1381" s="7">
        <v>45988</v>
      </c>
      <c r="L1381" t="s">
        <v>520</v>
      </c>
      <c r="M1381" t="str">
        <f>IFERROR(INDEX(Table2[Campaign], MATCH(Table4[[#This Row],[Well Name (WellView Version)]], Table2[Well Name
Actual], 0)), "A_Others")</f>
        <v>SLK - 2025</v>
      </c>
      <c r="N1381" s="19">
        <f>IF(Table4[[#This Row],[Report Number]]=_xlfn.MINIFS(Table4[Report Number], Table4[Well Name (WellView Version)], Table4[[#This Row],[Well Name (WellView Version)]]), Table4[[#This Row],[Depth End (MD)]], Table4[[#This Row],[Depth End (MD)]]-F1380)</f>
        <v>4209</v>
      </c>
      <c r="O1381" s="2">
        <f>IF(Table4[[#This Row],[Report Number]]=_xlfn.MINIFS(Table4[Report Number], Table4[Well Name (WellView Version)], Table4[[#This Row],[Well Name (WellView Version)]]), Table4[[#This Row],[Cum Time Log Days_WV]], Table4[[#This Row],[Cum Time Log Days_WV]]-G1380)</f>
        <v>3.3125000000000036</v>
      </c>
      <c r="P1381" s="2">
        <f>(Table4[[#This Row],[dZ ft]]&lt;=50)*Table4[[#This Row],[dT days]]</f>
        <v>0</v>
      </c>
      <c r="Q1381">
        <f>YEAR(Table4[[#This Row],[Report Start Date]])</f>
        <v>2025</v>
      </c>
      <c r="R1381">
        <f>Table4[[#This Row],[Year Start Date]]</f>
        <v>2025</v>
      </c>
    </row>
    <row r="1382" spans="2:18" x14ac:dyDescent="0.3">
      <c r="B1382">
        <v>1380</v>
      </c>
      <c r="C1382" t="s">
        <v>488</v>
      </c>
      <c r="D1382" t="s">
        <v>271</v>
      </c>
      <c r="E1382">
        <v>13</v>
      </c>
      <c r="F1382" s="2">
        <v>2898</v>
      </c>
      <c r="G1382" s="2">
        <v>12.958333333333343</v>
      </c>
      <c r="H1382">
        <v>0</v>
      </c>
      <c r="I1382">
        <v>0</v>
      </c>
      <c r="J1382" s="7">
        <v>45987</v>
      </c>
      <c r="K1382" s="7">
        <v>45988</v>
      </c>
      <c r="L1382" t="s">
        <v>533</v>
      </c>
      <c r="M1382" t="str">
        <f>IFERROR(INDEX(Table2[Campaign], MATCH(Table4[[#This Row],[Well Name (WellView Version)]], Table2[Well Name
Actual], 0)), "A_Others")</f>
        <v>A_Others</v>
      </c>
      <c r="N1382" s="19">
        <f>IF(Table4[[#This Row],[Report Number]]=_xlfn.MINIFS(Table4[Report Number], Table4[Well Name (WellView Version)], Table4[[#This Row],[Well Name (WellView Version)]]), Table4[[#This Row],[Depth End (MD)]], Table4[[#This Row],[Depth End (MD)]]-F1381)</f>
        <v>-4209</v>
      </c>
      <c r="O1382" s="2">
        <f>IF(Table4[[#This Row],[Report Number]]=_xlfn.MINIFS(Table4[Report Number], Table4[Well Name (WellView Version)], Table4[[#This Row],[Well Name (WellView Version)]]), Table4[[#This Row],[Cum Time Log Days_WV]], Table4[[#This Row],[Cum Time Log Days_WV]]-G1381)</f>
        <v>-2.3125000000000036</v>
      </c>
      <c r="P1382" s="2">
        <f>(Table4[[#This Row],[dZ ft]]&lt;=50)*Table4[[#This Row],[dT days]]</f>
        <v>-2.3125000000000036</v>
      </c>
      <c r="Q1382">
        <f>YEAR(Table4[[#This Row],[Report Start Date]])</f>
        <v>2025</v>
      </c>
      <c r="R1382">
        <f>Table4[[#This Row],[Year Start Date]]</f>
        <v>2025</v>
      </c>
    </row>
    <row r="1383" spans="2:18" x14ac:dyDescent="0.3">
      <c r="B1383">
        <v>1381</v>
      </c>
      <c r="C1383" t="s">
        <v>45</v>
      </c>
      <c r="D1383" t="s">
        <v>271</v>
      </c>
      <c r="E1383">
        <v>17</v>
      </c>
      <c r="F1383" s="2">
        <v>7588</v>
      </c>
      <c r="G1383" s="2">
        <v>16.270833333333346</v>
      </c>
      <c r="H1383">
        <v>290.99999999999903</v>
      </c>
      <c r="I1383">
        <v>290.99999999999903</v>
      </c>
      <c r="J1383" s="7">
        <v>45988</v>
      </c>
      <c r="K1383" s="7">
        <v>45989</v>
      </c>
      <c r="L1383" t="s">
        <v>520</v>
      </c>
      <c r="M1383" t="str">
        <f>IFERROR(INDEX(Table2[Campaign], MATCH(Table4[[#This Row],[Well Name (WellView Version)]], Table2[Well Name
Actual], 0)), "A_Others")</f>
        <v>SLK - 2025</v>
      </c>
      <c r="N1383" s="19">
        <f>IF(Table4[[#This Row],[Report Number]]=_xlfn.MINIFS(Table4[Report Number], Table4[Well Name (WellView Version)], Table4[[#This Row],[Well Name (WellView Version)]]), Table4[[#This Row],[Depth End (MD)]], Table4[[#This Row],[Depth End (MD)]]-F1382)</f>
        <v>4690</v>
      </c>
      <c r="O1383" s="2">
        <f>IF(Table4[[#This Row],[Report Number]]=_xlfn.MINIFS(Table4[Report Number], Table4[Well Name (WellView Version)], Table4[[#This Row],[Well Name (WellView Version)]]), Table4[[#This Row],[Cum Time Log Days_WV]], Table4[[#This Row],[Cum Time Log Days_WV]]-G1382)</f>
        <v>3.3125000000000036</v>
      </c>
      <c r="P1383" s="2">
        <f>(Table4[[#This Row],[dZ ft]]&lt;=50)*Table4[[#This Row],[dT days]]</f>
        <v>0</v>
      </c>
      <c r="Q1383">
        <f>YEAR(Table4[[#This Row],[Report Start Date]])</f>
        <v>2025</v>
      </c>
      <c r="R1383">
        <f>Table4[[#This Row],[Year Start Date]]</f>
        <v>2025</v>
      </c>
    </row>
    <row r="1384" spans="2:18" x14ac:dyDescent="0.3">
      <c r="B1384">
        <v>1382</v>
      </c>
      <c r="C1384" t="s">
        <v>488</v>
      </c>
      <c r="D1384" t="s">
        <v>271</v>
      </c>
      <c r="E1384">
        <v>14</v>
      </c>
      <c r="F1384" s="2">
        <v>2898</v>
      </c>
      <c r="G1384" s="2">
        <v>13.958333333333343</v>
      </c>
      <c r="H1384">
        <v>0</v>
      </c>
      <c r="I1384">
        <v>0</v>
      </c>
      <c r="J1384" s="7">
        <v>45988</v>
      </c>
      <c r="K1384" s="7">
        <v>45989</v>
      </c>
      <c r="L1384" t="s">
        <v>533</v>
      </c>
      <c r="M1384" t="str">
        <f>IFERROR(INDEX(Table2[Campaign], MATCH(Table4[[#This Row],[Well Name (WellView Version)]], Table2[Well Name
Actual], 0)), "A_Others")</f>
        <v>A_Others</v>
      </c>
      <c r="N1384" s="19">
        <f>IF(Table4[[#This Row],[Report Number]]=_xlfn.MINIFS(Table4[Report Number], Table4[Well Name (WellView Version)], Table4[[#This Row],[Well Name (WellView Version)]]), Table4[[#This Row],[Depth End (MD)]], Table4[[#This Row],[Depth End (MD)]]-F1383)</f>
        <v>-4690</v>
      </c>
      <c r="O1384" s="2">
        <f>IF(Table4[[#This Row],[Report Number]]=_xlfn.MINIFS(Table4[Report Number], Table4[Well Name (WellView Version)], Table4[[#This Row],[Well Name (WellView Version)]]), Table4[[#This Row],[Cum Time Log Days_WV]], Table4[[#This Row],[Cum Time Log Days_WV]]-G1383)</f>
        <v>-2.3125000000000036</v>
      </c>
      <c r="P1384" s="2">
        <f>(Table4[[#This Row],[dZ ft]]&lt;=50)*Table4[[#This Row],[dT days]]</f>
        <v>-2.3125000000000036</v>
      </c>
      <c r="Q1384">
        <f>YEAR(Table4[[#This Row],[Report Start Date]])</f>
        <v>2025</v>
      </c>
      <c r="R1384">
        <f>Table4[[#This Row],[Year Start Date]]</f>
        <v>2025</v>
      </c>
    </row>
    <row r="1385" spans="2:18" x14ac:dyDescent="0.3">
      <c r="B1385">
        <v>1383</v>
      </c>
      <c r="C1385" t="s">
        <v>45</v>
      </c>
      <c r="D1385" t="s">
        <v>271</v>
      </c>
      <c r="E1385">
        <v>18</v>
      </c>
      <c r="F1385" s="2">
        <v>7750.0000000000009</v>
      </c>
      <c r="G1385" s="2">
        <v>17.270833333333346</v>
      </c>
      <c r="H1385">
        <v>162.00000000000082</v>
      </c>
      <c r="I1385">
        <v>162.00000000000082</v>
      </c>
      <c r="J1385" s="7">
        <v>45989</v>
      </c>
      <c r="K1385" s="7">
        <v>45990</v>
      </c>
      <c r="L1385" t="s">
        <v>520</v>
      </c>
      <c r="M1385" t="str">
        <f>IFERROR(INDEX(Table2[Campaign], MATCH(Table4[[#This Row],[Well Name (WellView Version)]], Table2[Well Name
Actual], 0)), "A_Others")</f>
        <v>SLK - 2025</v>
      </c>
      <c r="N1385" s="19">
        <f>IF(Table4[[#This Row],[Report Number]]=_xlfn.MINIFS(Table4[Report Number], Table4[Well Name (WellView Version)], Table4[[#This Row],[Well Name (WellView Version)]]), Table4[[#This Row],[Depth End (MD)]], Table4[[#This Row],[Depth End (MD)]]-F1384)</f>
        <v>4852.0000000000009</v>
      </c>
      <c r="O1385" s="2">
        <f>IF(Table4[[#This Row],[Report Number]]=_xlfn.MINIFS(Table4[Report Number], Table4[Well Name (WellView Version)], Table4[[#This Row],[Well Name (WellView Version)]]), Table4[[#This Row],[Cum Time Log Days_WV]], Table4[[#This Row],[Cum Time Log Days_WV]]-G1384)</f>
        <v>3.3125000000000036</v>
      </c>
      <c r="P1385" s="2">
        <f>(Table4[[#This Row],[dZ ft]]&lt;=50)*Table4[[#This Row],[dT days]]</f>
        <v>0</v>
      </c>
      <c r="Q1385">
        <f>YEAR(Table4[[#This Row],[Report Start Date]])</f>
        <v>2025</v>
      </c>
      <c r="R1385">
        <f>Table4[[#This Row],[Year Start Date]]</f>
        <v>2025</v>
      </c>
    </row>
    <row r="1386" spans="2:18" x14ac:dyDescent="0.3">
      <c r="B1386">
        <v>1384</v>
      </c>
      <c r="C1386" t="s">
        <v>488</v>
      </c>
      <c r="D1386" t="s">
        <v>271</v>
      </c>
      <c r="E1386">
        <v>15</v>
      </c>
      <c r="F1386" s="2">
        <v>2898</v>
      </c>
      <c r="G1386" s="2">
        <v>14.958333333333343</v>
      </c>
      <c r="H1386">
        <v>0</v>
      </c>
      <c r="I1386">
        <v>0</v>
      </c>
      <c r="J1386" s="7">
        <v>45989</v>
      </c>
      <c r="K1386" s="7">
        <v>45990</v>
      </c>
      <c r="L1386" t="s">
        <v>533</v>
      </c>
      <c r="M1386" t="str">
        <f>IFERROR(INDEX(Table2[Campaign], MATCH(Table4[[#This Row],[Well Name (WellView Version)]], Table2[Well Name
Actual], 0)), "A_Others")</f>
        <v>A_Others</v>
      </c>
      <c r="N1386" s="19">
        <f>IF(Table4[[#This Row],[Report Number]]=_xlfn.MINIFS(Table4[Report Number], Table4[Well Name (WellView Version)], Table4[[#This Row],[Well Name (WellView Version)]]), Table4[[#This Row],[Depth End (MD)]], Table4[[#This Row],[Depth End (MD)]]-F1385)</f>
        <v>-4852.0000000000009</v>
      </c>
      <c r="O1386" s="2">
        <f>IF(Table4[[#This Row],[Report Number]]=_xlfn.MINIFS(Table4[Report Number], Table4[Well Name (WellView Version)], Table4[[#This Row],[Well Name (WellView Version)]]), Table4[[#This Row],[Cum Time Log Days_WV]], Table4[[#This Row],[Cum Time Log Days_WV]]-G1385)</f>
        <v>-2.3125000000000036</v>
      </c>
      <c r="P1386" s="2">
        <f>(Table4[[#This Row],[dZ ft]]&lt;=50)*Table4[[#This Row],[dT days]]</f>
        <v>-2.3125000000000036</v>
      </c>
      <c r="Q1386">
        <f>YEAR(Table4[[#This Row],[Report Start Date]])</f>
        <v>2025</v>
      </c>
      <c r="R1386">
        <f>Table4[[#This Row],[Year Start Date]]</f>
        <v>2025</v>
      </c>
    </row>
    <row r="1387" spans="2:18" x14ac:dyDescent="0.3">
      <c r="B1387">
        <v>1385</v>
      </c>
      <c r="C1387" t="s">
        <v>45</v>
      </c>
      <c r="D1387" t="s">
        <v>271</v>
      </c>
      <c r="E1387">
        <v>19</v>
      </c>
      <c r="F1387" s="2">
        <v>8050.0000000000009</v>
      </c>
      <c r="G1387" s="2">
        <v>18.270833333333346</v>
      </c>
      <c r="H1387">
        <v>300.00000000000017</v>
      </c>
      <c r="I1387">
        <v>300.00000000000017</v>
      </c>
      <c r="J1387" s="7">
        <v>45990</v>
      </c>
      <c r="K1387" s="7">
        <v>45991</v>
      </c>
      <c r="L1387" t="s">
        <v>520</v>
      </c>
      <c r="M1387" t="str">
        <f>IFERROR(INDEX(Table2[Campaign], MATCH(Table4[[#This Row],[Well Name (WellView Version)]], Table2[Well Name
Actual], 0)), "A_Others")</f>
        <v>SLK - 2025</v>
      </c>
      <c r="N1387" s="19">
        <f>IF(Table4[[#This Row],[Report Number]]=_xlfn.MINIFS(Table4[Report Number], Table4[Well Name (WellView Version)], Table4[[#This Row],[Well Name (WellView Version)]]), Table4[[#This Row],[Depth End (MD)]], Table4[[#This Row],[Depth End (MD)]]-F1386)</f>
        <v>5152.0000000000009</v>
      </c>
      <c r="O1387" s="2">
        <f>IF(Table4[[#This Row],[Report Number]]=_xlfn.MINIFS(Table4[Report Number], Table4[Well Name (WellView Version)], Table4[[#This Row],[Well Name (WellView Version)]]), Table4[[#This Row],[Cum Time Log Days_WV]], Table4[[#This Row],[Cum Time Log Days_WV]]-G1386)</f>
        <v>3.3125000000000036</v>
      </c>
      <c r="P1387" s="2">
        <f>(Table4[[#This Row],[dZ ft]]&lt;=50)*Table4[[#This Row],[dT days]]</f>
        <v>0</v>
      </c>
      <c r="Q1387">
        <f>YEAR(Table4[[#This Row],[Report Start Date]])</f>
        <v>2025</v>
      </c>
      <c r="R1387">
        <f>Table4[[#This Row],[Year Start Date]]</f>
        <v>2025</v>
      </c>
    </row>
    <row r="1388" spans="2:18" x14ac:dyDescent="0.3">
      <c r="B1388">
        <v>1386</v>
      </c>
      <c r="C1388" t="s">
        <v>488</v>
      </c>
      <c r="D1388" t="s">
        <v>271</v>
      </c>
      <c r="E1388">
        <v>16</v>
      </c>
      <c r="F1388" s="2">
        <v>3231</v>
      </c>
      <c r="G1388" s="2">
        <v>15.958333333333343</v>
      </c>
      <c r="H1388">
        <v>332.99999999999983</v>
      </c>
      <c r="I1388">
        <v>332.99999999999983</v>
      </c>
      <c r="J1388" s="7">
        <v>45990</v>
      </c>
      <c r="K1388" s="7">
        <v>45991</v>
      </c>
      <c r="L1388" t="s">
        <v>533</v>
      </c>
      <c r="M1388" t="str">
        <f>IFERROR(INDEX(Table2[Campaign], MATCH(Table4[[#This Row],[Well Name (WellView Version)]], Table2[Well Name
Actual], 0)), "A_Others")</f>
        <v>A_Others</v>
      </c>
      <c r="N1388" s="19">
        <f>IF(Table4[[#This Row],[Report Number]]=_xlfn.MINIFS(Table4[Report Number], Table4[Well Name (WellView Version)], Table4[[#This Row],[Well Name (WellView Version)]]), Table4[[#This Row],[Depth End (MD)]], Table4[[#This Row],[Depth End (MD)]]-F1387)</f>
        <v>-4819.0000000000009</v>
      </c>
      <c r="O1388" s="2">
        <f>IF(Table4[[#This Row],[Report Number]]=_xlfn.MINIFS(Table4[Report Number], Table4[Well Name (WellView Version)], Table4[[#This Row],[Well Name (WellView Version)]]), Table4[[#This Row],[Cum Time Log Days_WV]], Table4[[#This Row],[Cum Time Log Days_WV]]-G1387)</f>
        <v>-2.3125000000000036</v>
      </c>
      <c r="P1388" s="2">
        <f>(Table4[[#This Row],[dZ ft]]&lt;=50)*Table4[[#This Row],[dT days]]</f>
        <v>-2.3125000000000036</v>
      </c>
      <c r="Q1388">
        <f>YEAR(Table4[[#This Row],[Report Start Date]])</f>
        <v>2025</v>
      </c>
      <c r="R1388">
        <f>Table4[[#This Row],[Year Start Date]]</f>
        <v>2025</v>
      </c>
    </row>
    <row r="1389" spans="2:18" x14ac:dyDescent="0.3">
      <c r="B1389">
        <v>1387</v>
      </c>
      <c r="C1389" t="s">
        <v>488</v>
      </c>
      <c r="D1389" t="s">
        <v>271</v>
      </c>
      <c r="E1389">
        <v>17</v>
      </c>
      <c r="F1389" s="2">
        <v>3962</v>
      </c>
      <c r="G1389" s="2">
        <v>16.958333333333343</v>
      </c>
      <c r="H1389">
        <v>731</v>
      </c>
      <c r="I1389">
        <v>731</v>
      </c>
      <c r="J1389" s="7">
        <v>45991</v>
      </c>
      <c r="K1389" s="7">
        <v>45992</v>
      </c>
      <c r="L1389" t="s">
        <v>533</v>
      </c>
      <c r="M1389" t="str">
        <f>IFERROR(INDEX(Table2[Campaign], MATCH(Table4[[#This Row],[Well Name (WellView Version)]], Table2[Well Name
Actual], 0)), "A_Others")</f>
        <v>A_Others</v>
      </c>
      <c r="N1389" s="19">
        <f>IF(Table4[[#This Row],[Report Number]]=_xlfn.MINIFS(Table4[Report Number], Table4[Well Name (WellView Version)], Table4[[#This Row],[Well Name (WellView Version)]]), Table4[[#This Row],[Depth End (MD)]], Table4[[#This Row],[Depth End (MD)]]-F1388)</f>
        <v>731</v>
      </c>
      <c r="O1389" s="2">
        <f>IF(Table4[[#This Row],[Report Number]]=_xlfn.MINIFS(Table4[Report Number], Table4[Well Name (WellView Version)], Table4[[#This Row],[Well Name (WellView Version)]]), Table4[[#This Row],[Cum Time Log Days_WV]], Table4[[#This Row],[Cum Time Log Days_WV]]-G1388)</f>
        <v>1</v>
      </c>
      <c r="P1389" s="2">
        <f>(Table4[[#This Row],[dZ ft]]&lt;=50)*Table4[[#This Row],[dT days]]</f>
        <v>0</v>
      </c>
      <c r="Q1389">
        <f>YEAR(Table4[[#This Row],[Report Start Date]])</f>
        <v>2025</v>
      </c>
      <c r="R1389">
        <f>Table4[[#This Row],[Year Start Date]]</f>
        <v>2025</v>
      </c>
    </row>
    <row r="1390" spans="2:18" x14ac:dyDescent="0.3">
      <c r="B1390">
        <v>1388</v>
      </c>
      <c r="C1390" t="s">
        <v>45</v>
      </c>
      <c r="D1390" t="s">
        <v>271</v>
      </c>
      <c r="E1390">
        <v>20</v>
      </c>
      <c r="F1390" s="2">
        <v>8050.0000000000009</v>
      </c>
      <c r="G1390" s="2">
        <v>19.270833333333346</v>
      </c>
      <c r="H1390">
        <v>0</v>
      </c>
      <c r="I1390">
        <v>0</v>
      </c>
      <c r="J1390" s="7">
        <v>45991</v>
      </c>
      <c r="K1390" s="7">
        <v>45992</v>
      </c>
      <c r="L1390" t="s">
        <v>520</v>
      </c>
      <c r="M1390" t="str">
        <f>IFERROR(INDEX(Table2[Campaign], MATCH(Table4[[#This Row],[Well Name (WellView Version)]], Table2[Well Name
Actual], 0)), "A_Others")</f>
        <v>SLK - 2025</v>
      </c>
      <c r="N1390" s="19">
        <f>IF(Table4[[#This Row],[Report Number]]=_xlfn.MINIFS(Table4[Report Number], Table4[Well Name (WellView Version)], Table4[[#This Row],[Well Name (WellView Version)]]), Table4[[#This Row],[Depth End (MD)]], Table4[[#This Row],[Depth End (MD)]]-F1389)</f>
        <v>4088.0000000000009</v>
      </c>
      <c r="O1390" s="2">
        <f>IF(Table4[[#This Row],[Report Number]]=_xlfn.MINIFS(Table4[Report Number], Table4[Well Name (WellView Version)], Table4[[#This Row],[Well Name (WellView Version)]]), Table4[[#This Row],[Cum Time Log Days_WV]], Table4[[#This Row],[Cum Time Log Days_WV]]-G1389)</f>
        <v>2.3125000000000036</v>
      </c>
      <c r="P1390" s="2">
        <f>(Table4[[#This Row],[dZ ft]]&lt;=50)*Table4[[#This Row],[dT days]]</f>
        <v>0</v>
      </c>
      <c r="Q1390">
        <f>YEAR(Table4[[#This Row],[Report Start Date]])</f>
        <v>2025</v>
      </c>
      <c r="R1390">
        <f>Table4[[#This Row],[Year Start Date]]</f>
        <v>2025</v>
      </c>
    </row>
    <row r="1391" spans="2:18" x14ac:dyDescent="0.3">
      <c r="B1391">
        <v>1389</v>
      </c>
      <c r="C1391" t="s">
        <v>488</v>
      </c>
      <c r="D1391" t="s">
        <v>271</v>
      </c>
      <c r="E1391">
        <v>18</v>
      </c>
      <c r="F1391" s="2">
        <v>4600</v>
      </c>
      <c r="G1391" s="2">
        <v>17.958333333333343</v>
      </c>
      <c r="H1391">
        <v>638.00000000000034</v>
      </c>
      <c r="I1391">
        <v>638.00000000000034</v>
      </c>
      <c r="J1391" s="7">
        <v>45992</v>
      </c>
      <c r="K1391" s="7">
        <v>45993</v>
      </c>
      <c r="L1391" t="s">
        <v>520</v>
      </c>
      <c r="M1391" t="str">
        <f>IFERROR(INDEX(Table2[Campaign], MATCH(Table4[[#This Row],[Well Name (WellView Version)]], Table2[Well Name
Actual], 0)), "A_Others")</f>
        <v>A_Others</v>
      </c>
      <c r="N1391" s="19">
        <f>IF(Table4[[#This Row],[Report Number]]=_xlfn.MINIFS(Table4[Report Number], Table4[Well Name (WellView Version)], Table4[[#This Row],[Well Name (WellView Version)]]), Table4[[#This Row],[Depth End (MD)]], Table4[[#This Row],[Depth End (MD)]]-F1390)</f>
        <v>-3450.0000000000009</v>
      </c>
      <c r="O1391" s="2">
        <f>IF(Table4[[#This Row],[Report Number]]=_xlfn.MINIFS(Table4[Report Number], Table4[Well Name (WellView Version)], Table4[[#This Row],[Well Name (WellView Version)]]), Table4[[#This Row],[Cum Time Log Days_WV]], Table4[[#This Row],[Cum Time Log Days_WV]]-G1390)</f>
        <v>-1.3125000000000036</v>
      </c>
      <c r="P1391" s="2">
        <f>(Table4[[#This Row],[dZ ft]]&lt;=50)*Table4[[#This Row],[dT days]]</f>
        <v>-1.3125000000000036</v>
      </c>
      <c r="Q1391">
        <f>YEAR(Table4[[#This Row],[Report Start Date]])</f>
        <v>2025</v>
      </c>
      <c r="R1391">
        <f>Table4[[#This Row],[Year Start Date]]</f>
        <v>2025</v>
      </c>
    </row>
    <row r="1392" spans="2:18" x14ac:dyDescent="0.3">
      <c r="B1392">
        <v>1390</v>
      </c>
      <c r="C1392" t="s">
        <v>45</v>
      </c>
      <c r="D1392" t="s">
        <v>271</v>
      </c>
      <c r="E1392">
        <v>21</v>
      </c>
      <c r="F1392" s="2">
        <v>8050.0000000000009</v>
      </c>
      <c r="G1392" s="2">
        <v>20.000000000000014</v>
      </c>
      <c r="H1392">
        <v>0</v>
      </c>
      <c r="I1392">
        <v>0</v>
      </c>
      <c r="J1392" s="7">
        <v>45992</v>
      </c>
      <c r="K1392" s="7">
        <v>45992.729166666664</v>
      </c>
      <c r="L1392" t="s">
        <v>522</v>
      </c>
      <c r="M1392" t="str">
        <f>IFERROR(INDEX(Table2[Campaign], MATCH(Table4[[#This Row],[Well Name (WellView Version)]], Table2[Well Name
Actual], 0)), "A_Others")</f>
        <v>SLK - 2025</v>
      </c>
      <c r="N1392" s="19">
        <f>IF(Table4[[#This Row],[Report Number]]=_xlfn.MINIFS(Table4[Report Number], Table4[Well Name (WellView Version)], Table4[[#This Row],[Well Name (WellView Version)]]), Table4[[#This Row],[Depth End (MD)]], Table4[[#This Row],[Depth End (MD)]]-F1391)</f>
        <v>3450.0000000000009</v>
      </c>
      <c r="O1392" s="2">
        <f>IF(Table4[[#This Row],[Report Number]]=_xlfn.MINIFS(Table4[Report Number], Table4[Well Name (WellView Version)], Table4[[#This Row],[Well Name (WellView Version)]]), Table4[[#This Row],[Cum Time Log Days_WV]], Table4[[#This Row],[Cum Time Log Days_WV]]-G1391)</f>
        <v>2.0416666666666714</v>
      </c>
      <c r="P1392" s="2">
        <f>(Table4[[#This Row],[dZ ft]]&lt;=50)*Table4[[#This Row],[dT days]]</f>
        <v>0</v>
      </c>
      <c r="Q1392">
        <f>YEAR(Table4[[#This Row],[Report Start Date]])</f>
        <v>2025</v>
      </c>
      <c r="R1392">
        <f>Table4[[#This Row],[Year Start Date]]</f>
        <v>2025</v>
      </c>
    </row>
    <row r="1393" spans="2:18" x14ac:dyDescent="0.3">
      <c r="B1393">
        <v>1391</v>
      </c>
      <c r="C1393" t="s">
        <v>488</v>
      </c>
      <c r="D1393" t="s">
        <v>271</v>
      </c>
      <c r="E1393">
        <v>19</v>
      </c>
      <c r="F1393" s="2">
        <v>4888</v>
      </c>
      <c r="G1393" s="2">
        <v>18.958333333333343</v>
      </c>
      <c r="H1393">
        <v>575.99999999999886</v>
      </c>
      <c r="I1393">
        <v>287.99999999999943</v>
      </c>
      <c r="J1393" s="7">
        <v>45993</v>
      </c>
      <c r="K1393" s="7">
        <v>45994</v>
      </c>
      <c r="L1393" t="s">
        <v>520</v>
      </c>
      <c r="M1393" t="str">
        <f>IFERROR(INDEX(Table2[Campaign], MATCH(Table4[[#This Row],[Well Name (WellView Version)]], Table2[Well Name
Actual], 0)), "A_Others")</f>
        <v>A_Others</v>
      </c>
      <c r="N1393" s="19">
        <f>IF(Table4[[#This Row],[Report Number]]=_xlfn.MINIFS(Table4[Report Number], Table4[Well Name (WellView Version)], Table4[[#This Row],[Well Name (WellView Version)]]), Table4[[#This Row],[Depth End (MD)]], Table4[[#This Row],[Depth End (MD)]]-F1392)</f>
        <v>-3162.0000000000009</v>
      </c>
      <c r="O1393" s="2">
        <f>IF(Table4[[#This Row],[Report Number]]=_xlfn.MINIFS(Table4[Report Number], Table4[Well Name (WellView Version)], Table4[[#This Row],[Well Name (WellView Version)]]), Table4[[#This Row],[Cum Time Log Days_WV]], Table4[[#This Row],[Cum Time Log Days_WV]]-G1392)</f>
        <v>-1.0416666666666714</v>
      </c>
      <c r="P1393" s="2">
        <f>(Table4[[#This Row],[dZ ft]]&lt;=50)*Table4[[#This Row],[dT days]]</f>
        <v>-1.0416666666666714</v>
      </c>
      <c r="Q1393">
        <f>YEAR(Table4[[#This Row],[Report Start Date]])</f>
        <v>2025</v>
      </c>
      <c r="R1393">
        <f>Table4[[#This Row],[Year Start Date]]</f>
        <v>2025</v>
      </c>
    </row>
    <row r="1394" spans="2:18" x14ac:dyDescent="0.3">
      <c r="B1394">
        <v>1392</v>
      </c>
      <c r="C1394" t="s">
        <v>488</v>
      </c>
      <c r="D1394" t="s">
        <v>271</v>
      </c>
      <c r="E1394">
        <v>20</v>
      </c>
      <c r="F1394" s="2">
        <v>5543</v>
      </c>
      <c r="G1394" s="2">
        <v>19.958333333333343</v>
      </c>
      <c r="H1394">
        <v>1310</v>
      </c>
      <c r="I1394">
        <v>655</v>
      </c>
      <c r="J1394" s="7">
        <v>45994</v>
      </c>
      <c r="K1394" s="7">
        <v>45995</v>
      </c>
      <c r="L1394" t="s">
        <v>520</v>
      </c>
      <c r="M1394" t="str">
        <f>IFERROR(INDEX(Table2[Campaign], MATCH(Table4[[#This Row],[Well Name (WellView Version)]], Table2[Well Name
Actual], 0)), "A_Others")</f>
        <v>A_Others</v>
      </c>
      <c r="N1394" s="19">
        <f>IF(Table4[[#This Row],[Report Number]]=_xlfn.MINIFS(Table4[Report Number], Table4[Well Name (WellView Version)], Table4[[#This Row],[Well Name (WellView Version)]]), Table4[[#This Row],[Depth End (MD)]], Table4[[#This Row],[Depth End (MD)]]-F1393)</f>
        <v>655</v>
      </c>
      <c r="O1394" s="2">
        <f>IF(Table4[[#This Row],[Report Number]]=_xlfn.MINIFS(Table4[Report Number], Table4[Well Name (WellView Version)], Table4[[#This Row],[Well Name (WellView Version)]]), Table4[[#This Row],[Cum Time Log Days_WV]], Table4[[#This Row],[Cum Time Log Days_WV]]-G1393)</f>
        <v>1</v>
      </c>
      <c r="P1394" s="2">
        <f>(Table4[[#This Row],[dZ ft]]&lt;=50)*Table4[[#This Row],[dT days]]</f>
        <v>0</v>
      </c>
      <c r="Q1394">
        <f>YEAR(Table4[[#This Row],[Report Start Date]])</f>
        <v>2025</v>
      </c>
      <c r="R1394">
        <f>Table4[[#This Row],[Year Start Date]]</f>
        <v>2025</v>
      </c>
    </row>
    <row r="1395" spans="2:18" x14ac:dyDescent="0.3">
      <c r="B1395">
        <v>1393</v>
      </c>
      <c r="C1395" t="s">
        <v>488</v>
      </c>
      <c r="D1395" t="s">
        <v>271</v>
      </c>
      <c r="E1395">
        <v>21</v>
      </c>
      <c r="F1395" s="2">
        <v>6077</v>
      </c>
      <c r="G1395" s="2">
        <v>20.958333333333343</v>
      </c>
      <c r="H1395">
        <v>1068.0000000000007</v>
      </c>
      <c r="I1395">
        <v>534.00000000000034</v>
      </c>
      <c r="J1395" s="7">
        <v>45995</v>
      </c>
      <c r="K1395" s="7">
        <v>45996</v>
      </c>
      <c r="L1395" t="s">
        <v>520</v>
      </c>
      <c r="M1395" t="str">
        <f>IFERROR(INDEX(Table2[Campaign], MATCH(Table4[[#This Row],[Well Name (WellView Version)]], Table2[Well Name
Actual], 0)), "A_Others")</f>
        <v>A_Others</v>
      </c>
      <c r="N1395" s="19">
        <f>IF(Table4[[#This Row],[Report Number]]=_xlfn.MINIFS(Table4[Report Number], Table4[Well Name (WellView Version)], Table4[[#This Row],[Well Name (WellView Version)]]), Table4[[#This Row],[Depth End (MD)]], Table4[[#This Row],[Depth End (MD)]]-F1394)</f>
        <v>534</v>
      </c>
      <c r="O1395" s="2">
        <f>IF(Table4[[#This Row],[Report Number]]=_xlfn.MINIFS(Table4[Report Number], Table4[Well Name (WellView Version)], Table4[[#This Row],[Well Name (WellView Version)]]), Table4[[#This Row],[Cum Time Log Days_WV]], Table4[[#This Row],[Cum Time Log Days_WV]]-G1394)</f>
        <v>1</v>
      </c>
      <c r="P1395" s="2">
        <f>(Table4[[#This Row],[dZ ft]]&lt;=50)*Table4[[#This Row],[dT days]]</f>
        <v>0</v>
      </c>
      <c r="Q1395">
        <f>YEAR(Table4[[#This Row],[Report Start Date]])</f>
        <v>2025</v>
      </c>
      <c r="R1395">
        <f>Table4[[#This Row],[Year Start Date]]</f>
        <v>2025</v>
      </c>
    </row>
    <row r="1396" spans="2:18" x14ac:dyDescent="0.3">
      <c r="B1396">
        <v>1394</v>
      </c>
      <c r="C1396" t="s">
        <v>488</v>
      </c>
      <c r="D1396" t="s">
        <v>271</v>
      </c>
      <c r="E1396">
        <v>22</v>
      </c>
      <c r="F1396" s="2">
        <v>6523</v>
      </c>
      <c r="G1396" s="2">
        <v>21.958333333333343</v>
      </c>
      <c r="H1396">
        <v>892.00000000000045</v>
      </c>
      <c r="I1396">
        <v>446.00000000000023</v>
      </c>
      <c r="J1396" s="7">
        <v>45996</v>
      </c>
      <c r="K1396" s="7">
        <v>45997</v>
      </c>
      <c r="L1396" t="s">
        <v>520</v>
      </c>
      <c r="M1396" t="str">
        <f>IFERROR(INDEX(Table2[Campaign], MATCH(Table4[[#This Row],[Well Name (WellView Version)]], Table2[Well Name
Actual], 0)), "A_Others")</f>
        <v>A_Others</v>
      </c>
      <c r="N1396" s="19">
        <f>IF(Table4[[#This Row],[Report Number]]=_xlfn.MINIFS(Table4[Report Number], Table4[Well Name (WellView Version)], Table4[[#This Row],[Well Name (WellView Version)]]), Table4[[#This Row],[Depth End (MD)]], Table4[[#This Row],[Depth End (MD)]]-F1395)</f>
        <v>446</v>
      </c>
      <c r="O1396" s="2">
        <f>IF(Table4[[#This Row],[Report Number]]=_xlfn.MINIFS(Table4[Report Number], Table4[Well Name (WellView Version)], Table4[[#This Row],[Well Name (WellView Version)]]), Table4[[#This Row],[Cum Time Log Days_WV]], Table4[[#This Row],[Cum Time Log Days_WV]]-G1395)</f>
        <v>1</v>
      </c>
      <c r="P1396" s="2">
        <f>(Table4[[#This Row],[dZ ft]]&lt;=50)*Table4[[#This Row],[dT days]]</f>
        <v>0</v>
      </c>
      <c r="Q1396">
        <f>YEAR(Table4[[#This Row],[Report Start Date]])</f>
        <v>2025</v>
      </c>
      <c r="R1396">
        <f>Table4[[#This Row],[Year Start Date]]</f>
        <v>2025</v>
      </c>
    </row>
    <row r="1397" spans="2:18" x14ac:dyDescent="0.3">
      <c r="B1397">
        <v>1395</v>
      </c>
      <c r="C1397" t="s">
        <v>488</v>
      </c>
      <c r="D1397" t="s">
        <v>271</v>
      </c>
      <c r="E1397">
        <v>23</v>
      </c>
      <c r="F1397" s="2">
        <v>6830</v>
      </c>
      <c r="G1397" s="2">
        <v>22.958333333333343</v>
      </c>
      <c r="H1397">
        <v>613.99999999999955</v>
      </c>
      <c r="I1397">
        <v>306.99999999999977</v>
      </c>
      <c r="J1397" s="7">
        <v>45997</v>
      </c>
      <c r="K1397" s="7">
        <v>45998</v>
      </c>
      <c r="L1397" t="s">
        <v>520</v>
      </c>
      <c r="M1397" t="str">
        <f>IFERROR(INDEX(Table2[Campaign], MATCH(Table4[[#This Row],[Well Name (WellView Version)]], Table2[Well Name
Actual], 0)), "A_Others")</f>
        <v>A_Others</v>
      </c>
      <c r="N1397" s="19">
        <f>IF(Table4[[#This Row],[Report Number]]=_xlfn.MINIFS(Table4[Report Number], Table4[Well Name (WellView Version)], Table4[[#This Row],[Well Name (WellView Version)]]), Table4[[#This Row],[Depth End (MD)]], Table4[[#This Row],[Depth End (MD)]]-F1396)</f>
        <v>307</v>
      </c>
      <c r="O1397" s="2">
        <f>IF(Table4[[#This Row],[Report Number]]=_xlfn.MINIFS(Table4[Report Number], Table4[Well Name (WellView Version)], Table4[[#This Row],[Well Name (WellView Version)]]), Table4[[#This Row],[Cum Time Log Days_WV]], Table4[[#This Row],[Cum Time Log Days_WV]]-G1396)</f>
        <v>1</v>
      </c>
      <c r="P1397" s="2">
        <f>(Table4[[#This Row],[dZ ft]]&lt;=50)*Table4[[#This Row],[dT days]]</f>
        <v>0</v>
      </c>
      <c r="Q1397">
        <f>YEAR(Table4[[#This Row],[Report Start Date]])</f>
        <v>2025</v>
      </c>
      <c r="R1397">
        <f>Table4[[#This Row],[Year Start Date]]</f>
        <v>2025</v>
      </c>
    </row>
    <row r="1398" spans="2:18" x14ac:dyDescent="0.3">
      <c r="B1398">
        <v>1396</v>
      </c>
      <c r="C1398" t="s">
        <v>488</v>
      </c>
      <c r="D1398" t="s">
        <v>271</v>
      </c>
      <c r="E1398">
        <v>24</v>
      </c>
      <c r="F1398" s="2">
        <v>6931.9999999999991</v>
      </c>
      <c r="G1398" s="2">
        <v>23.958333333333343</v>
      </c>
      <c r="H1398">
        <v>101.9999999999993</v>
      </c>
      <c r="I1398">
        <v>101.9999999999993</v>
      </c>
      <c r="J1398" s="7">
        <v>45998</v>
      </c>
      <c r="K1398" s="7">
        <v>45999</v>
      </c>
      <c r="L1398" t="s">
        <v>520</v>
      </c>
      <c r="M1398" t="str">
        <f>IFERROR(INDEX(Table2[Campaign], MATCH(Table4[[#This Row],[Well Name (WellView Version)]], Table2[Well Name
Actual], 0)), "A_Others")</f>
        <v>A_Others</v>
      </c>
      <c r="N1398" s="19">
        <f>IF(Table4[[#This Row],[Report Number]]=_xlfn.MINIFS(Table4[Report Number], Table4[Well Name (WellView Version)], Table4[[#This Row],[Well Name (WellView Version)]]), Table4[[#This Row],[Depth End (MD)]], Table4[[#This Row],[Depth End (MD)]]-F1397)</f>
        <v>101.99999999999909</v>
      </c>
      <c r="O1398" s="2">
        <f>IF(Table4[[#This Row],[Report Number]]=_xlfn.MINIFS(Table4[Report Number], Table4[Well Name (WellView Version)], Table4[[#This Row],[Well Name (WellView Version)]]), Table4[[#This Row],[Cum Time Log Days_WV]], Table4[[#This Row],[Cum Time Log Days_WV]]-G1397)</f>
        <v>1</v>
      </c>
      <c r="P1398" s="2">
        <f>(Table4[[#This Row],[dZ ft]]&lt;=50)*Table4[[#This Row],[dT days]]</f>
        <v>0</v>
      </c>
      <c r="Q1398">
        <f>YEAR(Table4[[#This Row],[Report Start Date]])</f>
        <v>2025</v>
      </c>
      <c r="R1398">
        <f>Table4[[#This Row],[Year Start Date]]</f>
        <v>2025</v>
      </c>
    </row>
    <row r="1399" spans="2:18" x14ac:dyDescent="0.3">
      <c r="B1399">
        <v>1397</v>
      </c>
      <c r="C1399" t="s">
        <v>488</v>
      </c>
      <c r="D1399" t="s">
        <v>271</v>
      </c>
      <c r="E1399">
        <v>25</v>
      </c>
      <c r="F1399" s="2">
        <v>7429.0000000000009</v>
      </c>
      <c r="G1399" s="2">
        <v>24.958333333333343</v>
      </c>
      <c r="H1399">
        <v>497.00000000000136</v>
      </c>
      <c r="I1399">
        <v>497.00000000000136</v>
      </c>
      <c r="J1399" s="7">
        <v>45999</v>
      </c>
      <c r="K1399" s="7">
        <v>46000</v>
      </c>
      <c r="L1399" t="s">
        <v>520</v>
      </c>
      <c r="M1399" t="str">
        <f>IFERROR(INDEX(Table2[Campaign], MATCH(Table4[[#This Row],[Well Name (WellView Version)]], Table2[Well Name
Actual], 0)), "A_Others")</f>
        <v>A_Others</v>
      </c>
      <c r="N1399" s="19">
        <f>IF(Table4[[#This Row],[Report Number]]=_xlfn.MINIFS(Table4[Report Number], Table4[Well Name (WellView Version)], Table4[[#This Row],[Well Name (WellView Version)]]), Table4[[#This Row],[Depth End (MD)]], Table4[[#This Row],[Depth End (MD)]]-F1398)</f>
        <v>497.00000000000182</v>
      </c>
      <c r="O1399" s="2">
        <f>IF(Table4[[#This Row],[Report Number]]=_xlfn.MINIFS(Table4[Report Number], Table4[Well Name (WellView Version)], Table4[[#This Row],[Well Name (WellView Version)]]), Table4[[#This Row],[Cum Time Log Days_WV]], Table4[[#This Row],[Cum Time Log Days_WV]]-G1398)</f>
        <v>1</v>
      </c>
      <c r="P1399" s="2">
        <f>(Table4[[#This Row],[dZ ft]]&lt;=50)*Table4[[#This Row],[dT days]]</f>
        <v>0</v>
      </c>
      <c r="Q1399">
        <f>YEAR(Table4[[#This Row],[Report Start Date]])</f>
        <v>2025</v>
      </c>
      <c r="R1399">
        <f>Table4[[#This Row],[Year Start Date]]</f>
        <v>2025</v>
      </c>
    </row>
    <row r="1400" spans="2:18" x14ac:dyDescent="0.3">
      <c r="B1400">
        <v>1398</v>
      </c>
      <c r="C1400" t="s">
        <v>488</v>
      </c>
      <c r="D1400" t="s">
        <v>271</v>
      </c>
      <c r="E1400">
        <v>26</v>
      </c>
      <c r="F1400" s="2">
        <v>7496</v>
      </c>
      <c r="G1400" s="2">
        <v>25.958333333333343</v>
      </c>
      <c r="H1400">
        <v>68.000000000000043</v>
      </c>
      <c r="I1400">
        <v>68.000000000000043</v>
      </c>
      <c r="J1400" s="7">
        <v>46000</v>
      </c>
      <c r="K1400" s="7">
        <v>46001</v>
      </c>
      <c r="L1400" t="s">
        <v>520</v>
      </c>
      <c r="M1400" t="str">
        <f>IFERROR(INDEX(Table2[Campaign], MATCH(Table4[[#This Row],[Well Name (WellView Version)]], Table2[Well Name
Actual], 0)), "A_Others")</f>
        <v>A_Others</v>
      </c>
      <c r="N1400" s="19">
        <f>IF(Table4[[#This Row],[Report Number]]=_xlfn.MINIFS(Table4[Report Number], Table4[Well Name (WellView Version)], Table4[[#This Row],[Well Name (WellView Version)]]), Table4[[#This Row],[Depth End (MD)]], Table4[[#This Row],[Depth End (MD)]]-F1399)</f>
        <v>66.999999999999091</v>
      </c>
      <c r="O1400" s="2">
        <f>IF(Table4[[#This Row],[Report Number]]=_xlfn.MINIFS(Table4[Report Number], Table4[Well Name (WellView Version)], Table4[[#This Row],[Well Name (WellView Version)]]), Table4[[#This Row],[Cum Time Log Days_WV]], Table4[[#This Row],[Cum Time Log Days_WV]]-G1399)</f>
        <v>1</v>
      </c>
      <c r="P1400" s="2">
        <f>(Table4[[#This Row],[dZ ft]]&lt;=50)*Table4[[#This Row],[dT days]]</f>
        <v>0</v>
      </c>
      <c r="Q1400">
        <f>YEAR(Table4[[#This Row],[Report Start Date]])</f>
        <v>2025</v>
      </c>
      <c r="R1400">
        <f>Table4[[#This Row],[Year Start Date]]</f>
        <v>2025</v>
      </c>
    </row>
    <row r="1401" spans="2:18" x14ac:dyDescent="0.3">
      <c r="B1401">
        <v>1399</v>
      </c>
      <c r="C1401" t="s">
        <v>488</v>
      </c>
      <c r="D1401" t="s">
        <v>271</v>
      </c>
      <c r="E1401">
        <v>27</v>
      </c>
      <c r="F1401" s="2">
        <v>7496</v>
      </c>
      <c r="G1401" s="2">
        <v>26.958333333333343</v>
      </c>
      <c r="H1401">
        <v>0</v>
      </c>
      <c r="I1401">
        <v>0</v>
      </c>
      <c r="J1401" s="7">
        <v>46001</v>
      </c>
      <c r="K1401" s="7">
        <v>46002</v>
      </c>
      <c r="L1401" t="s">
        <v>522</v>
      </c>
      <c r="M1401" t="str">
        <f>IFERROR(INDEX(Table2[Campaign], MATCH(Table4[[#This Row],[Well Name (WellView Version)]], Table2[Well Name
Actual], 0)), "A_Others")</f>
        <v>A_Others</v>
      </c>
      <c r="N1401" s="19">
        <f>IF(Table4[[#This Row],[Report Number]]=_xlfn.MINIFS(Table4[Report Number], Table4[Well Name (WellView Version)], Table4[[#This Row],[Well Name (WellView Version)]]), Table4[[#This Row],[Depth End (MD)]], Table4[[#This Row],[Depth End (MD)]]-F1400)</f>
        <v>0</v>
      </c>
      <c r="O1401" s="2">
        <f>IF(Table4[[#This Row],[Report Number]]=_xlfn.MINIFS(Table4[Report Number], Table4[Well Name (WellView Version)], Table4[[#This Row],[Well Name (WellView Version)]]), Table4[[#This Row],[Cum Time Log Days_WV]], Table4[[#This Row],[Cum Time Log Days_WV]]-G1400)</f>
        <v>1</v>
      </c>
      <c r="P1401" s="2">
        <f>(Table4[[#This Row],[dZ ft]]&lt;=50)*Table4[[#This Row],[dT days]]</f>
        <v>1</v>
      </c>
      <c r="Q1401">
        <f>YEAR(Table4[[#This Row],[Report Start Date]])</f>
        <v>2025</v>
      </c>
      <c r="R1401">
        <f>Table4[[#This Row],[Year Start Date]]</f>
        <v>2025</v>
      </c>
    </row>
    <row r="1402" spans="2:18" x14ac:dyDescent="0.3">
      <c r="B1402">
        <v>1400</v>
      </c>
      <c r="C1402" t="s">
        <v>488</v>
      </c>
      <c r="D1402" t="s">
        <v>271</v>
      </c>
      <c r="E1402">
        <v>28</v>
      </c>
      <c r="F1402" s="2">
        <v>7496</v>
      </c>
      <c r="G1402" s="2">
        <v>27.958333333333343</v>
      </c>
      <c r="H1402">
        <v>0</v>
      </c>
      <c r="I1402">
        <v>0</v>
      </c>
      <c r="J1402" s="7">
        <v>46002</v>
      </c>
      <c r="K1402" s="7">
        <v>46003</v>
      </c>
      <c r="L1402" t="s">
        <v>522</v>
      </c>
      <c r="M1402" t="str">
        <f>IFERROR(INDEX(Table2[Campaign], MATCH(Table4[[#This Row],[Well Name (WellView Version)]], Table2[Well Name
Actual], 0)), "A_Others")</f>
        <v>A_Others</v>
      </c>
      <c r="N1402" s="19">
        <f>IF(Table4[[#This Row],[Report Number]]=_xlfn.MINIFS(Table4[Report Number], Table4[Well Name (WellView Version)], Table4[[#This Row],[Well Name (WellView Version)]]), Table4[[#This Row],[Depth End (MD)]], Table4[[#This Row],[Depth End (MD)]]-F1401)</f>
        <v>0</v>
      </c>
      <c r="O1402" s="2">
        <f>IF(Table4[[#This Row],[Report Number]]=_xlfn.MINIFS(Table4[Report Number], Table4[Well Name (WellView Version)], Table4[[#This Row],[Well Name (WellView Version)]]), Table4[[#This Row],[Cum Time Log Days_WV]], Table4[[#This Row],[Cum Time Log Days_WV]]-G1401)</f>
        <v>1</v>
      </c>
      <c r="P1402" s="2">
        <f>(Table4[[#This Row],[dZ ft]]&lt;=50)*Table4[[#This Row],[dT days]]</f>
        <v>1</v>
      </c>
      <c r="Q1402">
        <f>YEAR(Table4[[#This Row],[Report Start Date]])</f>
        <v>2025</v>
      </c>
      <c r="R1402">
        <f>Table4[[#This Row],[Year Start Date]]</f>
        <v>2025</v>
      </c>
    </row>
    <row r="1403" spans="2:18" x14ac:dyDescent="0.3">
      <c r="B1403">
        <v>1401</v>
      </c>
      <c r="C1403" t="s">
        <v>488</v>
      </c>
      <c r="D1403" t="s">
        <v>271</v>
      </c>
      <c r="E1403">
        <v>29</v>
      </c>
      <c r="F1403" s="2">
        <v>7496</v>
      </c>
      <c r="G1403" s="2">
        <v>28.208333333333343</v>
      </c>
      <c r="H1403">
        <v>0</v>
      </c>
      <c r="I1403">
        <v>0</v>
      </c>
      <c r="J1403" s="7">
        <v>46003</v>
      </c>
      <c r="K1403" s="7">
        <v>46003.25</v>
      </c>
      <c r="L1403" t="s">
        <v>522</v>
      </c>
      <c r="M1403" t="str">
        <f>IFERROR(INDEX(Table2[Campaign], MATCH(Table4[[#This Row],[Well Name (WellView Version)]], Table2[Well Name
Actual], 0)), "A_Others")</f>
        <v>A_Others</v>
      </c>
      <c r="N1403" s="19">
        <f>IF(Table4[[#This Row],[Report Number]]=_xlfn.MINIFS(Table4[Report Number], Table4[Well Name (WellView Version)], Table4[[#This Row],[Well Name (WellView Version)]]), Table4[[#This Row],[Depth End (MD)]], Table4[[#This Row],[Depth End (MD)]]-F1402)</f>
        <v>0</v>
      </c>
      <c r="O1403" s="2">
        <f>IF(Table4[[#This Row],[Report Number]]=_xlfn.MINIFS(Table4[Report Number], Table4[Well Name (WellView Version)], Table4[[#This Row],[Well Name (WellView Version)]]), Table4[[#This Row],[Cum Time Log Days_WV]], Table4[[#This Row],[Cum Time Log Days_WV]]-G1402)</f>
        <v>0.25</v>
      </c>
      <c r="P1403" s="2">
        <f>(Table4[[#This Row],[dZ ft]]&lt;=50)*Table4[[#This Row],[dT days]]</f>
        <v>0.25</v>
      </c>
      <c r="Q1403">
        <f>YEAR(Table4[[#This Row],[Report Start Date]])</f>
        <v>2025</v>
      </c>
      <c r="R1403">
        <f>Table4[[#This Row],[Year Start Date]]</f>
        <v>2025</v>
      </c>
    </row>
    <row r="1404" spans="2:18" x14ac:dyDescent="0.3">
      <c r="B1404">
        <v>1402</v>
      </c>
      <c r="C1404" t="s">
        <v>47</v>
      </c>
      <c r="D1404" t="s">
        <v>271</v>
      </c>
      <c r="E1404">
        <v>1</v>
      </c>
      <c r="F1404" s="2">
        <v>237</v>
      </c>
      <c r="G1404" s="2">
        <v>0.22916666666666685</v>
      </c>
      <c r="H1404">
        <v>20.000000000000011</v>
      </c>
      <c r="I1404">
        <v>20.000000000000011</v>
      </c>
      <c r="J1404" s="7">
        <v>46014.770833333328</v>
      </c>
      <c r="K1404" s="7">
        <v>46015</v>
      </c>
      <c r="L1404" t="s">
        <v>526</v>
      </c>
      <c r="M1404" t="str">
        <f>IFERROR(INDEX(Table2[Campaign], MATCH(Table4[[#This Row],[Well Name (WellView Version)]], Table2[Well Name
Actual], 0)), "A_Others")</f>
        <v>SLK - 2025</v>
      </c>
      <c r="N1404" s="19">
        <f>IF(Table4[[#This Row],[Report Number]]=_xlfn.MINIFS(Table4[Report Number], Table4[Well Name (WellView Version)], Table4[[#This Row],[Well Name (WellView Version)]]), Table4[[#This Row],[Depth End (MD)]], Table4[[#This Row],[Depth End (MD)]]-F1403)</f>
        <v>237</v>
      </c>
      <c r="O1404" s="2">
        <f>IF(Table4[[#This Row],[Report Number]]=_xlfn.MINIFS(Table4[Report Number], Table4[Well Name (WellView Version)], Table4[[#This Row],[Well Name (WellView Version)]]), Table4[[#This Row],[Cum Time Log Days_WV]], Table4[[#This Row],[Cum Time Log Days_WV]]-G1403)</f>
        <v>0.22916666666666685</v>
      </c>
      <c r="P1404" s="2">
        <f>(Table4[[#This Row],[dZ ft]]&lt;=50)*Table4[[#This Row],[dT days]]</f>
        <v>0</v>
      </c>
      <c r="Q1404">
        <f>YEAR(Table4[[#This Row],[Report Start Date]])</f>
        <v>2025</v>
      </c>
      <c r="R1404">
        <f>Table4[[#This Row],[Year Start Date]]</f>
        <v>2025</v>
      </c>
    </row>
    <row r="1405" spans="2:18" x14ac:dyDescent="0.3">
      <c r="B1405">
        <v>1403</v>
      </c>
      <c r="C1405" t="s">
        <v>47</v>
      </c>
      <c r="D1405" t="s">
        <v>271</v>
      </c>
      <c r="E1405">
        <v>2</v>
      </c>
      <c r="F1405" s="2">
        <v>1134</v>
      </c>
      <c r="G1405" s="2">
        <v>1.2291666666666679</v>
      </c>
      <c r="H1405">
        <v>481.00000000000006</v>
      </c>
      <c r="I1405">
        <v>897.00000000000011</v>
      </c>
      <c r="J1405" s="7">
        <v>46015</v>
      </c>
      <c r="K1405" s="7">
        <v>46016</v>
      </c>
      <c r="L1405" t="s">
        <v>526</v>
      </c>
      <c r="M1405" t="str">
        <f>IFERROR(INDEX(Table2[Campaign], MATCH(Table4[[#This Row],[Well Name (WellView Version)]], Table2[Well Name
Actual], 0)), "A_Others")</f>
        <v>SLK - 2025</v>
      </c>
      <c r="N1405" s="19">
        <f>IF(Table4[[#This Row],[Report Number]]=_xlfn.MINIFS(Table4[Report Number], Table4[Well Name (WellView Version)], Table4[[#This Row],[Well Name (WellView Version)]]), Table4[[#This Row],[Depth End (MD)]], Table4[[#This Row],[Depth End (MD)]]-F1404)</f>
        <v>897</v>
      </c>
      <c r="O1405" s="2">
        <f>IF(Table4[[#This Row],[Report Number]]=_xlfn.MINIFS(Table4[Report Number], Table4[Well Name (WellView Version)], Table4[[#This Row],[Well Name (WellView Version)]]), Table4[[#This Row],[Cum Time Log Days_WV]], Table4[[#This Row],[Cum Time Log Days_WV]]-G1404)</f>
        <v>1.0000000000000009</v>
      </c>
      <c r="P1405" s="2">
        <f>(Table4[[#This Row],[dZ ft]]&lt;=50)*Table4[[#This Row],[dT days]]</f>
        <v>0</v>
      </c>
      <c r="Q1405">
        <f>YEAR(Table4[[#This Row],[Report Start Date]])</f>
        <v>2025</v>
      </c>
      <c r="R1405">
        <f>Table4[[#This Row],[Year Start Date]]</f>
        <v>2025</v>
      </c>
    </row>
    <row r="1406" spans="2:18" x14ac:dyDescent="0.3">
      <c r="B1406">
        <v>1404</v>
      </c>
      <c r="C1406" t="s">
        <v>47</v>
      </c>
      <c r="D1406" t="s">
        <v>271</v>
      </c>
      <c r="E1406">
        <v>3</v>
      </c>
      <c r="F1406" s="2">
        <v>1146</v>
      </c>
      <c r="G1406" s="2">
        <v>2.2291666666666687</v>
      </c>
      <c r="H1406">
        <v>12.000000000000007</v>
      </c>
      <c r="I1406">
        <v>12.000000000000007</v>
      </c>
      <c r="J1406" s="7">
        <v>46016</v>
      </c>
      <c r="K1406" s="7">
        <v>46017</v>
      </c>
      <c r="L1406" t="s">
        <v>527</v>
      </c>
      <c r="M1406" t="str">
        <f>IFERROR(INDEX(Table2[Campaign], MATCH(Table4[[#This Row],[Well Name (WellView Version)]], Table2[Well Name
Actual], 0)), "A_Others")</f>
        <v>SLK - 2025</v>
      </c>
      <c r="N1406" s="19">
        <f>IF(Table4[[#This Row],[Report Number]]=_xlfn.MINIFS(Table4[Report Number], Table4[Well Name (WellView Version)], Table4[[#This Row],[Well Name (WellView Version)]]), Table4[[#This Row],[Depth End (MD)]], Table4[[#This Row],[Depth End (MD)]]-F1405)</f>
        <v>12</v>
      </c>
      <c r="O1406" s="2">
        <f>IF(Table4[[#This Row],[Report Number]]=_xlfn.MINIFS(Table4[Report Number], Table4[Well Name (WellView Version)], Table4[[#This Row],[Well Name (WellView Version)]]), Table4[[#This Row],[Cum Time Log Days_WV]], Table4[[#This Row],[Cum Time Log Days_WV]]-G1405)</f>
        <v>1.0000000000000009</v>
      </c>
      <c r="P1406" s="2">
        <f>(Table4[[#This Row],[dZ ft]]&lt;=50)*Table4[[#This Row],[dT days]]</f>
        <v>1.0000000000000009</v>
      </c>
      <c r="Q1406">
        <f>YEAR(Table4[[#This Row],[Report Start Date]])</f>
        <v>2025</v>
      </c>
      <c r="R1406">
        <f>Table4[[#This Row],[Year Start Date]]</f>
        <v>2025</v>
      </c>
    </row>
    <row r="1407" spans="2:18" x14ac:dyDescent="0.3">
      <c r="B1407">
        <v>1405</v>
      </c>
      <c r="C1407" t="s">
        <v>47</v>
      </c>
      <c r="D1407" t="s">
        <v>271</v>
      </c>
      <c r="E1407">
        <v>4</v>
      </c>
      <c r="F1407" s="2">
        <v>1146</v>
      </c>
      <c r="G1407" s="2">
        <v>3.2291666666666696</v>
      </c>
      <c r="H1407">
        <v>0</v>
      </c>
      <c r="I1407">
        <v>0</v>
      </c>
      <c r="J1407" s="7">
        <v>46017</v>
      </c>
      <c r="K1407" s="7">
        <v>46018</v>
      </c>
      <c r="L1407" t="s">
        <v>527</v>
      </c>
      <c r="M1407" t="str">
        <f>IFERROR(INDEX(Table2[Campaign], MATCH(Table4[[#This Row],[Well Name (WellView Version)]], Table2[Well Name
Actual], 0)), "A_Others")</f>
        <v>SLK - 2025</v>
      </c>
      <c r="N1407" s="19">
        <f>IF(Table4[[#This Row],[Report Number]]=_xlfn.MINIFS(Table4[Report Number], Table4[Well Name (WellView Version)], Table4[[#This Row],[Well Name (WellView Version)]]), Table4[[#This Row],[Depth End (MD)]], Table4[[#This Row],[Depth End (MD)]]-F1406)</f>
        <v>0</v>
      </c>
      <c r="O1407" s="2">
        <f>IF(Table4[[#This Row],[Report Number]]=_xlfn.MINIFS(Table4[Report Number], Table4[Well Name (WellView Version)], Table4[[#This Row],[Well Name (WellView Version)]]), Table4[[#This Row],[Cum Time Log Days_WV]], Table4[[#This Row],[Cum Time Log Days_WV]]-G1406)</f>
        <v>1.0000000000000009</v>
      </c>
      <c r="P1407" s="2">
        <f>(Table4[[#This Row],[dZ ft]]&lt;=50)*Table4[[#This Row],[dT days]]</f>
        <v>1.0000000000000009</v>
      </c>
      <c r="Q1407">
        <f>YEAR(Table4[[#This Row],[Report Start Date]])</f>
        <v>2025</v>
      </c>
      <c r="R1407">
        <f>Table4[[#This Row],[Year Start Date]]</f>
        <v>2025</v>
      </c>
    </row>
    <row r="1408" spans="2:18" x14ac:dyDescent="0.3">
      <c r="B1408">
        <v>1406</v>
      </c>
      <c r="C1408" t="s">
        <v>47</v>
      </c>
      <c r="D1408" t="s">
        <v>271</v>
      </c>
      <c r="E1408">
        <v>5</v>
      </c>
      <c r="F1408" s="2">
        <v>1217</v>
      </c>
      <c r="G1408" s="2">
        <v>4.2291666666666705</v>
      </c>
      <c r="H1408">
        <v>70.999999999999858</v>
      </c>
      <c r="I1408">
        <v>70.999999999999858</v>
      </c>
      <c r="J1408" s="7">
        <v>46018</v>
      </c>
      <c r="K1408" s="7">
        <v>46019</v>
      </c>
      <c r="L1408" t="s">
        <v>527</v>
      </c>
      <c r="M1408" t="str">
        <f>IFERROR(INDEX(Table2[Campaign], MATCH(Table4[[#This Row],[Well Name (WellView Version)]], Table2[Well Name
Actual], 0)), "A_Others")</f>
        <v>SLK - 2025</v>
      </c>
      <c r="N1408" s="19">
        <f>IF(Table4[[#This Row],[Report Number]]=_xlfn.MINIFS(Table4[Report Number], Table4[Well Name (WellView Version)], Table4[[#This Row],[Well Name (WellView Version)]]), Table4[[#This Row],[Depth End (MD)]], Table4[[#This Row],[Depth End (MD)]]-F1407)</f>
        <v>71</v>
      </c>
      <c r="O1408" s="2">
        <f>IF(Table4[[#This Row],[Report Number]]=_xlfn.MINIFS(Table4[Report Number], Table4[Well Name (WellView Version)], Table4[[#This Row],[Well Name (WellView Version)]]), Table4[[#This Row],[Cum Time Log Days_WV]], Table4[[#This Row],[Cum Time Log Days_WV]]-G1407)</f>
        <v>1.0000000000000009</v>
      </c>
      <c r="P1408" s="2">
        <f>(Table4[[#This Row],[dZ ft]]&lt;=50)*Table4[[#This Row],[dT days]]</f>
        <v>0</v>
      </c>
      <c r="Q1408">
        <f>YEAR(Table4[[#This Row],[Report Start Date]])</f>
        <v>2025</v>
      </c>
      <c r="R1408">
        <f>Table4[[#This Row],[Year Start Date]]</f>
        <v>2025</v>
      </c>
    </row>
    <row r="1409" spans="2:18" x14ac:dyDescent="0.3">
      <c r="B1409">
        <v>1407</v>
      </c>
      <c r="C1409" t="s">
        <v>47</v>
      </c>
      <c r="D1409" t="s">
        <v>271</v>
      </c>
      <c r="E1409">
        <v>6</v>
      </c>
      <c r="F1409" s="2">
        <v>2382</v>
      </c>
      <c r="G1409" s="2">
        <v>5.2291666666666714</v>
      </c>
      <c r="H1409">
        <v>1129.0000000000002</v>
      </c>
      <c r="I1409">
        <v>1129.0000000000002</v>
      </c>
      <c r="J1409" s="7">
        <v>46019</v>
      </c>
      <c r="K1409" s="7">
        <v>46020</v>
      </c>
      <c r="L1409" t="s">
        <v>527</v>
      </c>
      <c r="M1409" t="str">
        <f>IFERROR(INDEX(Table2[Campaign], MATCH(Table4[[#This Row],[Well Name (WellView Version)]], Table2[Well Name
Actual], 0)), "A_Others")</f>
        <v>SLK - 2025</v>
      </c>
      <c r="N1409" s="19">
        <f>IF(Table4[[#This Row],[Report Number]]=_xlfn.MINIFS(Table4[Report Number], Table4[Well Name (WellView Version)], Table4[[#This Row],[Well Name (WellView Version)]]), Table4[[#This Row],[Depth End (MD)]], Table4[[#This Row],[Depth End (MD)]]-F1408)</f>
        <v>1165</v>
      </c>
      <c r="O1409" s="2">
        <f>IF(Table4[[#This Row],[Report Number]]=_xlfn.MINIFS(Table4[Report Number], Table4[Well Name (WellView Version)], Table4[[#This Row],[Well Name (WellView Version)]]), Table4[[#This Row],[Cum Time Log Days_WV]], Table4[[#This Row],[Cum Time Log Days_WV]]-G1408)</f>
        <v>1.0000000000000009</v>
      </c>
      <c r="P1409" s="2">
        <f>(Table4[[#This Row],[dZ ft]]&lt;=50)*Table4[[#This Row],[dT days]]</f>
        <v>0</v>
      </c>
      <c r="Q1409">
        <f>YEAR(Table4[[#This Row],[Report Start Date]])</f>
        <v>2025</v>
      </c>
      <c r="R1409">
        <f>Table4[[#This Row],[Year Start Date]]</f>
        <v>2025</v>
      </c>
    </row>
    <row r="1410" spans="2:18" x14ac:dyDescent="0.3">
      <c r="B1410">
        <v>1408</v>
      </c>
      <c r="C1410" t="s">
        <v>47</v>
      </c>
      <c r="D1410" t="s">
        <v>271</v>
      </c>
      <c r="E1410">
        <v>7</v>
      </c>
      <c r="F1410" s="2">
        <v>2382</v>
      </c>
      <c r="G1410" s="2">
        <v>6.2291666666666723</v>
      </c>
      <c r="H1410">
        <v>0</v>
      </c>
      <c r="I1410">
        <v>0</v>
      </c>
      <c r="J1410" s="7">
        <v>46020</v>
      </c>
      <c r="K1410" s="7">
        <v>46021</v>
      </c>
      <c r="L1410" t="s">
        <v>519</v>
      </c>
      <c r="M1410" t="str">
        <f>IFERROR(INDEX(Table2[Campaign], MATCH(Table4[[#This Row],[Well Name (WellView Version)]], Table2[Well Name
Actual], 0)), "A_Others")</f>
        <v>SLK - 2025</v>
      </c>
      <c r="N1410" s="19">
        <f>IF(Table4[[#This Row],[Report Number]]=_xlfn.MINIFS(Table4[Report Number], Table4[Well Name (WellView Version)], Table4[[#This Row],[Well Name (WellView Version)]]), Table4[[#This Row],[Depth End (MD)]], Table4[[#This Row],[Depth End (MD)]]-F1409)</f>
        <v>0</v>
      </c>
      <c r="O1410" s="2">
        <f>IF(Table4[[#This Row],[Report Number]]=_xlfn.MINIFS(Table4[Report Number], Table4[Well Name (WellView Version)], Table4[[#This Row],[Well Name (WellView Version)]]), Table4[[#This Row],[Cum Time Log Days_WV]], Table4[[#This Row],[Cum Time Log Days_WV]]-G1409)</f>
        <v>1.0000000000000009</v>
      </c>
      <c r="P1410" s="2">
        <f>(Table4[[#This Row],[dZ ft]]&lt;=50)*Table4[[#This Row],[dT days]]</f>
        <v>1.0000000000000009</v>
      </c>
      <c r="Q1410">
        <f>YEAR(Table4[[#This Row],[Report Start Date]])</f>
        <v>2025</v>
      </c>
      <c r="R1410">
        <f>Table4[[#This Row],[Year Start Date]]</f>
        <v>2025</v>
      </c>
    </row>
    <row r="1411" spans="2:18" x14ac:dyDescent="0.3">
      <c r="B1411">
        <v>1409</v>
      </c>
      <c r="C1411" t="s">
        <v>47</v>
      </c>
      <c r="D1411" t="s">
        <v>271</v>
      </c>
      <c r="E1411">
        <v>8</v>
      </c>
      <c r="F1411" s="2">
        <v>2382</v>
      </c>
      <c r="G1411" s="2">
        <v>7.2291666666666732</v>
      </c>
      <c r="H1411">
        <v>0</v>
      </c>
      <c r="I1411">
        <v>0</v>
      </c>
      <c r="J1411" s="7">
        <v>46021</v>
      </c>
      <c r="K1411" s="7">
        <v>46022</v>
      </c>
      <c r="L1411" t="s">
        <v>519</v>
      </c>
      <c r="M1411" t="str">
        <f>IFERROR(INDEX(Table2[Campaign], MATCH(Table4[[#This Row],[Well Name (WellView Version)]], Table2[Well Name
Actual], 0)), "A_Others")</f>
        <v>SLK - 2025</v>
      </c>
      <c r="N1411" s="19">
        <f>IF(Table4[[#This Row],[Report Number]]=_xlfn.MINIFS(Table4[Report Number], Table4[Well Name (WellView Version)], Table4[[#This Row],[Well Name (WellView Version)]]), Table4[[#This Row],[Depth End (MD)]], Table4[[#This Row],[Depth End (MD)]]-F1410)</f>
        <v>0</v>
      </c>
      <c r="O1411" s="2">
        <f>IF(Table4[[#This Row],[Report Number]]=_xlfn.MINIFS(Table4[Report Number], Table4[Well Name (WellView Version)], Table4[[#This Row],[Well Name (WellView Version)]]), Table4[[#This Row],[Cum Time Log Days_WV]], Table4[[#This Row],[Cum Time Log Days_WV]]-G1410)</f>
        <v>1.0000000000000009</v>
      </c>
      <c r="P1411" s="2">
        <f>(Table4[[#This Row],[dZ ft]]&lt;=50)*Table4[[#This Row],[dT days]]</f>
        <v>1.0000000000000009</v>
      </c>
      <c r="Q1411">
        <f>YEAR(Table4[[#This Row],[Report Start Date]])</f>
        <v>2025</v>
      </c>
      <c r="R1411">
        <f>Table4[[#This Row],[Year Start Date]]</f>
        <v>2025</v>
      </c>
    </row>
    <row r="1412" spans="2:18" x14ac:dyDescent="0.3">
      <c r="B1412">
        <v>1410</v>
      </c>
      <c r="C1412" t="s">
        <v>47</v>
      </c>
      <c r="D1412" t="s">
        <v>271</v>
      </c>
      <c r="E1412">
        <v>9</v>
      </c>
      <c r="F1412" s="2">
        <v>2382</v>
      </c>
      <c r="G1412" s="2">
        <v>8.229166666666675</v>
      </c>
      <c r="H1412">
        <v>0</v>
      </c>
      <c r="I1412">
        <v>0</v>
      </c>
      <c r="J1412" s="7">
        <v>46022</v>
      </c>
      <c r="K1412" s="7">
        <v>46023</v>
      </c>
      <c r="L1412" t="s">
        <v>519</v>
      </c>
      <c r="M1412" t="str">
        <f>IFERROR(INDEX(Table2[Campaign], MATCH(Table4[[#This Row],[Well Name (WellView Version)]], Table2[Well Name
Actual], 0)), "A_Others")</f>
        <v>SLK - 2025</v>
      </c>
      <c r="N1412" s="19">
        <f>IF(Table4[[#This Row],[Report Number]]=_xlfn.MINIFS(Table4[Report Number], Table4[Well Name (WellView Version)], Table4[[#This Row],[Well Name (WellView Version)]]), Table4[[#This Row],[Depth End (MD)]], Table4[[#This Row],[Depth End (MD)]]-F1411)</f>
        <v>0</v>
      </c>
      <c r="O1412" s="2">
        <f>IF(Table4[[#This Row],[Report Number]]=_xlfn.MINIFS(Table4[Report Number], Table4[Well Name (WellView Version)], Table4[[#This Row],[Well Name (WellView Version)]]), Table4[[#This Row],[Cum Time Log Days_WV]], Table4[[#This Row],[Cum Time Log Days_WV]]-G1411)</f>
        <v>1.0000000000000018</v>
      </c>
      <c r="P1412" s="2">
        <f>(Table4[[#This Row],[dZ ft]]&lt;=50)*Table4[[#This Row],[dT days]]</f>
        <v>1.0000000000000018</v>
      </c>
      <c r="Q1412">
        <f>YEAR(Table4[[#This Row],[Report Start Date]])</f>
        <v>2025</v>
      </c>
      <c r="R1412">
        <f>Table4[[#This Row],[Year Start Date]]</f>
        <v>2025</v>
      </c>
    </row>
    <row r="1413" spans="2:18" x14ac:dyDescent="0.3">
      <c r="B1413">
        <v>1411</v>
      </c>
      <c r="C1413" t="s">
        <v>47</v>
      </c>
      <c r="D1413" t="s">
        <v>271</v>
      </c>
      <c r="E1413">
        <v>10</v>
      </c>
      <c r="F1413" s="2">
        <v>2616</v>
      </c>
      <c r="G1413" s="2">
        <v>9.229166666666675</v>
      </c>
      <c r="H1413">
        <v>481.99999999999955</v>
      </c>
      <c r="I1413">
        <v>240.99999999999977</v>
      </c>
      <c r="J1413" s="7">
        <v>46023</v>
      </c>
      <c r="K1413" s="7">
        <v>46024</v>
      </c>
      <c r="L1413" t="s">
        <v>519</v>
      </c>
      <c r="M1413" t="str">
        <f>IFERROR(INDEX(Table2[Campaign], MATCH(Table4[[#This Row],[Well Name (WellView Version)]], Table2[Well Name
Actual], 0)), "A_Others")</f>
        <v>SLK - 2025</v>
      </c>
      <c r="N1413" s="19">
        <f>IF(Table4[[#This Row],[Report Number]]=_xlfn.MINIFS(Table4[Report Number], Table4[Well Name (WellView Version)], Table4[[#This Row],[Well Name (WellView Version)]]), Table4[[#This Row],[Depth End (MD)]], Table4[[#This Row],[Depth End (MD)]]-F1412)</f>
        <v>234</v>
      </c>
      <c r="O1413" s="2">
        <f>IF(Table4[[#This Row],[Report Number]]=_xlfn.MINIFS(Table4[Report Number], Table4[Well Name (WellView Version)], Table4[[#This Row],[Well Name (WellView Version)]]), Table4[[#This Row],[Cum Time Log Days_WV]], Table4[[#This Row],[Cum Time Log Days_WV]]-G1412)</f>
        <v>1</v>
      </c>
      <c r="P1413" s="2">
        <f>(Table4[[#This Row],[dZ ft]]&lt;=50)*Table4[[#This Row],[dT days]]</f>
        <v>0</v>
      </c>
      <c r="Q1413">
        <f>YEAR(Table4[[#This Row],[Report Start Date]])</f>
        <v>2026</v>
      </c>
      <c r="R1413">
        <f>Table4[[#This Row],[Year Start Date]]</f>
        <v>2026</v>
      </c>
    </row>
    <row r="1414" spans="2:18" x14ac:dyDescent="0.3">
      <c r="B1414">
        <v>1412</v>
      </c>
      <c r="C1414" t="s">
        <v>47</v>
      </c>
      <c r="D1414" t="s">
        <v>271</v>
      </c>
      <c r="E1414">
        <v>11</v>
      </c>
      <c r="F1414" s="2">
        <v>2616</v>
      </c>
      <c r="G1414" s="2">
        <v>10.229166666666675</v>
      </c>
      <c r="H1414">
        <v>0</v>
      </c>
      <c r="I1414">
        <v>0</v>
      </c>
      <c r="J1414" s="7">
        <v>46024</v>
      </c>
      <c r="K1414" s="7">
        <v>46025</v>
      </c>
      <c r="L1414" t="s">
        <v>519</v>
      </c>
      <c r="M1414" t="str">
        <f>IFERROR(INDEX(Table2[Campaign], MATCH(Table4[[#This Row],[Well Name (WellView Version)]], Table2[Well Name
Actual], 0)), "A_Others")</f>
        <v>SLK - 2025</v>
      </c>
      <c r="N1414" s="19">
        <f>IF(Table4[[#This Row],[Report Number]]=_xlfn.MINIFS(Table4[Report Number], Table4[Well Name (WellView Version)], Table4[[#This Row],[Well Name (WellView Version)]]), Table4[[#This Row],[Depth End (MD)]], Table4[[#This Row],[Depth End (MD)]]-F1413)</f>
        <v>0</v>
      </c>
      <c r="O1414" s="2">
        <f>IF(Table4[[#This Row],[Report Number]]=_xlfn.MINIFS(Table4[Report Number], Table4[Well Name (WellView Version)], Table4[[#This Row],[Well Name (WellView Version)]]), Table4[[#This Row],[Cum Time Log Days_WV]], Table4[[#This Row],[Cum Time Log Days_WV]]-G1413)</f>
        <v>1</v>
      </c>
      <c r="P1414" s="2">
        <f>(Table4[[#This Row],[dZ ft]]&lt;=50)*Table4[[#This Row],[dT days]]</f>
        <v>1</v>
      </c>
      <c r="Q1414">
        <f>YEAR(Table4[[#This Row],[Report Start Date]])</f>
        <v>2026</v>
      </c>
      <c r="R1414">
        <f>Table4[[#This Row],[Year Start Date]]</f>
        <v>2026</v>
      </c>
    </row>
    <row r="1415" spans="2:18" x14ac:dyDescent="0.3">
      <c r="B1415">
        <v>1413</v>
      </c>
      <c r="C1415" t="s">
        <v>47</v>
      </c>
      <c r="D1415" t="s">
        <v>271</v>
      </c>
      <c r="E1415">
        <v>12</v>
      </c>
      <c r="F1415" s="2">
        <v>2898</v>
      </c>
      <c r="G1415" s="2">
        <v>11.229166666666675</v>
      </c>
      <c r="H1415">
        <v>-78.000000000000043</v>
      </c>
      <c r="I1415">
        <v>-78.000000000000043</v>
      </c>
      <c r="J1415" s="7">
        <v>46025</v>
      </c>
      <c r="K1415" s="7">
        <v>46026</v>
      </c>
      <c r="L1415" t="s">
        <v>519</v>
      </c>
      <c r="M1415" t="str">
        <f>IFERROR(INDEX(Table2[Campaign], MATCH(Table4[[#This Row],[Well Name (WellView Version)]], Table2[Well Name
Actual], 0)), "A_Others")</f>
        <v>SLK - 2025</v>
      </c>
      <c r="N1415" s="19">
        <f>IF(Table4[[#This Row],[Report Number]]=_xlfn.MINIFS(Table4[Report Number], Table4[Well Name (WellView Version)], Table4[[#This Row],[Well Name (WellView Version)]]), Table4[[#This Row],[Depth End (MD)]], Table4[[#This Row],[Depth End (MD)]]-F1414)</f>
        <v>282</v>
      </c>
      <c r="O1415" s="2">
        <f>IF(Table4[[#This Row],[Report Number]]=_xlfn.MINIFS(Table4[Report Number], Table4[Well Name (WellView Version)], Table4[[#This Row],[Well Name (WellView Version)]]), Table4[[#This Row],[Cum Time Log Days_WV]], Table4[[#This Row],[Cum Time Log Days_WV]]-G1414)</f>
        <v>1</v>
      </c>
      <c r="P1415" s="2">
        <f>(Table4[[#This Row],[dZ ft]]&lt;=50)*Table4[[#This Row],[dT days]]</f>
        <v>0</v>
      </c>
      <c r="Q1415">
        <f>YEAR(Table4[[#This Row],[Report Start Date]])</f>
        <v>2026</v>
      </c>
      <c r="R1415">
        <f>Table4[[#This Row],[Year Start Date]]</f>
        <v>2026</v>
      </c>
    </row>
    <row r="1416" spans="2:18" x14ac:dyDescent="0.3">
      <c r="B1416">
        <v>1414</v>
      </c>
      <c r="C1416" t="s">
        <v>47</v>
      </c>
      <c r="D1416" t="s">
        <v>271</v>
      </c>
      <c r="E1416">
        <v>13</v>
      </c>
      <c r="F1416" s="2">
        <v>4322</v>
      </c>
      <c r="G1416" s="2">
        <v>12.229166666666675</v>
      </c>
      <c r="H1416">
        <v>1424</v>
      </c>
      <c r="I1416">
        <v>1424</v>
      </c>
      <c r="J1416" s="7">
        <v>46026</v>
      </c>
      <c r="K1416" s="7">
        <v>46027</v>
      </c>
      <c r="L1416" t="s">
        <v>519</v>
      </c>
      <c r="M1416" t="str">
        <f>IFERROR(INDEX(Table2[Campaign], MATCH(Table4[[#This Row],[Well Name (WellView Version)]], Table2[Well Name
Actual], 0)), "A_Others")</f>
        <v>SLK - 2025</v>
      </c>
      <c r="N1416" s="19">
        <f>IF(Table4[[#This Row],[Report Number]]=_xlfn.MINIFS(Table4[Report Number], Table4[Well Name (WellView Version)], Table4[[#This Row],[Well Name (WellView Version)]]), Table4[[#This Row],[Depth End (MD)]], Table4[[#This Row],[Depth End (MD)]]-F1415)</f>
        <v>1424</v>
      </c>
      <c r="O1416" s="2">
        <f>IF(Table4[[#This Row],[Report Number]]=_xlfn.MINIFS(Table4[Report Number], Table4[Well Name (WellView Version)], Table4[[#This Row],[Well Name (WellView Version)]]), Table4[[#This Row],[Cum Time Log Days_WV]], Table4[[#This Row],[Cum Time Log Days_WV]]-G1415)</f>
        <v>1</v>
      </c>
      <c r="P1416" s="2">
        <f>(Table4[[#This Row],[dZ ft]]&lt;=50)*Table4[[#This Row],[dT days]]</f>
        <v>0</v>
      </c>
      <c r="Q1416">
        <f>YEAR(Table4[[#This Row],[Report Start Date]])</f>
        <v>2026</v>
      </c>
      <c r="R1416">
        <f>Table4[[#This Row],[Year Start Date]]</f>
        <v>2026</v>
      </c>
    </row>
    <row r="1417" spans="2:18" x14ac:dyDescent="0.3">
      <c r="B1417">
        <v>1415</v>
      </c>
      <c r="C1417" t="s">
        <v>47</v>
      </c>
      <c r="D1417" t="s">
        <v>271</v>
      </c>
      <c r="E1417">
        <v>14</v>
      </c>
      <c r="F1417" s="2">
        <v>5497</v>
      </c>
      <c r="G1417" s="2">
        <v>13.229166666666675</v>
      </c>
      <c r="H1417">
        <v>1174.9999999999995</v>
      </c>
      <c r="I1417">
        <v>1174.9999999999995</v>
      </c>
      <c r="J1417" s="7">
        <v>46027</v>
      </c>
      <c r="K1417" s="7">
        <v>46028</v>
      </c>
      <c r="L1417" t="s">
        <v>519</v>
      </c>
      <c r="M1417" t="str">
        <f>IFERROR(INDEX(Table2[Campaign], MATCH(Table4[[#This Row],[Well Name (WellView Version)]], Table2[Well Name
Actual], 0)), "A_Others")</f>
        <v>SLK - 2025</v>
      </c>
      <c r="N1417" s="19">
        <f>IF(Table4[[#This Row],[Report Number]]=_xlfn.MINIFS(Table4[Report Number], Table4[Well Name (WellView Version)], Table4[[#This Row],[Well Name (WellView Version)]]), Table4[[#This Row],[Depth End (MD)]], Table4[[#This Row],[Depth End (MD)]]-F1416)</f>
        <v>1175</v>
      </c>
      <c r="O1417" s="2">
        <f>IF(Table4[[#This Row],[Report Number]]=_xlfn.MINIFS(Table4[Report Number], Table4[Well Name (WellView Version)], Table4[[#This Row],[Well Name (WellView Version)]]), Table4[[#This Row],[Cum Time Log Days_WV]], Table4[[#This Row],[Cum Time Log Days_WV]]-G1416)</f>
        <v>1</v>
      </c>
      <c r="P1417" s="2">
        <f>(Table4[[#This Row],[dZ ft]]&lt;=50)*Table4[[#This Row],[dT days]]</f>
        <v>0</v>
      </c>
      <c r="Q1417">
        <f>YEAR(Table4[[#This Row],[Report Start Date]])</f>
        <v>2026</v>
      </c>
      <c r="R1417">
        <f>Table4[[#This Row],[Year Start Date]]</f>
        <v>2026</v>
      </c>
    </row>
    <row r="1418" spans="2:18" x14ac:dyDescent="0.3">
      <c r="B1418">
        <v>1416</v>
      </c>
      <c r="C1418" t="s">
        <v>47</v>
      </c>
      <c r="D1418" t="s">
        <v>271</v>
      </c>
      <c r="E1418">
        <v>15</v>
      </c>
      <c r="F1418" s="2">
        <v>5497</v>
      </c>
      <c r="G1418" s="2">
        <v>14.229166666666675</v>
      </c>
      <c r="H1418">
        <v>0</v>
      </c>
      <c r="I1418">
        <v>0</v>
      </c>
      <c r="J1418" s="7">
        <v>46028</v>
      </c>
      <c r="K1418" s="7">
        <v>46029</v>
      </c>
      <c r="L1418" t="s">
        <v>520</v>
      </c>
      <c r="M1418" t="str">
        <f>IFERROR(INDEX(Table2[Campaign], MATCH(Table4[[#This Row],[Well Name (WellView Version)]], Table2[Well Name
Actual], 0)), "A_Others")</f>
        <v>SLK - 2025</v>
      </c>
      <c r="N1418" s="19">
        <f>IF(Table4[[#This Row],[Report Number]]=_xlfn.MINIFS(Table4[Report Number], Table4[Well Name (WellView Version)], Table4[[#This Row],[Well Name (WellView Version)]]), Table4[[#This Row],[Depth End (MD)]], Table4[[#This Row],[Depth End (MD)]]-F1417)</f>
        <v>0</v>
      </c>
      <c r="O1418" s="2">
        <f>IF(Table4[[#This Row],[Report Number]]=_xlfn.MINIFS(Table4[Report Number], Table4[Well Name (WellView Version)], Table4[[#This Row],[Well Name (WellView Version)]]), Table4[[#This Row],[Cum Time Log Days_WV]], Table4[[#This Row],[Cum Time Log Days_WV]]-G1417)</f>
        <v>1</v>
      </c>
      <c r="P1418" s="2">
        <f>(Table4[[#This Row],[dZ ft]]&lt;=50)*Table4[[#This Row],[dT days]]</f>
        <v>1</v>
      </c>
      <c r="Q1418">
        <f>YEAR(Table4[[#This Row],[Report Start Date]])</f>
        <v>2026</v>
      </c>
      <c r="R1418">
        <f>Table4[[#This Row],[Year Start Date]]</f>
        <v>2026</v>
      </c>
    </row>
    <row r="1419" spans="2:18" x14ac:dyDescent="0.3">
      <c r="B1419">
        <v>1417</v>
      </c>
      <c r="C1419" t="s">
        <v>47</v>
      </c>
      <c r="D1419" t="s">
        <v>271</v>
      </c>
      <c r="E1419">
        <v>16</v>
      </c>
      <c r="F1419" s="2">
        <v>5497</v>
      </c>
      <c r="G1419" s="2">
        <v>15.229166666666675</v>
      </c>
      <c r="H1419">
        <v>0</v>
      </c>
      <c r="I1419">
        <v>0</v>
      </c>
      <c r="J1419" s="7">
        <v>46029</v>
      </c>
      <c r="K1419" s="7">
        <v>46030</v>
      </c>
      <c r="L1419" t="s">
        <v>520</v>
      </c>
      <c r="M1419" t="str">
        <f>IFERROR(INDEX(Table2[Campaign], MATCH(Table4[[#This Row],[Well Name (WellView Version)]], Table2[Well Name
Actual], 0)), "A_Others")</f>
        <v>SLK - 2025</v>
      </c>
      <c r="N1419" s="19">
        <f>IF(Table4[[#This Row],[Report Number]]=_xlfn.MINIFS(Table4[Report Number], Table4[Well Name (WellView Version)], Table4[[#This Row],[Well Name (WellView Version)]]), Table4[[#This Row],[Depth End (MD)]], Table4[[#This Row],[Depth End (MD)]]-F1418)</f>
        <v>0</v>
      </c>
      <c r="O1419" s="2">
        <f>IF(Table4[[#This Row],[Report Number]]=_xlfn.MINIFS(Table4[Report Number], Table4[Well Name (WellView Version)], Table4[[#This Row],[Well Name (WellView Version)]]), Table4[[#This Row],[Cum Time Log Days_WV]], Table4[[#This Row],[Cum Time Log Days_WV]]-G1418)</f>
        <v>1</v>
      </c>
      <c r="P1419" s="2">
        <f>(Table4[[#This Row],[dZ ft]]&lt;=50)*Table4[[#This Row],[dT days]]</f>
        <v>1</v>
      </c>
      <c r="Q1419">
        <f>YEAR(Table4[[#This Row],[Report Start Date]])</f>
        <v>2026</v>
      </c>
      <c r="R1419">
        <f>Table4[[#This Row],[Year Start Date]]</f>
        <v>2026</v>
      </c>
    </row>
    <row r="1420" spans="2:18" x14ac:dyDescent="0.3">
      <c r="B1420">
        <v>1418</v>
      </c>
      <c r="C1420" t="s">
        <v>47</v>
      </c>
      <c r="D1420" t="s">
        <v>271</v>
      </c>
      <c r="E1420">
        <v>17</v>
      </c>
      <c r="F1420" s="2">
        <v>5497</v>
      </c>
      <c r="G1420" s="2">
        <v>16.229166666666675</v>
      </c>
      <c r="H1420">
        <v>0</v>
      </c>
      <c r="I1420">
        <v>0</v>
      </c>
      <c r="J1420" s="7">
        <v>46030</v>
      </c>
      <c r="K1420" s="7">
        <v>46031</v>
      </c>
      <c r="L1420" t="s">
        <v>520</v>
      </c>
      <c r="M1420" t="str">
        <f>IFERROR(INDEX(Table2[Campaign], MATCH(Table4[[#This Row],[Well Name (WellView Version)]], Table2[Well Name
Actual], 0)), "A_Others")</f>
        <v>SLK - 2025</v>
      </c>
      <c r="N1420" s="19">
        <f>IF(Table4[[#This Row],[Report Number]]=_xlfn.MINIFS(Table4[Report Number], Table4[Well Name (WellView Version)], Table4[[#This Row],[Well Name (WellView Version)]]), Table4[[#This Row],[Depth End (MD)]], Table4[[#This Row],[Depth End (MD)]]-F1419)</f>
        <v>0</v>
      </c>
      <c r="O1420" s="2">
        <f>IF(Table4[[#This Row],[Report Number]]=_xlfn.MINIFS(Table4[Report Number], Table4[Well Name (WellView Version)], Table4[[#This Row],[Well Name (WellView Version)]]), Table4[[#This Row],[Cum Time Log Days_WV]], Table4[[#This Row],[Cum Time Log Days_WV]]-G1419)</f>
        <v>1</v>
      </c>
      <c r="P1420" s="2">
        <f>(Table4[[#This Row],[dZ ft]]&lt;=50)*Table4[[#This Row],[dT days]]</f>
        <v>1</v>
      </c>
      <c r="Q1420">
        <f>YEAR(Table4[[#This Row],[Report Start Date]])</f>
        <v>2026</v>
      </c>
      <c r="R1420">
        <f>Table4[[#This Row],[Year Start Date]]</f>
        <v>2026</v>
      </c>
    </row>
    <row r="1421" spans="2:18" x14ac:dyDescent="0.3">
      <c r="B1421">
        <v>1419</v>
      </c>
      <c r="C1421" t="s">
        <v>47</v>
      </c>
      <c r="D1421" t="s">
        <v>271</v>
      </c>
      <c r="E1421">
        <v>18</v>
      </c>
      <c r="F1421" s="2">
        <v>5497</v>
      </c>
      <c r="G1421" s="2">
        <v>17.229166666666675</v>
      </c>
      <c r="H1421">
        <v>0</v>
      </c>
      <c r="I1421">
        <v>0</v>
      </c>
      <c r="J1421" s="7">
        <v>46031</v>
      </c>
      <c r="K1421" s="7">
        <v>46032</v>
      </c>
      <c r="L1421" t="s">
        <v>520</v>
      </c>
      <c r="M1421" t="str">
        <f>IFERROR(INDEX(Table2[Campaign], MATCH(Table4[[#This Row],[Well Name (WellView Version)]], Table2[Well Name
Actual], 0)), "A_Others")</f>
        <v>SLK - 2025</v>
      </c>
      <c r="N1421" s="19">
        <f>IF(Table4[[#This Row],[Report Number]]=_xlfn.MINIFS(Table4[Report Number], Table4[Well Name (WellView Version)], Table4[[#This Row],[Well Name (WellView Version)]]), Table4[[#This Row],[Depth End (MD)]], Table4[[#This Row],[Depth End (MD)]]-F1420)</f>
        <v>0</v>
      </c>
      <c r="O1421" s="2">
        <f>IF(Table4[[#This Row],[Report Number]]=_xlfn.MINIFS(Table4[Report Number], Table4[Well Name (WellView Version)], Table4[[#This Row],[Well Name (WellView Version)]]), Table4[[#This Row],[Cum Time Log Days_WV]], Table4[[#This Row],[Cum Time Log Days_WV]]-G1420)</f>
        <v>1</v>
      </c>
      <c r="P1421" s="2">
        <f>(Table4[[#This Row],[dZ ft]]&lt;=50)*Table4[[#This Row],[dT days]]</f>
        <v>1</v>
      </c>
      <c r="Q1421">
        <f>YEAR(Table4[[#This Row],[Report Start Date]])</f>
        <v>2026</v>
      </c>
      <c r="R1421">
        <f>Table4[[#This Row],[Year Start Date]]</f>
        <v>2026</v>
      </c>
    </row>
    <row r="1422" spans="2:18" x14ac:dyDescent="0.3">
      <c r="B1422">
        <v>1420</v>
      </c>
      <c r="C1422" t="s">
        <v>47</v>
      </c>
      <c r="D1422" t="s">
        <v>271</v>
      </c>
      <c r="E1422">
        <v>19</v>
      </c>
      <c r="F1422" s="2">
        <v>5497</v>
      </c>
      <c r="G1422" s="2">
        <v>18.229166666666675</v>
      </c>
      <c r="H1422">
        <v>0</v>
      </c>
      <c r="I1422">
        <v>0</v>
      </c>
      <c r="J1422" s="7">
        <v>46032</v>
      </c>
      <c r="K1422" s="7">
        <v>46033</v>
      </c>
      <c r="L1422" t="s">
        <v>520</v>
      </c>
      <c r="M1422" t="str">
        <f>IFERROR(INDEX(Table2[Campaign], MATCH(Table4[[#This Row],[Well Name (WellView Version)]], Table2[Well Name
Actual], 0)), "A_Others")</f>
        <v>SLK - 2025</v>
      </c>
      <c r="N1422" s="19">
        <f>IF(Table4[[#This Row],[Report Number]]=_xlfn.MINIFS(Table4[Report Number], Table4[Well Name (WellView Version)], Table4[[#This Row],[Well Name (WellView Version)]]), Table4[[#This Row],[Depth End (MD)]], Table4[[#This Row],[Depth End (MD)]]-F1421)</f>
        <v>0</v>
      </c>
      <c r="O1422" s="2">
        <f>IF(Table4[[#This Row],[Report Number]]=_xlfn.MINIFS(Table4[Report Number], Table4[Well Name (WellView Version)], Table4[[#This Row],[Well Name (WellView Version)]]), Table4[[#This Row],[Cum Time Log Days_WV]], Table4[[#This Row],[Cum Time Log Days_WV]]-G1421)</f>
        <v>1</v>
      </c>
      <c r="P1422" s="2">
        <f>(Table4[[#This Row],[dZ ft]]&lt;=50)*Table4[[#This Row],[dT days]]</f>
        <v>1</v>
      </c>
      <c r="Q1422">
        <f>YEAR(Table4[[#This Row],[Report Start Date]])</f>
        <v>2026</v>
      </c>
      <c r="R1422">
        <f>Table4[[#This Row],[Year Start Date]]</f>
        <v>2026</v>
      </c>
    </row>
    <row r="1423" spans="2:18" x14ac:dyDescent="0.3">
      <c r="B1423">
        <v>1421</v>
      </c>
      <c r="C1423" t="s">
        <v>47</v>
      </c>
      <c r="D1423" t="s">
        <v>271</v>
      </c>
      <c r="E1423">
        <v>20</v>
      </c>
      <c r="F1423" s="2">
        <v>5497</v>
      </c>
      <c r="G1423" s="2">
        <v>19.229166666666675</v>
      </c>
      <c r="H1423">
        <v>0</v>
      </c>
      <c r="I1423">
        <v>0</v>
      </c>
      <c r="J1423" s="7">
        <v>46033</v>
      </c>
      <c r="K1423" s="7">
        <v>46034</v>
      </c>
      <c r="L1423" t="s">
        <v>520</v>
      </c>
      <c r="M1423" t="str">
        <f>IFERROR(INDEX(Table2[Campaign], MATCH(Table4[[#This Row],[Well Name (WellView Version)]], Table2[Well Name
Actual], 0)), "A_Others")</f>
        <v>SLK - 2025</v>
      </c>
      <c r="N1423" s="19">
        <f>IF(Table4[[#This Row],[Report Number]]=_xlfn.MINIFS(Table4[Report Number], Table4[Well Name (WellView Version)], Table4[[#This Row],[Well Name (WellView Version)]]), Table4[[#This Row],[Depth End (MD)]], Table4[[#This Row],[Depth End (MD)]]-F1422)</f>
        <v>0</v>
      </c>
      <c r="O1423" s="2">
        <f>IF(Table4[[#This Row],[Report Number]]=_xlfn.MINIFS(Table4[Report Number], Table4[Well Name (WellView Version)], Table4[[#This Row],[Well Name (WellView Version)]]), Table4[[#This Row],[Cum Time Log Days_WV]], Table4[[#This Row],[Cum Time Log Days_WV]]-G1422)</f>
        <v>1</v>
      </c>
      <c r="P1423" s="2">
        <f>(Table4[[#This Row],[dZ ft]]&lt;=50)*Table4[[#This Row],[dT days]]</f>
        <v>1</v>
      </c>
      <c r="Q1423">
        <f>YEAR(Table4[[#This Row],[Report Start Date]])</f>
        <v>2026</v>
      </c>
      <c r="R1423">
        <f>Table4[[#This Row],[Year Start Date]]</f>
        <v>2026</v>
      </c>
    </row>
    <row r="1424" spans="2:18" x14ac:dyDescent="0.3">
      <c r="B1424">
        <v>1422</v>
      </c>
      <c r="C1424" t="s">
        <v>47</v>
      </c>
      <c r="D1424" t="s">
        <v>271</v>
      </c>
      <c r="E1424">
        <v>21</v>
      </c>
      <c r="F1424" s="2">
        <v>3569</v>
      </c>
      <c r="G1424" s="2">
        <v>20.229166666666675</v>
      </c>
      <c r="H1424">
        <v>1272.0000000000002</v>
      </c>
      <c r="I1424">
        <v>1272.0000000000002</v>
      </c>
      <c r="J1424" s="7">
        <v>46034</v>
      </c>
      <c r="K1424" s="7">
        <v>46035</v>
      </c>
      <c r="L1424" t="s">
        <v>519</v>
      </c>
      <c r="M1424" t="str">
        <f>IFERROR(INDEX(Table2[Campaign], MATCH(Table4[[#This Row],[Well Name (WellView Version)]], Table2[Well Name
Actual], 0)), "A_Others")</f>
        <v>SLK - 2025</v>
      </c>
      <c r="N1424" s="19">
        <f>IF(Table4[[#This Row],[Report Number]]=_xlfn.MINIFS(Table4[Report Number], Table4[Well Name (WellView Version)], Table4[[#This Row],[Well Name (WellView Version)]]), Table4[[#This Row],[Depth End (MD)]], Table4[[#This Row],[Depth End (MD)]]-F1423)</f>
        <v>-1928</v>
      </c>
      <c r="O1424" s="2">
        <f>IF(Table4[[#This Row],[Report Number]]=_xlfn.MINIFS(Table4[Report Number], Table4[Well Name (WellView Version)], Table4[[#This Row],[Well Name (WellView Version)]]), Table4[[#This Row],[Cum Time Log Days_WV]], Table4[[#This Row],[Cum Time Log Days_WV]]-G1423)</f>
        <v>1</v>
      </c>
      <c r="P1424" s="2">
        <f>(Table4[[#This Row],[dZ ft]]&lt;=50)*Table4[[#This Row],[dT days]]</f>
        <v>1</v>
      </c>
      <c r="Q1424">
        <f>YEAR(Table4[[#This Row],[Report Start Date]])</f>
        <v>2026</v>
      </c>
      <c r="R1424">
        <f>Table4[[#This Row],[Year Start Date]]</f>
        <v>2026</v>
      </c>
    </row>
    <row r="1425" spans="2:18" x14ac:dyDescent="0.3">
      <c r="B1425">
        <v>1423</v>
      </c>
      <c r="C1425" t="s">
        <v>47</v>
      </c>
      <c r="D1425" t="s">
        <v>271</v>
      </c>
      <c r="E1425">
        <v>22</v>
      </c>
      <c r="F1425" s="2">
        <v>5074</v>
      </c>
      <c r="G1425" s="2">
        <v>21.229166666666675</v>
      </c>
      <c r="H1425">
        <v>1504.9999999999998</v>
      </c>
      <c r="I1425">
        <v>1504.9999999999998</v>
      </c>
      <c r="J1425" s="7">
        <v>46035</v>
      </c>
      <c r="K1425" s="7">
        <v>46036</v>
      </c>
      <c r="L1425" t="s">
        <v>519</v>
      </c>
      <c r="M1425" t="str">
        <f>IFERROR(INDEX(Table2[Campaign], MATCH(Table4[[#This Row],[Well Name (WellView Version)]], Table2[Well Name
Actual], 0)), "A_Others")</f>
        <v>SLK - 2025</v>
      </c>
      <c r="N1425" s="19">
        <f>IF(Table4[[#This Row],[Report Number]]=_xlfn.MINIFS(Table4[Report Number], Table4[Well Name (WellView Version)], Table4[[#This Row],[Well Name (WellView Version)]]), Table4[[#This Row],[Depth End (MD)]], Table4[[#This Row],[Depth End (MD)]]-F1424)</f>
        <v>1505</v>
      </c>
      <c r="O1425" s="2">
        <f>IF(Table4[[#This Row],[Report Number]]=_xlfn.MINIFS(Table4[Report Number], Table4[Well Name (WellView Version)], Table4[[#This Row],[Well Name (WellView Version)]]), Table4[[#This Row],[Cum Time Log Days_WV]], Table4[[#This Row],[Cum Time Log Days_WV]]-G1424)</f>
        <v>1</v>
      </c>
      <c r="P1425" s="2">
        <f>(Table4[[#This Row],[dZ ft]]&lt;=50)*Table4[[#This Row],[dT days]]</f>
        <v>0</v>
      </c>
      <c r="Q1425">
        <f>YEAR(Table4[[#This Row],[Report Start Date]])</f>
        <v>2026</v>
      </c>
      <c r="R1425">
        <f>Table4[[#This Row],[Year Start Date]]</f>
        <v>2026</v>
      </c>
    </row>
    <row r="1426" spans="2:18" x14ac:dyDescent="0.3">
      <c r="B1426">
        <v>1424</v>
      </c>
      <c r="C1426" t="s">
        <v>47</v>
      </c>
      <c r="D1426" t="s">
        <v>271</v>
      </c>
      <c r="E1426">
        <v>23</v>
      </c>
      <c r="F1426" s="2">
        <v>5474</v>
      </c>
      <c r="G1426" s="2">
        <v>22.229166666666675</v>
      </c>
      <c r="H1426">
        <v>400.00000000000023</v>
      </c>
      <c r="I1426">
        <v>400.00000000000023</v>
      </c>
      <c r="J1426" s="7">
        <v>46036</v>
      </c>
      <c r="K1426" s="7">
        <v>46037</v>
      </c>
      <c r="L1426" t="s">
        <v>520</v>
      </c>
      <c r="M1426" t="str">
        <f>IFERROR(INDEX(Table2[Campaign], MATCH(Table4[[#This Row],[Well Name (WellView Version)]], Table2[Well Name
Actual], 0)), "A_Others")</f>
        <v>SLK - 2025</v>
      </c>
      <c r="N1426" s="19">
        <f>IF(Table4[[#This Row],[Report Number]]=_xlfn.MINIFS(Table4[Report Number], Table4[Well Name (WellView Version)], Table4[[#This Row],[Well Name (WellView Version)]]), Table4[[#This Row],[Depth End (MD)]], Table4[[#This Row],[Depth End (MD)]]-F1425)</f>
        <v>400</v>
      </c>
      <c r="O1426" s="2">
        <f>IF(Table4[[#This Row],[Report Number]]=_xlfn.MINIFS(Table4[Report Number], Table4[Well Name (WellView Version)], Table4[[#This Row],[Well Name (WellView Version)]]), Table4[[#This Row],[Cum Time Log Days_WV]], Table4[[#This Row],[Cum Time Log Days_WV]]-G1425)</f>
        <v>1</v>
      </c>
      <c r="P1426" s="2">
        <f>(Table4[[#This Row],[dZ ft]]&lt;=50)*Table4[[#This Row],[dT days]]</f>
        <v>0</v>
      </c>
      <c r="Q1426">
        <f>YEAR(Table4[[#This Row],[Report Start Date]])</f>
        <v>2026</v>
      </c>
      <c r="R1426">
        <f>Table4[[#This Row],[Year Start Date]]</f>
        <v>2026</v>
      </c>
    </row>
    <row r="1427" spans="2:18" x14ac:dyDescent="0.3">
      <c r="B1427">
        <v>1425</v>
      </c>
      <c r="C1427" t="s">
        <v>47</v>
      </c>
      <c r="D1427" t="s">
        <v>271</v>
      </c>
      <c r="E1427">
        <v>24</v>
      </c>
      <c r="F1427" s="2">
        <v>5474</v>
      </c>
      <c r="G1427" s="2">
        <v>23.229166666666675</v>
      </c>
      <c r="H1427">
        <v>0</v>
      </c>
      <c r="I1427">
        <v>0</v>
      </c>
      <c r="J1427" s="7">
        <v>46037</v>
      </c>
      <c r="K1427" s="7">
        <v>46038</v>
      </c>
      <c r="L1427" t="s">
        <v>520</v>
      </c>
      <c r="M1427" t="str">
        <f>IFERROR(INDEX(Table2[Campaign], MATCH(Table4[[#This Row],[Well Name (WellView Version)]], Table2[Well Name
Actual], 0)), "A_Others")</f>
        <v>SLK - 2025</v>
      </c>
      <c r="N1427" s="19">
        <f>IF(Table4[[#This Row],[Report Number]]=_xlfn.MINIFS(Table4[Report Number], Table4[Well Name (WellView Version)], Table4[[#This Row],[Well Name (WellView Version)]]), Table4[[#This Row],[Depth End (MD)]], Table4[[#This Row],[Depth End (MD)]]-F1426)</f>
        <v>0</v>
      </c>
      <c r="O1427" s="2">
        <f>IF(Table4[[#This Row],[Report Number]]=_xlfn.MINIFS(Table4[Report Number], Table4[Well Name (WellView Version)], Table4[[#This Row],[Well Name (WellView Version)]]), Table4[[#This Row],[Cum Time Log Days_WV]], Table4[[#This Row],[Cum Time Log Days_WV]]-G1426)</f>
        <v>1</v>
      </c>
      <c r="P1427" s="2">
        <f>(Table4[[#This Row],[dZ ft]]&lt;=50)*Table4[[#This Row],[dT days]]</f>
        <v>1</v>
      </c>
      <c r="Q1427">
        <f>YEAR(Table4[[#This Row],[Report Start Date]])</f>
        <v>2026</v>
      </c>
      <c r="R1427">
        <f>Table4[[#This Row],[Year Start Date]]</f>
        <v>2026</v>
      </c>
    </row>
    <row r="1428" spans="2:18" x14ac:dyDescent="0.3">
      <c r="B1428">
        <v>1426</v>
      </c>
      <c r="C1428" t="s">
        <v>47</v>
      </c>
      <c r="D1428" t="s">
        <v>271</v>
      </c>
      <c r="E1428">
        <v>25</v>
      </c>
      <c r="F1428" s="2">
        <v>5474</v>
      </c>
      <c r="G1428" s="2">
        <v>24.229166666666675</v>
      </c>
      <c r="H1428">
        <v>0</v>
      </c>
      <c r="I1428">
        <v>0</v>
      </c>
      <c r="J1428" s="7">
        <v>46038</v>
      </c>
      <c r="K1428" s="7">
        <v>46039</v>
      </c>
      <c r="L1428" t="s">
        <v>520</v>
      </c>
      <c r="M1428" t="str">
        <f>IFERROR(INDEX(Table2[Campaign], MATCH(Table4[[#This Row],[Well Name (WellView Version)]], Table2[Well Name
Actual], 0)), "A_Others")</f>
        <v>SLK - 2025</v>
      </c>
      <c r="N1428" s="19">
        <f>IF(Table4[[#This Row],[Report Number]]=_xlfn.MINIFS(Table4[Report Number], Table4[Well Name (WellView Version)], Table4[[#This Row],[Well Name (WellView Version)]]), Table4[[#This Row],[Depth End (MD)]], Table4[[#This Row],[Depth End (MD)]]-F1427)</f>
        <v>0</v>
      </c>
      <c r="O1428" s="2">
        <f>IF(Table4[[#This Row],[Report Number]]=_xlfn.MINIFS(Table4[Report Number], Table4[Well Name (WellView Version)], Table4[[#This Row],[Well Name (WellView Version)]]), Table4[[#This Row],[Cum Time Log Days_WV]], Table4[[#This Row],[Cum Time Log Days_WV]]-G1427)</f>
        <v>1</v>
      </c>
      <c r="P1428" s="2">
        <f>(Table4[[#This Row],[dZ ft]]&lt;=50)*Table4[[#This Row],[dT days]]</f>
        <v>1</v>
      </c>
      <c r="Q1428">
        <f>YEAR(Table4[[#This Row],[Report Start Date]])</f>
        <v>2026</v>
      </c>
      <c r="R1428">
        <f>Table4[[#This Row],[Year Start Date]]</f>
        <v>2026</v>
      </c>
    </row>
    <row r="1429" spans="2:18" x14ac:dyDescent="0.3">
      <c r="B1429">
        <v>1427</v>
      </c>
      <c r="C1429" t="s">
        <v>47</v>
      </c>
      <c r="D1429" t="s">
        <v>271</v>
      </c>
      <c r="E1429">
        <v>26</v>
      </c>
      <c r="F1429" s="2">
        <v>5474</v>
      </c>
      <c r="G1429" s="2">
        <v>25.229166666666675</v>
      </c>
      <c r="H1429">
        <v>0</v>
      </c>
      <c r="I1429">
        <v>0</v>
      </c>
      <c r="J1429" s="7">
        <v>46039</v>
      </c>
      <c r="K1429" s="7">
        <v>46040</v>
      </c>
      <c r="L1429" t="s">
        <v>520</v>
      </c>
      <c r="M1429" t="str">
        <f>IFERROR(INDEX(Table2[Campaign], MATCH(Table4[[#This Row],[Well Name (WellView Version)]], Table2[Well Name
Actual], 0)), "A_Others")</f>
        <v>SLK - 2025</v>
      </c>
      <c r="N1429" s="19">
        <f>IF(Table4[[#This Row],[Report Number]]=_xlfn.MINIFS(Table4[Report Number], Table4[Well Name (WellView Version)], Table4[[#This Row],[Well Name (WellView Version)]]), Table4[[#This Row],[Depth End (MD)]], Table4[[#This Row],[Depth End (MD)]]-F1428)</f>
        <v>0</v>
      </c>
      <c r="O1429" s="2">
        <f>IF(Table4[[#This Row],[Report Number]]=_xlfn.MINIFS(Table4[Report Number], Table4[Well Name (WellView Version)], Table4[[#This Row],[Well Name (WellView Version)]]), Table4[[#This Row],[Cum Time Log Days_WV]], Table4[[#This Row],[Cum Time Log Days_WV]]-G1428)</f>
        <v>1</v>
      </c>
      <c r="P1429" s="2">
        <f>(Table4[[#This Row],[dZ ft]]&lt;=50)*Table4[[#This Row],[dT days]]</f>
        <v>1</v>
      </c>
      <c r="Q1429">
        <f>YEAR(Table4[[#This Row],[Report Start Date]])</f>
        <v>2026</v>
      </c>
      <c r="R1429">
        <f>Table4[[#This Row],[Year Start Date]]</f>
        <v>2026</v>
      </c>
    </row>
    <row r="1430" spans="2:18" x14ac:dyDescent="0.3">
      <c r="B1430">
        <v>1428</v>
      </c>
      <c r="C1430" t="s">
        <v>47</v>
      </c>
      <c r="D1430" t="s">
        <v>271</v>
      </c>
      <c r="E1430">
        <v>27</v>
      </c>
      <c r="F1430" s="2">
        <v>5474</v>
      </c>
      <c r="G1430" s="2">
        <v>26.000000000000007</v>
      </c>
      <c r="H1430">
        <v>0</v>
      </c>
      <c r="I1430">
        <v>0</v>
      </c>
      <c r="J1430" s="7">
        <v>46040</v>
      </c>
      <c r="K1430" s="7">
        <v>46040.770833333328</v>
      </c>
      <c r="L1430" t="s">
        <v>535</v>
      </c>
      <c r="M1430" t="str">
        <f>IFERROR(INDEX(Table2[Campaign], MATCH(Table4[[#This Row],[Well Name (WellView Version)]], Table2[Well Name
Actual], 0)), "A_Others")</f>
        <v>SLK - 2025</v>
      </c>
      <c r="N1430" s="19">
        <f>IF(Table4[[#This Row],[Report Number]]=_xlfn.MINIFS(Table4[Report Number], Table4[Well Name (WellView Version)], Table4[[#This Row],[Well Name (WellView Version)]]), Table4[[#This Row],[Depth End (MD)]], Table4[[#This Row],[Depth End (MD)]]-F1429)</f>
        <v>0</v>
      </c>
      <c r="O1430" s="2">
        <f>IF(Table4[[#This Row],[Report Number]]=_xlfn.MINIFS(Table4[Report Number], Table4[Well Name (WellView Version)], Table4[[#This Row],[Well Name (WellView Version)]]), Table4[[#This Row],[Cum Time Log Days_WV]], Table4[[#This Row],[Cum Time Log Days_WV]]-G1429)</f>
        <v>0.77083333333333215</v>
      </c>
      <c r="P1430" s="2">
        <f>(Table4[[#This Row],[dZ ft]]&lt;=50)*Table4[[#This Row],[dT days]]</f>
        <v>0.77083333333333215</v>
      </c>
      <c r="Q1430">
        <f>YEAR(Table4[[#This Row],[Report Start Date]])</f>
        <v>2026</v>
      </c>
      <c r="R1430">
        <f>Table4[[#This Row],[Year Start Date]]</f>
        <v>2026</v>
      </c>
    </row>
    <row r="1431" spans="2:18" x14ac:dyDescent="0.3">
      <c r="B1431">
        <v>1429</v>
      </c>
      <c r="C1431" t="s">
        <v>46</v>
      </c>
      <c r="D1431" t="s">
        <v>271</v>
      </c>
      <c r="E1431">
        <v>1</v>
      </c>
      <c r="F1431" s="2">
        <v>771</v>
      </c>
      <c r="G1431" s="2">
        <v>0.62500000000000044</v>
      </c>
      <c r="H1431">
        <v>540</v>
      </c>
      <c r="I1431">
        <v>539.99999999999989</v>
      </c>
      <c r="J1431" s="7">
        <v>46044.375</v>
      </c>
      <c r="K1431" s="7">
        <v>46045</v>
      </c>
      <c r="L1431" t="s">
        <v>534</v>
      </c>
      <c r="M1431" t="str">
        <f>IFERROR(INDEX(Table2[Campaign], MATCH(Table4[[#This Row],[Well Name (WellView Version)]], Table2[Well Name
Actual], 0)), "A_Others")</f>
        <v>SLK - 2025</v>
      </c>
      <c r="N1431" s="19">
        <f>IF(Table4[[#This Row],[Report Number]]=_xlfn.MINIFS(Table4[Report Number], Table4[Well Name (WellView Version)], Table4[[#This Row],[Well Name (WellView Version)]]), Table4[[#This Row],[Depth End (MD)]], Table4[[#This Row],[Depth End (MD)]]-F1430)</f>
        <v>771</v>
      </c>
      <c r="O1431" s="2">
        <f>IF(Table4[[#This Row],[Report Number]]=_xlfn.MINIFS(Table4[Report Number], Table4[Well Name (WellView Version)], Table4[[#This Row],[Well Name (WellView Version)]]), Table4[[#This Row],[Cum Time Log Days_WV]], Table4[[#This Row],[Cum Time Log Days_WV]]-G1430)</f>
        <v>0.62500000000000044</v>
      </c>
      <c r="P1431" s="2">
        <f>(Table4[[#This Row],[dZ ft]]&lt;=50)*Table4[[#This Row],[dT days]]</f>
        <v>0</v>
      </c>
      <c r="Q1431">
        <f>YEAR(Table4[[#This Row],[Report Start Date]])</f>
        <v>2026</v>
      </c>
      <c r="R1431">
        <f>Table4[[#This Row],[Year Start Date]]</f>
        <v>2026</v>
      </c>
    </row>
    <row r="1432" spans="2:18" x14ac:dyDescent="0.3">
      <c r="B1432">
        <v>1430</v>
      </c>
      <c r="C1432" t="s">
        <v>46</v>
      </c>
      <c r="D1432" t="s">
        <v>271</v>
      </c>
      <c r="E1432">
        <v>2</v>
      </c>
      <c r="F1432" s="2">
        <v>1146</v>
      </c>
      <c r="G1432" s="2">
        <v>1.6250000000000013</v>
      </c>
      <c r="H1432">
        <v>375.00000000000011</v>
      </c>
      <c r="I1432">
        <v>375.00000000000011</v>
      </c>
      <c r="J1432" s="7">
        <v>46045</v>
      </c>
      <c r="K1432" s="7">
        <v>46046</v>
      </c>
      <c r="L1432" t="s">
        <v>527</v>
      </c>
      <c r="M1432" t="str">
        <f>IFERROR(INDEX(Table2[Campaign], MATCH(Table4[[#This Row],[Well Name (WellView Version)]], Table2[Well Name
Actual], 0)), "A_Others")</f>
        <v>SLK - 2025</v>
      </c>
      <c r="N1432" s="19">
        <f>IF(Table4[[#This Row],[Report Number]]=_xlfn.MINIFS(Table4[Report Number], Table4[Well Name (WellView Version)], Table4[[#This Row],[Well Name (WellView Version)]]), Table4[[#This Row],[Depth End (MD)]], Table4[[#This Row],[Depth End (MD)]]-F1431)</f>
        <v>375</v>
      </c>
      <c r="O1432" s="2">
        <f>IF(Table4[[#This Row],[Report Number]]=_xlfn.MINIFS(Table4[Report Number], Table4[Well Name (WellView Version)], Table4[[#This Row],[Well Name (WellView Version)]]), Table4[[#This Row],[Cum Time Log Days_WV]], Table4[[#This Row],[Cum Time Log Days_WV]]-G1431)</f>
        <v>1.0000000000000009</v>
      </c>
      <c r="P1432" s="2">
        <f>(Table4[[#This Row],[dZ ft]]&lt;=50)*Table4[[#This Row],[dT days]]</f>
        <v>0</v>
      </c>
      <c r="Q1432">
        <f>YEAR(Table4[[#This Row],[Report Start Date]])</f>
        <v>2026</v>
      </c>
      <c r="R1432">
        <f>Table4[[#This Row],[Year Start Date]]</f>
        <v>2026</v>
      </c>
    </row>
    <row r="1433" spans="2:18" x14ac:dyDescent="0.3">
      <c r="B1433">
        <v>1431</v>
      </c>
      <c r="C1433" t="s">
        <v>46</v>
      </c>
      <c r="D1433" t="s">
        <v>271</v>
      </c>
      <c r="E1433">
        <v>3</v>
      </c>
      <c r="F1433" s="2">
        <v>1146</v>
      </c>
      <c r="G1433" s="2">
        <v>2.6250000000000022</v>
      </c>
      <c r="H1433">
        <v>0</v>
      </c>
      <c r="I1433">
        <v>0</v>
      </c>
      <c r="J1433" s="7">
        <v>46046</v>
      </c>
      <c r="K1433" s="7">
        <v>46047</v>
      </c>
      <c r="L1433" t="s">
        <v>527</v>
      </c>
      <c r="M1433" t="str">
        <f>IFERROR(INDEX(Table2[Campaign], MATCH(Table4[[#This Row],[Well Name (WellView Version)]], Table2[Well Name
Actual], 0)), "A_Others")</f>
        <v>SLK - 2025</v>
      </c>
      <c r="N1433" s="19">
        <f>IF(Table4[[#This Row],[Report Number]]=_xlfn.MINIFS(Table4[Report Number], Table4[Well Name (WellView Version)], Table4[[#This Row],[Well Name (WellView Version)]]), Table4[[#This Row],[Depth End (MD)]], Table4[[#This Row],[Depth End (MD)]]-F1432)</f>
        <v>0</v>
      </c>
      <c r="O1433" s="2">
        <f>IF(Table4[[#This Row],[Report Number]]=_xlfn.MINIFS(Table4[Report Number], Table4[Well Name (WellView Version)], Table4[[#This Row],[Well Name (WellView Version)]]), Table4[[#This Row],[Cum Time Log Days_WV]], Table4[[#This Row],[Cum Time Log Days_WV]]-G1432)</f>
        <v>1.0000000000000009</v>
      </c>
      <c r="P1433" s="2">
        <f>(Table4[[#This Row],[dZ ft]]&lt;=50)*Table4[[#This Row],[dT days]]</f>
        <v>1.0000000000000009</v>
      </c>
      <c r="Q1433">
        <f>YEAR(Table4[[#This Row],[Report Start Date]])</f>
        <v>2026</v>
      </c>
      <c r="R1433">
        <f>Table4[[#This Row],[Year Start Date]]</f>
        <v>2026</v>
      </c>
    </row>
    <row r="1434" spans="2:18" x14ac:dyDescent="0.3">
      <c r="B1434">
        <v>1432</v>
      </c>
      <c r="C1434" t="s">
        <v>46</v>
      </c>
      <c r="D1434" t="s">
        <v>271</v>
      </c>
      <c r="E1434">
        <v>4</v>
      </c>
      <c r="F1434" s="2">
        <v>2007</v>
      </c>
      <c r="G1434" s="2">
        <v>3.6250000000000031</v>
      </c>
      <c r="H1434">
        <v>805.99999999999989</v>
      </c>
      <c r="I1434">
        <v>855.99999999999989</v>
      </c>
      <c r="J1434" s="7">
        <v>46047</v>
      </c>
      <c r="K1434" s="7">
        <v>46048</v>
      </c>
      <c r="L1434" t="s">
        <v>527</v>
      </c>
      <c r="M1434" t="str">
        <f>IFERROR(INDEX(Table2[Campaign], MATCH(Table4[[#This Row],[Well Name (WellView Version)]], Table2[Well Name
Actual], 0)), "A_Others")</f>
        <v>SLK - 2025</v>
      </c>
      <c r="N1434" s="19">
        <f>IF(Table4[[#This Row],[Report Number]]=_xlfn.MINIFS(Table4[Report Number], Table4[Well Name (WellView Version)], Table4[[#This Row],[Well Name (WellView Version)]]), Table4[[#This Row],[Depth End (MD)]], Table4[[#This Row],[Depth End (MD)]]-F1433)</f>
        <v>861</v>
      </c>
      <c r="O1434" s="2">
        <f>IF(Table4[[#This Row],[Report Number]]=_xlfn.MINIFS(Table4[Report Number], Table4[Well Name (WellView Version)], Table4[[#This Row],[Well Name (WellView Version)]]), Table4[[#This Row],[Cum Time Log Days_WV]], Table4[[#This Row],[Cum Time Log Days_WV]]-G1433)</f>
        <v>1.0000000000000009</v>
      </c>
      <c r="P1434" s="2">
        <f>(Table4[[#This Row],[dZ ft]]&lt;=50)*Table4[[#This Row],[dT days]]</f>
        <v>0</v>
      </c>
      <c r="Q1434">
        <f>YEAR(Table4[[#This Row],[Report Start Date]])</f>
        <v>2026</v>
      </c>
      <c r="R1434">
        <f>Table4[[#This Row],[Year Start Date]]</f>
        <v>2026</v>
      </c>
    </row>
    <row r="1435" spans="2:18" x14ac:dyDescent="0.3">
      <c r="B1435">
        <v>1433</v>
      </c>
      <c r="C1435" t="s">
        <v>46</v>
      </c>
      <c r="D1435" t="s">
        <v>271</v>
      </c>
      <c r="E1435">
        <v>5</v>
      </c>
      <c r="F1435" s="2">
        <v>2387</v>
      </c>
      <c r="G1435" s="2">
        <v>4.6250000000000036</v>
      </c>
      <c r="H1435">
        <v>380.00000000000023</v>
      </c>
      <c r="I1435">
        <v>380.00000000000023</v>
      </c>
      <c r="J1435" s="7">
        <v>46048</v>
      </c>
      <c r="K1435" s="7">
        <v>46049</v>
      </c>
      <c r="L1435" t="s">
        <v>519</v>
      </c>
      <c r="M1435" t="str">
        <f>IFERROR(INDEX(Table2[Campaign], MATCH(Table4[[#This Row],[Well Name (WellView Version)]], Table2[Well Name
Actual], 0)), "A_Others")</f>
        <v>SLK - 2025</v>
      </c>
      <c r="N1435" s="19">
        <f>IF(Table4[[#This Row],[Report Number]]=_xlfn.MINIFS(Table4[Report Number], Table4[Well Name (WellView Version)], Table4[[#This Row],[Well Name (WellView Version)]]), Table4[[#This Row],[Depth End (MD)]], Table4[[#This Row],[Depth End (MD)]]-F1434)</f>
        <v>380</v>
      </c>
      <c r="O1435" s="2">
        <f>IF(Table4[[#This Row],[Report Number]]=_xlfn.MINIFS(Table4[Report Number], Table4[Well Name (WellView Version)], Table4[[#This Row],[Well Name (WellView Version)]]), Table4[[#This Row],[Cum Time Log Days_WV]], Table4[[#This Row],[Cum Time Log Days_WV]]-G1434)</f>
        <v>1.0000000000000004</v>
      </c>
      <c r="P1435" s="2">
        <f>(Table4[[#This Row],[dZ ft]]&lt;=50)*Table4[[#This Row],[dT days]]</f>
        <v>0</v>
      </c>
      <c r="Q1435">
        <f>YEAR(Table4[[#This Row],[Report Start Date]])</f>
        <v>2026</v>
      </c>
      <c r="R1435">
        <f>Table4[[#This Row],[Year Start Date]]</f>
        <v>2026</v>
      </c>
    </row>
    <row r="1436" spans="2:18" x14ac:dyDescent="0.3">
      <c r="B1436">
        <v>1434</v>
      </c>
      <c r="C1436" t="s">
        <v>46</v>
      </c>
      <c r="D1436" t="s">
        <v>271</v>
      </c>
      <c r="E1436">
        <v>6</v>
      </c>
      <c r="F1436" s="2">
        <v>2387</v>
      </c>
      <c r="G1436" s="2">
        <v>5.6250000000000044</v>
      </c>
      <c r="H1436">
        <v>0</v>
      </c>
      <c r="I1436">
        <v>0</v>
      </c>
      <c r="J1436" s="7">
        <v>46049</v>
      </c>
      <c r="K1436" s="7">
        <v>46050</v>
      </c>
      <c r="L1436" t="s">
        <v>519</v>
      </c>
      <c r="M1436" t="str">
        <f>IFERROR(INDEX(Table2[Campaign], MATCH(Table4[[#This Row],[Well Name (WellView Version)]], Table2[Well Name
Actual], 0)), "A_Others")</f>
        <v>SLK - 2025</v>
      </c>
      <c r="N1436" s="19">
        <f>IF(Table4[[#This Row],[Report Number]]=_xlfn.MINIFS(Table4[Report Number], Table4[Well Name (WellView Version)], Table4[[#This Row],[Well Name (WellView Version)]]), Table4[[#This Row],[Depth End (MD)]], Table4[[#This Row],[Depth End (MD)]]-F1435)</f>
        <v>0</v>
      </c>
      <c r="O1436" s="2">
        <f>IF(Table4[[#This Row],[Report Number]]=_xlfn.MINIFS(Table4[Report Number], Table4[Well Name (WellView Version)], Table4[[#This Row],[Well Name (WellView Version)]]), Table4[[#This Row],[Cum Time Log Days_WV]], Table4[[#This Row],[Cum Time Log Days_WV]]-G1435)</f>
        <v>1.0000000000000009</v>
      </c>
      <c r="P1436" s="2">
        <f>(Table4[[#This Row],[dZ ft]]&lt;=50)*Table4[[#This Row],[dT days]]</f>
        <v>1.0000000000000009</v>
      </c>
      <c r="Q1436">
        <f>YEAR(Table4[[#This Row],[Report Start Date]])</f>
        <v>2026</v>
      </c>
      <c r="R1436">
        <f>Table4[[#This Row],[Year Start Date]]</f>
        <v>2026</v>
      </c>
    </row>
    <row r="1437" spans="2:18" x14ac:dyDescent="0.3">
      <c r="B1437">
        <v>1435</v>
      </c>
      <c r="C1437" t="s">
        <v>46</v>
      </c>
      <c r="D1437" t="s">
        <v>271</v>
      </c>
      <c r="E1437">
        <v>7</v>
      </c>
      <c r="F1437" s="2">
        <v>2429</v>
      </c>
      <c r="G1437" s="2">
        <v>6.6250000000000053</v>
      </c>
      <c r="H1437">
        <v>41.999999999999652</v>
      </c>
      <c r="I1437">
        <v>41.999999999999652</v>
      </c>
      <c r="J1437" s="7">
        <v>46050</v>
      </c>
      <c r="K1437" s="7">
        <v>46051</v>
      </c>
      <c r="L1437" t="s">
        <v>519</v>
      </c>
      <c r="M1437" t="str">
        <f>IFERROR(INDEX(Table2[Campaign], MATCH(Table4[[#This Row],[Well Name (WellView Version)]], Table2[Well Name
Actual], 0)), "A_Others")</f>
        <v>SLK - 2025</v>
      </c>
      <c r="N1437" s="19">
        <f>IF(Table4[[#This Row],[Report Number]]=_xlfn.MINIFS(Table4[Report Number], Table4[Well Name (WellView Version)], Table4[[#This Row],[Well Name (WellView Version)]]), Table4[[#This Row],[Depth End (MD)]], Table4[[#This Row],[Depth End (MD)]]-F1436)</f>
        <v>42</v>
      </c>
      <c r="O1437" s="2">
        <f>IF(Table4[[#This Row],[Report Number]]=_xlfn.MINIFS(Table4[Report Number], Table4[Well Name (WellView Version)], Table4[[#This Row],[Well Name (WellView Version)]]), Table4[[#This Row],[Cum Time Log Days_WV]], Table4[[#This Row],[Cum Time Log Days_WV]]-G1436)</f>
        <v>1.0000000000000009</v>
      </c>
      <c r="P1437" s="2">
        <f>(Table4[[#This Row],[dZ ft]]&lt;=50)*Table4[[#This Row],[dT days]]</f>
        <v>1.0000000000000009</v>
      </c>
      <c r="Q1437">
        <f>YEAR(Table4[[#This Row],[Report Start Date]])</f>
        <v>2026</v>
      </c>
      <c r="R1437">
        <f>Table4[[#This Row],[Year Start Date]]</f>
        <v>2026</v>
      </c>
    </row>
    <row r="1438" spans="2:18" x14ac:dyDescent="0.3">
      <c r="B1438">
        <v>1436</v>
      </c>
      <c r="C1438" t="s">
        <v>46</v>
      </c>
      <c r="D1438" t="s">
        <v>271</v>
      </c>
      <c r="E1438">
        <v>8</v>
      </c>
      <c r="F1438" s="2">
        <v>4448</v>
      </c>
      <c r="G1438" s="2">
        <v>7.6250000000000062</v>
      </c>
      <c r="H1438">
        <v>2019.0000000000005</v>
      </c>
      <c r="I1438">
        <v>2019.0000000000005</v>
      </c>
      <c r="J1438" s="7">
        <v>46051</v>
      </c>
      <c r="K1438" s="7">
        <v>46052</v>
      </c>
      <c r="L1438" t="s">
        <v>519</v>
      </c>
      <c r="M1438" t="str">
        <f>IFERROR(INDEX(Table2[Campaign], MATCH(Table4[[#This Row],[Well Name (WellView Version)]], Table2[Well Name
Actual], 0)), "A_Others")</f>
        <v>SLK - 2025</v>
      </c>
      <c r="N1438" s="19">
        <f>IF(Table4[[#This Row],[Report Number]]=_xlfn.MINIFS(Table4[Report Number], Table4[Well Name (WellView Version)], Table4[[#This Row],[Well Name (WellView Version)]]), Table4[[#This Row],[Depth End (MD)]], Table4[[#This Row],[Depth End (MD)]]-F1437)</f>
        <v>2019</v>
      </c>
      <c r="O1438" s="2">
        <f>IF(Table4[[#This Row],[Report Number]]=_xlfn.MINIFS(Table4[Report Number], Table4[Well Name (WellView Version)], Table4[[#This Row],[Well Name (WellView Version)]]), Table4[[#This Row],[Cum Time Log Days_WV]], Table4[[#This Row],[Cum Time Log Days_WV]]-G1437)</f>
        <v>1.0000000000000009</v>
      </c>
      <c r="P1438" s="2">
        <f>(Table4[[#This Row],[dZ ft]]&lt;=50)*Table4[[#This Row],[dT days]]</f>
        <v>0</v>
      </c>
      <c r="Q1438">
        <f>YEAR(Table4[[#This Row],[Report Start Date]])</f>
        <v>2026</v>
      </c>
      <c r="R1438">
        <f>Table4[[#This Row],[Year Start Date]]</f>
        <v>2026</v>
      </c>
    </row>
    <row r="1439" spans="2:18" x14ac:dyDescent="0.3">
      <c r="B1439">
        <v>1437</v>
      </c>
      <c r="C1439" t="s">
        <v>46</v>
      </c>
      <c r="D1439" t="s">
        <v>271</v>
      </c>
      <c r="E1439">
        <v>9</v>
      </c>
      <c r="F1439" s="2">
        <v>4518</v>
      </c>
      <c r="G1439" s="2">
        <v>8.6250000000000071</v>
      </c>
      <c r="H1439">
        <v>70.000000000000043</v>
      </c>
      <c r="I1439">
        <v>70.000000000000043</v>
      </c>
      <c r="J1439" s="7">
        <v>46052</v>
      </c>
      <c r="K1439" s="7">
        <v>46053</v>
      </c>
      <c r="L1439" t="s">
        <v>520</v>
      </c>
      <c r="M1439" t="str">
        <f>IFERROR(INDEX(Table2[Campaign], MATCH(Table4[[#This Row],[Well Name (WellView Version)]], Table2[Well Name
Actual], 0)), "A_Others")</f>
        <v>SLK - 2025</v>
      </c>
      <c r="N1439" s="19">
        <f>IF(Table4[[#This Row],[Report Number]]=_xlfn.MINIFS(Table4[Report Number], Table4[Well Name (WellView Version)], Table4[[#This Row],[Well Name (WellView Version)]]), Table4[[#This Row],[Depth End (MD)]], Table4[[#This Row],[Depth End (MD)]]-F1438)</f>
        <v>70</v>
      </c>
      <c r="O1439" s="2">
        <f>IF(Table4[[#This Row],[Report Number]]=_xlfn.MINIFS(Table4[Report Number], Table4[Well Name (WellView Version)], Table4[[#This Row],[Well Name (WellView Version)]]), Table4[[#This Row],[Cum Time Log Days_WV]], Table4[[#This Row],[Cum Time Log Days_WV]]-G1438)</f>
        <v>1.0000000000000009</v>
      </c>
      <c r="P1439" s="2">
        <f>(Table4[[#This Row],[dZ ft]]&lt;=50)*Table4[[#This Row],[dT days]]</f>
        <v>0</v>
      </c>
      <c r="Q1439">
        <f>YEAR(Table4[[#This Row],[Report Start Date]])</f>
        <v>2026</v>
      </c>
      <c r="R1439">
        <f>Table4[[#This Row],[Year Start Date]]</f>
        <v>2026</v>
      </c>
    </row>
    <row r="1440" spans="2:18" x14ac:dyDescent="0.3">
      <c r="B1440">
        <v>1438</v>
      </c>
      <c r="C1440" t="s">
        <v>46</v>
      </c>
      <c r="D1440" t="s">
        <v>271</v>
      </c>
      <c r="E1440">
        <v>10</v>
      </c>
      <c r="F1440" s="2">
        <v>5320</v>
      </c>
      <c r="G1440" s="2">
        <v>9.6250000000000071</v>
      </c>
      <c r="H1440">
        <v>801.99999999999966</v>
      </c>
      <c r="I1440">
        <v>801.99999999999966</v>
      </c>
      <c r="J1440" s="7">
        <v>46053</v>
      </c>
      <c r="K1440" s="7">
        <v>46054</v>
      </c>
      <c r="L1440" t="s">
        <v>520</v>
      </c>
      <c r="M1440" t="str">
        <f>IFERROR(INDEX(Table2[Campaign], MATCH(Table4[[#This Row],[Well Name (WellView Version)]], Table2[Well Name
Actual], 0)), "A_Others")</f>
        <v>SLK - 2025</v>
      </c>
      <c r="N1440" s="19">
        <f>IF(Table4[[#This Row],[Report Number]]=_xlfn.MINIFS(Table4[Report Number], Table4[Well Name (WellView Version)], Table4[[#This Row],[Well Name (WellView Version)]]), Table4[[#This Row],[Depth End (MD)]], Table4[[#This Row],[Depth End (MD)]]-F1439)</f>
        <v>802</v>
      </c>
      <c r="O1440" s="2">
        <f>IF(Table4[[#This Row],[Report Number]]=_xlfn.MINIFS(Table4[Report Number], Table4[Well Name (WellView Version)], Table4[[#This Row],[Well Name (WellView Version)]]), Table4[[#This Row],[Cum Time Log Days_WV]], Table4[[#This Row],[Cum Time Log Days_WV]]-G1439)</f>
        <v>1</v>
      </c>
      <c r="P1440" s="2">
        <f>(Table4[[#This Row],[dZ ft]]&lt;=50)*Table4[[#This Row],[dT days]]</f>
        <v>0</v>
      </c>
      <c r="Q1440">
        <f>YEAR(Table4[[#This Row],[Report Start Date]])</f>
        <v>2026</v>
      </c>
      <c r="R1440">
        <f>Table4[[#This Row],[Year Start Date]]</f>
        <v>2026</v>
      </c>
    </row>
    <row r="1441" spans="2:18" x14ac:dyDescent="0.3">
      <c r="B1441">
        <v>1439</v>
      </c>
      <c r="C1441" t="s">
        <v>46</v>
      </c>
      <c r="D1441" t="s">
        <v>271</v>
      </c>
      <c r="E1441">
        <v>11</v>
      </c>
      <c r="F1441" s="2">
        <v>5484</v>
      </c>
      <c r="G1441" s="2">
        <v>10.625000000000009</v>
      </c>
      <c r="H1441">
        <v>164.00000000000009</v>
      </c>
      <c r="I1441">
        <v>164.00000000000009</v>
      </c>
      <c r="J1441" s="7">
        <v>46054</v>
      </c>
      <c r="K1441" s="7">
        <v>46055</v>
      </c>
      <c r="L1441" t="s">
        <v>522</v>
      </c>
      <c r="M1441" t="str">
        <f>IFERROR(INDEX(Table2[Campaign], MATCH(Table4[[#This Row],[Well Name (WellView Version)]], Table2[Well Name
Actual], 0)), "A_Others")</f>
        <v>SLK - 2025</v>
      </c>
      <c r="N1441" s="19">
        <f>IF(Table4[[#This Row],[Report Number]]=_xlfn.MINIFS(Table4[Report Number], Table4[Well Name (WellView Version)], Table4[[#This Row],[Well Name (WellView Version)]]), Table4[[#This Row],[Depth End (MD)]], Table4[[#This Row],[Depth End (MD)]]-F1440)</f>
        <v>164</v>
      </c>
      <c r="O1441" s="2">
        <f>IF(Table4[[#This Row],[Report Number]]=_xlfn.MINIFS(Table4[Report Number], Table4[Well Name (WellView Version)], Table4[[#This Row],[Well Name (WellView Version)]]), Table4[[#This Row],[Cum Time Log Days_WV]], Table4[[#This Row],[Cum Time Log Days_WV]]-G1440)</f>
        <v>1.0000000000000018</v>
      </c>
      <c r="P1441" s="2">
        <f>(Table4[[#This Row],[dZ ft]]&lt;=50)*Table4[[#This Row],[dT days]]</f>
        <v>0</v>
      </c>
      <c r="Q1441">
        <f>YEAR(Table4[[#This Row],[Report Start Date]])</f>
        <v>2026</v>
      </c>
      <c r="R1441">
        <f>Table4[[#This Row],[Year Start Date]]</f>
        <v>2026</v>
      </c>
    </row>
    <row r="1442" spans="2:18" x14ac:dyDescent="0.3">
      <c r="B1442">
        <v>1440</v>
      </c>
      <c r="C1442" t="s">
        <v>46</v>
      </c>
      <c r="D1442" t="s">
        <v>271</v>
      </c>
      <c r="E1442">
        <v>12</v>
      </c>
      <c r="F1442" s="2">
        <v>5484</v>
      </c>
      <c r="G1442" s="2">
        <v>11.041666666666675</v>
      </c>
      <c r="H1442">
        <v>0</v>
      </c>
      <c r="I1442">
        <v>0</v>
      </c>
      <c r="J1442" s="7">
        <v>46055</v>
      </c>
      <c r="K1442" s="7">
        <v>46055.416666666664</v>
      </c>
      <c r="L1442" t="s">
        <v>522</v>
      </c>
      <c r="M1442" t="str">
        <f>IFERROR(INDEX(Table2[Campaign], MATCH(Table4[[#This Row],[Well Name (WellView Version)]], Table2[Well Name
Actual], 0)), "A_Others")</f>
        <v>SLK - 2025</v>
      </c>
      <c r="N1442" s="19">
        <f>IF(Table4[[#This Row],[Report Number]]=_xlfn.MINIFS(Table4[Report Number], Table4[Well Name (WellView Version)], Table4[[#This Row],[Well Name (WellView Version)]]), Table4[[#This Row],[Depth End (MD)]], Table4[[#This Row],[Depth End (MD)]]-F1441)</f>
        <v>0</v>
      </c>
      <c r="O1442" s="2">
        <f>IF(Table4[[#This Row],[Report Number]]=_xlfn.MINIFS(Table4[Report Number], Table4[Well Name (WellView Version)], Table4[[#This Row],[Well Name (WellView Version)]]), Table4[[#This Row],[Cum Time Log Days_WV]], Table4[[#This Row],[Cum Time Log Days_WV]]-G1441)</f>
        <v>0.41666666666666607</v>
      </c>
      <c r="P1442" s="2">
        <f>(Table4[[#This Row],[dZ ft]]&lt;=50)*Table4[[#This Row],[dT days]]</f>
        <v>0.41666666666666607</v>
      </c>
      <c r="Q1442">
        <f>YEAR(Table4[[#This Row],[Report Start Date]])</f>
        <v>2026</v>
      </c>
      <c r="R1442">
        <f>Table4[[#This Row],[Year Start Date]]</f>
        <v>2026</v>
      </c>
    </row>
    <row r="1443" spans="2:18" x14ac:dyDescent="0.3">
      <c r="B1443">
        <v>1441</v>
      </c>
      <c r="C1443" t="s">
        <v>40</v>
      </c>
      <c r="D1443" t="s">
        <v>410</v>
      </c>
      <c r="E1443">
        <v>1</v>
      </c>
      <c r="F1443" s="2">
        <v>0</v>
      </c>
      <c r="G1443" s="2"/>
      <c r="J1443" s="7">
        <v>46075</v>
      </c>
      <c r="K1443" s="7">
        <v>46076</v>
      </c>
      <c r="L1443" t="s">
        <v>521</v>
      </c>
      <c r="M1443" t="str">
        <f>IFERROR(INDEX(Table2[Campaign], MATCH(Table4[[#This Row],[Well Name (WellView Version)]], Table2[Well Name
Actual], 0)), "A_Others")</f>
        <v>SLK - 2021</v>
      </c>
      <c r="N1443" s="19">
        <f>IF(Table4[[#This Row],[Report Number]]=_xlfn.MINIFS(Table4[Report Number], Table4[Well Name (WellView Version)], Table4[[#This Row],[Well Name (WellView Version)]]), Table4[[#This Row],[Depth End (MD)]], Table4[[#This Row],[Depth End (MD)]]-F1442)</f>
        <v>0</v>
      </c>
      <c r="O1443" s="2">
        <f>IF(Table4[[#This Row],[Report Number]]=_xlfn.MINIFS(Table4[Report Number], Table4[Well Name (WellView Version)], Table4[[#This Row],[Well Name (WellView Version)]]), Table4[[#This Row],[Cum Time Log Days_WV]], Table4[[#This Row],[Cum Time Log Days_WV]]-G1442)</f>
        <v>0</v>
      </c>
      <c r="P1443" s="2">
        <f>(Table4[[#This Row],[dZ ft]]&lt;=50)*Table4[[#This Row],[dT days]]</f>
        <v>0</v>
      </c>
      <c r="Q1443">
        <f>YEAR(Table4[[#This Row],[Report Start Date]])</f>
        <v>2026</v>
      </c>
      <c r="R1443">
        <f>Table4[[#This Row],[Year Start Date]]</f>
        <v>2026</v>
      </c>
    </row>
    <row r="1444" spans="2:18" x14ac:dyDescent="0.3">
      <c r="B1444">
        <v>1442</v>
      </c>
      <c r="C1444" t="s">
        <v>50</v>
      </c>
      <c r="D1444" t="s">
        <v>271</v>
      </c>
      <c r="E1444">
        <v>1</v>
      </c>
      <c r="F1444" s="2">
        <v>308</v>
      </c>
      <c r="G1444" s="2">
        <v>0.33333333333333359</v>
      </c>
      <c r="H1444">
        <v>84</v>
      </c>
      <c r="I1444">
        <v>84</v>
      </c>
      <c r="J1444" s="7">
        <v>46086.666666666664</v>
      </c>
      <c r="K1444" s="7">
        <v>46087</v>
      </c>
      <c r="M1444" t="str">
        <f>IFERROR(INDEX(Table2[Campaign], MATCH(Table4[[#This Row],[Well Name (WellView Version)]], Table2[Well Name
Actual], 0)), "A_Others")</f>
        <v>SLK - 2025</v>
      </c>
      <c r="N1444" s="19">
        <f>IF(Table4[[#This Row],[Report Number]]=_xlfn.MINIFS(Table4[Report Number], Table4[Well Name (WellView Version)], Table4[[#This Row],[Well Name (WellView Version)]]), Table4[[#This Row],[Depth End (MD)]], Table4[[#This Row],[Depth End (MD)]]-F1443)</f>
        <v>308</v>
      </c>
      <c r="O1444" s="2">
        <f>IF(Table4[[#This Row],[Report Number]]=_xlfn.MINIFS(Table4[Report Number], Table4[Well Name (WellView Version)], Table4[[#This Row],[Well Name (WellView Version)]]), Table4[[#This Row],[Cum Time Log Days_WV]], Table4[[#This Row],[Cum Time Log Days_WV]]-G1443)</f>
        <v>0.33333333333333359</v>
      </c>
      <c r="P1444" s="2">
        <f>(Table4[[#This Row],[dZ ft]]&lt;=50)*Table4[[#This Row],[dT days]]</f>
        <v>0</v>
      </c>
      <c r="Q1444">
        <f>YEAR(Table4[[#This Row],[Report Start Date]])</f>
        <v>2026</v>
      </c>
      <c r="R1444">
        <f>Table4[[#This Row],[Year Start Date]]</f>
        <v>2026</v>
      </c>
    </row>
    <row r="1445" spans="2:18" x14ac:dyDescent="0.3">
      <c r="B1445">
        <v>1443</v>
      </c>
      <c r="C1445" t="s">
        <v>50</v>
      </c>
      <c r="D1445" t="s">
        <v>271</v>
      </c>
      <c r="E1445">
        <v>2</v>
      </c>
      <c r="F1445" s="2">
        <v>1351</v>
      </c>
      <c r="G1445" s="2">
        <v>1.3333333333333344</v>
      </c>
      <c r="H1445">
        <v>1043</v>
      </c>
      <c r="I1445">
        <v>1043</v>
      </c>
      <c r="J1445" s="7">
        <v>46087</v>
      </c>
      <c r="K1445" s="7">
        <v>46088</v>
      </c>
      <c r="M1445" t="str">
        <f>IFERROR(INDEX(Table2[Campaign], MATCH(Table4[[#This Row],[Well Name (WellView Version)]], Table2[Well Name
Actual], 0)), "A_Others")</f>
        <v>SLK - 2025</v>
      </c>
      <c r="N1445" s="19">
        <f>IF(Table4[[#This Row],[Report Number]]=_xlfn.MINIFS(Table4[Report Number], Table4[Well Name (WellView Version)], Table4[[#This Row],[Well Name (WellView Version)]]), Table4[[#This Row],[Depth End (MD)]], Table4[[#This Row],[Depth End (MD)]]-F1444)</f>
        <v>1043</v>
      </c>
      <c r="O1445" s="2">
        <f>IF(Table4[[#This Row],[Report Number]]=_xlfn.MINIFS(Table4[Report Number], Table4[Well Name (WellView Version)], Table4[[#This Row],[Well Name (WellView Version)]]), Table4[[#This Row],[Cum Time Log Days_WV]], Table4[[#This Row],[Cum Time Log Days_WV]]-G1444)</f>
        <v>1.0000000000000009</v>
      </c>
      <c r="P1445" s="2">
        <f>(Table4[[#This Row],[dZ ft]]&lt;=50)*Table4[[#This Row],[dT days]]</f>
        <v>0</v>
      </c>
      <c r="Q1445">
        <f>YEAR(Table4[[#This Row],[Report Start Date]])</f>
        <v>2026</v>
      </c>
      <c r="R1445">
        <f>Table4[[#This Row],[Year Start Date]]</f>
        <v>2026</v>
      </c>
    </row>
    <row r="1446" spans="2:18" x14ac:dyDescent="0.3">
      <c r="B1446">
        <v>1444</v>
      </c>
      <c r="C1446" t="s">
        <v>50</v>
      </c>
      <c r="D1446" t="s">
        <v>271</v>
      </c>
      <c r="E1446">
        <v>3</v>
      </c>
      <c r="F1446" s="2">
        <v>1950</v>
      </c>
      <c r="G1446" s="2">
        <v>2.3333333333333353</v>
      </c>
      <c r="H1446">
        <v>599</v>
      </c>
      <c r="I1446">
        <v>599</v>
      </c>
      <c r="J1446" s="7">
        <v>46088</v>
      </c>
      <c r="K1446" s="7">
        <v>46089</v>
      </c>
      <c r="M1446" t="str">
        <f>IFERROR(INDEX(Table2[Campaign], MATCH(Table4[[#This Row],[Well Name (WellView Version)]], Table2[Well Name
Actual], 0)), "A_Others")</f>
        <v>SLK - 2025</v>
      </c>
      <c r="N1446" s="19">
        <f>IF(Table4[[#This Row],[Report Number]]=_xlfn.MINIFS(Table4[Report Number], Table4[Well Name (WellView Version)], Table4[[#This Row],[Well Name (WellView Version)]]), Table4[[#This Row],[Depth End (MD)]], Table4[[#This Row],[Depth End (MD)]]-F1445)</f>
        <v>599</v>
      </c>
      <c r="O1446" s="2">
        <f>IF(Table4[[#This Row],[Report Number]]=_xlfn.MINIFS(Table4[Report Number], Table4[Well Name (WellView Version)], Table4[[#This Row],[Well Name (WellView Version)]]), Table4[[#This Row],[Cum Time Log Days_WV]], Table4[[#This Row],[Cum Time Log Days_WV]]-G1445)</f>
        <v>1.0000000000000009</v>
      </c>
      <c r="P1446" s="2">
        <f>(Table4[[#This Row],[dZ ft]]&lt;=50)*Table4[[#This Row],[dT days]]</f>
        <v>0</v>
      </c>
      <c r="Q1446">
        <f>YEAR(Table4[[#This Row],[Report Start Date]])</f>
        <v>2026</v>
      </c>
      <c r="R1446">
        <f>Table4[[#This Row],[Year Start Date]]</f>
        <v>2026</v>
      </c>
    </row>
    <row r="1447" spans="2:18" x14ac:dyDescent="0.3">
      <c r="B1447">
        <v>1445</v>
      </c>
      <c r="C1447" t="s">
        <v>50</v>
      </c>
      <c r="D1447" t="s">
        <v>271</v>
      </c>
      <c r="E1447">
        <v>4</v>
      </c>
      <c r="F1447" s="2">
        <v>1950</v>
      </c>
      <c r="G1447" s="2">
        <v>3.3333333333333361</v>
      </c>
      <c r="H1447">
        <v>0</v>
      </c>
      <c r="I1447">
        <v>0</v>
      </c>
      <c r="J1447" s="7">
        <v>46089</v>
      </c>
      <c r="K1447" s="7">
        <v>46090</v>
      </c>
      <c r="L1447" t="s">
        <v>527</v>
      </c>
      <c r="M1447" t="str">
        <f>IFERROR(INDEX(Table2[Campaign], MATCH(Table4[[#This Row],[Well Name (WellView Version)]], Table2[Well Name
Actual], 0)), "A_Others")</f>
        <v>SLK - 2025</v>
      </c>
      <c r="N1447" s="19">
        <f>IF(Table4[[#This Row],[Report Number]]=_xlfn.MINIFS(Table4[Report Number], Table4[Well Name (WellView Version)], Table4[[#This Row],[Well Name (WellView Version)]]), Table4[[#This Row],[Depth End (MD)]], Table4[[#This Row],[Depth End (MD)]]-F1446)</f>
        <v>0</v>
      </c>
      <c r="O1447" s="2">
        <f>IF(Table4[[#This Row],[Report Number]]=_xlfn.MINIFS(Table4[Report Number], Table4[Well Name (WellView Version)], Table4[[#This Row],[Well Name (WellView Version)]]), Table4[[#This Row],[Cum Time Log Days_WV]], Table4[[#This Row],[Cum Time Log Days_WV]]-G1446)</f>
        <v>1.0000000000000009</v>
      </c>
      <c r="P1447" s="2">
        <f>(Table4[[#This Row],[dZ ft]]&lt;=50)*Table4[[#This Row],[dT days]]</f>
        <v>1.0000000000000009</v>
      </c>
      <c r="Q1447">
        <f>YEAR(Table4[[#This Row],[Report Start Date]])</f>
        <v>2026</v>
      </c>
      <c r="R1447">
        <f>Table4[[#This Row],[Year Start Date]]</f>
        <v>2026</v>
      </c>
    </row>
    <row r="1448" spans="2:18" x14ac:dyDescent="0.3">
      <c r="B1448">
        <v>1446</v>
      </c>
      <c r="C1448" t="s">
        <v>50</v>
      </c>
      <c r="D1448" t="s">
        <v>271</v>
      </c>
      <c r="E1448">
        <v>5</v>
      </c>
      <c r="F1448" s="2">
        <v>1950</v>
      </c>
      <c r="G1448" s="2">
        <v>4.3333333333333375</v>
      </c>
      <c r="H1448">
        <v>0</v>
      </c>
      <c r="I1448">
        <v>0</v>
      </c>
      <c r="J1448" s="7">
        <v>46090</v>
      </c>
      <c r="K1448" s="7">
        <v>46091</v>
      </c>
      <c r="L1448" t="s">
        <v>527</v>
      </c>
      <c r="M1448" t="str">
        <f>IFERROR(INDEX(Table2[Campaign], MATCH(Table4[[#This Row],[Well Name (WellView Version)]], Table2[Well Name
Actual], 0)), "A_Others")</f>
        <v>SLK - 2025</v>
      </c>
      <c r="N1448" s="19">
        <f>IF(Table4[[#This Row],[Report Number]]=_xlfn.MINIFS(Table4[Report Number], Table4[Well Name (WellView Version)], Table4[[#This Row],[Well Name (WellView Version)]]), Table4[[#This Row],[Depth End (MD)]], Table4[[#This Row],[Depth End (MD)]]-F1447)</f>
        <v>0</v>
      </c>
      <c r="O1448" s="2">
        <f>IF(Table4[[#This Row],[Report Number]]=_xlfn.MINIFS(Table4[Report Number], Table4[Well Name (WellView Version)], Table4[[#This Row],[Well Name (WellView Version)]]), Table4[[#This Row],[Cum Time Log Days_WV]], Table4[[#This Row],[Cum Time Log Days_WV]]-G1447)</f>
        <v>1.0000000000000013</v>
      </c>
      <c r="P1448" s="2">
        <f>(Table4[[#This Row],[dZ ft]]&lt;=50)*Table4[[#This Row],[dT days]]</f>
        <v>1.0000000000000013</v>
      </c>
      <c r="Q1448">
        <f>YEAR(Table4[[#This Row],[Report Start Date]])</f>
        <v>2026</v>
      </c>
      <c r="R1448">
        <f>Table4[[#This Row],[Year Start Date]]</f>
        <v>2026</v>
      </c>
    </row>
    <row r="1449" spans="2:18" x14ac:dyDescent="0.3">
      <c r="B1449">
        <v>1447</v>
      </c>
      <c r="C1449" t="s">
        <v>50</v>
      </c>
      <c r="D1449" t="s">
        <v>271</v>
      </c>
      <c r="E1449">
        <v>6</v>
      </c>
      <c r="F1449" s="2">
        <v>2817.9999999999995</v>
      </c>
      <c r="G1449" s="2">
        <v>5.3333333333333384</v>
      </c>
      <c r="H1449">
        <v>867.99999999999977</v>
      </c>
      <c r="I1449">
        <v>867.99999999999977</v>
      </c>
      <c r="J1449" s="7">
        <v>46091</v>
      </c>
      <c r="K1449" s="7">
        <v>46092</v>
      </c>
      <c r="L1449" t="s">
        <v>527</v>
      </c>
      <c r="M1449" t="str">
        <f>IFERROR(INDEX(Table2[Campaign], MATCH(Table4[[#This Row],[Well Name (WellView Version)]], Table2[Well Name
Actual], 0)), "A_Others")</f>
        <v>SLK - 2025</v>
      </c>
      <c r="N1449" s="19">
        <f>IF(Table4[[#This Row],[Report Number]]=_xlfn.MINIFS(Table4[Report Number], Table4[Well Name (WellView Version)], Table4[[#This Row],[Well Name (WellView Version)]]), Table4[[#This Row],[Depth End (MD)]], Table4[[#This Row],[Depth End (MD)]]-F1448)</f>
        <v>867.99999999999955</v>
      </c>
      <c r="O1449" s="2">
        <f>IF(Table4[[#This Row],[Report Number]]=_xlfn.MINIFS(Table4[Report Number], Table4[Well Name (WellView Version)], Table4[[#This Row],[Well Name (WellView Version)]]), Table4[[#This Row],[Cum Time Log Days_WV]], Table4[[#This Row],[Cum Time Log Days_WV]]-G1448)</f>
        <v>1.0000000000000009</v>
      </c>
      <c r="P1449" s="2">
        <f>(Table4[[#This Row],[dZ ft]]&lt;=50)*Table4[[#This Row],[dT days]]</f>
        <v>0</v>
      </c>
      <c r="Q1449">
        <f>YEAR(Table4[[#This Row],[Report Start Date]])</f>
        <v>2026</v>
      </c>
      <c r="R1449">
        <f>Table4[[#This Row],[Year Start Date]]</f>
        <v>2026</v>
      </c>
    </row>
    <row r="1450" spans="2:18" x14ac:dyDescent="0.3">
      <c r="B1450">
        <v>1448</v>
      </c>
      <c r="C1450" t="s">
        <v>50</v>
      </c>
      <c r="D1450" t="s">
        <v>271</v>
      </c>
      <c r="E1450">
        <v>7</v>
      </c>
      <c r="F1450" s="2">
        <v>4351</v>
      </c>
      <c r="G1450" s="2">
        <v>6.3333333333333393</v>
      </c>
      <c r="H1450">
        <v>1441</v>
      </c>
      <c r="I1450">
        <v>1441</v>
      </c>
      <c r="J1450" s="7">
        <v>46092</v>
      </c>
      <c r="K1450" s="7">
        <v>46093</v>
      </c>
      <c r="L1450" t="s">
        <v>527</v>
      </c>
      <c r="M1450" t="str">
        <f>IFERROR(INDEX(Table2[Campaign], MATCH(Table4[[#This Row],[Well Name (WellView Version)]], Table2[Well Name
Actual], 0)), "A_Others")</f>
        <v>SLK - 2025</v>
      </c>
      <c r="N1450" s="19">
        <f>IF(Table4[[#This Row],[Report Number]]=_xlfn.MINIFS(Table4[Report Number], Table4[Well Name (WellView Version)], Table4[[#This Row],[Well Name (WellView Version)]]), Table4[[#This Row],[Depth End (MD)]], Table4[[#This Row],[Depth End (MD)]]-F1449)</f>
        <v>1533.0000000000005</v>
      </c>
      <c r="O1450" s="2">
        <f>IF(Table4[[#This Row],[Report Number]]=_xlfn.MINIFS(Table4[Report Number], Table4[Well Name (WellView Version)], Table4[[#This Row],[Well Name (WellView Version)]]), Table4[[#This Row],[Cum Time Log Days_WV]], Table4[[#This Row],[Cum Time Log Days_WV]]-G1449)</f>
        <v>1.0000000000000009</v>
      </c>
      <c r="P1450" s="2">
        <f>(Table4[[#This Row],[dZ ft]]&lt;=50)*Table4[[#This Row],[dT days]]</f>
        <v>0</v>
      </c>
      <c r="Q1450">
        <f>YEAR(Table4[[#This Row],[Report Start Date]])</f>
        <v>2026</v>
      </c>
      <c r="R1450">
        <f>Table4[[#This Row],[Year Start Date]]</f>
        <v>2026</v>
      </c>
    </row>
    <row r="1451" spans="2:18" x14ac:dyDescent="0.3">
      <c r="B1451">
        <v>1449</v>
      </c>
      <c r="C1451" t="s">
        <v>50</v>
      </c>
      <c r="D1451" t="s">
        <v>271</v>
      </c>
      <c r="E1451">
        <v>8</v>
      </c>
      <c r="F1451" s="2">
        <v>4495</v>
      </c>
      <c r="G1451" s="2">
        <v>7.3333333333333401</v>
      </c>
      <c r="H1451">
        <v>144.00000000000009</v>
      </c>
      <c r="I1451">
        <v>144.00000000000009</v>
      </c>
      <c r="J1451" s="7">
        <v>46093</v>
      </c>
      <c r="K1451" s="7">
        <v>46094</v>
      </c>
      <c r="L1451" t="s">
        <v>519</v>
      </c>
      <c r="M1451" t="str">
        <f>IFERROR(INDEX(Table2[Campaign], MATCH(Table4[[#This Row],[Well Name (WellView Version)]], Table2[Well Name
Actual], 0)), "A_Others")</f>
        <v>SLK - 2025</v>
      </c>
      <c r="N1451" s="19">
        <f>IF(Table4[[#This Row],[Report Number]]=_xlfn.MINIFS(Table4[Report Number], Table4[Well Name (WellView Version)], Table4[[#This Row],[Well Name (WellView Version)]]), Table4[[#This Row],[Depth End (MD)]], Table4[[#This Row],[Depth End (MD)]]-F1450)</f>
        <v>144</v>
      </c>
      <c r="O1451" s="2">
        <f>IF(Table4[[#This Row],[Report Number]]=_xlfn.MINIFS(Table4[Report Number], Table4[Well Name (WellView Version)], Table4[[#This Row],[Well Name (WellView Version)]]), Table4[[#This Row],[Cum Time Log Days_WV]], Table4[[#This Row],[Cum Time Log Days_WV]]-G1450)</f>
        <v>1.0000000000000009</v>
      </c>
      <c r="P1451" s="2">
        <f>(Table4[[#This Row],[dZ ft]]&lt;=50)*Table4[[#This Row],[dT days]]</f>
        <v>0</v>
      </c>
      <c r="Q1451">
        <f>YEAR(Table4[[#This Row],[Report Start Date]])</f>
        <v>2026</v>
      </c>
      <c r="R1451">
        <f>Table4[[#This Row],[Year Start Date]]</f>
        <v>2026</v>
      </c>
    </row>
    <row r="1452" spans="2:18" x14ac:dyDescent="0.3">
      <c r="B1452">
        <v>1450</v>
      </c>
      <c r="C1452" t="s">
        <v>50</v>
      </c>
      <c r="D1452" t="s">
        <v>271</v>
      </c>
      <c r="E1452">
        <v>9</v>
      </c>
      <c r="F1452" s="2">
        <v>4495</v>
      </c>
      <c r="G1452" s="2">
        <v>8.333333333333341</v>
      </c>
      <c r="H1452">
        <v>0</v>
      </c>
      <c r="I1452">
        <v>0</v>
      </c>
      <c r="J1452" s="7">
        <v>46094</v>
      </c>
      <c r="K1452" s="7">
        <v>46095</v>
      </c>
      <c r="L1452" t="s">
        <v>519</v>
      </c>
      <c r="M1452" t="str">
        <f>IFERROR(INDEX(Table2[Campaign], MATCH(Table4[[#This Row],[Well Name (WellView Version)]], Table2[Well Name
Actual], 0)), "A_Others")</f>
        <v>SLK - 2025</v>
      </c>
      <c r="N1452" s="19">
        <f>IF(Table4[[#This Row],[Report Number]]=_xlfn.MINIFS(Table4[Report Number], Table4[Well Name (WellView Version)], Table4[[#This Row],[Well Name (WellView Version)]]), Table4[[#This Row],[Depth End (MD)]], Table4[[#This Row],[Depth End (MD)]]-F1451)</f>
        <v>0</v>
      </c>
      <c r="O1452" s="2">
        <f>IF(Table4[[#This Row],[Report Number]]=_xlfn.MINIFS(Table4[Report Number], Table4[Well Name (WellView Version)], Table4[[#This Row],[Well Name (WellView Version)]]), Table4[[#This Row],[Cum Time Log Days_WV]], Table4[[#This Row],[Cum Time Log Days_WV]]-G1451)</f>
        <v>1.0000000000000009</v>
      </c>
      <c r="P1452" s="2">
        <f>(Table4[[#This Row],[dZ ft]]&lt;=50)*Table4[[#This Row],[dT days]]</f>
        <v>1.0000000000000009</v>
      </c>
      <c r="Q1452">
        <f>YEAR(Table4[[#This Row],[Report Start Date]])</f>
        <v>2026</v>
      </c>
      <c r="R1452">
        <f>Table4[[#This Row],[Year Start Date]]</f>
        <v>2026</v>
      </c>
    </row>
    <row r="1453" spans="2:18" x14ac:dyDescent="0.3">
      <c r="B1453">
        <v>1451</v>
      </c>
      <c r="C1453" t="s">
        <v>50</v>
      </c>
      <c r="D1453" t="s">
        <v>271</v>
      </c>
      <c r="E1453">
        <v>10</v>
      </c>
      <c r="F1453" s="2">
        <v>4495</v>
      </c>
      <c r="G1453" s="2">
        <v>9.333333333333341</v>
      </c>
      <c r="H1453">
        <v>0</v>
      </c>
      <c r="I1453">
        <v>0</v>
      </c>
      <c r="J1453" s="7">
        <v>46095</v>
      </c>
      <c r="K1453" s="7">
        <v>46096</v>
      </c>
      <c r="L1453" t="s">
        <v>519</v>
      </c>
      <c r="M1453" t="str">
        <f>IFERROR(INDEX(Table2[Campaign], MATCH(Table4[[#This Row],[Well Name (WellView Version)]], Table2[Well Name
Actual], 0)), "A_Others")</f>
        <v>SLK - 2025</v>
      </c>
      <c r="N1453" s="19">
        <f>IF(Table4[[#This Row],[Report Number]]=_xlfn.MINIFS(Table4[Report Number], Table4[Well Name (WellView Version)], Table4[[#This Row],[Well Name (WellView Version)]]), Table4[[#This Row],[Depth End (MD)]], Table4[[#This Row],[Depth End (MD)]]-F1452)</f>
        <v>0</v>
      </c>
      <c r="O1453" s="2">
        <f>IF(Table4[[#This Row],[Report Number]]=_xlfn.MINIFS(Table4[Report Number], Table4[Well Name (WellView Version)], Table4[[#This Row],[Well Name (WellView Version)]]), Table4[[#This Row],[Cum Time Log Days_WV]], Table4[[#This Row],[Cum Time Log Days_WV]]-G1452)</f>
        <v>1</v>
      </c>
      <c r="P1453" s="2">
        <f>(Table4[[#This Row],[dZ ft]]&lt;=50)*Table4[[#This Row],[dT days]]</f>
        <v>1</v>
      </c>
      <c r="Q1453">
        <f>YEAR(Table4[[#This Row],[Report Start Date]])</f>
        <v>2026</v>
      </c>
      <c r="R1453">
        <f>Table4[[#This Row],[Year Start Date]]</f>
        <v>2026</v>
      </c>
    </row>
    <row r="1454" spans="2:18" x14ac:dyDescent="0.3">
      <c r="B1454">
        <v>1452</v>
      </c>
      <c r="C1454" t="s">
        <v>50</v>
      </c>
      <c r="D1454" t="s">
        <v>271</v>
      </c>
      <c r="E1454">
        <v>11</v>
      </c>
      <c r="F1454" s="2">
        <v>4495</v>
      </c>
      <c r="G1454" s="2">
        <v>10.333333333333343</v>
      </c>
      <c r="H1454">
        <v>0</v>
      </c>
      <c r="I1454">
        <v>0</v>
      </c>
      <c r="J1454" s="7">
        <v>46096</v>
      </c>
      <c r="K1454" s="7">
        <v>46097</v>
      </c>
      <c r="L1454" t="s">
        <v>519</v>
      </c>
      <c r="M1454" t="str">
        <f>IFERROR(INDEX(Table2[Campaign], MATCH(Table4[[#This Row],[Well Name (WellView Version)]], Table2[Well Name
Actual], 0)), "A_Others")</f>
        <v>SLK - 2025</v>
      </c>
      <c r="N1454" s="19">
        <f>IF(Table4[[#This Row],[Report Number]]=_xlfn.MINIFS(Table4[Report Number], Table4[Well Name (WellView Version)], Table4[[#This Row],[Well Name (WellView Version)]]), Table4[[#This Row],[Depth End (MD)]], Table4[[#This Row],[Depth End (MD)]]-F1453)</f>
        <v>0</v>
      </c>
      <c r="O1454" s="2">
        <f>IF(Table4[[#This Row],[Report Number]]=_xlfn.MINIFS(Table4[Report Number], Table4[Well Name (WellView Version)], Table4[[#This Row],[Well Name (WellView Version)]]), Table4[[#This Row],[Cum Time Log Days_WV]], Table4[[#This Row],[Cum Time Log Days_WV]]-G1453)</f>
        <v>1.0000000000000018</v>
      </c>
      <c r="P1454" s="2">
        <f>(Table4[[#This Row],[dZ ft]]&lt;=50)*Table4[[#This Row],[dT days]]</f>
        <v>1.0000000000000018</v>
      </c>
      <c r="Q1454">
        <f>YEAR(Table4[[#This Row],[Report Start Date]])</f>
        <v>2026</v>
      </c>
      <c r="R1454">
        <f>Table4[[#This Row],[Year Start Date]]</f>
        <v>2026</v>
      </c>
    </row>
    <row r="1455" spans="2:18" x14ac:dyDescent="0.3">
      <c r="B1455">
        <v>1453</v>
      </c>
      <c r="C1455" t="s">
        <v>50</v>
      </c>
      <c r="D1455" t="s">
        <v>271</v>
      </c>
      <c r="E1455">
        <v>12</v>
      </c>
      <c r="F1455" s="2">
        <v>4499.9999999999991</v>
      </c>
      <c r="G1455" s="2">
        <v>11.333333333333345</v>
      </c>
      <c r="H1455">
        <v>4.9999999999996296</v>
      </c>
      <c r="I1455">
        <v>4.9999999999996296</v>
      </c>
      <c r="J1455" s="7">
        <v>46097</v>
      </c>
      <c r="K1455" s="7">
        <v>46098</v>
      </c>
      <c r="L1455" t="s">
        <v>519</v>
      </c>
      <c r="M1455" t="str">
        <f>IFERROR(INDEX(Table2[Campaign], MATCH(Table4[[#This Row],[Well Name (WellView Version)]], Table2[Well Name
Actual], 0)), "A_Others")</f>
        <v>SLK - 2025</v>
      </c>
      <c r="N1455" s="19">
        <f>IF(Table4[[#This Row],[Report Number]]=_xlfn.MINIFS(Table4[Report Number], Table4[Well Name (WellView Version)], Table4[[#This Row],[Well Name (WellView Version)]]), Table4[[#This Row],[Depth End (MD)]], Table4[[#This Row],[Depth End (MD)]]-F1454)</f>
        <v>4.9999999999990905</v>
      </c>
      <c r="O1455" s="2">
        <f>IF(Table4[[#This Row],[Report Number]]=_xlfn.MINIFS(Table4[Report Number], Table4[Well Name (WellView Version)], Table4[[#This Row],[Well Name (WellView Version)]]), Table4[[#This Row],[Cum Time Log Days_WV]], Table4[[#This Row],[Cum Time Log Days_WV]]-G1454)</f>
        <v>1.0000000000000018</v>
      </c>
      <c r="P1455" s="2">
        <f>(Table4[[#This Row],[dZ ft]]&lt;=50)*Table4[[#This Row],[dT days]]</f>
        <v>1.0000000000000018</v>
      </c>
      <c r="Q1455">
        <f>YEAR(Table4[[#This Row],[Report Start Date]])</f>
        <v>2026</v>
      </c>
      <c r="R1455">
        <f>Table4[[#This Row],[Year Start Date]]</f>
        <v>2026</v>
      </c>
    </row>
  </sheetData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2A20-B271-4185-95EB-F149A4CD1F43}">
  <dimension ref="A1:K471"/>
  <sheetViews>
    <sheetView workbookViewId="0">
      <selection activeCell="E95" sqref="E95"/>
    </sheetView>
  </sheetViews>
  <sheetFormatPr defaultRowHeight="13.8" x14ac:dyDescent="0.3"/>
  <cols>
    <col min="1" max="1" width="5.6640625" style="37" customWidth="1"/>
    <col min="2" max="7" width="19.33203125" style="38" customWidth="1"/>
    <col min="8" max="9" width="19.33203125" style="39" customWidth="1"/>
    <col min="10" max="10" width="19.33203125" customWidth="1"/>
    <col min="11" max="11" width="10.88671875" bestFit="1" customWidth="1"/>
    <col min="12" max="12" width="3.6640625" customWidth="1"/>
    <col min="13" max="13" width="13.6640625" bestFit="1" customWidth="1"/>
  </cols>
  <sheetData>
    <row r="1" spans="1:11" ht="18" x14ac:dyDescent="0.3">
      <c r="A1" s="34" t="s">
        <v>629</v>
      </c>
      <c r="B1" s="35"/>
      <c r="C1" s="35"/>
      <c r="D1" s="35"/>
      <c r="E1" s="35"/>
      <c r="F1" s="35"/>
      <c r="G1" s="35"/>
      <c r="H1" s="36"/>
      <c r="I1" s="36"/>
    </row>
    <row r="2" spans="1:11" x14ac:dyDescent="0.3">
      <c r="A2" t="s">
        <v>101</v>
      </c>
      <c r="B2" t="s">
        <v>253</v>
      </c>
      <c r="C2" t="s">
        <v>630</v>
      </c>
      <c r="D2" t="s">
        <v>542</v>
      </c>
      <c r="E2" t="s">
        <v>543</v>
      </c>
      <c r="F2" t="s">
        <v>631</v>
      </c>
      <c r="G2" t="s">
        <v>545</v>
      </c>
      <c r="H2" t="s">
        <v>546</v>
      </c>
      <c r="I2" t="s">
        <v>544</v>
      </c>
      <c r="J2" t="s">
        <v>632</v>
      </c>
      <c r="K2" t="s">
        <v>2</v>
      </c>
    </row>
    <row r="3" spans="1:11" x14ac:dyDescent="0.3">
      <c r="A3" s="2">
        <v>1</v>
      </c>
      <c r="B3" t="s">
        <v>264</v>
      </c>
      <c r="C3" t="s">
        <v>271</v>
      </c>
      <c r="D3" t="s">
        <v>566</v>
      </c>
      <c r="E3" t="s">
        <v>567</v>
      </c>
      <c r="F3" t="s">
        <v>633</v>
      </c>
      <c r="G3" s="2"/>
      <c r="H3" s="2"/>
      <c r="I3" s="2">
        <v>26.020833333333332</v>
      </c>
      <c r="J3" s="2">
        <v>26.020833333333332</v>
      </c>
      <c r="K3" s="2" t="str">
        <f>IFERROR(INDEX(Table2[Campaign], MATCH(tab_PhaseSum[[#This Row],[Well Name]], Table2[Well Name
Actual], 0)), "A_Others")</f>
        <v>A_Others</v>
      </c>
    </row>
    <row r="4" spans="1:11" x14ac:dyDescent="0.3">
      <c r="A4" s="2">
        <v>2</v>
      </c>
      <c r="B4" t="s">
        <v>264</v>
      </c>
      <c r="C4" t="s">
        <v>271</v>
      </c>
      <c r="D4" t="s">
        <v>562</v>
      </c>
      <c r="E4" t="s">
        <v>547</v>
      </c>
      <c r="F4" t="s">
        <v>633</v>
      </c>
      <c r="G4" s="2"/>
      <c r="H4" s="2"/>
      <c r="I4" s="2">
        <v>8.3333333333333329E-2</v>
      </c>
      <c r="J4" s="2">
        <v>26.104166666666664</v>
      </c>
      <c r="K4" s="2" t="str">
        <f>IFERROR(INDEX(Table2[Campaign], MATCH(tab_PhaseSum[[#This Row],[Well Name]], Table2[Well Name
Actual], 0)), "A_Others")</f>
        <v>A_Others</v>
      </c>
    </row>
    <row r="5" spans="1:11" x14ac:dyDescent="0.3">
      <c r="A5" s="2">
        <v>3</v>
      </c>
      <c r="B5" t="s">
        <v>264</v>
      </c>
      <c r="C5" t="s">
        <v>271</v>
      </c>
      <c r="D5" t="s">
        <v>568</v>
      </c>
      <c r="E5" t="s">
        <v>547</v>
      </c>
      <c r="F5" t="s">
        <v>634</v>
      </c>
      <c r="G5" s="2">
        <v>181.99999999999997</v>
      </c>
      <c r="H5" s="2">
        <v>1806.9999999999998</v>
      </c>
      <c r="I5" s="2">
        <v>7.9791666666666661</v>
      </c>
      <c r="J5" s="2">
        <v>34.083333333333329</v>
      </c>
      <c r="K5" s="2" t="str">
        <f>IFERROR(INDEX(Table2[Campaign], MATCH(tab_PhaseSum[[#This Row],[Well Name]], Table2[Well Name
Actual], 0)), "A_Others")</f>
        <v>A_Others</v>
      </c>
    </row>
    <row r="6" spans="1:11" x14ac:dyDescent="0.3">
      <c r="A6" s="2">
        <v>4</v>
      </c>
      <c r="B6" t="s">
        <v>264</v>
      </c>
      <c r="C6" t="s">
        <v>271</v>
      </c>
      <c r="D6" t="s">
        <v>568</v>
      </c>
      <c r="E6" t="s">
        <v>548</v>
      </c>
      <c r="F6" t="s">
        <v>635</v>
      </c>
      <c r="G6" s="2">
        <v>1391</v>
      </c>
      <c r="H6" s="2">
        <v>1806.9999999999998</v>
      </c>
      <c r="I6" s="2">
        <v>1.7708333333333333</v>
      </c>
      <c r="J6" s="2">
        <v>35.854166666666664</v>
      </c>
      <c r="K6" s="2" t="str">
        <f>IFERROR(INDEX(Table2[Campaign], MATCH(tab_PhaseSum[[#This Row],[Well Name]], Table2[Well Name
Actual], 0)), "A_Others")</f>
        <v>A_Others</v>
      </c>
    </row>
    <row r="7" spans="1:11" x14ac:dyDescent="0.3">
      <c r="A7" s="2">
        <v>5</v>
      </c>
      <c r="B7" t="s">
        <v>264</v>
      </c>
      <c r="C7" t="s">
        <v>271</v>
      </c>
      <c r="D7" t="s">
        <v>549</v>
      </c>
      <c r="E7" t="s">
        <v>547</v>
      </c>
      <c r="F7" t="s">
        <v>636</v>
      </c>
      <c r="G7" s="2">
        <v>1806.9999999999998</v>
      </c>
      <c r="H7" s="2">
        <v>3724</v>
      </c>
      <c r="I7" s="2">
        <v>3.333333333333333</v>
      </c>
      <c r="J7" s="2">
        <v>39.1875</v>
      </c>
      <c r="K7" s="2" t="str">
        <f>IFERROR(INDEX(Table2[Campaign], MATCH(tab_PhaseSum[[#This Row],[Well Name]], Table2[Well Name
Actual], 0)), "A_Others")</f>
        <v>A_Others</v>
      </c>
    </row>
    <row r="8" spans="1:11" x14ac:dyDescent="0.3">
      <c r="A8" s="2">
        <v>6</v>
      </c>
      <c r="B8" t="s">
        <v>264</v>
      </c>
      <c r="C8" t="s">
        <v>271</v>
      </c>
      <c r="D8" t="s">
        <v>549</v>
      </c>
      <c r="E8" t="s">
        <v>548</v>
      </c>
      <c r="F8" t="s">
        <v>637</v>
      </c>
      <c r="G8" s="2">
        <v>3724</v>
      </c>
      <c r="H8" s="2">
        <v>4200</v>
      </c>
      <c r="I8" s="2">
        <v>2.145833333333333</v>
      </c>
      <c r="J8" s="2">
        <v>41.333333333333336</v>
      </c>
      <c r="K8" s="2" t="str">
        <f>IFERROR(INDEX(Table2[Campaign], MATCH(tab_PhaseSum[[#This Row],[Well Name]], Table2[Well Name
Actual], 0)), "A_Others")</f>
        <v>A_Others</v>
      </c>
    </row>
    <row r="9" spans="1:11" x14ac:dyDescent="0.3">
      <c r="A9" s="2">
        <v>7</v>
      </c>
      <c r="B9" t="s">
        <v>264</v>
      </c>
      <c r="C9" t="s">
        <v>271</v>
      </c>
      <c r="D9" t="s">
        <v>550</v>
      </c>
      <c r="E9" t="s">
        <v>551</v>
      </c>
      <c r="F9" t="s">
        <v>637</v>
      </c>
      <c r="G9" s="2">
        <v>4200</v>
      </c>
      <c r="H9" s="2">
        <v>4200</v>
      </c>
      <c r="I9" s="2">
        <v>1</v>
      </c>
      <c r="J9" s="2">
        <v>42.333333333333336</v>
      </c>
      <c r="K9" s="2" t="str">
        <f>IFERROR(INDEX(Table2[Campaign], MATCH(tab_PhaseSum[[#This Row],[Well Name]], Table2[Well Name
Actual], 0)), "A_Others")</f>
        <v>A_Others</v>
      </c>
    </row>
    <row r="10" spans="1:11" x14ac:dyDescent="0.3">
      <c r="A10" s="2">
        <v>8</v>
      </c>
      <c r="B10" t="s">
        <v>264</v>
      </c>
      <c r="C10" t="s">
        <v>271</v>
      </c>
      <c r="D10" t="s">
        <v>552</v>
      </c>
      <c r="E10" t="s">
        <v>547</v>
      </c>
      <c r="F10" t="s">
        <v>638</v>
      </c>
      <c r="G10" s="2">
        <v>4200</v>
      </c>
      <c r="H10" s="2">
        <v>6622.9999999999991</v>
      </c>
      <c r="I10" s="2">
        <v>3.59375</v>
      </c>
      <c r="J10" s="2">
        <v>45.927083333333336</v>
      </c>
      <c r="K10" s="2" t="str">
        <f>IFERROR(INDEX(Table2[Campaign], MATCH(tab_PhaseSum[[#This Row],[Well Name]], Table2[Well Name
Actual], 0)), "A_Others")</f>
        <v>A_Others</v>
      </c>
    </row>
    <row r="11" spans="1:11" x14ac:dyDescent="0.3">
      <c r="A11" s="2">
        <v>9</v>
      </c>
      <c r="B11" t="s">
        <v>264</v>
      </c>
      <c r="C11" t="s">
        <v>271</v>
      </c>
      <c r="D11" t="s">
        <v>552</v>
      </c>
      <c r="E11" t="s">
        <v>548</v>
      </c>
      <c r="F11" t="s">
        <v>639</v>
      </c>
      <c r="G11" s="2">
        <v>6622.9999999999991</v>
      </c>
      <c r="H11" s="2">
        <v>6899.9999999999991</v>
      </c>
      <c r="I11" s="2">
        <v>1.5833333333333333</v>
      </c>
      <c r="J11" s="2">
        <v>47.510416666666671</v>
      </c>
      <c r="K11" s="2" t="str">
        <f>IFERROR(INDEX(Table2[Campaign], MATCH(tab_PhaseSum[[#This Row],[Well Name]], Table2[Well Name
Actual], 0)), "A_Others")</f>
        <v>A_Others</v>
      </c>
    </row>
    <row r="12" spans="1:11" x14ac:dyDescent="0.3">
      <c r="A12" s="2">
        <v>10</v>
      </c>
      <c r="B12" t="s">
        <v>264</v>
      </c>
      <c r="C12" t="s">
        <v>271</v>
      </c>
      <c r="D12" t="s">
        <v>553</v>
      </c>
      <c r="E12" t="s">
        <v>547</v>
      </c>
      <c r="F12" t="s">
        <v>640</v>
      </c>
      <c r="G12" s="2">
        <v>6899.9999999999991</v>
      </c>
      <c r="H12" s="2">
        <v>8342.9999999999982</v>
      </c>
      <c r="I12" s="2">
        <v>1.84375</v>
      </c>
      <c r="J12" s="2">
        <v>49.354166666666671</v>
      </c>
      <c r="K12" s="2" t="str">
        <f>IFERROR(INDEX(Table2[Campaign], MATCH(tab_PhaseSum[[#This Row],[Well Name]], Table2[Well Name
Actual], 0)), "A_Others")</f>
        <v>A_Others</v>
      </c>
    </row>
    <row r="13" spans="1:11" x14ac:dyDescent="0.3">
      <c r="A13" s="2">
        <v>11</v>
      </c>
      <c r="B13" t="s">
        <v>264</v>
      </c>
      <c r="C13" t="s">
        <v>271</v>
      </c>
      <c r="D13" t="s">
        <v>553</v>
      </c>
      <c r="E13" t="s">
        <v>548</v>
      </c>
      <c r="F13" t="s">
        <v>641</v>
      </c>
      <c r="G13" s="2">
        <v>8342.9999999999982</v>
      </c>
      <c r="H13" s="2">
        <v>8342.9999999999982</v>
      </c>
      <c r="I13" s="2">
        <v>0.83333333333333326</v>
      </c>
      <c r="J13" s="2">
        <v>50.187500000000007</v>
      </c>
      <c r="K13" s="2" t="str">
        <f>IFERROR(INDEX(Table2[Campaign], MATCH(tab_PhaseSum[[#This Row],[Well Name]], Table2[Well Name
Actual], 0)), "A_Others")</f>
        <v>A_Others</v>
      </c>
    </row>
    <row r="14" spans="1:11" x14ac:dyDescent="0.3">
      <c r="A14" s="2">
        <v>12</v>
      </c>
      <c r="B14" t="s">
        <v>264</v>
      </c>
      <c r="C14" t="s">
        <v>271</v>
      </c>
      <c r="D14" t="s">
        <v>563</v>
      </c>
      <c r="E14" t="s">
        <v>547</v>
      </c>
      <c r="F14" t="s">
        <v>642</v>
      </c>
      <c r="G14" s="2">
        <v>8342.9999999999982</v>
      </c>
      <c r="H14" s="2">
        <v>8862</v>
      </c>
      <c r="I14" s="2">
        <v>1.0416666666666665</v>
      </c>
      <c r="J14" s="2">
        <v>51.229166666666671</v>
      </c>
      <c r="K14" s="2" t="str">
        <f>IFERROR(INDEX(Table2[Campaign], MATCH(tab_PhaseSum[[#This Row],[Well Name]], Table2[Well Name
Actual], 0)), "A_Others")</f>
        <v>A_Others</v>
      </c>
    </row>
    <row r="15" spans="1:11" x14ac:dyDescent="0.3">
      <c r="A15" s="2">
        <v>13</v>
      </c>
      <c r="B15" t="s">
        <v>264</v>
      </c>
      <c r="C15" t="s">
        <v>271</v>
      </c>
      <c r="D15" t="s">
        <v>563</v>
      </c>
      <c r="E15" t="s">
        <v>548</v>
      </c>
      <c r="F15" t="s">
        <v>643</v>
      </c>
      <c r="G15" s="2">
        <v>8432</v>
      </c>
      <c r="H15" s="2">
        <v>8862</v>
      </c>
      <c r="I15" s="2">
        <v>1.0208333333333333</v>
      </c>
      <c r="J15" s="2">
        <v>52.250000000000007</v>
      </c>
      <c r="K15" s="2" t="str">
        <f>IFERROR(INDEX(Table2[Campaign], MATCH(tab_PhaseSum[[#This Row],[Well Name]], Table2[Well Name
Actual], 0)), "A_Others")</f>
        <v>A_Others</v>
      </c>
    </row>
    <row r="16" spans="1:11" x14ac:dyDescent="0.3">
      <c r="A16" s="2">
        <v>14</v>
      </c>
      <c r="B16" t="s">
        <v>264</v>
      </c>
      <c r="C16" t="s">
        <v>271</v>
      </c>
      <c r="D16" t="s">
        <v>554</v>
      </c>
      <c r="E16" t="s">
        <v>573</v>
      </c>
      <c r="F16" t="s">
        <v>224</v>
      </c>
      <c r="G16" s="2">
        <v>8862</v>
      </c>
      <c r="H16" s="2">
        <v>8862</v>
      </c>
      <c r="I16" s="2">
        <v>0.67708333333333326</v>
      </c>
      <c r="J16" s="2">
        <v>52.927083333333343</v>
      </c>
      <c r="K16" s="2" t="str">
        <f>IFERROR(INDEX(Table2[Campaign], MATCH(tab_PhaseSum[[#This Row],[Well Name]], Table2[Well Name
Actual], 0)), "A_Others")</f>
        <v>A_Others</v>
      </c>
    </row>
    <row r="17" spans="1:11" x14ac:dyDescent="0.3">
      <c r="A17" s="2">
        <v>15</v>
      </c>
      <c r="B17" t="s">
        <v>264</v>
      </c>
      <c r="C17" t="s">
        <v>271</v>
      </c>
      <c r="D17" t="s">
        <v>574</v>
      </c>
      <c r="E17" t="s">
        <v>575</v>
      </c>
      <c r="F17" t="s">
        <v>224</v>
      </c>
      <c r="G17" s="2">
        <v>8862</v>
      </c>
      <c r="H17" s="2">
        <v>8862</v>
      </c>
      <c r="I17" s="2">
        <v>0.13541666666666666</v>
      </c>
      <c r="J17" s="2">
        <v>53.062500000000007</v>
      </c>
      <c r="K17" s="2" t="str">
        <f>IFERROR(INDEX(Table2[Campaign], MATCH(tab_PhaseSum[[#This Row],[Well Name]], Table2[Well Name
Actual], 0)), "A_Others")</f>
        <v>A_Others</v>
      </c>
    </row>
    <row r="18" spans="1:11" x14ac:dyDescent="0.3">
      <c r="A18" s="2">
        <v>16</v>
      </c>
      <c r="B18" t="s">
        <v>297</v>
      </c>
      <c r="C18" t="s">
        <v>271</v>
      </c>
      <c r="D18" t="s">
        <v>478</v>
      </c>
      <c r="E18" t="s">
        <v>547</v>
      </c>
      <c r="F18" t="s">
        <v>634</v>
      </c>
      <c r="G18" s="2">
        <v>0</v>
      </c>
      <c r="H18" s="2">
        <v>543</v>
      </c>
      <c r="I18" s="2">
        <v>2</v>
      </c>
      <c r="J18" s="2">
        <v>2</v>
      </c>
      <c r="K18" s="2" t="str">
        <f>IFERROR(INDEX(Table2[Campaign], MATCH(tab_PhaseSum[[#This Row],[Well Name]], Table2[Well Name
Actual], 0)), "A_Others")</f>
        <v>SLK - 2021</v>
      </c>
    </row>
    <row r="19" spans="1:11" x14ac:dyDescent="0.3">
      <c r="A19" s="2">
        <v>17</v>
      </c>
      <c r="B19" t="s">
        <v>297</v>
      </c>
      <c r="C19" t="s">
        <v>410</v>
      </c>
      <c r="D19" t="s">
        <v>554</v>
      </c>
      <c r="E19" t="s">
        <v>555</v>
      </c>
      <c r="F19" t="s">
        <v>224</v>
      </c>
      <c r="G19" s="2"/>
      <c r="H19" s="2"/>
      <c r="I19" s="2">
        <v>0.29166666666666663</v>
      </c>
      <c r="J19" s="2">
        <v>0.29166666666666663</v>
      </c>
      <c r="K19" s="2" t="str">
        <f>IFERROR(INDEX(Table2[Campaign], MATCH(tab_PhaseSum[[#This Row],[Well Name]], Table2[Well Name
Actual], 0)), "A_Others")</f>
        <v>SLK - 2021</v>
      </c>
    </row>
    <row r="20" spans="1:11" x14ac:dyDescent="0.3">
      <c r="A20" s="2">
        <v>18</v>
      </c>
      <c r="B20" t="s">
        <v>297</v>
      </c>
      <c r="C20" t="s">
        <v>271</v>
      </c>
      <c r="D20" t="s">
        <v>478</v>
      </c>
      <c r="E20" t="s">
        <v>548</v>
      </c>
      <c r="F20" t="s">
        <v>635</v>
      </c>
      <c r="G20" s="2">
        <v>543</v>
      </c>
      <c r="H20" s="2">
        <v>1140</v>
      </c>
      <c r="I20" s="2">
        <v>1.8854166666666665</v>
      </c>
      <c r="J20" s="2">
        <v>3.8854166666666665</v>
      </c>
      <c r="K20" s="2" t="str">
        <f>IFERROR(INDEX(Table2[Campaign], MATCH(tab_PhaseSum[[#This Row],[Well Name]], Table2[Well Name
Actual], 0)), "A_Others")</f>
        <v>SLK - 2021</v>
      </c>
    </row>
    <row r="21" spans="1:11" x14ac:dyDescent="0.3">
      <c r="A21" s="2">
        <v>19</v>
      </c>
      <c r="B21" t="s">
        <v>297</v>
      </c>
      <c r="C21" t="s">
        <v>410</v>
      </c>
      <c r="D21" t="s">
        <v>556</v>
      </c>
      <c r="E21" t="s">
        <v>557</v>
      </c>
      <c r="F21" t="s">
        <v>224</v>
      </c>
      <c r="G21" s="2">
        <v>0</v>
      </c>
      <c r="H21" s="2">
        <v>0</v>
      </c>
      <c r="I21" s="2">
        <v>1.0416666666666665</v>
      </c>
      <c r="J21" s="2">
        <v>1.333333333333333</v>
      </c>
      <c r="K21" s="2" t="str">
        <f>IFERROR(INDEX(Table2[Campaign], MATCH(tab_PhaseSum[[#This Row],[Well Name]], Table2[Well Name
Actual], 0)), "A_Others")</f>
        <v>SLK - 2021</v>
      </c>
    </row>
    <row r="22" spans="1:11" x14ac:dyDescent="0.3">
      <c r="A22" s="2">
        <v>20</v>
      </c>
      <c r="B22" t="s">
        <v>297</v>
      </c>
      <c r="C22" t="s">
        <v>271</v>
      </c>
      <c r="D22" t="s">
        <v>549</v>
      </c>
      <c r="E22" t="s">
        <v>547</v>
      </c>
      <c r="F22" t="s">
        <v>636</v>
      </c>
      <c r="G22" s="2">
        <v>1140</v>
      </c>
      <c r="H22" s="2">
        <v>3211</v>
      </c>
      <c r="I22" s="2">
        <v>9.3645833333333321</v>
      </c>
      <c r="J22" s="2">
        <v>13.249999999999998</v>
      </c>
      <c r="K22" s="2" t="str">
        <f>IFERROR(INDEX(Table2[Campaign], MATCH(tab_PhaseSum[[#This Row],[Well Name]], Table2[Well Name
Actual], 0)), "A_Others")</f>
        <v>SLK - 2021</v>
      </c>
    </row>
    <row r="23" spans="1:11" x14ac:dyDescent="0.3">
      <c r="A23" s="2">
        <v>21</v>
      </c>
      <c r="B23" t="s">
        <v>297</v>
      </c>
      <c r="C23" t="s">
        <v>410</v>
      </c>
      <c r="D23" t="s">
        <v>558</v>
      </c>
      <c r="E23" t="s">
        <v>559</v>
      </c>
      <c r="F23" t="s">
        <v>224</v>
      </c>
      <c r="G23" s="2">
        <v>0</v>
      </c>
      <c r="H23" s="2">
        <v>0</v>
      </c>
      <c r="I23" s="2">
        <v>2.645833333333333</v>
      </c>
      <c r="J23" s="2">
        <v>3.9791666666666661</v>
      </c>
      <c r="K23" s="2" t="str">
        <f>IFERROR(INDEX(Table2[Campaign], MATCH(tab_PhaseSum[[#This Row],[Well Name]], Table2[Well Name
Actual], 0)), "A_Others")</f>
        <v>SLK - 2021</v>
      </c>
    </row>
    <row r="24" spans="1:11" x14ac:dyDescent="0.3">
      <c r="A24" s="2">
        <v>22</v>
      </c>
      <c r="B24" t="s">
        <v>297</v>
      </c>
      <c r="C24" t="s">
        <v>271</v>
      </c>
      <c r="D24" t="s">
        <v>549</v>
      </c>
      <c r="E24" t="s">
        <v>548</v>
      </c>
      <c r="F24" t="s">
        <v>637</v>
      </c>
      <c r="G24" s="2">
        <v>3211</v>
      </c>
      <c r="H24" s="2">
        <v>3211</v>
      </c>
      <c r="I24" s="2">
        <v>4</v>
      </c>
      <c r="J24" s="2">
        <v>17.25</v>
      </c>
      <c r="K24" s="2" t="str">
        <f>IFERROR(INDEX(Table2[Campaign], MATCH(tab_PhaseSum[[#This Row],[Well Name]], Table2[Well Name
Actual], 0)), "A_Others")</f>
        <v>SLK - 2021</v>
      </c>
    </row>
    <row r="25" spans="1:11" x14ac:dyDescent="0.3">
      <c r="A25" s="2">
        <v>23</v>
      </c>
      <c r="B25" t="s">
        <v>297</v>
      </c>
      <c r="C25" t="s">
        <v>410</v>
      </c>
      <c r="D25" t="s">
        <v>560</v>
      </c>
      <c r="E25" t="s">
        <v>547</v>
      </c>
      <c r="F25" t="s">
        <v>224</v>
      </c>
      <c r="G25" s="2">
        <v>0</v>
      </c>
      <c r="H25" s="2">
        <v>4341</v>
      </c>
      <c r="I25" s="2">
        <v>4.4479166666666661</v>
      </c>
      <c r="J25" s="2">
        <v>8.4270833333333321</v>
      </c>
      <c r="K25" s="2" t="str">
        <f>IFERROR(INDEX(Table2[Campaign], MATCH(tab_PhaseSum[[#This Row],[Well Name]], Table2[Well Name
Actual], 0)), "A_Others")</f>
        <v>SLK - 2021</v>
      </c>
    </row>
    <row r="26" spans="1:11" x14ac:dyDescent="0.3">
      <c r="A26" s="2">
        <v>24</v>
      </c>
      <c r="B26" t="s">
        <v>297</v>
      </c>
      <c r="C26" t="s">
        <v>271</v>
      </c>
      <c r="D26" t="s">
        <v>550</v>
      </c>
      <c r="E26" t="s">
        <v>551</v>
      </c>
      <c r="F26" t="s">
        <v>637</v>
      </c>
      <c r="G26" s="2"/>
      <c r="H26" s="2"/>
      <c r="I26" s="2"/>
      <c r="J26" s="2"/>
      <c r="K26" s="2" t="str">
        <f>IFERROR(INDEX(Table2[Campaign], MATCH(tab_PhaseSum[[#This Row],[Well Name]], Table2[Well Name
Actual], 0)), "A_Others")</f>
        <v>SLK - 2021</v>
      </c>
    </row>
    <row r="27" spans="1:11" x14ac:dyDescent="0.3">
      <c r="A27" s="2">
        <v>25</v>
      </c>
      <c r="B27" t="s">
        <v>297</v>
      </c>
      <c r="C27" t="s">
        <v>410</v>
      </c>
      <c r="D27" t="s">
        <v>552</v>
      </c>
      <c r="E27" t="s">
        <v>548</v>
      </c>
      <c r="F27" t="s">
        <v>224</v>
      </c>
      <c r="G27" s="2">
        <v>4341</v>
      </c>
      <c r="H27" s="2">
        <v>4341</v>
      </c>
      <c r="I27" s="2">
        <v>0.44791666666666663</v>
      </c>
      <c r="J27" s="2">
        <v>8.8749999999999982</v>
      </c>
      <c r="K27" s="2" t="str">
        <f>IFERROR(INDEX(Table2[Campaign], MATCH(tab_PhaseSum[[#This Row],[Well Name]], Table2[Well Name
Actual], 0)), "A_Others")</f>
        <v>SLK - 2021</v>
      </c>
    </row>
    <row r="28" spans="1:11" x14ac:dyDescent="0.3">
      <c r="A28" s="2">
        <v>26</v>
      </c>
      <c r="B28" t="s">
        <v>297</v>
      </c>
      <c r="C28" t="s">
        <v>271</v>
      </c>
      <c r="D28" t="s">
        <v>552</v>
      </c>
      <c r="E28" t="s">
        <v>547</v>
      </c>
      <c r="F28" t="s">
        <v>638</v>
      </c>
      <c r="G28" s="2">
        <v>3211</v>
      </c>
      <c r="H28" s="2">
        <v>3625</v>
      </c>
      <c r="I28" s="2">
        <v>3.864583333333333</v>
      </c>
      <c r="J28" s="2">
        <v>21.114583333333332</v>
      </c>
      <c r="K28" s="2" t="str">
        <f>IFERROR(INDEX(Table2[Campaign], MATCH(tab_PhaseSum[[#This Row],[Well Name]], Table2[Well Name
Actual], 0)), "A_Others")</f>
        <v>SLK - 2021</v>
      </c>
    </row>
    <row r="29" spans="1:11" x14ac:dyDescent="0.3">
      <c r="A29" s="2">
        <v>27</v>
      </c>
      <c r="B29" t="s">
        <v>297</v>
      </c>
      <c r="C29" t="s">
        <v>410</v>
      </c>
      <c r="D29" t="s">
        <v>561</v>
      </c>
      <c r="E29" t="s">
        <v>547</v>
      </c>
      <c r="F29" t="s">
        <v>224</v>
      </c>
      <c r="G29" s="2">
        <v>4341</v>
      </c>
      <c r="H29" s="2">
        <v>5000</v>
      </c>
      <c r="I29" s="2">
        <v>1.7708333333333333</v>
      </c>
      <c r="J29" s="2">
        <v>10.645833333333332</v>
      </c>
      <c r="K29" s="2" t="str">
        <f>IFERROR(INDEX(Table2[Campaign], MATCH(tab_PhaseSum[[#This Row],[Well Name]], Table2[Well Name
Actual], 0)), "A_Others")</f>
        <v>SLK - 2021</v>
      </c>
    </row>
    <row r="30" spans="1:11" x14ac:dyDescent="0.3">
      <c r="A30" s="2">
        <v>28</v>
      </c>
      <c r="B30" t="s">
        <v>297</v>
      </c>
      <c r="C30" t="s">
        <v>271</v>
      </c>
      <c r="D30" t="s">
        <v>552</v>
      </c>
      <c r="E30" t="s">
        <v>548</v>
      </c>
      <c r="F30" t="s">
        <v>639</v>
      </c>
      <c r="G30" s="2">
        <v>3625</v>
      </c>
      <c r="H30" s="2">
        <v>3625</v>
      </c>
      <c r="I30" s="2">
        <v>2.53125</v>
      </c>
      <c r="J30" s="2">
        <v>23.645833333333332</v>
      </c>
      <c r="K30" s="2" t="str">
        <f>IFERROR(INDEX(Table2[Campaign], MATCH(tab_PhaseSum[[#This Row],[Well Name]], Table2[Well Name
Actual], 0)), "A_Others")</f>
        <v>SLK - 2021</v>
      </c>
    </row>
    <row r="31" spans="1:11" x14ac:dyDescent="0.3">
      <c r="A31" s="2">
        <v>29</v>
      </c>
      <c r="B31" t="s">
        <v>297</v>
      </c>
      <c r="C31" t="s">
        <v>410</v>
      </c>
      <c r="D31" t="s">
        <v>561</v>
      </c>
      <c r="E31" t="s">
        <v>548</v>
      </c>
      <c r="F31" t="s">
        <v>224</v>
      </c>
      <c r="G31" s="2">
        <v>5000</v>
      </c>
      <c r="H31" s="2">
        <v>5000</v>
      </c>
      <c r="I31" s="2">
        <v>1.9166666666666665</v>
      </c>
      <c r="J31" s="2">
        <v>12.562499999999998</v>
      </c>
      <c r="K31" s="2" t="str">
        <f>IFERROR(INDEX(Table2[Campaign], MATCH(tab_PhaseSum[[#This Row],[Well Name]], Table2[Well Name
Actual], 0)), "A_Others")</f>
        <v>SLK - 2021</v>
      </c>
    </row>
    <row r="32" spans="1:11" x14ac:dyDescent="0.3">
      <c r="A32" s="2">
        <v>30</v>
      </c>
      <c r="B32" t="s">
        <v>297</v>
      </c>
      <c r="C32" t="s">
        <v>271</v>
      </c>
      <c r="D32" t="s">
        <v>553</v>
      </c>
      <c r="E32" t="s">
        <v>547</v>
      </c>
      <c r="F32" t="s">
        <v>640</v>
      </c>
      <c r="G32" s="2">
        <v>3625</v>
      </c>
      <c r="H32" s="2">
        <v>4114</v>
      </c>
      <c r="I32" s="2">
        <v>15.395833333333332</v>
      </c>
      <c r="J32" s="2">
        <v>39.041666666666664</v>
      </c>
      <c r="K32" s="2" t="str">
        <f>IFERROR(INDEX(Table2[Campaign], MATCH(tab_PhaseSum[[#This Row],[Well Name]], Table2[Well Name
Actual], 0)), "A_Others")</f>
        <v>SLK - 2021</v>
      </c>
    </row>
    <row r="33" spans="1:11" x14ac:dyDescent="0.3">
      <c r="A33" s="2">
        <v>31</v>
      </c>
      <c r="B33" t="s">
        <v>297</v>
      </c>
      <c r="C33" t="s">
        <v>271</v>
      </c>
      <c r="D33" t="s">
        <v>553</v>
      </c>
      <c r="E33" t="s">
        <v>548</v>
      </c>
      <c r="F33" t="s">
        <v>641</v>
      </c>
      <c r="G33" s="2"/>
      <c r="H33" s="2"/>
      <c r="I33" s="2"/>
      <c r="J33" s="2"/>
      <c r="K33" s="2" t="str">
        <f>IFERROR(INDEX(Table2[Campaign], MATCH(tab_PhaseSum[[#This Row],[Well Name]], Table2[Well Name
Actual], 0)), "A_Others")</f>
        <v>SLK - 2021</v>
      </c>
    </row>
    <row r="34" spans="1:11" x14ac:dyDescent="0.3">
      <c r="A34" s="2">
        <v>32</v>
      </c>
      <c r="B34" t="s">
        <v>517</v>
      </c>
      <c r="C34" t="s">
        <v>271</v>
      </c>
      <c r="D34" t="s">
        <v>478</v>
      </c>
      <c r="E34" t="s">
        <v>547</v>
      </c>
      <c r="F34" t="s">
        <v>634</v>
      </c>
      <c r="G34" s="2">
        <v>0</v>
      </c>
      <c r="H34" s="2">
        <v>1470</v>
      </c>
      <c r="I34" s="2">
        <v>3.458333333333333</v>
      </c>
      <c r="J34" s="2">
        <v>3.458333333333333</v>
      </c>
      <c r="K34" s="2" t="str">
        <f>IFERROR(INDEX(Table2[Campaign], MATCH(tab_PhaseSum[[#This Row],[Well Name]], Table2[Well Name
Actual], 0)), "A_Others")</f>
        <v>SLK - 2021</v>
      </c>
    </row>
    <row r="35" spans="1:11" x14ac:dyDescent="0.3">
      <c r="A35" s="2">
        <v>33</v>
      </c>
      <c r="B35" t="s">
        <v>517</v>
      </c>
      <c r="C35" t="s">
        <v>271</v>
      </c>
      <c r="D35" t="s">
        <v>478</v>
      </c>
      <c r="E35" t="s">
        <v>548</v>
      </c>
      <c r="F35" t="s">
        <v>635</v>
      </c>
      <c r="G35" s="2">
        <v>1470</v>
      </c>
      <c r="H35" s="2">
        <v>1470</v>
      </c>
      <c r="I35" s="2">
        <v>1.1666666666666665</v>
      </c>
      <c r="J35" s="2">
        <v>4.625</v>
      </c>
      <c r="K35" s="2" t="str">
        <f>IFERROR(INDEX(Table2[Campaign], MATCH(tab_PhaseSum[[#This Row],[Well Name]], Table2[Well Name
Actual], 0)), "A_Others")</f>
        <v>SLK - 2021</v>
      </c>
    </row>
    <row r="36" spans="1:11" x14ac:dyDescent="0.3">
      <c r="A36" s="2">
        <v>34</v>
      </c>
      <c r="B36" t="s">
        <v>517</v>
      </c>
      <c r="C36" t="s">
        <v>271</v>
      </c>
      <c r="D36" t="s">
        <v>549</v>
      </c>
      <c r="E36" t="s">
        <v>547</v>
      </c>
      <c r="F36" t="s">
        <v>636</v>
      </c>
      <c r="G36" s="2">
        <v>1470</v>
      </c>
      <c r="H36" s="2">
        <v>3092</v>
      </c>
      <c r="I36" s="2">
        <v>3.2916666666666665</v>
      </c>
      <c r="J36" s="2">
        <v>7.9166666666666661</v>
      </c>
      <c r="K36" s="2" t="str">
        <f>IFERROR(INDEX(Table2[Campaign], MATCH(tab_PhaseSum[[#This Row],[Well Name]], Table2[Well Name
Actual], 0)), "A_Others")</f>
        <v>SLK - 2021</v>
      </c>
    </row>
    <row r="37" spans="1:11" x14ac:dyDescent="0.3">
      <c r="A37" s="2">
        <v>35</v>
      </c>
      <c r="B37" t="s">
        <v>517</v>
      </c>
      <c r="C37" t="s">
        <v>271</v>
      </c>
      <c r="D37" t="s">
        <v>549</v>
      </c>
      <c r="E37" t="s">
        <v>548</v>
      </c>
      <c r="F37" t="s">
        <v>637</v>
      </c>
      <c r="G37" s="2">
        <v>3092</v>
      </c>
      <c r="H37" s="2">
        <v>3344</v>
      </c>
      <c r="I37" s="2">
        <v>1.1041666666666665</v>
      </c>
      <c r="J37" s="2">
        <v>9.0208333333333321</v>
      </c>
      <c r="K37" s="2" t="str">
        <f>IFERROR(INDEX(Table2[Campaign], MATCH(tab_PhaseSum[[#This Row],[Well Name]], Table2[Well Name
Actual], 0)), "A_Others")</f>
        <v>SLK - 2021</v>
      </c>
    </row>
    <row r="38" spans="1:11" x14ac:dyDescent="0.3">
      <c r="A38" s="2">
        <v>36</v>
      </c>
      <c r="B38" t="s">
        <v>517</v>
      </c>
      <c r="C38" t="s">
        <v>271</v>
      </c>
      <c r="D38" t="s">
        <v>550</v>
      </c>
      <c r="E38" t="s">
        <v>551</v>
      </c>
      <c r="F38" t="s">
        <v>637</v>
      </c>
      <c r="G38" s="2">
        <v>3344</v>
      </c>
      <c r="H38" s="2">
        <v>3344</v>
      </c>
      <c r="I38" s="2">
        <v>3.1041666666666665</v>
      </c>
      <c r="J38" s="2">
        <v>12.124999999999998</v>
      </c>
      <c r="K38" s="2" t="str">
        <f>IFERROR(INDEX(Table2[Campaign], MATCH(tab_PhaseSum[[#This Row],[Well Name]], Table2[Well Name
Actual], 0)), "A_Others")</f>
        <v>SLK - 2021</v>
      </c>
    </row>
    <row r="39" spans="1:11" x14ac:dyDescent="0.3">
      <c r="A39" s="2">
        <v>37</v>
      </c>
      <c r="B39" t="s">
        <v>517</v>
      </c>
      <c r="C39" t="s">
        <v>271</v>
      </c>
      <c r="D39" t="s">
        <v>552</v>
      </c>
      <c r="E39" t="s">
        <v>547</v>
      </c>
      <c r="F39" t="s">
        <v>638</v>
      </c>
      <c r="G39" s="2">
        <v>3344</v>
      </c>
      <c r="H39" s="2">
        <v>5025</v>
      </c>
      <c r="I39" s="2">
        <v>3.083333333333333</v>
      </c>
      <c r="J39" s="2">
        <v>15.208333333333332</v>
      </c>
      <c r="K39" s="2" t="str">
        <f>IFERROR(INDEX(Table2[Campaign], MATCH(tab_PhaseSum[[#This Row],[Well Name]], Table2[Well Name
Actual], 0)), "A_Others")</f>
        <v>SLK - 2021</v>
      </c>
    </row>
    <row r="40" spans="1:11" x14ac:dyDescent="0.3">
      <c r="A40" s="2">
        <v>38</v>
      </c>
      <c r="B40" t="s">
        <v>517</v>
      </c>
      <c r="C40" t="s">
        <v>271</v>
      </c>
      <c r="D40" t="s">
        <v>552</v>
      </c>
      <c r="E40" t="s">
        <v>548</v>
      </c>
      <c r="F40" t="s">
        <v>639</v>
      </c>
      <c r="G40" s="2">
        <v>5025</v>
      </c>
      <c r="H40" s="2">
        <v>5379</v>
      </c>
      <c r="I40" s="2">
        <v>1.78125</v>
      </c>
      <c r="J40" s="2">
        <v>16.989583333333332</v>
      </c>
      <c r="K40" s="2" t="str">
        <f>IFERROR(INDEX(Table2[Campaign], MATCH(tab_PhaseSum[[#This Row],[Well Name]], Table2[Well Name
Actual], 0)), "A_Others")</f>
        <v>SLK - 2021</v>
      </c>
    </row>
    <row r="41" spans="1:11" x14ac:dyDescent="0.3">
      <c r="A41" s="2">
        <v>39</v>
      </c>
      <c r="B41" t="s">
        <v>517</v>
      </c>
      <c r="C41" t="s">
        <v>271</v>
      </c>
      <c r="D41" t="s">
        <v>553</v>
      </c>
      <c r="E41" t="s">
        <v>547</v>
      </c>
      <c r="F41" t="s">
        <v>640</v>
      </c>
      <c r="G41" s="2">
        <v>5025</v>
      </c>
      <c r="H41" s="2">
        <v>5379</v>
      </c>
      <c r="I41" s="2">
        <v>0.63541666666666663</v>
      </c>
      <c r="J41" s="2">
        <v>17.625</v>
      </c>
      <c r="K41" s="2" t="str">
        <f>IFERROR(INDEX(Table2[Campaign], MATCH(tab_PhaseSum[[#This Row],[Well Name]], Table2[Well Name
Actual], 0)), "A_Others")</f>
        <v>SLK - 2021</v>
      </c>
    </row>
    <row r="42" spans="1:11" x14ac:dyDescent="0.3">
      <c r="A42" s="2">
        <v>40</v>
      </c>
      <c r="B42" t="s">
        <v>517</v>
      </c>
      <c r="C42" t="s">
        <v>271</v>
      </c>
      <c r="D42" t="s">
        <v>553</v>
      </c>
      <c r="E42" t="s">
        <v>548</v>
      </c>
      <c r="F42" t="s">
        <v>641</v>
      </c>
      <c r="G42" s="2">
        <v>5379</v>
      </c>
      <c r="H42" s="2">
        <v>5379</v>
      </c>
      <c r="I42" s="2">
        <v>1.6458333333333333</v>
      </c>
      <c r="J42" s="2">
        <v>19.270833333333332</v>
      </c>
      <c r="K42" s="2" t="str">
        <f>IFERROR(INDEX(Table2[Campaign], MATCH(tab_PhaseSum[[#This Row],[Well Name]], Table2[Well Name
Actual], 0)), "A_Others")</f>
        <v>SLK - 2021</v>
      </c>
    </row>
    <row r="43" spans="1:11" x14ac:dyDescent="0.3">
      <c r="A43" s="2">
        <v>41</v>
      </c>
      <c r="B43" t="s">
        <v>46</v>
      </c>
      <c r="C43" t="s">
        <v>271</v>
      </c>
      <c r="D43" t="s">
        <v>562</v>
      </c>
      <c r="E43" t="s">
        <v>547</v>
      </c>
      <c r="F43" t="s">
        <v>634</v>
      </c>
      <c r="G43" s="2">
        <v>231</v>
      </c>
      <c r="H43" s="2">
        <v>1146</v>
      </c>
      <c r="I43" s="2">
        <v>0.9375</v>
      </c>
      <c r="J43" s="2">
        <v>0.9375</v>
      </c>
      <c r="K43" s="2" t="str">
        <f>IFERROR(INDEX(Table2[Campaign], MATCH(tab_PhaseSum[[#This Row],[Well Name]], Table2[Well Name
Actual], 0)), "A_Others")</f>
        <v>SLK - 2025</v>
      </c>
    </row>
    <row r="44" spans="1:11" x14ac:dyDescent="0.3">
      <c r="A44" s="2">
        <v>42</v>
      </c>
      <c r="B44" t="s">
        <v>46</v>
      </c>
      <c r="C44" t="s">
        <v>271</v>
      </c>
      <c r="D44" t="s">
        <v>478</v>
      </c>
      <c r="E44" t="s">
        <v>548</v>
      </c>
      <c r="F44" t="s">
        <v>635</v>
      </c>
      <c r="G44" s="2">
        <v>1146</v>
      </c>
      <c r="H44" s="2">
        <v>1146</v>
      </c>
      <c r="I44" s="2">
        <v>2.125</v>
      </c>
      <c r="J44" s="2">
        <v>3.0625</v>
      </c>
      <c r="K44" s="2" t="str">
        <f>IFERROR(INDEX(Table2[Campaign], MATCH(tab_PhaseSum[[#This Row],[Well Name]], Table2[Well Name
Actual], 0)), "A_Others")</f>
        <v>SLK - 2025</v>
      </c>
    </row>
    <row r="45" spans="1:11" x14ac:dyDescent="0.3">
      <c r="A45" s="2">
        <v>43</v>
      </c>
      <c r="B45" t="s">
        <v>46</v>
      </c>
      <c r="C45" t="s">
        <v>271</v>
      </c>
      <c r="D45" t="s">
        <v>549</v>
      </c>
      <c r="E45" t="s">
        <v>547</v>
      </c>
      <c r="F45" t="s">
        <v>636</v>
      </c>
      <c r="G45" s="2">
        <v>1151</v>
      </c>
      <c r="H45" s="2">
        <v>2387</v>
      </c>
      <c r="I45" s="2">
        <v>0.83333333333333326</v>
      </c>
      <c r="J45" s="2">
        <v>3.895833333333333</v>
      </c>
      <c r="K45" s="2" t="str">
        <f>IFERROR(INDEX(Table2[Campaign], MATCH(tab_PhaseSum[[#This Row],[Well Name]], Table2[Well Name
Actual], 0)), "A_Others")</f>
        <v>SLK - 2025</v>
      </c>
    </row>
    <row r="46" spans="1:11" x14ac:dyDescent="0.3">
      <c r="A46" s="2">
        <v>44</v>
      </c>
      <c r="B46" t="s">
        <v>46</v>
      </c>
      <c r="C46" t="s">
        <v>271</v>
      </c>
      <c r="D46" t="s">
        <v>549</v>
      </c>
      <c r="E46" t="s">
        <v>548</v>
      </c>
      <c r="F46" t="s">
        <v>637</v>
      </c>
      <c r="G46" s="2">
        <v>2387</v>
      </c>
      <c r="H46" s="2">
        <v>2387</v>
      </c>
      <c r="I46" s="2">
        <v>2.708333333333333</v>
      </c>
      <c r="J46" s="2">
        <v>6.6041666666666661</v>
      </c>
      <c r="K46" s="2" t="str">
        <f>IFERROR(INDEX(Table2[Campaign], MATCH(tab_PhaseSum[[#This Row],[Well Name]], Table2[Well Name
Actual], 0)), "A_Others")</f>
        <v>SLK - 2025</v>
      </c>
    </row>
    <row r="47" spans="1:11" x14ac:dyDescent="0.3">
      <c r="A47" s="2">
        <v>45</v>
      </c>
      <c r="B47" t="s">
        <v>46</v>
      </c>
      <c r="C47" t="s">
        <v>271</v>
      </c>
      <c r="D47" t="s">
        <v>552</v>
      </c>
      <c r="E47" t="s">
        <v>547</v>
      </c>
      <c r="F47" t="s">
        <v>638</v>
      </c>
      <c r="G47" s="2">
        <v>2387</v>
      </c>
      <c r="H47" s="2">
        <v>4518</v>
      </c>
      <c r="I47" s="2">
        <v>1.0416666666666665</v>
      </c>
      <c r="J47" s="2">
        <v>7.6458333333333321</v>
      </c>
      <c r="K47" s="2" t="str">
        <f>IFERROR(INDEX(Table2[Campaign], MATCH(tab_PhaseSum[[#This Row],[Well Name]], Table2[Well Name
Actual], 0)), "A_Others")</f>
        <v>SLK - 2025</v>
      </c>
    </row>
    <row r="48" spans="1:11" x14ac:dyDescent="0.3">
      <c r="A48" s="2">
        <v>46</v>
      </c>
      <c r="B48" t="s">
        <v>46</v>
      </c>
      <c r="C48" t="s">
        <v>271</v>
      </c>
      <c r="D48" t="s">
        <v>552</v>
      </c>
      <c r="E48" t="s">
        <v>548</v>
      </c>
      <c r="F48" t="s">
        <v>639</v>
      </c>
      <c r="G48" s="2">
        <v>4518</v>
      </c>
      <c r="H48" s="2">
        <v>4518</v>
      </c>
      <c r="I48" s="2">
        <v>1.5833333333333333</v>
      </c>
      <c r="J48" s="2">
        <v>9.2291666666666661</v>
      </c>
      <c r="K48" s="2" t="str">
        <f>IFERROR(INDEX(Table2[Campaign], MATCH(tab_PhaseSum[[#This Row],[Well Name]], Table2[Well Name
Actual], 0)), "A_Others")</f>
        <v>SLK - 2025</v>
      </c>
    </row>
    <row r="49" spans="1:11" x14ac:dyDescent="0.3">
      <c r="A49" s="2">
        <v>47</v>
      </c>
      <c r="B49" t="s">
        <v>46</v>
      </c>
      <c r="C49" t="s">
        <v>271</v>
      </c>
      <c r="D49" t="s">
        <v>553</v>
      </c>
      <c r="E49" t="s">
        <v>547</v>
      </c>
      <c r="F49" t="s">
        <v>644</v>
      </c>
      <c r="G49" s="2">
        <v>4518</v>
      </c>
      <c r="H49" s="2">
        <v>5484</v>
      </c>
      <c r="I49" s="2">
        <v>0.45833333333333331</v>
      </c>
      <c r="J49" s="2">
        <v>9.6875</v>
      </c>
      <c r="K49" s="2" t="str">
        <f>IFERROR(INDEX(Table2[Campaign], MATCH(tab_PhaseSum[[#This Row],[Well Name]], Table2[Well Name
Actual], 0)), "A_Others")</f>
        <v>SLK - 2025</v>
      </c>
    </row>
    <row r="50" spans="1:11" x14ac:dyDescent="0.3">
      <c r="A50" s="2">
        <v>48</v>
      </c>
      <c r="B50" t="s">
        <v>46</v>
      </c>
      <c r="C50" t="s">
        <v>271</v>
      </c>
      <c r="D50" t="s">
        <v>553</v>
      </c>
      <c r="E50" t="s">
        <v>548</v>
      </c>
      <c r="F50" t="s">
        <v>643</v>
      </c>
      <c r="G50" s="2">
        <v>5484</v>
      </c>
      <c r="H50" s="2">
        <v>5484</v>
      </c>
      <c r="I50" s="2">
        <v>1.3541666666666665</v>
      </c>
      <c r="J50" s="2">
        <v>11.041666666666666</v>
      </c>
      <c r="K50" s="2" t="str">
        <f>IFERROR(INDEX(Table2[Campaign], MATCH(tab_PhaseSum[[#This Row],[Well Name]], Table2[Well Name
Actual], 0)), "A_Others")</f>
        <v>SLK - 2025</v>
      </c>
    </row>
    <row r="51" spans="1:11" x14ac:dyDescent="0.3">
      <c r="A51" s="2">
        <v>49</v>
      </c>
      <c r="B51" t="s">
        <v>46</v>
      </c>
      <c r="C51" t="s">
        <v>271</v>
      </c>
      <c r="D51" t="s">
        <v>224</v>
      </c>
      <c r="E51" t="s">
        <v>224</v>
      </c>
      <c r="F51" t="s">
        <v>224</v>
      </c>
      <c r="G51" s="2"/>
      <c r="H51" s="2"/>
      <c r="I51" s="2"/>
      <c r="J51" s="2"/>
      <c r="K51" s="2" t="str">
        <f>IFERROR(INDEX(Table2[Campaign], MATCH(tab_PhaseSum[[#This Row],[Well Name]], Table2[Well Name
Actual], 0)), "A_Others")</f>
        <v>SLK - 2025</v>
      </c>
    </row>
    <row r="52" spans="1:11" x14ac:dyDescent="0.3">
      <c r="A52" s="2">
        <v>50</v>
      </c>
      <c r="B52" t="s">
        <v>47</v>
      </c>
      <c r="C52" t="s">
        <v>271</v>
      </c>
      <c r="D52" t="s">
        <v>562</v>
      </c>
      <c r="E52" t="s">
        <v>547</v>
      </c>
      <c r="F52" t="s">
        <v>633</v>
      </c>
      <c r="G52" s="2"/>
      <c r="H52" s="2"/>
      <c r="I52" s="2"/>
      <c r="J52" s="2"/>
      <c r="K52" s="2" t="str">
        <f>IFERROR(INDEX(Table2[Campaign], MATCH(tab_PhaseSum[[#This Row],[Well Name]], Table2[Well Name
Actual], 0)), "A_Others")</f>
        <v>SLK - 2025</v>
      </c>
    </row>
    <row r="53" spans="1:11" x14ac:dyDescent="0.3">
      <c r="A53" s="2">
        <v>51</v>
      </c>
      <c r="B53" t="s">
        <v>47</v>
      </c>
      <c r="C53" t="s">
        <v>271</v>
      </c>
      <c r="D53" t="s">
        <v>478</v>
      </c>
      <c r="E53" t="s">
        <v>547</v>
      </c>
      <c r="F53" t="s">
        <v>634</v>
      </c>
      <c r="G53" s="2">
        <v>0</v>
      </c>
      <c r="H53" s="2">
        <v>1146</v>
      </c>
      <c r="I53" s="2">
        <v>1.3541666666666665</v>
      </c>
      <c r="J53" s="2">
        <v>1.3541666666666665</v>
      </c>
      <c r="K53" s="2" t="str">
        <f>IFERROR(INDEX(Table2[Campaign], MATCH(tab_PhaseSum[[#This Row],[Well Name]], Table2[Well Name
Actual], 0)), "A_Others")</f>
        <v>SLK - 2025</v>
      </c>
    </row>
    <row r="54" spans="1:11" x14ac:dyDescent="0.3">
      <c r="A54" s="2">
        <v>52</v>
      </c>
      <c r="B54" t="s">
        <v>47</v>
      </c>
      <c r="C54" t="s">
        <v>271</v>
      </c>
      <c r="D54" t="s">
        <v>478</v>
      </c>
      <c r="E54" t="s">
        <v>548</v>
      </c>
      <c r="F54" t="s">
        <v>635</v>
      </c>
      <c r="G54" s="2">
        <v>1146</v>
      </c>
      <c r="H54" s="2">
        <v>1146</v>
      </c>
      <c r="I54" s="2">
        <v>2.7916666666666665</v>
      </c>
      <c r="J54" s="2">
        <v>4.145833333333333</v>
      </c>
      <c r="K54" s="2" t="str">
        <f>IFERROR(INDEX(Table2[Campaign], MATCH(tab_PhaseSum[[#This Row],[Well Name]], Table2[Well Name
Actual], 0)), "A_Others")</f>
        <v>SLK - 2025</v>
      </c>
    </row>
    <row r="55" spans="1:11" x14ac:dyDescent="0.3">
      <c r="A55" s="2">
        <v>53</v>
      </c>
      <c r="B55" t="s">
        <v>47</v>
      </c>
      <c r="C55" t="s">
        <v>271</v>
      </c>
      <c r="D55" t="s">
        <v>549</v>
      </c>
      <c r="E55" t="s">
        <v>547</v>
      </c>
      <c r="F55" t="s">
        <v>636</v>
      </c>
      <c r="G55" s="2">
        <v>1146</v>
      </c>
      <c r="H55" s="2">
        <v>2382</v>
      </c>
      <c r="I55" s="2">
        <v>1.0625</v>
      </c>
      <c r="J55" s="2">
        <v>5.208333333333333</v>
      </c>
      <c r="K55" s="2" t="str">
        <f>IFERROR(INDEX(Table2[Campaign], MATCH(tab_PhaseSum[[#This Row],[Well Name]], Table2[Well Name
Actual], 0)), "A_Others")</f>
        <v>SLK - 2025</v>
      </c>
    </row>
    <row r="56" spans="1:11" x14ac:dyDescent="0.3">
      <c r="A56" s="2">
        <v>54</v>
      </c>
      <c r="B56" t="s">
        <v>47</v>
      </c>
      <c r="C56" t="s">
        <v>271</v>
      </c>
      <c r="D56" t="s">
        <v>549</v>
      </c>
      <c r="E56" t="s">
        <v>548</v>
      </c>
      <c r="F56" t="s">
        <v>637</v>
      </c>
      <c r="G56" s="2">
        <v>2382</v>
      </c>
      <c r="H56" s="2">
        <v>2382</v>
      </c>
      <c r="I56" s="2">
        <v>2.6666666666666665</v>
      </c>
      <c r="J56" s="2">
        <v>7.875</v>
      </c>
      <c r="K56" s="2" t="str">
        <f>IFERROR(INDEX(Table2[Campaign], MATCH(tab_PhaseSum[[#This Row],[Well Name]], Table2[Well Name
Actual], 0)), "A_Others")</f>
        <v>SLK - 2025</v>
      </c>
    </row>
    <row r="57" spans="1:11" x14ac:dyDescent="0.3">
      <c r="A57" s="2">
        <v>55</v>
      </c>
      <c r="B57" t="s">
        <v>47</v>
      </c>
      <c r="C57" t="s">
        <v>271</v>
      </c>
      <c r="D57" t="s">
        <v>550</v>
      </c>
      <c r="E57" t="s">
        <v>551</v>
      </c>
      <c r="F57" t="s">
        <v>637</v>
      </c>
      <c r="G57" s="2"/>
      <c r="H57" s="2"/>
      <c r="I57" s="2"/>
      <c r="J57" s="2"/>
      <c r="K57" s="2" t="str">
        <f>IFERROR(INDEX(Table2[Campaign], MATCH(tab_PhaseSum[[#This Row],[Well Name]], Table2[Well Name
Actual], 0)), "A_Others")</f>
        <v>SLK - 2025</v>
      </c>
    </row>
    <row r="58" spans="1:11" x14ac:dyDescent="0.3">
      <c r="A58" s="2">
        <v>56</v>
      </c>
      <c r="B58" t="s">
        <v>47</v>
      </c>
      <c r="C58" t="s">
        <v>271</v>
      </c>
      <c r="D58" t="s">
        <v>552</v>
      </c>
      <c r="E58" t="s">
        <v>547</v>
      </c>
      <c r="F58" t="s">
        <v>638</v>
      </c>
      <c r="G58" s="2">
        <v>2375</v>
      </c>
      <c r="H58" s="2">
        <v>5497</v>
      </c>
      <c r="I58" s="2">
        <v>4.520833333333333</v>
      </c>
      <c r="J58" s="2">
        <v>12.395833333333332</v>
      </c>
      <c r="K58" s="2" t="str">
        <f>IFERROR(INDEX(Table2[Campaign], MATCH(tab_PhaseSum[[#This Row],[Well Name]], Table2[Well Name
Actual], 0)), "A_Others")</f>
        <v>SLK - 2025</v>
      </c>
    </row>
    <row r="59" spans="1:11" x14ac:dyDescent="0.3">
      <c r="A59" s="2">
        <v>57</v>
      </c>
      <c r="B59" t="s">
        <v>47</v>
      </c>
      <c r="C59" t="s">
        <v>271</v>
      </c>
      <c r="D59" t="s">
        <v>552</v>
      </c>
      <c r="E59" t="s">
        <v>548</v>
      </c>
      <c r="F59" t="s">
        <v>639</v>
      </c>
      <c r="G59" s="2">
        <v>5497</v>
      </c>
      <c r="H59" s="2">
        <v>5497</v>
      </c>
      <c r="I59" s="2">
        <v>2.125</v>
      </c>
      <c r="J59" s="2">
        <v>14.520833333333332</v>
      </c>
      <c r="K59" s="2" t="str">
        <f>IFERROR(INDEX(Table2[Campaign], MATCH(tab_PhaseSum[[#This Row],[Well Name]], Table2[Well Name
Actual], 0)), "A_Others")</f>
        <v>SLK - 2025</v>
      </c>
    </row>
    <row r="60" spans="1:11" x14ac:dyDescent="0.3">
      <c r="A60" s="2">
        <v>58</v>
      </c>
      <c r="B60" t="s">
        <v>47</v>
      </c>
      <c r="C60" t="s">
        <v>271</v>
      </c>
      <c r="D60" t="s">
        <v>553</v>
      </c>
      <c r="E60" t="s">
        <v>547</v>
      </c>
      <c r="F60" t="s">
        <v>640</v>
      </c>
      <c r="G60" s="2"/>
      <c r="H60" s="2"/>
      <c r="I60" s="2"/>
      <c r="J60" s="2"/>
      <c r="K60" s="2" t="str">
        <f>IFERROR(INDEX(Table2[Campaign], MATCH(tab_PhaseSum[[#This Row],[Well Name]], Table2[Well Name
Actual], 0)), "A_Others")</f>
        <v>SLK - 2025</v>
      </c>
    </row>
    <row r="61" spans="1:11" x14ac:dyDescent="0.3">
      <c r="A61" s="2">
        <v>59</v>
      </c>
      <c r="B61" t="s">
        <v>47</v>
      </c>
      <c r="C61" t="s">
        <v>271</v>
      </c>
      <c r="D61" t="s">
        <v>553</v>
      </c>
      <c r="E61" t="s">
        <v>548</v>
      </c>
      <c r="F61" t="s">
        <v>641</v>
      </c>
      <c r="G61" s="2"/>
      <c r="H61" s="2"/>
      <c r="I61" s="2"/>
      <c r="J61" s="2"/>
      <c r="K61" s="2" t="str">
        <f>IFERROR(INDEX(Table2[Campaign], MATCH(tab_PhaseSum[[#This Row],[Well Name]], Table2[Well Name
Actual], 0)), "A_Others")</f>
        <v>SLK - 2025</v>
      </c>
    </row>
    <row r="62" spans="1:11" x14ac:dyDescent="0.3">
      <c r="A62" s="2">
        <v>60</v>
      </c>
      <c r="B62" t="s">
        <v>47</v>
      </c>
      <c r="C62" t="s">
        <v>271</v>
      </c>
      <c r="D62" t="s">
        <v>553</v>
      </c>
      <c r="E62" t="s">
        <v>564</v>
      </c>
      <c r="F62" t="s">
        <v>641</v>
      </c>
      <c r="G62" s="2">
        <v>5497</v>
      </c>
      <c r="H62" s="2">
        <v>5497</v>
      </c>
      <c r="I62" s="2">
        <v>0.5625</v>
      </c>
      <c r="J62" s="2">
        <v>15.083333333333332</v>
      </c>
      <c r="K62" s="2" t="str">
        <f>IFERROR(INDEX(Table2[Campaign], MATCH(tab_PhaseSum[[#This Row],[Well Name]], Table2[Well Name
Actual], 0)), "A_Others")</f>
        <v>SLK - 2025</v>
      </c>
    </row>
    <row r="63" spans="1:11" x14ac:dyDescent="0.3">
      <c r="A63" s="2">
        <v>61</v>
      </c>
      <c r="B63" t="s">
        <v>47</v>
      </c>
      <c r="C63" t="s">
        <v>271</v>
      </c>
      <c r="D63" t="s">
        <v>549</v>
      </c>
      <c r="E63" t="s">
        <v>565</v>
      </c>
      <c r="F63" t="s">
        <v>637</v>
      </c>
      <c r="G63" s="2">
        <v>5497</v>
      </c>
      <c r="H63" s="2">
        <v>5497</v>
      </c>
      <c r="I63" s="2">
        <v>3.6875</v>
      </c>
      <c r="J63" s="2">
        <v>18.770833333333332</v>
      </c>
      <c r="K63" s="2" t="str">
        <f>IFERROR(INDEX(Table2[Campaign], MATCH(tab_PhaseSum[[#This Row],[Well Name]], Table2[Well Name
Actual], 0)), "A_Others")</f>
        <v>SLK - 2025</v>
      </c>
    </row>
    <row r="64" spans="1:11" x14ac:dyDescent="0.3">
      <c r="A64" s="2">
        <v>62</v>
      </c>
      <c r="B64" t="s">
        <v>47</v>
      </c>
      <c r="C64" t="s">
        <v>271</v>
      </c>
      <c r="D64" t="s">
        <v>552</v>
      </c>
      <c r="E64" t="s">
        <v>547</v>
      </c>
      <c r="F64" t="s">
        <v>638</v>
      </c>
      <c r="G64" s="2">
        <v>2296.9999999999995</v>
      </c>
      <c r="H64" s="2">
        <v>5474</v>
      </c>
      <c r="I64" s="2">
        <v>2.0416666666666665</v>
      </c>
      <c r="J64" s="2">
        <v>20.8125</v>
      </c>
      <c r="K64" s="2" t="str">
        <f>IFERROR(INDEX(Table2[Campaign], MATCH(tab_PhaseSum[[#This Row],[Well Name]], Table2[Well Name
Actual], 0)), "A_Others")</f>
        <v>SLK - 2025</v>
      </c>
    </row>
    <row r="65" spans="1:11" x14ac:dyDescent="0.3">
      <c r="A65" s="2">
        <v>63</v>
      </c>
      <c r="B65" t="s">
        <v>47</v>
      </c>
      <c r="C65" t="s">
        <v>271</v>
      </c>
      <c r="D65" t="s">
        <v>552</v>
      </c>
      <c r="E65" t="s">
        <v>548</v>
      </c>
      <c r="F65" t="s">
        <v>639</v>
      </c>
      <c r="G65" s="2">
        <v>5474</v>
      </c>
      <c r="H65" s="2">
        <v>5474</v>
      </c>
      <c r="I65" s="2">
        <v>1.0416666666666665</v>
      </c>
      <c r="J65" s="2">
        <v>21.854166666666668</v>
      </c>
      <c r="K65" s="2" t="str">
        <f>IFERROR(INDEX(Table2[Campaign], MATCH(tab_PhaseSum[[#This Row],[Well Name]], Table2[Well Name
Actual], 0)), "A_Others")</f>
        <v>SLK - 2025</v>
      </c>
    </row>
    <row r="66" spans="1:11" x14ac:dyDescent="0.3">
      <c r="A66" s="2">
        <v>64</v>
      </c>
      <c r="B66" t="s">
        <v>47</v>
      </c>
      <c r="C66" t="s">
        <v>271</v>
      </c>
      <c r="D66" t="s">
        <v>553</v>
      </c>
      <c r="E66" t="s">
        <v>547</v>
      </c>
      <c r="F66" t="s">
        <v>640</v>
      </c>
      <c r="G66" s="2"/>
      <c r="H66" s="2"/>
      <c r="I66" s="2"/>
      <c r="J66" s="2"/>
      <c r="K66" s="2" t="str">
        <f>IFERROR(INDEX(Table2[Campaign], MATCH(tab_PhaseSum[[#This Row],[Well Name]], Table2[Well Name
Actual], 0)), "A_Others")</f>
        <v>SLK - 2025</v>
      </c>
    </row>
    <row r="67" spans="1:11" x14ac:dyDescent="0.3">
      <c r="A67" s="2">
        <v>65</v>
      </c>
      <c r="B67" t="s">
        <v>47</v>
      </c>
      <c r="C67" t="s">
        <v>271</v>
      </c>
      <c r="D67" t="s">
        <v>553</v>
      </c>
      <c r="E67" t="s">
        <v>548</v>
      </c>
      <c r="F67" t="s">
        <v>641</v>
      </c>
      <c r="G67" s="2"/>
      <c r="H67" s="2"/>
      <c r="I67" s="2"/>
      <c r="J67" s="2"/>
      <c r="K67" s="2" t="str">
        <f>IFERROR(INDEX(Table2[Campaign], MATCH(tab_PhaseSum[[#This Row],[Well Name]], Table2[Well Name
Actual], 0)), "A_Others")</f>
        <v>SLK - 2025</v>
      </c>
    </row>
    <row r="68" spans="1:11" x14ac:dyDescent="0.3">
      <c r="A68" s="2">
        <v>66</v>
      </c>
      <c r="B68" t="s">
        <v>47</v>
      </c>
      <c r="C68" t="s">
        <v>271</v>
      </c>
      <c r="D68" t="s">
        <v>553</v>
      </c>
      <c r="E68" t="s">
        <v>564</v>
      </c>
      <c r="F68" t="s">
        <v>641</v>
      </c>
      <c r="G68" s="2">
        <v>5474</v>
      </c>
      <c r="H68" s="2">
        <v>5474</v>
      </c>
      <c r="I68" s="2">
        <v>0.5625</v>
      </c>
      <c r="J68" s="2">
        <v>22.416666666666668</v>
      </c>
      <c r="K68" s="2" t="str">
        <f>IFERROR(INDEX(Table2[Campaign], MATCH(tab_PhaseSum[[#This Row],[Well Name]], Table2[Well Name
Actual], 0)), "A_Others")</f>
        <v>SLK - 2025</v>
      </c>
    </row>
    <row r="69" spans="1:11" x14ac:dyDescent="0.3">
      <c r="A69" s="2">
        <v>67</v>
      </c>
      <c r="B69" t="s">
        <v>47</v>
      </c>
      <c r="C69" t="s">
        <v>271</v>
      </c>
      <c r="D69" t="s">
        <v>554</v>
      </c>
      <c r="E69" t="s">
        <v>555</v>
      </c>
      <c r="F69" t="s">
        <v>639</v>
      </c>
      <c r="G69" s="2">
        <v>5474</v>
      </c>
      <c r="H69" s="2">
        <v>5474</v>
      </c>
      <c r="I69" s="2">
        <v>2.895833333333333</v>
      </c>
      <c r="J69" s="2">
        <v>25.3125</v>
      </c>
      <c r="K69" s="2" t="str">
        <f>IFERROR(INDEX(Table2[Campaign], MATCH(tab_PhaseSum[[#This Row],[Well Name]], Table2[Well Name
Actual], 0)), "A_Others")</f>
        <v>SLK - 2025</v>
      </c>
    </row>
    <row r="70" spans="1:11" x14ac:dyDescent="0.3">
      <c r="A70" s="2">
        <v>68</v>
      </c>
      <c r="B70" t="s">
        <v>320</v>
      </c>
      <c r="C70" t="s">
        <v>271</v>
      </c>
      <c r="D70" t="s">
        <v>478</v>
      </c>
      <c r="E70" t="s">
        <v>547</v>
      </c>
      <c r="F70" t="s">
        <v>634</v>
      </c>
      <c r="G70" s="2">
        <v>0</v>
      </c>
      <c r="H70" s="2">
        <v>1250</v>
      </c>
      <c r="I70" s="2">
        <v>2.375</v>
      </c>
      <c r="J70" s="2">
        <v>2.375</v>
      </c>
      <c r="K70" s="2" t="str">
        <f>IFERROR(INDEX(Table2[Campaign], MATCH(tab_PhaseSum[[#This Row],[Well Name]], Table2[Well Name
Actual], 0)), "A_Others")</f>
        <v>SLK - 2021</v>
      </c>
    </row>
    <row r="71" spans="1:11" x14ac:dyDescent="0.3">
      <c r="A71" s="2">
        <v>69</v>
      </c>
      <c r="B71" t="s">
        <v>320</v>
      </c>
      <c r="C71" t="s">
        <v>271</v>
      </c>
      <c r="D71" t="s">
        <v>478</v>
      </c>
      <c r="E71" t="s">
        <v>548</v>
      </c>
      <c r="F71" t="s">
        <v>635</v>
      </c>
      <c r="G71" s="2">
        <v>1250</v>
      </c>
      <c r="H71" s="2">
        <v>1250</v>
      </c>
      <c r="I71" s="2">
        <v>1.1875</v>
      </c>
      <c r="J71" s="2">
        <v>3.5625</v>
      </c>
      <c r="K71" s="2" t="str">
        <f>IFERROR(INDEX(Table2[Campaign], MATCH(tab_PhaseSum[[#This Row],[Well Name]], Table2[Well Name
Actual], 0)), "A_Others")</f>
        <v>SLK - 2021</v>
      </c>
    </row>
    <row r="72" spans="1:11" x14ac:dyDescent="0.3">
      <c r="A72" s="2">
        <v>70</v>
      </c>
      <c r="B72" t="s">
        <v>320</v>
      </c>
      <c r="C72" t="s">
        <v>271</v>
      </c>
      <c r="D72" t="s">
        <v>549</v>
      </c>
      <c r="E72" t="s">
        <v>547</v>
      </c>
      <c r="F72" t="s">
        <v>636</v>
      </c>
      <c r="G72" s="2">
        <v>1250</v>
      </c>
      <c r="H72" s="2">
        <v>2937</v>
      </c>
      <c r="I72" s="2">
        <v>2.9791666666666665</v>
      </c>
      <c r="J72" s="2">
        <v>6.5416666666666661</v>
      </c>
      <c r="K72" s="2" t="str">
        <f>IFERROR(INDEX(Table2[Campaign], MATCH(tab_PhaseSum[[#This Row],[Well Name]], Table2[Well Name
Actual], 0)), "A_Others")</f>
        <v>SLK - 2021</v>
      </c>
    </row>
    <row r="73" spans="1:11" x14ac:dyDescent="0.3">
      <c r="A73" s="2">
        <v>71</v>
      </c>
      <c r="B73" t="s">
        <v>320</v>
      </c>
      <c r="C73" t="s">
        <v>271</v>
      </c>
      <c r="D73" t="s">
        <v>549</v>
      </c>
      <c r="E73" t="s">
        <v>548</v>
      </c>
      <c r="F73" t="s">
        <v>637</v>
      </c>
      <c r="G73" s="2">
        <v>2937</v>
      </c>
      <c r="H73" s="2">
        <v>2937</v>
      </c>
      <c r="I73" s="2">
        <v>7.4791666666666661</v>
      </c>
      <c r="J73" s="2">
        <v>14.020833333333332</v>
      </c>
      <c r="K73" s="2" t="str">
        <f>IFERROR(INDEX(Table2[Campaign], MATCH(tab_PhaseSum[[#This Row],[Well Name]], Table2[Well Name
Actual], 0)), "A_Others")</f>
        <v>SLK - 2021</v>
      </c>
    </row>
    <row r="74" spans="1:11" x14ac:dyDescent="0.3">
      <c r="A74" s="2">
        <v>72</v>
      </c>
      <c r="B74" t="s">
        <v>320</v>
      </c>
      <c r="C74" t="s">
        <v>271</v>
      </c>
      <c r="D74" t="s">
        <v>550</v>
      </c>
      <c r="E74" t="s">
        <v>551</v>
      </c>
      <c r="F74" t="s">
        <v>637</v>
      </c>
      <c r="G74" s="2">
        <v>2937</v>
      </c>
      <c r="H74" s="2">
        <v>2937</v>
      </c>
      <c r="I74" s="2">
        <v>3.6666666666666665</v>
      </c>
      <c r="J74" s="2">
        <v>17.6875</v>
      </c>
      <c r="K74" s="2" t="str">
        <f>IFERROR(INDEX(Table2[Campaign], MATCH(tab_PhaseSum[[#This Row],[Well Name]], Table2[Well Name
Actual], 0)), "A_Others")</f>
        <v>SLK - 2021</v>
      </c>
    </row>
    <row r="75" spans="1:11" x14ac:dyDescent="0.3">
      <c r="A75" s="2">
        <v>73</v>
      </c>
      <c r="B75" t="s">
        <v>320</v>
      </c>
      <c r="C75" t="s">
        <v>271</v>
      </c>
      <c r="D75" t="s">
        <v>552</v>
      </c>
      <c r="E75" t="s">
        <v>547</v>
      </c>
      <c r="F75" t="s">
        <v>638</v>
      </c>
      <c r="G75" s="2">
        <v>2937</v>
      </c>
      <c r="H75" s="2">
        <v>4243</v>
      </c>
      <c r="I75" s="2">
        <v>2.3541666666666665</v>
      </c>
      <c r="J75" s="2">
        <v>20.041666666666668</v>
      </c>
      <c r="K75" s="2" t="str">
        <f>IFERROR(INDEX(Table2[Campaign], MATCH(tab_PhaseSum[[#This Row],[Well Name]], Table2[Well Name
Actual], 0)), "A_Others")</f>
        <v>SLK - 2021</v>
      </c>
    </row>
    <row r="76" spans="1:11" x14ac:dyDescent="0.3">
      <c r="A76" s="2">
        <v>74</v>
      </c>
      <c r="B76" t="s">
        <v>320</v>
      </c>
      <c r="C76" t="s">
        <v>271</v>
      </c>
      <c r="D76" t="s">
        <v>552</v>
      </c>
      <c r="E76" t="s">
        <v>548</v>
      </c>
      <c r="F76" t="s">
        <v>639</v>
      </c>
      <c r="G76" s="2">
        <v>4243</v>
      </c>
      <c r="H76" s="2">
        <v>4685</v>
      </c>
      <c r="I76" s="2">
        <v>2.020833333333333</v>
      </c>
      <c r="J76" s="2">
        <v>22.0625</v>
      </c>
      <c r="K76" s="2" t="str">
        <f>IFERROR(INDEX(Table2[Campaign], MATCH(tab_PhaseSum[[#This Row],[Well Name]], Table2[Well Name
Actual], 0)), "A_Others")</f>
        <v>SLK - 2021</v>
      </c>
    </row>
    <row r="77" spans="1:11" x14ac:dyDescent="0.3">
      <c r="A77" s="2">
        <v>75</v>
      </c>
      <c r="B77" t="s">
        <v>320</v>
      </c>
      <c r="C77" t="s">
        <v>271</v>
      </c>
      <c r="D77" t="s">
        <v>553</v>
      </c>
      <c r="E77" t="s">
        <v>547</v>
      </c>
      <c r="F77" t="s">
        <v>640</v>
      </c>
      <c r="G77" s="2"/>
      <c r="H77" s="2"/>
      <c r="I77" s="2"/>
      <c r="J77" s="2"/>
      <c r="K77" s="2" t="str">
        <f>IFERROR(INDEX(Table2[Campaign], MATCH(tab_PhaseSum[[#This Row],[Well Name]], Table2[Well Name
Actual], 0)), "A_Others")</f>
        <v>SLK - 2021</v>
      </c>
    </row>
    <row r="78" spans="1:11" x14ac:dyDescent="0.3">
      <c r="A78" s="2">
        <v>76</v>
      </c>
      <c r="B78" t="s">
        <v>320</v>
      </c>
      <c r="C78" t="s">
        <v>271</v>
      </c>
      <c r="D78" t="s">
        <v>553</v>
      </c>
      <c r="E78" t="s">
        <v>548</v>
      </c>
      <c r="F78" t="s">
        <v>641</v>
      </c>
      <c r="G78" s="2"/>
      <c r="H78" s="2"/>
      <c r="I78" s="2"/>
      <c r="J78" s="2"/>
      <c r="K78" s="2" t="str">
        <f>IFERROR(INDEX(Table2[Campaign], MATCH(tab_PhaseSum[[#This Row],[Well Name]], Table2[Well Name
Actual], 0)), "A_Others")</f>
        <v>SLK - 2021</v>
      </c>
    </row>
    <row r="79" spans="1:11" x14ac:dyDescent="0.3">
      <c r="A79" s="2">
        <v>77</v>
      </c>
      <c r="B79" t="s">
        <v>516</v>
      </c>
      <c r="C79" t="s">
        <v>271</v>
      </c>
      <c r="D79" t="s">
        <v>478</v>
      </c>
      <c r="E79" t="s">
        <v>547</v>
      </c>
      <c r="F79" t="s">
        <v>634</v>
      </c>
      <c r="G79" s="2">
        <v>191</v>
      </c>
      <c r="H79" s="2">
        <v>1365</v>
      </c>
      <c r="I79" s="2">
        <v>2.333333333333333</v>
      </c>
      <c r="J79" s="2">
        <v>2.333333333333333</v>
      </c>
      <c r="K79" s="2" t="str">
        <f>IFERROR(INDEX(Table2[Campaign], MATCH(tab_PhaseSum[[#This Row],[Well Name]], Table2[Well Name
Actual], 0)), "A_Others")</f>
        <v>SLK - 2021</v>
      </c>
    </row>
    <row r="80" spans="1:11" x14ac:dyDescent="0.3">
      <c r="A80" s="2">
        <v>78</v>
      </c>
      <c r="B80" t="s">
        <v>516</v>
      </c>
      <c r="C80" t="s">
        <v>271</v>
      </c>
      <c r="D80" t="s">
        <v>478</v>
      </c>
      <c r="E80" t="s">
        <v>548</v>
      </c>
      <c r="F80" t="s">
        <v>635</v>
      </c>
      <c r="G80" s="2">
        <v>1365</v>
      </c>
      <c r="H80" s="2">
        <v>1365</v>
      </c>
      <c r="I80" s="2">
        <v>1.5</v>
      </c>
      <c r="J80" s="2">
        <v>3.833333333333333</v>
      </c>
      <c r="K80" s="2" t="str">
        <f>IFERROR(INDEX(Table2[Campaign], MATCH(tab_PhaseSum[[#This Row],[Well Name]], Table2[Well Name
Actual], 0)), "A_Others")</f>
        <v>SLK - 2021</v>
      </c>
    </row>
    <row r="81" spans="1:11" x14ac:dyDescent="0.3">
      <c r="A81" s="2">
        <v>79</v>
      </c>
      <c r="B81" t="s">
        <v>516</v>
      </c>
      <c r="C81" t="s">
        <v>271</v>
      </c>
      <c r="D81" t="s">
        <v>549</v>
      </c>
      <c r="E81" t="s">
        <v>547</v>
      </c>
      <c r="F81" t="s">
        <v>636</v>
      </c>
      <c r="G81" s="2">
        <v>1365</v>
      </c>
      <c r="H81" s="2">
        <v>2936</v>
      </c>
      <c r="I81" s="2">
        <v>2.4375</v>
      </c>
      <c r="J81" s="2">
        <v>6.270833333333333</v>
      </c>
      <c r="K81" s="2" t="str">
        <f>IFERROR(INDEX(Table2[Campaign], MATCH(tab_PhaseSum[[#This Row],[Well Name]], Table2[Well Name
Actual], 0)), "A_Others")</f>
        <v>SLK - 2021</v>
      </c>
    </row>
    <row r="82" spans="1:11" x14ac:dyDescent="0.3">
      <c r="A82" s="2">
        <v>80</v>
      </c>
      <c r="B82" t="s">
        <v>516</v>
      </c>
      <c r="C82" t="s">
        <v>271</v>
      </c>
      <c r="D82" t="s">
        <v>549</v>
      </c>
      <c r="E82" t="s">
        <v>548</v>
      </c>
      <c r="F82" t="s">
        <v>637</v>
      </c>
      <c r="G82" s="2">
        <v>2936</v>
      </c>
      <c r="H82" s="2">
        <v>2936</v>
      </c>
      <c r="I82" s="2">
        <v>1.7916666666666665</v>
      </c>
      <c r="J82" s="2">
        <v>8.0625</v>
      </c>
      <c r="K82" s="2" t="str">
        <f>IFERROR(INDEX(Table2[Campaign], MATCH(tab_PhaseSum[[#This Row],[Well Name]], Table2[Well Name
Actual], 0)), "A_Others")</f>
        <v>SLK - 2021</v>
      </c>
    </row>
    <row r="83" spans="1:11" x14ac:dyDescent="0.3">
      <c r="A83" s="2">
        <v>81</v>
      </c>
      <c r="B83" t="s">
        <v>516</v>
      </c>
      <c r="C83" t="s">
        <v>271</v>
      </c>
      <c r="D83" t="s">
        <v>550</v>
      </c>
      <c r="E83" t="s">
        <v>551</v>
      </c>
      <c r="F83" t="s">
        <v>637</v>
      </c>
      <c r="G83" s="2">
        <v>0</v>
      </c>
      <c r="H83" s="2">
        <v>2936</v>
      </c>
      <c r="I83" s="2">
        <v>0.85416666666666663</v>
      </c>
      <c r="J83" s="2">
        <v>8.9166666666666661</v>
      </c>
      <c r="K83" s="2" t="str">
        <f>IFERROR(INDEX(Table2[Campaign], MATCH(tab_PhaseSum[[#This Row],[Well Name]], Table2[Well Name
Actual], 0)), "A_Others")</f>
        <v>SLK - 2021</v>
      </c>
    </row>
    <row r="84" spans="1:11" x14ac:dyDescent="0.3">
      <c r="A84" s="2">
        <v>82</v>
      </c>
      <c r="B84" t="s">
        <v>516</v>
      </c>
      <c r="C84" t="s">
        <v>271</v>
      </c>
      <c r="D84" t="s">
        <v>552</v>
      </c>
      <c r="E84" t="s">
        <v>547</v>
      </c>
      <c r="F84" t="s">
        <v>638</v>
      </c>
      <c r="G84" s="2">
        <v>0</v>
      </c>
      <c r="H84" s="2">
        <v>4918</v>
      </c>
      <c r="I84" s="2">
        <v>2.4375</v>
      </c>
      <c r="J84" s="2">
        <v>11.354166666666666</v>
      </c>
      <c r="K84" s="2" t="str">
        <f>IFERROR(INDEX(Table2[Campaign], MATCH(tab_PhaseSum[[#This Row],[Well Name]], Table2[Well Name
Actual], 0)), "A_Others")</f>
        <v>SLK - 2021</v>
      </c>
    </row>
    <row r="85" spans="1:11" x14ac:dyDescent="0.3">
      <c r="A85" s="2">
        <v>83</v>
      </c>
      <c r="B85" t="s">
        <v>516</v>
      </c>
      <c r="C85" t="s">
        <v>271</v>
      </c>
      <c r="D85" t="s">
        <v>552</v>
      </c>
      <c r="E85" t="s">
        <v>548</v>
      </c>
      <c r="F85" t="s">
        <v>639</v>
      </c>
      <c r="G85" s="2">
        <v>4918</v>
      </c>
      <c r="H85" s="2">
        <v>4918</v>
      </c>
      <c r="I85" s="2">
        <v>1.1451388888888889</v>
      </c>
      <c r="J85" s="2">
        <v>12.499305555555555</v>
      </c>
      <c r="K85" s="2" t="str">
        <f>IFERROR(INDEX(Table2[Campaign], MATCH(tab_PhaseSum[[#This Row],[Well Name]], Table2[Well Name
Actual], 0)), "A_Others")</f>
        <v>SLK - 2021</v>
      </c>
    </row>
    <row r="86" spans="1:11" x14ac:dyDescent="0.3">
      <c r="A86" s="2">
        <v>84</v>
      </c>
      <c r="B86" t="s">
        <v>516</v>
      </c>
      <c r="C86" t="s">
        <v>271</v>
      </c>
      <c r="D86" t="s">
        <v>553</v>
      </c>
      <c r="E86" t="s">
        <v>547</v>
      </c>
      <c r="F86" t="s">
        <v>640</v>
      </c>
      <c r="G86" s="2"/>
      <c r="H86" s="2"/>
      <c r="I86" s="2"/>
      <c r="J86" s="2"/>
      <c r="K86" s="2" t="str">
        <f>IFERROR(INDEX(Table2[Campaign], MATCH(tab_PhaseSum[[#This Row],[Well Name]], Table2[Well Name
Actual], 0)), "A_Others")</f>
        <v>SLK - 2021</v>
      </c>
    </row>
    <row r="87" spans="1:11" x14ac:dyDescent="0.3">
      <c r="A87" s="2">
        <v>85</v>
      </c>
      <c r="B87" t="s">
        <v>516</v>
      </c>
      <c r="C87" t="s">
        <v>271</v>
      </c>
      <c r="D87" t="s">
        <v>553</v>
      </c>
      <c r="E87" t="s">
        <v>548</v>
      </c>
      <c r="F87" t="s">
        <v>641</v>
      </c>
      <c r="G87" s="2"/>
      <c r="H87" s="2"/>
      <c r="I87" s="2"/>
      <c r="J87" s="2"/>
      <c r="K87" s="2" t="str">
        <f>IFERROR(INDEX(Table2[Campaign], MATCH(tab_PhaseSum[[#This Row],[Well Name]], Table2[Well Name
Actual], 0)), "A_Others")</f>
        <v>SLK - 2021</v>
      </c>
    </row>
    <row r="88" spans="1:11" x14ac:dyDescent="0.3">
      <c r="A88" s="2">
        <v>86</v>
      </c>
      <c r="B88" t="s">
        <v>42</v>
      </c>
      <c r="C88" t="s">
        <v>271</v>
      </c>
      <c r="D88" t="s">
        <v>562</v>
      </c>
      <c r="E88" t="s">
        <v>547</v>
      </c>
      <c r="F88" t="s">
        <v>634</v>
      </c>
      <c r="G88" s="2">
        <v>0</v>
      </c>
      <c r="H88" s="2">
        <v>1352</v>
      </c>
      <c r="I88" s="2">
        <v>2.208333333333333</v>
      </c>
      <c r="J88" s="2">
        <v>2.208333333333333</v>
      </c>
      <c r="K88" s="2" t="str">
        <f>IFERROR(INDEX(Table2[Campaign], MATCH(tab_PhaseSum[[#This Row],[Well Name]], Table2[Well Name
Actual], 0)), "A_Others")</f>
        <v>SLK - 2025</v>
      </c>
    </row>
    <row r="89" spans="1:11" x14ac:dyDescent="0.3">
      <c r="A89" s="2">
        <v>87</v>
      </c>
      <c r="B89" t="s">
        <v>42</v>
      </c>
      <c r="C89" t="s">
        <v>271</v>
      </c>
      <c r="D89" t="s">
        <v>478</v>
      </c>
      <c r="E89" t="s">
        <v>548</v>
      </c>
      <c r="F89" t="s">
        <v>635</v>
      </c>
      <c r="G89" s="2">
        <v>1352</v>
      </c>
      <c r="H89" s="2">
        <v>1352</v>
      </c>
      <c r="I89" s="2">
        <v>2.833333333333333</v>
      </c>
      <c r="J89" s="2">
        <v>5.0416666666666661</v>
      </c>
      <c r="K89" s="2" t="str">
        <f>IFERROR(INDEX(Table2[Campaign], MATCH(tab_PhaseSum[[#This Row],[Well Name]], Table2[Well Name
Actual], 0)), "A_Others")</f>
        <v>SLK - 2025</v>
      </c>
    </row>
    <row r="90" spans="1:11" x14ac:dyDescent="0.3">
      <c r="A90" s="2">
        <v>88</v>
      </c>
      <c r="B90" t="s">
        <v>42</v>
      </c>
      <c r="C90" t="s">
        <v>271</v>
      </c>
      <c r="D90" t="s">
        <v>549</v>
      </c>
      <c r="E90" t="s">
        <v>547</v>
      </c>
      <c r="F90" t="s">
        <v>636</v>
      </c>
      <c r="G90" s="2">
        <v>1352</v>
      </c>
      <c r="H90" s="2">
        <v>2856.9999999999995</v>
      </c>
      <c r="I90" s="2">
        <v>1.4166666666666665</v>
      </c>
      <c r="J90" s="2">
        <v>6.4583333333333321</v>
      </c>
      <c r="K90" s="2" t="str">
        <f>IFERROR(INDEX(Table2[Campaign], MATCH(tab_PhaseSum[[#This Row],[Well Name]], Table2[Well Name
Actual], 0)), "A_Others")</f>
        <v>SLK - 2025</v>
      </c>
    </row>
    <row r="91" spans="1:11" x14ac:dyDescent="0.3">
      <c r="A91" s="2">
        <v>89</v>
      </c>
      <c r="B91" t="s">
        <v>42</v>
      </c>
      <c r="C91" t="s">
        <v>271</v>
      </c>
      <c r="D91" t="s">
        <v>549</v>
      </c>
      <c r="E91" t="s">
        <v>548</v>
      </c>
      <c r="F91" t="s">
        <v>637</v>
      </c>
      <c r="G91" s="2">
        <v>2856.9999999999995</v>
      </c>
      <c r="H91" s="2">
        <v>2922.3</v>
      </c>
      <c r="I91" s="2">
        <v>3.3541666666666665</v>
      </c>
      <c r="J91" s="2">
        <v>9.8124999999999982</v>
      </c>
      <c r="K91" s="2" t="str">
        <f>IFERROR(INDEX(Table2[Campaign], MATCH(tab_PhaseSum[[#This Row],[Well Name]], Table2[Well Name
Actual], 0)), "A_Others")</f>
        <v>SLK - 2025</v>
      </c>
    </row>
    <row r="92" spans="1:11" x14ac:dyDescent="0.3">
      <c r="A92" s="2">
        <v>90</v>
      </c>
      <c r="B92" t="s">
        <v>42</v>
      </c>
      <c r="C92" t="s">
        <v>271</v>
      </c>
      <c r="D92" t="s">
        <v>550</v>
      </c>
      <c r="E92" t="s">
        <v>551</v>
      </c>
      <c r="F92" t="s">
        <v>637</v>
      </c>
      <c r="G92" s="2">
        <v>2922.3</v>
      </c>
      <c r="H92" s="2">
        <v>2922.3</v>
      </c>
      <c r="I92" s="2">
        <v>1.4791666666666665</v>
      </c>
      <c r="J92" s="2">
        <v>11.291666666666664</v>
      </c>
      <c r="K92" s="2" t="str">
        <f>IFERROR(INDEX(Table2[Campaign], MATCH(tab_PhaseSum[[#This Row],[Well Name]], Table2[Well Name
Actual], 0)), "A_Others")</f>
        <v>SLK - 2025</v>
      </c>
    </row>
    <row r="93" spans="1:11" x14ac:dyDescent="0.3">
      <c r="A93" s="2">
        <v>91</v>
      </c>
      <c r="B93" t="s">
        <v>42</v>
      </c>
      <c r="C93" t="s">
        <v>271</v>
      </c>
      <c r="D93" t="s">
        <v>552</v>
      </c>
      <c r="E93" t="s">
        <v>547</v>
      </c>
      <c r="F93" t="s">
        <v>638</v>
      </c>
      <c r="G93" s="2">
        <v>2922</v>
      </c>
      <c r="H93" s="2">
        <v>5060</v>
      </c>
      <c r="I93" s="2">
        <v>1.8333333333333333</v>
      </c>
      <c r="J93" s="2">
        <v>13.124999999999998</v>
      </c>
      <c r="K93" s="2" t="str">
        <f>IFERROR(INDEX(Table2[Campaign], MATCH(tab_PhaseSum[[#This Row],[Well Name]], Table2[Well Name
Actual], 0)), "A_Others")</f>
        <v>SLK - 2025</v>
      </c>
    </row>
    <row r="94" spans="1:11" x14ac:dyDescent="0.3">
      <c r="A94" s="2">
        <v>92</v>
      </c>
      <c r="B94" t="s">
        <v>42</v>
      </c>
      <c r="C94" t="s">
        <v>271</v>
      </c>
      <c r="D94" t="s">
        <v>552</v>
      </c>
      <c r="E94" t="s">
        <v>548</v>
      </c>
      <c r="F94" t="s">
        <v>639</v>
      </c>
      <c r="G94" s="2">
        <v>5060</v>
      </c>
      <c r="H94" s="2">
        <v>5060</v>
      </c>
      <c r="I94" s="2">
        <v>3.2916666666666665</v>
      </c>
      <c r="J94" s="2">
        <v>16.416666666666664</v>
      </c>
      <c r="K94" s="2" t="str">
        <f>IFERROR(INDEX(Table2[Campaign], MATCH(tab_PhaseSum[[#This Row],[Well Name]], Table2[Well Name
Actual], 0)), "A_Others")</f>
        <v>SLK - 2025</v>
      </c>
    </row>
    <row r="95" spans="1:11" x14ac:dyDescent="0.3">
      <c r="A95" s="2">
        <v>93</v>
      </c>
      <c r="B95" t="s">
        <v>43</v>
      </c>
      <c r="C95" t="s">
        <v>271</v>
      </c>
      <c r="D95" t="s">
        <v>562</v>
      </c>
      <c r="E95" t="s">
        <v>547</v>
      </c>
      <c r="F95" t="s">
        <v>634</v>
      </c>
      <c r="G95" s="2">
        <v>0</v>
      </c>
      <c r="H95" s="2">
        <v>1095.9999999999998</v>
      </c>
      <c r="I95" s="2">
        <v>2.375</v>
      </c>
      <c r="J95" s="2">
        <v>2.375</v>
      </c>
      <c r="K95" s="2" t="str">
        <f>IFERROR(INDEX(Table2[Campaign], MATCH(tab_PhaseSum[[#This Row],[Well Name]], Table2[Well Name
Actual], 0)), "A_Others")</f>
        <v>SLK - 2025</v>
      </c>
    </row>
    <row r="96" spans="1:11" x14ac:dyDescent="0.3">
      <c r="A96" s="2">
        <v>94</v>
      </c>
      <c r="B96" t="s">
        <v>43</v>
      </c>
      <c r="C96" t="s">
        <v>271</v>
      </c>
      <c r="D96" t="s">
        <v>478</v>
      </c>
      <c r="E96" t="s">
        <v>548</v>
      </c>
      <c r="F96" t="s">
        <v>635</v>
      </c>
      <c r="G96" s="2">
        <v>1095.9999999999998</v>
      </c>
      <c r="H96" s="2">
        <v>1355</v>
      </c>
      <c r="I96" s="2">
        <v>3.4375</v>
      </c>
      <c r="J96" s="2">
        <v>5.8125</v>
      </c>
      <c r="K96" s="2" t="str">
        <f>IFERROR(INDEX(Table2[Campaign], MATCH(tab_PhaseSum[[#This Row],[Well Name]], Table2[Well Name
Actual], 0)), "A_Others")</f>
        <v>SLK - 2025</v>
      </c>
    </row>
    <row r="97" spans="1:11" x14ac:dyDescent="0.3">
      <c r="A97" s="2">
        <v>95</v>
      </c>
      <c r="B97" t="s">
        <v>43</v>
      </c>
      <c r="C97" t="s">
        <v>271</v>
      </c>
      <c r="D97" t="s">
        <v>549</v>
      </c>
      <c r="E97" t="s">
        <v>547</v>
      </c>
      <c r="F97" t="s">
        <v>636</v>
      </c>
      <c r="G97" s="2">
        <v>1355</v>
      </c>
      <c r="H97" s="2">
        <v>2478</v>
      </c>
      <c r="I97" s="2">
        <v>1.4166666666666665</v>
      </c>
      <c r="J97" s="2">
        <v>7.2291666666666661</v>
      </c>
      <c r="K97" s="2" t="str">
        <f>IFERROR(INDEX(Table2[Campaign], MATCH(tab_PhaseSum[[#This Row],[Well Name]], Table2[Well Name
Actual], 0)), "A_Others")</f>
        <v>SLK - 2025</v>
      </c>
    </row>
    <row r="98" spans="1:11" x14ac:dyDescent="0.3">
      <c r="A98" s="2">
        <v>96</v>
      </c>
      <c r="B98" t="s">
        <v>43</v>
      </c>
      <c r="C98" t="s">
        <v>271</v>
      </c>
      <c r="D98" t="s">
        <v>549</v>
      </c>
      <c r="E98" t="s">
        <v>548</v>
      </c>
      <c r="F98" t="s">
        <v>637</v>
      </c>
      <c r="G98" s="2">
        <v>2478</v>
      </c>
      <c r="H98" s="2">
        <v>2925</v>
      </c>
      <c r="I98" s="2">
        <v>3.583333333333333</v>
      </c>
      <c r="J98" s="2">
        <v>10.8125</v>
      </c>
      <c r="K98" s="2" t="str">
        <f>IFERROR(INDEX(Table2[Campaign], MATCH(tab_PhaseSum[[#This Row],[Well Name]], Table2[Well Name
Actual], 0)), "A_Others")</f>
        <v>SLK - 2025</v>
      </c>
    </row>
    <row r="99" spans="1:11" x14ac:dyDescent="0.3">
      <c r="A99" s="2">
        <v>97</v>
      </c>
      <c r="B99" t="s">
        <v>43</v>
      </c>
      <c r="C99" t="s">
        <v>271</v>
      </c>
      <c r="D99" t="s">
        <v>550</v>
      </c>
      <c r="E99" t="s">
        <v>551</v>
      </c>
      <c r="F99" t="s">
        <v>637</v>
      </c>
      <c r="G99" s="2">
        <v>2925</v>
      </c>
      <c r="H99" s="2">
        <v>2925</v>
      </c>
      <c r="I99" s="2">
        <v>2.1041666666666665</v>
      </c>
      <c r="J99" s="2">
        <v>12.916666666666666</v>
      </c>
      <c r="K99" s="2" t="str">
        <f>IFERROR(INDEX(Table2[Campaign], MATCH(tab_PhaseSum[[#This Row],[Well Name]], Table2[Well Name
Actual], 0)), "A_Others")</f>
        <v>SLK - 2025</v>
      </c>
    </row>
    <row r="100" spans="1:11" x14ac:dyDescent="0.3">
      <c r="A100" s="2">
        <v>98</v>
      </c>
      <c r="B100" t="s">
        <v>43</v>
      </c>
      <c r="C100" t="s">
        <v>271</v>
      </c>
      <c r="D100" t="s">
        <v>552</v>
      </c>
      <c r="E100" t="s">
        <v>547</v>
      </c>
      <c r="F100" t="s">
        <v>638</v>
      </c>
      <c r="G100" s="2">
        <v>2925</v>
      </c>
      <c r="H100" s="2">
        <v>4055.0000000000005</v>
      </c>
      <c r="I100" s="2">
        <v>1</v>
      </c>
      <c r="J100" s="2">
        <v>13.916666666666666</v>
      </c>
      <c r="K100" s="2" t="str">
        <f>IFERROR(INDEX(Table2[Campaign], MATCH(tab_PhaseSum[[#This Row],[Well Name]], Table2[Well Name
Actual], 0)), "A_Others")</f>
        <v>SLK - 2025</v>
      </c>
    </row>
    <row r="101" spans="1:11" x14ac:dyDescent="0.3">
      <c r="A101" s="2">
        <v>99</v>
      </c>
      <c r="B101" t="s">
        <v>43</v>
      </c>
      <c r="C101" t="s">
        <v>271</v>
      </c>
      <c r="D101" t="s">
        <v>552</v>
      </c>
      <c r="E101" t="s">
        <v>548</v>
      </c>
      <c r="F101" t="s">
        <v>639</v>
      </c>
      <c r="G101" s="2">
        <v>4055.0000000000005</v>
      </c>
      <c r="H101" s="2">
        <v>4055.0000000000005</v>
      </c>
      <c r="I101" s="2">
        <v>1.0625</v>
      </c>
      <c r="J101" s="2">
        <v>14.979166666666666</v>
      </c>
      <c r="K101" s="2" t="str">
        <f>IFERROR(INDEX(Table2[Campaign], MATCH(tab_PhaseSum[[#This Row],[Well Name]], Table2[Well Name
Actual], 0)), "A_Others")</f>
        <v>SLK - 2025</v>
      </c>
    </row>
    <row r="102" spans="1:11" x14ac:dyDescent="0.3">
      <c r="A102" s="2">
        <v>100</v>
      </c>
      <c r="B102" t="s">
        <v>44</v>
      </c>
      <c r="C102" t="s">
        <v>271</v>
      </c>
      <c r="D102" t="s">
        <v>562</v>
      </c>
      <c r="E102" t="s">
        <v>547</v>
      </c>
      <c r="F102" t="s">
        <v>633</v>
      </c>
      <c r="G102" s="2"/>
      <c r="H102" s="2"/>
      <c r="I102" s="2"/>
      <c r="J102" s="2"/>
      <c r="K102" s="2" t="str">
        <f>IFERROR(INDEX(Table2[Campaign], MATCH(tab_PhaseSum[[#This Row],[Well Name]], Table2[Well Name
Actual], 0)), "A_Others")</f>
        <v>SLK - 2025</v>
      </c>
    </row>
    <row r="103" spans="1:11" x14ac:dyDescent="0.3">
      <c r="A103" s="2">
        <v>101</v>
      </c>
      <c r="B103" t="s">
        <v>44</v>
      </c>
      <c r="C103" t="s">
        <v>271</v>
      </c>
      <c r="D103" t="s">
        <v>478</v>
      </c>
      <c r="E103" t="s">
        <v>547</v>
      </c>
      <c r="F103" t="s">
        <v>634</v>
      </c>
      <c r="G103" s="2">
        <v>0</v>
      </c>
      <c r="H103" s="2">
        <v>2095</v>
      </c>
      <c r="I103" s="2">
        <v>2.458333333333333</v>
      </c>
      <c r="J103" s="2">
        <v>2.458333333333333</v>
      </c>
      <c r="K103" s="2" t="str">
        <f>IFERROR(INDEX(Table2[Campaign], MATCH(tab_PhaseSum[[#This Row],[Well Name]], Table2[Well Name
Actual], 0)), "A_Others")</f>
        <v>SLK - 2025</v>
      </c>
    </row>
    <row r="104" spans="1:11" x14ac:dyDescent="0.3">
      <c r="A104" s="2">
        <v>102</v>
      </c>
      <c r="B104" t="s">
        <v>44</v>
      </c>
      <c r="C104" t="s">
        <v>271</v>
      </c>
      <c r="D104" t="s">
        <v>478</v>
      </c>
      <c r="E104" t="s">
        <v>548</v>
      </c>
      <c r="F104" t="s">
        <v>635</v>
      </c>
      <c r="G104" s="2">
        <v>2095</v>
      </c>
      <c r="H104" s="2">
        <v>2095</v>
      </c>
      <c r="I104" s="2">
        <v>1.9791666666666665</v>
      </c>
      <c r="J104" s="2">
        <v>4.4375</v>
      </c>
      <c r="K104" s="2" t="str">
        <f>IFERROR(INDEX(Table2[Campaign], MATCH(tab_PhaseSum[[#This Row],[Well Name]], Table2[Well Name
Actual], 0)), "A_Others")</f>
        <v>SLK - 2025</v>
      </c>
    </row>
    <row r="105" spans="1:11" x14ac:dyDescent="0.3">
      <c r="A105" s="2">
        <v>103</v>
      </c>
      <c r="B105" t="s">
        <v>44</v>
      </c>
      <c r="C105" t="s">
        <v>271</v>
      </c>
      <c r="D105" t="s">
        <v>549</v>
      </c>
      <c r="E105" t="s">
        <v>547</v>
      </c>
      <c r="F105" t="s">
        <v>636</v>
      </c>
      <c r="G105" s="2">
        <v>2095</v>
      </c>
      <c r="H105" s="2">
        <v>4782</v>
      </c>
      <c r="I105" s="2">
        <v>4.208333333333333</v>
      </c>
      <c r="J105" s="2">
        <v>8.6458333333333321</v>
      </c>
      <c r="K105" s="2" t="str">
        <f>IFERROR(INDEX(Table2[Campaign], MATCH(tab_PhaseSum[[#This Row],[Well Name]], Table2[Well Name
Actual], 0)), "A_Others")</f>
        <v>SLK - 2025</v>
      </c>
    </row>
    <row r="106" spans="1:11" x14ac:dyDescent="0.3">
      <c r="A106" s="2">
        <v>104</v>
      </c>
      <c r="B106" t="s">
        <v>44</v>
      </c>
      <c r="C106" t="s">
        <v>271</v>
      </c>
      <c r="D106" t="s">
        <v>549</v>
      </c>
      <c r="E106" t="s">
        <v>548</v>
      </c>
      <c r="F106" t="s">
        <v>637</v>
      </c>
      <c r="G106" s="2">
        <v>4782</v>
      </c>
      <c r="H106" s="2">
        <v>4782</v>
      </c>
      <c r="I106" s="2">
        <v>2.8125</v>
      </c>
      <c r="J106" s="2">
        <v>11.458333333333332</v>
      </c>
      <c r="K106" s="2" t="str">
        <f>IFERROR(INDEX(Table2[Campaign], MATCH(tab_PhaseSum[[#This Row],[Well Name]], Table2[Well Name
Actual], 0)), "A_Others")</f>
        <v>SLK - 2025</v>
      </c>
    </row>
    <row r="107" spans="1:11" x14ac:dyDescent="0.3">
      <c r="A107" s="2">
        <v>105</v>
      </c>
      <c r="B107" t="s">
        <v>44</v>
      </c>
      <c r="C107" t="s">
        <v>271</v>
      </c>
      <c r="D107" t="s">
        <v>550</v>
      </c>
      <c r="E107" t="s">
        <v>551</v>
      </c>
      <c r="F107" t="s">
        <v>637</v>
      </c>
      <c r="G107" s="2">
        <v>4782</v>
      </c>
      <c r="H107" s="2">
        <v>4782</v>
      </c>
      <c r="I107" s="2">
        <v>2.239583333333333</v>
      </c>
      <c r="J107" s="2">
        <v>13.697916666666664</v>
      </c>
      <c r="K107" s="2" t="str">
        <f>IFERROR(INDEX(Table2[Campaign], MATCH(tab_PhaseSum[[#This Row],[Well Name]], Table2[Well Name
Actual], 0)), "A_Others")</f>
        <v>SLK - 2025</v>
      </c>
    </row>
    <row r="108" spans="1:11" x14ac:dyDescent="0.3">
      <c r="A108" s="2">
        <v>106</v>
      </c>
      <c r="B108" t="s">
        <v>44</v>
      </c>
      <c r="C108" t="s">
        <v>271</v>
      </c>
      <c r="D108" t="s">
        <v>552</v>
      </c>
      <c r="E108" t="s">
        <v>547</v>
      </c>
      <c r="F108" t="s">
        <v>638</v>
      </c>
      <c r="G108" s="2">
        <v>4782</v>
      </c>
      <c r="H108" s="2">
        <v>9000</v>
      </c>
      <c r="I108" s="2">
        <v>3.375</v>
      </c>
      <c r="J108" s="2">
        <v>17.072916666666664</v>
      </c>
      <c r="K108" s="2" t="str">
        <f>IFERROR(INDEX(Table2[Campaign], MATCH(tab_PhaseSum[[#This Row],[Well Name]], Table2[Well Name
Actual], 0)), "A_Others")</f>
        <v>SLK - 2025</v>
      </c>
    </row>
    <row r="109" spans="1:11" x14ac:dyDescent="0.3">
      <c r="A109" s="2">
        <v>107</v>
      </c>
      <c r="B109" t="s">
        <v>44</v>
      </c>
      <c r="C109" t="s">
        <v>271</v>
      </c>
      <c r="D109" t="s">
        <v>552</v>
      </c>
      <c r="E109" t="s">
        <v>548</v>
      </c>
      <c r="F109" t="s">
        <v>639</v>
      </c>
      <c r="G109" s="2"/>
      <c r="H109" s="2"/>
      <c r="I109" s="2"/>
      <c r="J109" s="2"/>
      <c r="K109" s="2" t="str">
        <f>IFERROR(INDEX(Table2[Campaign], MATCH(tab_PhaseSum[[#This Row],[Well Name]], Table2[Well Name
Actual], 0)), "A_Others")</f>
        <v>SLK - 2025</v>
      </c>
    </row>
    <row r="110" spans="1:11" x14ac:dyDescent="0.3">
      <c r="A110" s="2">
        <v>108</v>
      </c>
      <c r="B110" t="s">
        <v>44</v>
      </c>
      <c r="C110" t="s">
        <v>271</v>
      </c>
      <c r="D110" t="s">
        <v>553</v>
      </c>
      <c r="E110" t="s">
        <v>547</v>
      </c>
      <c r="F110" t="s">
        <v>640</v>
      </c>
      <c r="G110" s="2"/>
      <c r="H110" s="2"/>
      <c r="I110" s="2"/>
      <c r="J110" s="2"/>
      <c r="K110" s="2" t="str">
        <f>IFERROR(INDEX(Table2[Campaign], MATCH(tab_PhaseSum[[#This Row],[Well Name]], Table2[Well Name
Actual], 0)), "A_Others")</f>
        <v>SLK - 2025</v>
      </c>
    </row>
    <row r="111" spans="1:11" x14ac:dyDescent="0.3">
      <c r="A111" s="2">
        <v>109</v>
      </c>
      <c r="B111" t="s">
        <v>44</v>
      </c>
      <c r="C111" t="s">
        <v>271</v>
      </c>
      <c r="D111" t="s">
        <v>553</v>
      </c>
      <c r="E111" t="s">
        <v>548</v>
      </c>
      <c r="F111" t="s">
        <v>641</v>
      </c>
      <c r="G111" s="2"/>
      <c r="H111" s="2"/>
      <c r="I111" s="2"/>
      <c r="J111" s="2"/>
      <c r="K111" s="2" t="str">
        <f>IFERROR(INDEX(Table2[Campaign], MATCH(tab_PhaseSum[[#This Row],[Well Name]], Table2[Well Name
Actual], 0)), "A_Others")</f>
        <v>SLK - 2025</v>
      </c>
    </row>
    <row r="112" spans="1:11" x14ac:dyDescent="0.3">
      <c r="A112" s="2">
        <v>110</v>
      </c>
      <c r="B112" t="s">
        <v>44</v>
      </c>
      <c r="C112" t="s">
        <v>271</v>
      </c>
      <c r="D112" t="s">
        <v>563</v>
      </c>
      <c r="E112" t="s">
        <v>547</v>
      </c>
      <c r="F112" t="s">
        <v>642</v>
      </c>
      <c r="G112" s="2"/>
      <c r="H112" s="2"/>
      <c r="I112" s="2"/>
      <c r="J112" s="2"/>
      <c r="K112" s="2" t="str">
        <f>IFERROR(INDEX(Table2[Campaign], MATCH(tab_PhaseSum[[#This Row],[Well Name]], Table2[Well Name
Actual], 0)), "A_Others")</f>
        <v>SLK - 2025</v>
      </c>
    </row>
    <row r="113" spans="1:11" x14ac:dyDescent="0.3">
      <c r="A113" s="2">
        <v>111</v>
      </c>
      <c r="B113" t="s">
        <v>44</v>
      </c>
      <c r="C113" t="s">
        <v>271</v>
      </c>
      <c r="D113" t="s">
        <v>563</v>
      </c>
      <c r="E113" t="s">
        <v>548</v>
      </c>
      <c r="F113" t="s">
        <v>643</v>
      </c>
      <c r="G113" s="2"/>
      <c r="H113" s="2"/>
      <c r="I113" s="2"/>
      <c r="J113" s="2"/>
      <c r="K113" s="2" t="str">
        <f>IFERROR(INDEX(Table2[Campaign], MATCH(tab_PhaseSum[[#This Row],[Well Name]], Table2[Well Name
Actual], 0)), "A_Others")</f>
        <v>SLK - 2025</v>
      </c>
    </row>
    <row r="114" spans="1:11" x14ac:dyDescent="0.3">
      <c r="A114" s="2">
        <v>112</v>
      </c>
      <c r="B114" t="s">
        <v>44</v>
      </c>
      <c r="C114" t="s">
        <v>271</v>
      </c>
      <c r="D114" t="s">
        <v>552</v>
      </c>
      <c r="E114" t="s">
        <v>564</v>
      </c>
      <c r="F114" t="s">
        <v>638</v>
      </c>
      <c r="G114" s="2">
        <v>9000</v>
      </c>
      <c r="H114" s="2">
        <v>9000</v>
      </c>
      <c r="I114" s="2">
        <v>2.1979166666666665</v>
      </c>
      <c r="J114" s="2">
        <v>19.270833333333332</v>
      </c>
      <c r="K114" s="2" t="str">
        <f>IFERROR(INDEX(Table2[Campaign], MATCH(tab_PhaseSum[[#This Row],[Well Name]], Table2[Well Name
Actual], 0)), "A_Others")</f>
        <v>SLK - 2025</v>
      </c>
    </row>
    <row r="115" spans="1:11" x14ac:dyDescent="0.3">
      <c r="A115" s="2">
        <v>113</v>
      </c>
      <c r="B115" t="s">
        <v>44</v>
      </c>
      <c r="C115" t="s">
        <v>271</v>
      </c>
      <c r="D115" t="s">
        <v>552</v>
      </c>
      <c r="E115" t="s">
        <v>548</v>
      </c>
      <c r="F115" t="s">
        <v>638</v>
      </c>
      <c r="G115" s="2">
        <v>0</v>
      </c>
      <c r="H115" s="2">
        <v>9000</v>
      </c>
      <c r="I115" s="2">
        <v>1.1875</v>
      </c>
      <c r="J115" s="2">
        <v>20.458333333333332</v>
      </c>
      <c r="K115" s="2" t="str">
        <f>IFERROR(INDEX(Table2[Campaign], MATCH(tab_PhaseSum[[#This Row],[Well Name]], Table2[Well Name
Actual], 0)), "A_Others")</f>
        <v>SLK - 2025</v>
      </c>
    </row>
    <row r="116" spans="1:11" x14ac:dyDescent="0.3">
      <c r="A116" s="2">
        <v>114</v>
      </c>
      <c r="B116" t="s">
        <v>44</v>
      </c>
      <c r="C116" t="s">
        <v>271</v>
      </c>
      <c r="D116" t="s">
        <v>552</v>
      </c>
      <c r="E116" t="s">
        <v>565</v>
      </c>
      <c r="F116" t="s">
        <v>638</v>
      </c>
      <c r="G116" s="2"/>
      <c r="H116" s="2"/>
      <c r="I116" s="2"/>
      <c r="J116" s="2"/>
      <c r="K116" s="2" t="str">
        <f>IFERROR(INDEX(Table2[Campaign], MATCH(tab_PhaseSum[[#This Row],[Well Name]], Table2[Well Name
Actual], 0)), "A_Others")</f>
        <v>SLK - 2025</v>
      </c>
    </row>
    <row r="117" spans="1:11" x14ac:dyDescent="0.3">
      <c r="A117" s="2">
        <v>115</v>
      </c>
      <c r="B117" t="s">
        <v>44</v>
      </c>
      <c r="C117" t="s">
        <v>271</v>
      </c>
      <c r="D117" t="s">
        <v>552</v>
      </c>
      <c r="E117" t="s">
        <v>547</v>
      </c>
      <c r="F117" t="s">
        <v>638</v>
      </c>
      <c r="G117" s="2"/>
      <c r="H117" s="2"/>
      <c r="I117" s="2"/>
      <c r="J117" s="2"/>
      <c r="K117" s="2" t="str">
        <f>IFERROR(INDEX(Table2[Campaign], MATCH(tab_PhaseSum[[#This Row],[Well Name]], Table2[Well Name
Actual], 0)), "A_Others")</f>
        <v>SLK - 2025</v>
      </c>
    </row>
    <row r="118" spans="1:11" x14ac:dyDescent="0.3">
      <c r="A118" s="2">
        <v>116</v>
      </c>
      <c r="B118" t="s">
        <v>44</v>
      </c>
      <c r="C118" t="s">
        <v>271</v>
      </c>
      <c r="D118" t="s">
        <v>552</v>
      </c>
      <c r="E118" t="s">
        <v>548</v>
      </c>
      <c r="F118" t="s">
        <v>639</v>
      </c>
      <c r="G118" s="2"/>
      <c r="H118" s="2"/>
      <c r="I118" s="2"/>
      <c r="J118" s="2"/>
      <c r="K118" s="2" t="str">
        <f>IFERROR(INDEX(Table2[Campaign], MATCH(tab_PhaseSum[[#This Row],[Well Name]], Table2[Well Name
Actual], 0)), "A_Others")</f>
        <v>SLK - 2025</v>
      </c>
    </row>
    <row r="119" spans="1:11" x14ac:dyDescent="0.3">
      <c r="A119" s="2">
        <v>117</v>
      </c>
      <c r="B119" t="s">
        <v>44</v>
      </c>
      <c r="C119" t="s">
        <v>271</v>
      </c>
      <c r="D119" t="s">
        <v>553</v>
      </c>
      <c r="E119" t="s">
        <v>547</v>
      </c>
      <c r="F119" t="s">
        <v>640</v>
      </c>
      <c r="G119" s="2"/>
      <c r="H119" s="2"/>
      <c r="I119" s="2"/>
      <c r="J119" s="2"/>
      <c r="K119" s="2" t="str">
        <f>IFERROR(INDEX(Table2[Campaign], MATCH(tab_PhaseSum[[#This Row],[Well Name]], Table2[Well Name
Actual], 0)), "A_Others")</f>
        <v>SLK - 2025</v>
      </c>
    </row>
    <row r="120" spans="1:11" x14ac:dyDescent="0.3">
      <c r="A120" s="2">
        <v>118</v>
      </c>
      <c r="B120" t="s">
        <v>44</v>
      </c>
      <c r="C120" t="s">
        <v>271</v>
      </c>
      <c r="D120" t="s">
        <v>553</v>
      </c>
      <c r="E120" t="s">
        <v>548</v>
      </c>
      <c r="F120" t="s">
        <v>641</v>
      </c>
      <c r="G120" s="2"/>
      <c r="H120" s="2"/>
      <c r="I120" s="2"/>
      <c r="J120" s="2"/>
      <c r="K120" s="2" t="str">
        <f>IFERROR(INDEX(Table2[Campaign], MATCH(tab_PhaseSum[[#This Row],[Well Name]], Table2[Well Name
Actual], 0)), "A_Others")</f>
        <v>SLK - 2025</v>
      </c>
    </row>
    <row r="121" spans="1:11" x14ac:dyDescent="0.3">
      <c r="A121" s="2">
        <v>119</v>
      </c>
      <c r="B121" t="s">
        <v>45</v>
      </c>
      <c r="C121" t="s">
        <v>271</v>
      </c>
      <c r="D121" t="s">
        <v>562</v>
      </c>
      <c r="E121" t="s">
        <v>547</v>
      </c>
      <c r="F121" t="s">
        <v>633</v>
      </c>
      <c r="G121" s="2"/>
      <c r="H121" s="2"/>
      <c r="I121" s="2"/>
      <c r="J121" s="2"/>
      <c r="K121" s="2" t="str">
        <f>IFERROR(INDEX(Table2[Campaign], MATCH(tab_PhaseSum[[#This Row],[Well Name]], Table2[Well Name
Actual], 0)), "A_Others")</f>
        <v>SLK - 2025</v>
      </c>
    </row>
    <row r="122" spans="1:11" x14ac:dyDescent="0.3">
      <c r="A122" s="2">
        <v>120</v>
      </c>
      <c r="B122" t="s">
        <v>45</v>
      </c>
      <c r="C122" t="s">
        <v>271</v>
      </c>
      <c r="D122" t="s">
        <v>478</v>
      </c>
      <c r="E122" t="s">
        <v>547</v>
      </c>
      <c r="F122" t="s">
        <v>634</v>
      </c>
      <c r="G122" s="2">
        <v>0</v>
      </c>
      <c r="H122" s="2">
        <v>2054</v>
      </c>
      <c r="I122" s="2">
        <v>2.458333333333333</v>
      </c>
      <c r="J122" s="2">
        <v>2.458333333333333</v>
      </c>
      <c r="K122" s="2" t="str">
        <f>IFERROR(INDEX(Table2[Campaign], MATCH(tab_PhaseSum[[#This Row],[Well Name]], Table2[Well Name
Actual], 0)), "A_Others")</f>
        <v>SLK - 2025</v>
      </c>
    </row>
    <row r="123" spans="1:11" x14ac:dyDescent="0.3">
      <c r="A123" s="2">
        <v>121</v>
      </c>
      <c r="B123" t="s">
        <v>45</v>
      </c>
      <c r="C123" t="s">
        <v>271</v>
      </c>
      <c r="D123" t="s">
        <v>478</v>
      </c>
      <c r="E123" t="s">
        <v>548</v>
      </c>
      <c r="F123" t="s">
        <v>635</v>
      </c>
      <c r="G123" s="2">
        <v>2054</v>
      </c>
      <c r="H123" s="2">
        <v>2054</v>
      </c>
      <c r="I123" s="2">
        <v>1.5</v>
      </c>
      <c r="J123" s="2">
        <v>3.958333333333333</v>
      </c>
      <c r="K123" s="2" t="str">
        <f>IFERROR(INDEX(Table2[Campaign], MATCH(tab_PhaseSum[[#This Row],[Well Name]], Table2[Well Name
Actual], 0)), "A_Others")</f>
        <v>SLK - 2025</v>
      </c>
    </row>
    <row r="124" spans="1:11" x14ac:dyDescent="0.3">
      <c r="A124" s="2">
        <v>122</v>
      </c>
      <c r="B124" t="s">
        <v>45</v>
      </c>
      <c r="C124" t="s">
        <v>271</v>
      </c>
      <c r="D124" t="s">
        <v>549</v>
      </c>
      <c r="E124" t="s">
        <v>547</v>
      </c>
      <c r="F124" t="s">
        <v>636</v>
      </c>
      <c r="G124" s="2">
        <v>2054</v>
      </c>
      <c r="H124" s="2">
        <v>4609.9999999999991</v>
      </c>
      <c r="I124" s="2">
        <v>3.3125</v>
      </c>
      <c r="J124" s="2">
        <v>7.270833333333333</v>
      </c>
      <c r="K124" s="2" t="str">
        <f>IFERROR(INDEX(Table2[Campaign], MATCH(tab_PhaseSum[[#This Row],[Well Name]], Table2[Well Name
Actual], 0)), "A_Others")</f>
        <v>SLK - 2025</v>
      </c>
    </row>
    <row r="125" spans="1:11" x14ac:dyDescent="0.3">
      <c r="A125" s="2">
        <v>123</v>
      </c>
      <c r="B125" t="s">
        <v>45</v>
      </c>
      <c r="C125" t="s">
        <v>271</v>
      </c>
      <c r="D125" t="s">
        <v>549</v>
      </c>
      <c r="E125" t="s">
        <v>548</v>
      </c>
      <c r="F125" t="s">
        <v>637</v>
      </c>
      <c r="G125" s="2">
        <v>4609.9999999999991</v>
      </c>
      <c r="H125" s="2">
        <v>4609.9999999999991</v>
      </c>
      <c r="I125" s="2">
        <v>3.4166666666666665</v>
      </c>
      <c r="J125" s="2">
        <v>10.6875</v>
      </c>
      <c r="K125" s="2" t="str">
        <f>IFERROR(INDEX(Table2[Campaign], MATCH(tab_PhaseSum[[#This Row],[Well Name]], Table2[Well Name
Actual], 0)), "A_Others")</f>
        <v>SLK - 2025</v>
      </c>
    </row>
    <row r="126" spans="1:11" x14ac:dyDescent="0.3">
      <c r="A126" s="2">
        <v>124</v>
      </c>
      <c r="B126" t="s">
        <v>45</v>
      </c>
      <c r="C126" t="s">
        <v>271</v>
      </c>
      <c r="D126" t="s">
        <v>550</v>
      </c>
      <c r="E126" t="s">
        <v>551</v>
      </c>
      <c r="F126" t="s">
        <v>637</v>
      </c>
      <c r="G126" s="2"/>
      <c r="H126" s="2"/>
      <c r="I126" s="2"/>
      <c r="J126" s="2"/>
      <c r="K126" s="2" t="str">
        <f>IFERROR(INDEX(Table2[Campaign], MATCH(tab_PhaseSum[[#This Row],[Well Name]], Table2[Well Name
Actual], 0)), "A_Others")</f>
        <v>SLK - 2025</v>
      </c>
    </row>
    <row r="127" spans="1:11" x14ac:dyDescent="0.3">
      <c r="A127" s="2">
        <v>125</v>
      </c>
      <c r="B127" t="s">
        <v>45</v>
      </c>
      <c r="C127" t="s">
        <v>271</v>
      </c>
      <c r="D127" t="s">
        <v>552</v>
      </c>
      <c r="E127" t="s">
        <v>547</v>
      </c>
      <c r="F127" t="s">
        <v>638</v>
      </c>
      <c r="G127" s="2">
        <v>4609.9999999999991</v>
      </c>
      <c r="H127" s="2">
        <v>6500</v>
      </c>
      <c r="I127" s="2">
        <v>2.625</v>
      </c>
      <c r="J127" s="2">
        <v>13.3125</v>
      </c>
      <c r="K127" s="2" t="str">
        <f>IFERROR(INDEX(Table2[Campaign], MATCH(tab_PhaseSum[[#This Row],[Well Name]], Table2[Well Name
Actual], 0)), "A_Others")</f>
        <v>SLK - 2025</v>
      </c>
    </row>
    <row r="128" spans="1:11" x14ac:dyDescent="0.3">
      <c r="A128" s="2">
        <v>126</v>
      </c>
      <c r="B128" t="s">
        <v>45</v>
      </c>
      <c r="C128" t="s">
        <v>271</v>
      </c>
      <c r="D128" t="s">
        <v>552</v>
      </c>
      <c r="E128" t="s">
        <v>548</v>
      </c>
      <c r="F128" t="s">
        <v>639</v>
      </c>
      <c r="G128" s="2">
        <v>6500</v>
      </c>
      <c r="H128" s="2">
        <v>6500</v>
      </c>
      <c r="I128" s="2">
        <v>0.625</v>
      </c>
      <c r="J128" s="2">
        <v>13.9375</v>
      </c>
      <c r="K128" s="2" t="str">
        <f>IFERROR(INDEX(Table2[Campaign], MATCH(tab_PhaseSum[[#This Row],[Well Name]], Table2[Well Name
Actual], 0)), "A_Others")</f>
        <v>SLK - 2025</v>
      </c>
    </row>
    <row r="129" spans="1:11" x14ac:dyDescent="0.3">
      <c r="A129" s="2">
        <v>127</v>
      </c>
      <c r="B129" t="s">
        <v>45</v>
      </c>
      <c r="C129" t="s">
        <v>271</v>
      </c>
      <c r="D129" t="s">
        <v>553</v>
      </c>
      <c r="E129" t="s">
        <v>547</v>
      </c>
      <c r="F129" t="s">
        <v>640</v>
      </c>
      <c r="G129" s="2">
        <v>6500</v>
      </c>
      <c r="H129" s="2">
        <v>8050.0000000000009</v>
      </c>
      <c r="I129" s="2">
        <v>4.4166666666666661</v>
      </c>
      <c r="J129" s="2">
        <v>18.354166666666664</v>
      </c>
      <c r="K129" s="2" t="str">
        <f>IFERROR(INDEX(Table2[Campaign], MATCH(tab_PhaseSum[[#This Row],[Well Name]], Table2[Well Name
Actual], 0)), "A_Others")</f>
        <v>SLK - 2025</v>
      </c>
    </row>
    <row r="130" spans="1:11" x14ac:dyDescent="0.3">
      <c r="A130" s="2">
        <v>128</v>
      </c>
      <c r="B130" t="s">
        <v>45</v>
      </c>
      <c r="C130" t="s">
        <v>271</v>
      </c>
      <c r="D130" t="s">
        <v>553</v>
      </c>
      <c r="E130" t="s">
        <v>548</v>
      </c>
      <c r="F130" t="s">
        <v>641</v>
      </c>
      <c r="G130" s="2">
        <v>8050.0000000000009</v>
      </c>
      <c r="H130" s="2">
        <v>8050.0000000000009</v>
      </c>
      <c r="I130" s="2">
        <v>1.6458333333333333</v>
      </c>
      <c r="J130" s="2">
        <v>19.999999999999996</v>
      </c>
      <c r="K130" s="2" t="str">
        <f>IFERROR(INDEX(Table2[Campaign], MATCH(tab_PhaseSum[[#This Row],[Well Name]], Table2[Well Name
Actual], 0)), "A_Others")</f>
        <v>SLK - 2025</v>
      </c>
    </row>
    <row r="131" spans="1:11" x14ac:dyDescent="0.3">
      <c r="A131" s="2">
        <v>129</v>
      </c>
      <c r="B131" t="s">
        <v>45</v>
      </c>
      <c r="C131" t="s">
        <v>271</v>
      </c>
      <c r="D131" t="s">
        <v>563</v>
      </c>
      <c r="E131" t="s">
        <v>547</v>
      </c>
      <c r="F131" t="s">
        <v>642</v>
      </c>
      <c r="G131" s="2"/>
      <c r="H131" s="2"/>
      <c r="I131" s="2"/>
      <c r="J131" s="2"/>
      <c r="K131" s="2" t="str">
        <f>IFERROR(INDEX(Table2[Campaign], MATCH(tab_PhaseSum[[#This Row],[Well Name]], Table2[Well Name
Actual], 0)), "A_Others")</f>
        <v>SLK - 2025</v>
      </c>
    </row>
    <row r="132" spans="1:11" x14ac:dyDescent="0.3">
      <c r="A132" s="2">
        <v>130</v>
      </c>
      <c r="B132" t="s">
        <v>45</v>
      </c>
      <c r="C132" t="s">
        <v>271</v>
      </c>
      <c r="D132" t="s">
        <v>563</v>
      </c>
      <c r="E132" t="s">
        <v>548</v>
      </c>
      <c r="F132" t="s">
        <v>643</v>
      </c>
      <c r="G132" s="2"/>
      <c r="H132" s="2"/>
      <c r="I132" s="2"/>
      <c r="J132" s="2"/>
      <c r="K132" s="2" t="str">
        <f>IFERROR(INDEX(Table2[Campaign], MATCH(tab_PhaseSum[[#This Row],[Well Name]], Table2[Well Name
Actual], 0)), "A_Others")</f>
        <v>SLK - 2025</v>
      </c>
    </row>
    <row r="133" spans="1:11" x14ac:dyDescent="0.3">
      <c r="A133" s="2">
        <v>131</v>
      </c>
      <c r="B133" t="s">
        <v>48</v>
      </c>
      <c r="C133" t="s">
        <v>271</v>
      </c>
      <c r="D133" t="s">
        <v>562</v>
      </c>
      <c r="E133" t="s">
        <v>547</v>
      </c>
      <c r="F133" t="s">
        <v>634</v>
      </c>
      <c r="G133" s="2">
        <v>0</v>
      </c>
      <c r="H133" s="2">
        <v>1665</v>
      </c>
      <c r="I133" s="2">
        <v>2.6666666666666665</v>
      </c>
      <c r="J133" s="2">
        <v>2.6666666666666665</v>
      </c>
      <c r="K133" s="2" t="str">
        <f>IFERROR(INDEX(Table2[Campaign], MATCH(tab_PhaseSum[[#This Row],[Well Name]], Table2[Well Name
Actual], 0)), "A_Others")</f>
        <v>SLK - 2025</v>
      </c>
    </row>
    <row r="134" spans="1:11" x14ac:dyDescent="0.3">
      <c r="A134" s="2">
        <v>132</v>
      </c>
      <c r="B134" t="s">
        <v>48</v>
      </c>
      <c r="C134" t="s">
        <v>271</v>
      </c>
      <c r="D134" t="s">
        <v>478</v>
      </c>
      <c r="E134" t="s">
        <v>548</v>
      </c>
      <c r="F134" t="s">
        <v>635</v>
      </c>
      <c r="G134" s="2">
        <v>1665</v>
      </c>
      <c r="H134" s="2">
        <v>1665</v>
      </c>
      <c r="I134" s="2">
        <v>2.833333333333333</v>
      </c>
      <c r="J134" s="2">
        <v>5.5</v>
      </c>
      <c r="K134" s="2" t="str">
        <f>IFERROR(INDEX(Table2[Campaign], MATCH(tab_PhaseSum[[#This Row],[Well Name]], Table2[Well Name
Actual], 0)), "A_Others")</f>
        <v>SLK - 2025</v>
      </c>
    </row>
    <row r="135" spans="1:11" x14ac:dyDescent="0.3">
      <c r="A135" s="2">
        <v>133</v>
      </c>
      <c r="B135" t="s">
        <v>48</v>
      </c>
      <c r="C135" t="s">
        <v>271</v>
      </c>
      <c r="D135" t="s">
        <v>549</v>
      </c>
      <c r="E135" t="s">
        <v>547</v>
      </c>
      <c r="F135" t="s">
        <v>636</v>
      </c>
      <c r="G135" s="2">
        <v>1665</v>
      </c>
      <c r="H135" s="2">
        <v>3653.9999999999995</v>
      </c>
      <c r="I135" s="2">
        <v>1.9375</v>
      </c>
      <c r="J135" s="2">
        <v>7.4375</v>
      </c>
      <c r="K135" s="2" t="str">
        <f>IFERROR(INDEX(Table2[Campaign], MATCH(tab_PhaseSum[[#This Row],[Well Name]], Table2[Well Name
Actual], 0)), "A_Others")</f>
        <v>SLK - 2025</v>
      </c>
    </row>
    <row r="136" spans="1:11" x14ac:dyDescent="0.3">
      <c r="A136" s="2">
        <v>134</v>
      </c>
      <c r="B136" t="s">
        <v>48</v>
      </c>
      <c r="C136" t="s">
        <v>271</v>
      </c>
      <c r="D136" t="s">
        <v>549</v>
      </c>
      <c r="E136" t="s">
        <v>548</v>
      </c>
      <c r="F136" t="s">
        <v>637</v>
      </c>
      <c r="G136" s="2">
        <v>3653.9999999999995</v>
      </c>
      <c r="H136" s="2">
        <v>3653.9999999999995</v>
      </c>
      <c r="I136" s="2">
        <v>3.125</v>
      </c>
      <c r="J136" s="2">
        <v>10.5625</v>
      </c>
      <c r="K136" s="2" t="str">
        <f>IFERROR(INDEX(Table2[Campaign], MATCH(tab_PhaseSum[[#This Row],[Well Name]], Table2[Well Name
Actual], 0)), "A_Others")</f>
        <v>SLK - 2025</v>
      </c>
    </row>
    <row r="137" spans="1:11" x14ac:dyDescent="0.3">
      <c r="A137" s="2">
        <v>135</v>
      </c>
      <c r="B137" t="s">
        <v>48</v>
      </c>
      <c r="C137" t="s">
        <v>271</v>
      </c>
      <c r="D137" t="s">
        <v>550</v>
      </c>
      <c r="E137" t="s">
        <v>551</v>
      </c>
      <c r="F137" t="s">
        <v>637</v>
      </c>
      <c r="G137" s="2">
        <v>3653.9999999999995</v>
      </c>
      <c r="H137" s="2">
        <v>3653.9999999999995</v>
      </c>
      <c r="I137" s="2">
        <v>2.020833333333333</v>
      </c>
      <c r="J137" s="2">
        <v>12.583333333333332</v>
      </c>
      <c r="K137" s="2" t="str">
        <f>IFERROR(INDEX(Table2[Campaign], MATCH(tab_PhaseSum[[#This Row],[Well Name]], Table2[Well Name
Actual], 0)), "A_Others")</f>
        <v>SLK - 2025</v>
      </c>
    </row>
    <row r="138" spans="1:11" x14ac:dyDescent="0.3">
      <c r="A138" s="2">
        <v>136</v>
      </c>
      <c r="B138" t="s">
        <v>48</v>
      </c>
      <c r="C138" t="s">
        <v>271</v>
      </c>
      <c r="D138" t="s">
        <v>552</v>
      </c>
      <c r="E138" t="s">
        <v>547</v>
      </c>
      <c r="F138" t="s">
        <v>638</v>
      </c>
      <c r="G138" s="2">
        <v>3653.9999999999995</v>
      </c>
      <c r="H138" s="2">
        <v>5500</v>
      </c>
      <c r="I138" s="2">
        <v>1.75</v>
      </c>
      <c r="J138" s="2">
        <v>14.333333333333332</v>
      </c>
      <c r="K138" s="2" t="str">
        <f>IFERROR(INDEX(Table2[Campaign], MATCH(tab_PhaseSum[[#This Row],[Well Name]], Table2[Well Name
Actual], 0)), "A_Others")</f>
        <v>SLK - 2025</v>
      </c>
    </row>
    <row r="139" spans="1:11" x14ac:dyDescent="0.3">
      <c r="A139" s="2">
        <v>137</v>
      </c>
      <c r="B139" t="s">
        <v>48</v>
      </c>
      <c r="C139" t="s">
        <v>271</v>
      </c>
      <c r="D139" t="s">
        <v>552</v>
      </c>
      <c r="E139" t="s">
        <v>548</v>
      </c>
      <c r="F139" t="s">
        <v>639</v>
      </c>
      <c r="G139" s="2">
        <v>5500</v>
      </c>
      <c r="H139" s="2">
        <v>5500</v>
      </c>
      <c r="I139" s="2">
        <v>2.2291666666666665</v>
      </c>
      <c r="J139" s="2">
        <v>16.5625</v>
      </c>
      <c r="K139" s="2" t="str">
        <f>IFERROR(INDEX(Table2[Campaign], MATCH(tab_PhaseSum[[#This Row],[Well Name]], Table2[Well Name
Actual], 0)), "A_Others")</f>
        <v>SLK - 2025</v>
      </c>
    </row>
    <row r="140" spans="1:11" x14ac:dyDescent="0.3">
      <c r="A140" s="2">
        <v>138</v>
      </c>
      <c r="B140" t="s">
        <v>345</v>
      </c>
      <c r="C140" t="s">
        <v>271</v>
      </c>
      <c r="D140" t="s">
        <v>566</v>
      </c>
      <c r="E140" t="s">
        <v>567</v>
      </c>
      <c r="F140" t="s">
        <v>224</v>
      </c>
      <c r="G140" s="2"/>
      <c r="H140" s="2"/>
      <c r="I140" s="2">
        <v>6.208333333333333</v>
      </c>
      <c r="J140" s="2">
        <v>6.208333333333333</v>
      </c>
      <c r="K140" s="2" t="str">
        <f>IFERROR(INDEX(Table2[Campaign], MATCH(tab_PhaseSum[[#This Row],[Well Name]], Table2[Well Name
Actual], 0)), "A_Others")</f>
        <v>A_Others</v>
      </c>
    </row>
    <row r="141" spans="1:11" x14ac:dyDescent="0.3">
      <c r="A141" s="2">
        <v>139</v>
      </c>
      <c r="B141" t="s">
        <v>345</v>
      </c>
      <c r="C141" t="s">
        <v>265</v>
      </c>
      <c r="D141" t="s">
        <v>566</v>
      </c>
      <c r="E141" t="s">
        <v>567</v>
      </c>
      <c r="F141" t="s">
        <v>224</v>
      </c>
      <c r="G141" s="2"/>
      <c r="H141" s="2"/>
      <c r="I141" s="2"/>
      <c r="J141" s="2"/>
      <c r="K141" s="2" t="str">
        <f>IFERROR(INDEX(Table2[Campaign], MATCH(tab_PhaseSum[[#This Row],[Well Name]], Table2[Well Name
Actual], 0)), "A_Others")</f>
        <v>A_Others</v>
      </c>
    </row>
    <row r="142" spans="1:11" x14ac:dyDescent="0.3">
      <c r="A142" s="2">
        <v>140</v>
      </c>
      <c r="B142" t="s">
        <v>345</v>
      </c>
      <c r="C142" t="s">
        <v>271</v>
      </c>
      <c r="D142" t="s">
        <v>562</v>
      </c>
      <c r="E142" t="s">
        <v>547</v>
      </c>
      <c r="F142" t="s">
        <v>645</v>
      </c>
      <c r="G142" s="2">
        <v>44.999999999999993</v>
      </c>
      <c r="H142" s="2">
        <v>403</v>
      </c>
      <c r="I142" s="2">
        <v>6.958333333333333</v>
      </c>
      <c r="J142" s="2">
        <v>13.166666666666666</v>
      </c>
      <c r="K142" s="2" t="str">
        <f>IFERROR(INDEX(Table2[Campaign], MATCH(tab_PhaseSum[[#This Row],[Well Name]], Table2[Well Name
Actual], 0)), "A_Others")</f>
        <v>A_Others</v>
      </c>
    </row>
    <row r="143" spans="1:11" x14ac:dyDescent="0.3">
      <c r="A143" s="2">
        <v>141</v>
      </c>
      <c r="B143" t="s">
        <v>345</v>
      </c>
      <c r="C143" t="s">
        <v>265</v>
      </c>
      <c r="D143" t="s">
        <v>576</v>
      </c>
      <c r="E143" t="s">
        <v>576</v>
      </c>
      <c r="F143" t="s">
        <v>224</v>
      </c>
      <c r="G143" s="2"/>
      <c r="H143" s="2"/>
      <c r="I143" s="2"/>
      <c r="J143" s="2"/>
      <c r="K143" s="2" t="str">
        <f>IFERROR(INDEX(Table2[Campaign], MATCH(tab_PhaseSum[[#This Row],[Well Name]], Table2[Well Name
Actual], 0)), "A_Others")</f>
        <v>A_Others</v>
      </c>
    </row>
    <row r="144" spans="1:11" x14ac:dyDescent="0.3">
      <c r="A144" s="2">
        <v>142</v>
      </c>
      <c r="B144" t="s">
        <v>345</v>
      </c>
      <c r="C144" t="s">
        <v>271</v>
      </c>
      <c r="D144" t="s">
        <v>562</v>
      </c>
      <c r="E144" t="s">
        <v>548</v>
      </c>
      <c r="F144" t="s">
        <v>633</v>
      </c>
      <c r="G144" s="2">
        <v>403</v>
      </c>
      <c r="H144" s="2">
        <v>481</v>
      </c>
      <c r="I144" s="2">
        <v>1.4375</v>
      </c>
      <c r="J144" s="2">
        <v>14.604166666666666</v>
      </c>
      <c r="K144" s="2" t="str">
        <f>IFERROR(INDEX(Table2[Campaign], MATCH(tab_PhaseSum[[#This Row],[Well Name]], Table2[Well Name
Actual], 0)), "A_Others")</f>
        <v>A_Others</v>
      </c>
    </row>
    <row r="145" spans="1:11" x14ac:dyDescent="0.3">
      <c r="A145" s="2">
        <v>143</v>
      </c>
      <c r="B145" t="s">
        <v>345</v>
      </c>
      <c r="C145" t="s">
        <v>271</v>
      </c>
      <c r="D145" t="s">
        <v>568</v>
      </c>
      <c r="E145" t="s">
        <v>547</v>
      </c>
      <c r="F145" t="s">
        <v>634</v>
      </c>
      <c r="G145" s="2">
        <v>481</v>
      </c>
      <c r="H145" s="2">
        <v>1530</v>
      </c>
      <c r="I145" s="2">
        <v>14.104166666666666</v>
      </c>
      <c r="J145" s="2">
        <v>28.708333333333332</v>
      </c>
      <c r="K145" s="2" t="str">
        <f>IFERROR(INDEX(Table2[Campaign], MATCH(tab_PhaseSum[[#This Row],[Well Name]], Table2[Well Name
Actual], 0)), "A_Others")</f>
        <v>A_Others</v>
      </c>
    </row>
    <row r="146" spans="1:11" x14ac:dyDescent="0.3">
      <c r="A146" s="2">
        <v>144</v>
      </c>
      <c r="B146" t="s">
        <v>345</v>
      </c>
      <c r="C146" t="s">
        <v>271</v>
      </c>
      <c r="D146" t="s">
        <v>568</v>
      </c>
      <c r="E146" t="s">
        <v>548</v>
      </c>
      <c r="F146" t="s">
        <v>635</v>
      </c>
      <c r="G146" s="2">
        <v>1530</v>
      </c>
      <c r="H146" s="2">
        <v>1530</v>
      </c>
      <c r="I146" s="2">
        <v>3.875</v>
      </c>
      <c r="J146" s="2">
        <v>32.583333333333329</v>
      </c>
      <c r="K146" s="2" t="str">
        <f>IFERROR(INDEX(Table2[Campaign], MATCH(tab_PhaseSum[[#This Row],[Well Name]], Table2[Well Name
Actual], 0)), "A_Others")</f>
        <v>A_Others</v>
      </c>
    </row>
    <row r="147" spans="1:11" x14ac:dyDescent="0.3">
      <c r="A147" s="2">
        <v>145</v>
      </c>
      <c r="B147" t="s">
        <v>345</v>
      </c>
      <c r="C147" t="s">
        <v>271</v>
      </c>
      <c r="D147" t="s">
        <v>549</v>
      </c>
      <c r="E147" t="s">
        <v>547</v>
      </c>
      <c r="F147" t="s">
        <v>636</v>
      </c>
      <c r="G147" s="2">
        <v>1530</v>
      </c>
      <c r="H147" s="2">
        <v>4505</v>
      </c>
      <c r="I147" s="2">
        <v>8.3333333333333321</v>
      </c>
      <c r="J147" s="2">
        <v>40.916666666666657</v>
      </c>
      <c r="K147" s="2" t="str">
        <f>IFERROR(INDEX(Table2[Campaign], MATCH(tab_PhaseSum[[#This Row],[Well Name]], Table2[Well Name
Actual], 0)), "A_Others")</f>
        <v>A_Others</v>
      </c>
    </row>
    <row r="148" spans="1:11" x14ac:dyDescent="0.3">
      <c r="A148" s="2">
        <v>146</v>
      </c>
      <c r="B148" t="s">
        <v>345</v>
      </c>
      <c r="C148" t="s">
        <v>271</v>
      </c>
      <c r="D148" t="s">
        <v>549</v>
      </c>
      <c r="E148" t="s">
        <v>548</v>
      </c>
      <c r="F148" t="s">
        <v>637</v>
      </c>
      <c r="G148" s="2">
        <v>4505</v>
      </c>
      <c r="H148" s="2">
        <v>4505</v>
      </c>
      <c r="I148" s="2">
        <v>4.833333333333333</v>
      </c>
      <c r="J148" s="2">
        <v>45.749999999999993</v>
      </c>
      <c r="K148" s="2" t="str">
        <f>IFERROR(INDEX(Table2[Campaign], MATCH(tab_PhaseSum[[#This Row],[Well Name]], Table2[Well Name
Actual], 0)), "A_Others")</f>
        <v>A_Others</v>
      </c>
    </row>
    <row r="149" spans="1:11" x14ac:dyDescent="0.3">
      <c r="A149" s="2">
        <v>147</v>
      </c>
      <c r="B149" t="s">
        <v>345</v>
      </c>
      <c r="C149" t="s">
        <v>271</v>
      </c>
      <c r="D149" t="s">
        <v>569</v>
      </c>
      <c r="E149" t="s">
        <v>547</v>
      </c>
      <c r="F149" t="s">
        <v>638</v>
      </c>
      <c r="G149" s="2">
        <v>4505</v>
      </c>
      <c r="H149" s="2">
        <v>7383</v>
      </c>
      <c r="I149" s="2">
        <v>13.770833333333332</v>
      </c>
      <c r="J149" s="2">
        <v>59.520833333333329</v>
      </c>
      <c r="K149" s="2" t="str">
        <f>IFERROR(INDEX(Table2[Campaign], MATCH(tab_PhaseSum[[#This Row],[Well Name]], Table2[Well Name
Actual], 0)), "A_Others")</f>
        <v>A_Others</v>
      </c>
    </row>
    <row r="150" spans="1:11" x14ac:dyDescent="0.3">
      <c r="A150" s="2">
        <v>148</v>
      </c>
      <c r="B150" t="s">
        <v>345</v>
      </c>
      <c r="C150" t="s">
        <v>271</v>
      </c>
      <c r="D150" t="s">
        <v>552</v>
      </c>
      <c r="E150" t="s">
        <v>548</v>
      </c>
      <c r="F150" t="s">
        <v>646</v>
      </c>
      <c r="G150" s="2">
        <v>7383</v>
      </c>
      <c r="H150" s="2">
        <v>7383</v>
      </c>
      <c r="I150" s="2">
        <v>0.95833333333333326</v>
      </c>
      <c r="J150" s="2">
        <v>60.479166666666664</v>
      </c>
      <c r="K150" s="2" t="str">
        <f>IFERROR(INDEX(Table2[Campaign], MATCH(tab_PhaseSum[[#This Row],[Well Name]], Table2[Well Name
Actual], 0)), "A_Others")</f>
        <v>A_Others</v>
      </c>
    </row>
    <row r="151" spans="1:11" x14ac:dyDescent="0.3">
      <c r="A151" s="2">
        <v>149</v>
      </c>
      <c r="B151" t="s">
        <v>345</v>
      </c>
      <c r="C151" t="s">
        <v>271</v>
      </c>
      <c r="D151" t="s">
        <v>553</v>
      </c>
      <c r="E151" t="s">
        <v>547</v>
      </c>
      <c r="F151" t="s">
        <v>647</v>
      </c>
      <c r="G151" s="2">
        <v>7383</v>
      </c>
      <c r="H151" s="2">
        <v>7949.9999999999991</v>
      </c>
      <c r="I151" s="2">
        <v>3.020833333333333</v>
      </c>
      <c r="J151" s="2">
        <v>63.5</v>
      </c>
      <c r="K151" s="2" t="str">
        <f>IFERROR(INDEX(Table2[Campaign], MATCH(tab_PhaseSum[[#This Row],[Well Name]], Table2[Well Name
Actual], 0)), "A_Others")</f>
        <v>A_Others</v>
      </c>
    </row>
    <row r="152" spans="1:11" x14ac:dyDescent="0.3">
      <c r="A152" s="2">
        <v>150</v>
      </c>
      <c r="B152" t="s">
        <v>345</v>
      </c>
      <c r="C152" t="s">
        <v>271</v>
      </c>
      <c r="D152" t="s">
        <v>550</v>
      </c>
      <c r="E152" t="s">
        <v>551</v>
      </c>
      <c r="F152" t="s">
        <v>637</v>
      </c>
      <c r="G152" s="2">
        <v>7949.9999999999991</v>
      </c>
      <c r="H152" s="2">
        <v>7949.9999999999991</v>
      </c>
      <c r="I152" s="2">
        <v>3.75</v>
      </c>
      <c r="J152" s="2">
        <v>67.25</v>
      </c>
      <c r="K152" s="2" t="str">
        <f>IFERROR(INDEX(Table2[Campaign], MATCH(tab_PhaseSum[[#This Row],[Well Name]], Table2[Well Name
Actual], 0)), "A_Others")</f>
        <v>A_Others</v>
      </c>
    </row>
    <row r="153" spans="1:11" x14ac:dyDescent="0.3">
      <c r="A153" s="2">
        <v>151</v>
      </c>
      <c r="B153" t="s">
        <v>345</v>
      </c>
      <c r="C153" t="s">
        <v>271</v>
      </c>
      <c r="D153" t="s">
        <v>553</v>
      </c>
      <c r="E153" t="s">
        <v>548</v>
      </c>
      <c r="F153" t="s">
        <v>643</v>
      </c>
      <c r="G153" s="2">
        <v>7949.9999999999991</v>
      </c>
      <c r="H153" s="2">
        <v>7949.9999999999991</v>
      </c>
      <c r="I153" s="2">
        <v>1.2083333333333333</v>
      </c>
      <c r="J153" s="2">
        <v>68.458333333333329</v>
      </c>
      <c r="K153" s="2" t="str">
        <f>IFERROR(INDEX(Table2[Campaign], MATCH(tab_PhaseSum[[#This Row],[Well Name]], Table2[Well Name
Actual], 0)), "A_Others")</f>
        <v>A_Others</v>
      </c>
    </row>
    <row r="154" spans="1:11" x14ac:dyDescent="0.3">
      <c r="A154" s="2">
        <v>152</v>
      </c>
      <c r="B154" t="s">
        <v>345</v>
      </c>
      <c r="C154" t="s">
        <v>271</v>
      </c>
      <c r="D154" t="s">
        <v>574</v>
      </c>
      <c r="E154" t="s">
        <v>575</v>
      </c>
      <c r="F154" t="s">
        <v>643</v>
      </c>
      <c r="G154" s="2">
        <v>7949.9999999999991</v>
      </c>
      <c r="H154" s="2">
        <v>7949.9999999999991</v>
      </c>
      <c r="I154" s="2">
        <v>0.54166666666666663</v>
      </c>
      <c r="J154" s="2">
        <v>69</v>
      </c>
      <c r="K154" s="2" t="str">
        <f>IFERROR(INDEX(Table2[Campaign], MATCH(tab_PhaseSum[[#This Row],[Well Name]], Table2[Well Name
Actual], 0)), "A_Others")</f>
        <v>A_Others</v>
      </c>
    </row>
    <row r="155" spans="1:11" x14ac:dyDescent="0.3">
      <c r="A155" s="2">
        <v>153</v>
      </c>
      <c r="B155" t="s">
        <v>40</v>
      </c>
      <c r="C155" t="s">
        <v>271</v>
      </c>
      <c r="D155" t="s">
        <v>478</v>
      </c>
      <c r="E155" t="s">
        <v>547</v>
      </c>
      <c r="F155" t="s">
        <v>634</v>
      </c>
      <c r="G155" s="2">
        <v>0</v>
      </c>
      <c r="H155" s="2">
        <v>1749.9999999999998</v>
      </c>
      <c r="I155" s="2">
        <v>2.4791666666666665</v>
      </c>
      <c r="J155" s="2">
        <v>2.4791666666666665</v>
      </c>
      <c r="K155" s="2" t="str">
        <f>IFERROR(INDEX(Table2[Campaign], MATCH(tab_PhaseSum[[#This Row],[Well Name]], Table2[Well Name
Actual], 0)), "A_Others")</f>
        <v>SLK - 2021</v>
      </c>
    </row>
    <row r="156" spans="1:11" x14ac:dyDescent="0.3">
      <c r="A156" s="2">
        <v>154</v>
      </c>
      <c r="B156" t="s">
        <v>40</v>
      </c>
      <c r="C156" t="s">
        <v>410</v>
      </c>
      <c r="D156" t="s">
        <v>549</v>
      </c>
      <c r="E156" t="s">
        <v>565</v>
      </c>
      <c r="F156" t="s">
        <v>637</v>
      </c>
      <c r="G156" s="2"/>
      <c r="H156" s="2"/>
      <c r="I156" s="2">
        <v>13.270833333333332</v>
      </c>
      <c r="J156" s="2">
        <v>13.270833333333332</v>
      </c>
      <c r="K156" s="2" t="str">
        <f>IFERROR(INDEX(Table2[Campaign], MATCH(tab_PhaseSum[[#This Row],[Well Name]], Table2[Well Name
Actual], 0)), "A_Others")</f>
        <v>SLK - 2021</v>
      </c>
    </row>
    <row r="157" spans="1:11" x14ac:dyDescent="0.3">
      <c r="A157" s="2">
        <v>155</v>
      </c>
      <c r="B157" t="s">
        <v>40</v>
      </c>
      <c r="C157" t="s">
        <v>271</v>
      </c>
      <c r="D157" t="s">
        <v>478</v>
      </c>
      <c r="E157" t="s">
        <v>548</v>
      </c>
      <c r="F157" t="s">
        <v>635</v>
      </c>
      <c r="G157" s="2">
        <v>1749.9999999999998</v>
      </c>
      <c r="H157" s="2">
        <v>1749.9999999999998</v>
      </c>
      <c r="I157" s="2">
        <v>2.1354166666666665</v>
      </c>
      <c r="J157" s="2">
        <v>4.614583333333333</v>
      </c>
      <c r="K157" s="2" t="str">
        <f>IFERROR(INDEX(Table2[Campaign], MATCH(tab_PhaseSum[[#This Row],[Well Name]], Table2[Well Name
Actual], 0)), "A_Others")</f>
        <v>SLK - 2021</v>
      </c>
    </row>
    <row r="158" spans="1:11" x14ac:dyDescent="0.3">
      <c r="A158" s="2">
        <v>156</v>
      </c>
      <c r="B158" t="s">
        <v>40</v>
      </c>
      <c r="C158" t="s">
        <v>410</v>
      </c>
      <c r="D158" t="s">
        <v>552</v>
      </c>
      <c r="E158" t="s">
        <v>547</v>
      </c>
      <c r="F158" t="s">
        <v>638</v>
      </c>
      <c r="G158" s="2"/>
      <c r="H158" s="2"/>
      <c r="I158" s="2"/>
      <c r="J158" s="2"/>
      <c r="K158" s="2" t="str">
        <f>IFERROR(INDEX(Table2[Campaign], MATCH(tab_PhaseSum[[#This Row],[Well Name]], Table2[Well Name
Actual], 0)), "A_Others")</f>
        <v>SLK - 2021</v>
      </c>
    </row>
    <row r="159" spans="1:11" x14ac:dyDescent="0.3">
      <c r="A159" s="2">
        <v>157</v>
      </c>
      <c r="B159" t="s">
        <v>40</v>
      </c>
      <c r="C159" t="s">
        <v>271</v>
      </c>
      <c r="D159" t="s">
        <v>549</v>
      </c>
      <c r="E159" t="s">
        <v>547</v>
      </c>
      <c r="F159" t="s">
        <v>636</v>
      </c>
      <c r="G159" s="2">
        <v>1749.9999999999998</v>
      </c>
      <c r="H159" s="2">
        <v>4554</v>
      </c>
      <c r="I159" s="2">
        <v>3.65625</v>
      </c>
      <c r="J159" s="2">
        <v>8.2708333333333321</v>
      </c>
      <c r="K159" s="2" t="str">
        <f>IFERROR(INDEX(Table2[Campaign], MATCH(tab_PhaseSum[[#This Row],[Well Name]], Table2[Well Name
Actual], 0)), "A_Others")</f>
        <v>SLK - 2021</v>
      </c>
    </row>
    <row r="160" spans="1:11" x14ac:dyDescent="0.3">
      <c r="A160" s="2">
        <v>158</v>
      </c>
      <c r="B160" t="s">
        <v>40</v>
      </c>
      <c r="C160" t="s">
        <v>410</v>
      </c>
      <c r="D160" t="s">
        <v>552</v>
      </c>
      <c r="E160" t="s">
        <v>548</v>
      </c>
      <c r="F160" t="s">
        <v>639</v>
      </c>
      <c r="G160" s="2"/>
      <c r="H160" s="2"/>
      <c r="I160" s="2"/>
      <c r="J160" s="2"/>
      <c r="K160" s="2" t="str">
        <f>IFERROR(INDEX(Table2[Campaign], MATCH(tab_PhaseSum[[#This Row],[Well Name]], Table2[Well Name
Actual], 0)), "A_Others")</f>
        <v>SLK - 2021</v>
      </c>
    </row>
    <row r="161" spans="1:11" x14ac:dyDescent="0.3">
      <c r="A161" s="2">
        <v>159</v>
      </c>
      <c r="B161" t="s">
        <v>40</v>
      </c>
      <c r="C161" t="s">
        <v>271</v>
      </c>
      <c r="D161" t="s">
        <v>549</v>
      </c>
      <c r="E161" t="s">
        <v>548</v>
      </c>
      <c r="F161" t="s">
        <v>637</v>
      </c>
      <c r="G161" s="2">
        <v>4554</v>
      </c>
      <c r="H161" s="2">
        <v>4554</v>
      </c>
      <c r="I161" s="2">
        <v>2.895833333333333</v>
      </c>
      <c r="J161" s="2">
        <v>11.166666666666664</v>
      </c>
      <c r="K161" s="2" t="str">
        <f>IFERROR(INDEX(Table2[Campaign], MATCH(tab_PhaseSum[[#This Row],[Well Name]], Table2[Well Name
Actual], 0)), "A_Others")</f>
        <v>SLK - 2021</v>
      </c>
    </row>
    <row r="162" spans="1:11" x14ac:dyDescent="0.3">
      <c r="A162" s="2">
        <v>160</v>
      </c>
      <c r="B162" t="s">
        <v>40</v>
      </c>
      <c r="C162" t="s">
        <v>410</v>
      </c>
      <c r="D162" t="s">
        <v>553</v>
      </c>
      <c r="E162" t="s">
        <v>547</v>
      </c>
      <c r="F162" t="s">
        <v>640</v>
      </c>
      <c r="G162" s="2"/>
      <c r="H162" s="2"/>
      <c r="I162" s="2"/>
      <c r="J162" s="2"/>
      <c r="K162" s="2" t="str">
        <f>IFERROR(INDEX(Table2[Campaign], MATCH(tab_PhaseSum[[#This Row],[Well Name]], Table2[Well Name
Actual], 0)), "A_Others")</f>
        <v>SLK - 2021</v>
      </c>
    </row>
    <row r="163" spans="1:11" x14ac:dyDescent="0.3">
      <c r="A163" s="2">
        <v>161</v>
      </c>
      <c r="B163" t="s">
        <v>40</v>
      </c>
      <c r="C163" t="s">
        <v>271</v>
      </c>
      <c r="D163" t="s">
        <v>550</v>
      </c>
      <c r="E163" t="s">
        <v>551</v>
      </c>
      <c r="F163" t="s">
        <v>637</v>
      </c>
      <c r="G163" s="2">
        <v>4554</v>
      </c>
      <c r="H163" s="2">
        <v>4554</v>
      </c>
      <c r="I163" s="2">
        <v>1.7083333333333333</v>
      </c>
      <c r="J163" s="2">
        <v>12.874999999999998</v>
      </c>
      <c r="K163" s="2" t="str">
        <f>IFERROR(INDEX(Table2[Campaign], MATCH(tab_PhaseSum[[#This Row],[Well Name]], Table2[Well Name
Actual], 0)), "A_Others")</f>
        <v>SLK - 2021</v>
      </c>
    </row>
    <row r="164" spans="1:11" x14ac:dyDescent="0.3">
      <c r="A164" s="2">
        <v>162</v>
      </c>
      <c r="B164" t="s">
        <v>40</v>
      </c>
      <c r="C164" t="s">
        <v>410</v>
      </c>
      <c r="D164" t="s">
        <v>553</v>
      </c>
      <c r="E164" t="s">
        <v>548</v>
      </c>
      <c r="F164" t="s">
        <v>641</v>
      </c>
      <c r="G164" s="2"/>
      <c r="H164" s="2"/>
      <c r="I164" s="2"/>
      <c r="J164" s="2"/>
      <c r="K164" s="2" t="str">
        <f>IFERROR(INDEX(Table2[Campaign], MATCH(tab_PhaseSum[[#This Row],[Well Name]], Table2[Well Name
Actual], 0)), "A_Others")</f>
        <v>SLK - 2021</v>
      </c>
    </row>
    <row r="165" spans="1:11" x14ac:dyDescent="0.3">
      <c r="A165" s="2">
        <v>163</v>
      </c>
      <c r="B165" t="s">
        <v>40</v>
      </c>
      <c r="C165" t="s">
        <v>271</v>
      </c>
      <c r="D165" t="s">
        <v>552</v>
      </c>
      <c r="E165" t="s">
        <v>547</v>
      </c>
      <c r="F165" t="s">
        <v>638</v>
      </c>
      <c r="G165" s="2">
        <v>4554</v>
      </c>
      <c r="H165" s="2">
        <v>7532</v>
      </c>
      <c r="I165" s="2">
        <v>3.395833333333333</v>
      </c>
      <c r="J165" s="2">
        <v>16.270833333333332</v>
      </c>
      <c r="K165" s="2" t="str">
        <f>IFERROR(INDEX(Table2[Campaign], MATCH(tab_PhaseSum[[#This Row],[Well Name]], Table2[Well Name
Actual], 0)), "A_Others")</f>
        <v>SLK - 2021</v>
      </c>
    </row>
    <row r="166" spans="1:11" x14ac:dyDescent="0.3">
      <c r="A166" s="2">
        <v>164</v>
      </c>
      <c r="B166" t="s">
        <v>40</v>
      </c>
      <c r="C166" t="s">
        <v>410</v>
      </c>
      <c r="D166" t="s">
        <v>553</v>
      </c>
      <c r="E166" t="s">
        <v>547</v>
      </c>
      <c r="F166" t="s">
        <v>642</v>
      </c>
      <c r="G166" s="2"/>
      <c r="H166" s="2"/>
      <c r="I166" s="2"/>
      <c r="J166" s="2"/>
      <c r="K166" s="2" t="str">
        <f>IFERROR(INDEX(Table2[Campaign], MATCH(tab_PhaseSum[[#This Row],[Well Name]], Table2[Well Name
Actual], 0)), "A_Others")</f>
        <v>SLK - 2021</v>
      </c>
    </row>
    <row r="167" spans="1:11" x14ac:dyDescent="0.3">
      <c r="A167" s="2">
        <v>165</v>
      </c>
      <c r="B167" t="s">
        <v>40</v>
      </c>
      <c r="C167" t="s">
        <v>271</v>
      </c>
      <c r="D167" t="s">
        <v>552</v>
      </c>
      <c r="E167" t="s">
        <v>548</v>
      </c>
      <c r="F167" t="s">
        <v>639</v>
      </c>
      <c r="G167" s="2">
        <v>7532</v>
      </c>
      <c r="H167" s="2">
        <v>7532</v>
      </c>
      <c r="I167" s="2">
        <v>0.72916666666666663</v>
      </c>
      <c r="J167" s="2">
        <v>17</v>
      </c>
      <c r="K167" s="2" t="str">
        <f>IFERROR(INDEX(Table2[Campaign], MATCH(tab_PhaseSum[[#This Row],[Well Name]], Table2[Well Name
Actual], 0)), "A_Others")</f>
        <v>SLK - 2021</v>
      </c>
    </row>
    <row r="168" spans="1:11" x14ac:dyDescent="0.3">
      <c r="A168" s="2">
        <v>166</v>
      </c>
      <c r="B168" t="s">
        <v>40</v>
      </c>
      <c r="C168" t="s">
        <v>410</v>
      </c>
      <c r="D168" t="s">
        <v>563</v>
      </c>
      <c r="E168" t="s">
        <v>548</v>
      </c>
      <c r="F168" t="s">
        <v>643</v>
      </c>
      <c r="G168" s="2"/>
      <c r="H168" s="2"/>
      <c r="I168" s="2"/>
      <c r="J168" s="2"/>
      <c r="K168" s="2" t="str">
        <f>IFERROR(INDEX(Table2[Campaign], MATCH(tab_PhaseSum[[#This Row],[Well Name]], Table2[Well Name
Actual], 0)), "A_Others")</f>
        <v>SLK - 2021</v>
      </c>
    </row>
    <row r="169" spans="1:11" x14ac:dyDescent="0.3">
      <c r="A169" s="2">
        <v>167</v>
      </c>
      <c r="B169" t="s">
        <v>40</v>
      </c>
      <c r="C169" t="s">
        <v>271</v>
      </c>
      <c r="D169" t="s">
        <v>553</v>
      </c>
      <c r="E169" t="s">
        <v>547</v>
      </c>
      <c r="F169" t="s">
        <v>640</v>
      </c>
      <c r="G169" s="2">
        <v>7532</v>
      </c>
      <c r="H169" s="2">
        <v>8919</v>
      </c>
      <c r="I169" s="2">
        <v>2.84375</v>
      </c>
      <c r="J169" s="2">
        <v>19.84375</v>
      </c>
      <c r="K169" s="2" t="str">
        <f>IFERROR(INDEX(Table2[Campaign], MATCH(tab_PhaseSum[[#This Row],[Well Name]], Table2[Well Name
Actual], 0)), "A_Others")</f>
        <v>SLK - 2021</v>
      </c>
    </row>
    <row r="170" spans="1:11" x14ac:dyDescent="0.3">
      <c r="A170" s="2">
        <v>168</v>
      </c>
      <c r="B170" t="s">
        <v>40</v>
      </c>
      <c r="C170" t="s">
        <v>271</v>
      </c>
      <c r="D170" t="s">
        <v>553</v>
      </c>
      <c r="E170" t="s">
        <v>548</v>
      </c>
      <c r="F170" t="s">
        <v>641</v>
      </c>
      <c r="G170" s="2">
        <v>8919</v>
      </c>
      <c r="H170" s="2">
        <v>8919</v>
      </c>
      <c r="I170" s="2">
        <v>2.1979166666666665</v>
      </c>
      <c r="J170" s="2">
        <v>22.041666666666668</v>
      </c>
      <c r="K170" s="2" t="str">
        <f>IFERROR(INDEX(Table2[Campaign], MATCH(tab_PhaseSum[[#This Row],[Well Name]], Table2[Well Name
Actual], 0)), "A_Others")</f>
        <v>SLK - 2021</v>
      </c>
    </row>
    <row r="171" spans="1:11" x14ac:dyDescent="0.3">
      <c r="A171" s="2">
        <v>169</v>
      </c>
      <c r="B171" t="s">
        <v>50</v>
      </c>
      <c r="C171" t="s">
        <v>271</v>
      </c>
      <c r="D171" t="s">
        <v>562</v>
      </c>
      <c r="E171" t="s">
        <v>547</v>
      </c>
      <c r="F171" t="s">
        <v>634</v>
      </c>
      <c r="G171" s="2">
        <v>0</v>
      </c>
      <c r="H171" s="2">
        <v>1950</v>
      </c>
      <c r="I171" s="2">
        <v>2.1041666666666665</v>
      </c>
      <c r="J171" s="2">
        <v>2.1041666666666665</v>
      </c>
      <c r="K171" s="2" t="str">
        <f>IFERROR(INDEX(Table2[Campaign], MATCH(tab_PhaseSum[[#This Row],[Well Name]], Table2[Well Name
Actual], 0)), "A_Others")</f>
        <v>SLK - 2025</v>
      </c>
    </row>
    <row r="172" spans="1:11" x14ac:dyDescent="0.3">
      <c r="A172" s="2">
        <v>170</v>
      </c>
      <c r="B172" t="s">
        <v>50</v>
      </c>
      <c r="C172" t="s">
        <v>271</v>
      </c>
      <c r="D172" t="s">
        <v>478</v>
      </c>
      <c r="E172" t="s">
        <v>548</v>
      </c>
      <c r="F172" t="s">
        <v>635</v>
      </c>
      <c r="G172" s="2">
        <v>1950</v>
      </c>
      <c r="H172" s="2">
        <v>1955</v>
      </c>
      <c r="I172" s="2">
        <v>2.625</v>
      </c>
      <c r="J172" s="2">
        <v>4.7291666666666661</v>
      </c>
      <c r="K172" s="2" t="str">
        <f>IFERROR(INDEX(Table2[Campaign], MATCH(tab_PhaseSum[[#This Row],[Well Name]], Table2[Well Name
Actual], 0)), "A_Others")</f>
        <v>SLK - 2025</v>
      </c>
    </row>
    <row r="173" spans="1:11" x14ac:dyDescent="0.3">
      <c r="A173" s="2">
        <v>171</v>
      </c>
      <c r="B173" t="s">
        <v>50</v>
      </c>
      <c r="C173" t="s">
        <v>271</v>
      </c>
      <c r="D173" t="s">
        <v>549</v>
      </c>
      <c r="E173" t="s">
        <v>547</v>
      </c>
      <c r="F173" t="s">
        <v>636</v>
      </c>
      <c r="G173" s="2">
        <v>1955</v>
      </c>
      <c r="H173" s="2">
        <v>4495</v>
      </c>
      <c r="I173" s="2">
        <v>1.7708333333333333</v>
      </c>
      <c r="J173" s="2">
        <v>6.4999999999999991</v>
      </c>
      <c r="K173" s="2" t="str">
        <f>IFERROR(INDEX(Table2[Campaign], MATCH(tab_PhaseSum[[#This Row],[Well Name]], Table2[Well Name
Actual], 0)), "A_Others")</f>
        <v>SLK - 2025</v>
      </c>
    </row>
    <row r="174" spans="1:11" x14ac:dyDescent="0.3">
      <c r="A174" s="2">
        <v>172</v>
      </c>
      <c r="B174" t="s">
        <v>50</v>
      </c>
      <c r="C174" t="s">
        <v>271</v>
      </c>
      <c r="D174" t="s">
        <v>549</v>
      </c>
      <c r="E174" t="s">
        <v>548</v>
      </c>
      <c r="F174" t="s">
        <v>637</v>
      </c>
      <c r="G174" s="2">
        <v>4495</v>
      </c>
      <c r="H174" s="2">
        <v>4495</v>
      </c>
      <c r="I174" s="2">
        <v>4.8125</v>
      </c>
      <c r="J174" s="2">
        <v>11.3125</v>
      </c>
      <c r="K174" s="2" t="str">
        <f>IFERROR(INDEX(Table2[Campaign], MATCH(tab_PhaseSum[[#This Row],[Well Name]], Table2[Well Name
Actual], 0)), "A_Others")</f>
        <v>SLK - 2025</v>
      </c>
    </row>
    <row r="175" spans="1:11" x14ac:dyDescent="0.3">
      <c r="A175" s="2">
        <v>173</v>
      </c>
      <c r="B175" t="s">
        <v>50</v>
      </c>
      <c r="C175" t="s">
        <v>271</v>
      </c>
      <c r="D175" t="s">
        <v>552</v>
      </c>
      <c r="E175" t="s">
        <v>547</v>
      </c>
      <c r="F175" t="s">
        <v>638</v>
      </c>
      <c r="G175" s="2">
        <v>4495</v>
      </c>
      <c r="H175" s="2">
        <v>7343</v>
      </c>
      <c r="I175" s="2">
        <v>5.5416666666666661</v>
      </c>
      <c r="J175" s="2">
        <v>16.854166666666664</v>
      </c>
      <c r="K175" s="2" t="str">
        <f>IFERROR(INDEX(Table2[Campaign], MATCH(tab_PhaseSum[[#This Row],[Well Name]], Table2[Well Name
Actual], 0)), "A_Others")</f>
        <v>SLK - 2025</v>
      </c>
    </row>
    <row r="176" spans="1:11" x14ac:dyDescent="0.3">
      <c r="A176" s="2">
        <v>174</v>
      </c>
      <c r="B176" t="s">
        <v>50</v>
      </c>
      <c r="C176" t="s">
        <v>271</v>
      </c>
      <c r="D176" t="s">
        <v>552</v>
      </c>
      <c r="E176" t="s">
        <v>548</v>
      </c>
      <c r="F176" t="s">
        <v>639</v>
      </c>
      <c r="G176" s="2">
        <v>7343</v>
      </c>
      <c r="H176" s="2">
        <v>7343</v>
      </c>
      <c r="I176" s="2">
        <v>1.7708333333333333</v>
      </c>
      <c r="J176" s="2">
        <v>18.624999999999996</v>
      </c>
      <c r="K176" s="2" t="str">
        <f>IFERROR(INDEX(Table2[Campaign], MATCH(tab_PhaseSum[[#This Row],[Well Name]], Table2[Well Name
Actual], 0)), "A_Others")</f>
        <v>SLK - 2025</v>
      </c>
    </row>
    <row r="177" spans="1:11" x14ac:dyDescent="0.3">
      <c r="A177" s="2">
        <v>175</v>
      </c>
      <c r="B177" t="s">
        <v>50</v>
      </c>
      <c r="C177" t="s">
        <v>271</v>
      </c>
      <c r="D177" t="s">
        <v>553</v>
      </c>
      <c r="E177" t="s">
        <v>547</v>
      </c>
      <c r="F177" t="s">
        <v>640</v>
      </c>
      <c r="G177" s="2">
        <v>7343</v>
      </c>
      <c r="H177" s="2">
        <v>9000</v>
      </c>
      <c r="I177" s="2">
        <v>1.6666666666666665</v>
      </c>
      <c r="J177" s="2">
        <v>20.291666666666664</v>
      </c>
      <c r="K177" s="2" t="str">
        <f>IFERROR(INDEX(Table2[Campaign], MATCH(tab_PhaseSum[[#This Row],[Well Name]], Table2[Well Name
Actual], 0)), "A_Others")</f>
        <v>SLK - 2025</v>
      </c>
    </row>
    <row r="178" spans="1:11" x14ac:dyDescent="0.3">
      <c r="A178" s="2">
        <v>176</v>
      </c>
      <c r="B178" t="s">
        <v>50</v>
      </c>
      <c r="C178" t="s">
        <v>271</v>
      </c>
      <c r="D178" t="s">
        <v>553</v>
      </c>
      <c r="E178" t="s">
        <v>548</v>
      </c>
      <c r="F178" t="s">
        <v>641</v>
      </c>
      <c r="G178" s="2">
        <v>9000</v>
      </c>
      <c r="H178" s="2">
        <v>9000</v>
      </c>
      <c r="I178" s="2">
        <v>2.0416666666666665</v>
      </c>
      <c r="J178" s="2">
        <v>22.333333333333332</v>
      </c>
      <c r="K178" s="2" t="str">
        <f>IFERROR(INDEX(Table2[Campaign], MATCH(tab_PhaseSum[[#This Row],[Well Name]], Table2[Well Name
Actual], 0)), "A_Others")</f>
        <v>SLK - 2025</v>
      </c>
    </row>
    <row r="179" spans="1:11" x14ac:dyDescent="0.3">
      <c r="A179" s="2">
        <v>177</v>
      </c>
      <c r="B179" t="s">
        <v>50</v>
      </c>
      <c r="C179" t="s">
        <v>271</v>
      </c>
      <c r="D179" t="s">
        <v>563</v>
      </c>
      <c r="E179" t="s">
        <v>547</v>
      </c>
      <c r="F179" t="s">
        <v>642</v>
      </c>
      <c r="G179" s="2"/>
      <c r="H179" s="2"/>
      <c r="I179" s="2"/>
      <c r="J179" s="2"/>
      <c r="K179" s="2" t="str">
        <f>IFERROR(INDEX(Table2[Campaign], MATCH(tab_PhaseSum[[#This Row],[Well Name]], Table2[Well Name
Actual], 0)), "A_Others")</f>
        <v>SLK - 2025</v>
      </c>
    </row>
    <row r="180" spans="1:11" x14ac:dyDescent="0.3">
      <c r="A180" s="2">
        <v>178</v>
      </c>
      <c r="B180" t="s">
        <v>50</v>
      </c>
      <c r="C180" t="s">
        <v>271</v>
      </c>
      <c r="D180" t="s">
        <v>563</v>
      </c>
      <c r="E180" t="s">
        <v>548</v>
      </c>
      <c r="F180" t="s">
        <v>643</v>
      </c>
      <c r="G180" s="2"/>
      <c r="H180" s="2"/>
      <c r="I180" s="2"/>
      <c r="J180" s="2"/>
      <c r="K180" s="2" t="str">
        <f>IFERROR(INDEX(Table2[Campaign], MATCH(tab_PhaseSum[[#This Row],[Well Name]], Table2[Well Name
Actual], 0)), "A_Others")</f>
        <v>SLK - 2025</v>
      </c>
    </row>
    <row r="181" spans="1:11" x14ac:dyDescent="0.3">
      <c r="A181" s="2">
        <v>179</v>
      </c>
      <c r="B181" t="s">
        <v>513</v>
      </c>
      <c r="C181" t="s">
        <v>271</v>
      </c>
      <c r="D181" t="s">
        <v>566</v>
      </c>
      <c r="E181" t="s">
        <v>567</v>
      </c>
      <c r="F181" t="s">
        <v>224</v>
      </c>
      <c r="G181" s="2"/>
      <c r="H181" s="2"/>
      <c r="I181" s="2">
        <v>9.3125</v>
      </c>
      <c r="J181" s="2">
        <v>9.3125</v>
      </c>
      <c r="K181" s="2" t="str">
        <f>IFERROR(INDEX(Table2[Campaign], MATCH(tab_PhaseSum[[#This Row],[Well Name]], Table2[Well Name
Actual], 0)), "A_Others")</f>
        <v>A_Others</v>
      </c>
    </row>
    <row r="182" spans="1:11" x14ac:dyDescent="0.3">
      <c r="A182" s="2">
        <v>180</v>
      </c>
      <c r="B182" t="s">
        <v>513</v>
      </c>
      <c r="C182" t="s">
        <v>265</v>
      </c>
      <c r="D182" t="s">
        <v>566</v>
      </c>
      <c r="E182" t="s">
        <v>567</v>
      </c>
      <c r="F182" t="s">
        <v>224</v>
      </c>
      <c r="G182" s="2"/>
      <c r="H182" s="2"/>
      <c r="I182" s="2"/>
      <c r="J182" s="2"/>
      <c r="K182" s="2" t="str">
        <f>IFERROR(INDEX(Table2[Campaign], MATCH(tab_PhaseSum[[#This Row],[Well Name]], Table2[Well Name
Actual], 0)), "A_Others")</f>
        <v>A_Others</v>
      </c>
    </row>
    <row r="183" spans="1:11" x14ac:dyDescent="0.3">
      <c r="A183" s="2">
        <v>181</v>
      </c>
      <c r="B183" t="s">
        <v>513</v>
      </c>
      <c r="C183" t="s">
        <v>271</v>
      </c>
      <c r="D183" t="s">
        <v>562</v>
      </c>
      <c r="E183" t="s">
        <v>548</v>
      </c>
      <c r="F183" t="s">
        <v>633</v>
      </c>
      <c r="G183" s="2"/>
      <c r="H183" s="2"/>
      <c r="I183" s="2">
        <v>0.125</v>
      </c>
      <c r="J183" s="2">
        <v>9.4375</v>
      </c>
      <c r="K183" s="2" t="str">
        <f>IFERROR(INDEX(Table2[Campaign], MATCH(tab_PhaseSum[[#This Row],[Well Name]], Table2[Well Name
Actual], 0)), "A_Others")</f>
        <v>A_Others</v>
      </c>
    </row>
    <row r="184" spans="1:11" x14ac:dyDescent="0.3">
      <c r="A184" s="2">
        <v>182</v>
      </c>
      <c r="B184" t="s">
        <v>513</v>
      </c>
      <c r="C184" t="s">
        <v>265</v>
      </c>
      <c r="D184" t="s">
        <v>576</v>
      </c>
      <c r="E184" t="s">
        <v>576</v>
      </c>
      <c r="F184" t="s">
        <v>224</v>
      </c>
      <c r="G184" s="2"/>
      <c r="H184" s="2"/>
      <c r="I184" s="2"/>
      <c r="J184" s="2"/>
      <c r="K184" s="2" t="str">
        <f>IFERROR(INDEX(Table2[Campaign], MATCH(tab_PhaseSum[[#This Row],[Well Name]], Table2[Well Name
Actual], 0)), "A_Others")</f>
        <v>A_Others</v>
      </c>
    </row>
    <row r="185" spans="1:11" x14ac:dyDescent="0.3">
      <c r="A185" s="2">
        <v>183</v>
      </c>
      <c r="B185" t="s">
        <v>513</v>
      </c>
      <c r="C185" t="s">
        <v>271</v>
      </c>
      <c r="D185" t="s">
        <v>568</v>
      </c>
      <c r="E185" t="s">
        <v>547</v>
      </c>
      <c r="F185" t="s">
        <v>634</v>
      </c>
      <c r="G185" s="2">
        <v>32</v>
      </c>
      <c r="H185" s="2">
        <v>1455.9999999999998</v>
      </c>
      <c r="I185" s="2">
        <v>4.2916666666666661</v>
      </c>
      <c r="J185" s="2">
        <v>13.729166666666666</v>
      </c>
      <c r="K185" s="2" t="str">
        <f>IFERROR(INDEX(Table2[Campaign], MATCH(tab_PhaseSum[[#This Row],[Well Name]], Table2[Well Name
Actual], 0)), "A_Others")</f>
        <v>A_Others</v>
      </c>
    </row>
    <row r="186" spans="1:11" x14ac:dyDescent="0.3">
      <c r="A186" s="2">
        <v>184</v>
      </c>
      <c r="B186" t="s">
        <v>513</v>
      </c>
      <c r="C186" t="s">
        <v>271</v>
      </c>
      <c r="D186" t="s">
        <v>568</v>
      </c>
      <c r="E186" t="s">
        <v>548</v>
      </c>
      <c r="F186" t="s">
        <v>635</v>
      </c>
      <c r="G186" s="2">
        <v>1455.9999999999998</v>
      </c>
      <c r="H186" s="2">
        <v>1455.9999999999998</v>
      </c>
      <c r="I186" s="2">
        <v>3.8125</v>
      </c>
      <c r="J186" s="2">
        <v>17.541666666666664</v>
      </c>
      <c r="K186" s="2" t="str">
        <f>IFERROR(INDEX(Table2[Campaign], MATCH(tab_PhaseSum[[#This Row],[Well Name]], Table2[Well Name
Actual], 0)), "A_Others")</f>
        <v>A_Others</v>
      </c>
    </row>
    <row r="187" spans="1:11" x14ac:dyDescent="0.3">
      <c r="A187" s="2">
        <v>185</v>
      </c>
      <c r="B187" t="s">
        <v>513</v>
      </c>
      <c r="C187" t="s">
        <v>271</v>
      </c>
      <c r="D187" t="s">
        <v>549</v>
      </c>
      <c r="E187" t="s">
        <v>547</v>
      </c>
      <c r="F187" t="s">
        <v>636</v>
      </c>
      <c r="G187" s="2">
        <v>1426.9999999999998</v>
      </c>
      <c r="H187" s="2">
        <v>3940</v>
      </c>
      <c r="I187" s="2">
        <v>9.8333333333333321</v>
      </c>
      <c r="J187" s="2">
        <v>27.374999999999996</v>
      </c>
      <c r="K187" s="2" t="str">
        <f>IFERROR(INDEX(Table2[Campaign], MATCH(tab_PhaseSum[[#This Row],[Well Name]], Table2[Well Name
Actual], 0)), "A_Others")</f>
        <v>A_Others</v>
      </c>
    </row>
    <row r="188" spans="1:11" x14ac:dyDescent="0.3">
      <c r="A188" s="2">
        <v>186</v>
      </c>
      <c r="B188" t="s">
        <v>513</v>
      </c>
      <c r="C188" t="s">
        <v>271</v>
      </c>
      <c r="D188" t="s">
        <v>549</v>
      </c>
      <c r="E188" t="s">
        <v>548</v>
      </c>
      <c r="F188" t="s">
        <v>637</v>
      </c>
      <c r="G188" s="2">
        <v>3940</v>
      </c>
      <c r="H188" s="2">
        <v>3940</v>
      </c>
      <c r="I188" s="2">
        <v>4.2291666666666661</v>
      </c>
      <c r="J188" s="2">
        <v>31.604166666666664</v>
      </c>
      <c r="K188" s="2" t="str">
        <f>IFERROR(INDEX(Table2[Campaign], MATCH(tab_PhaseSum[[#This Row],[Well Name]], Table2[Well Name
Actual], 0)), "A_Others")</f>
        <v>A_Others</v>
      </c>
    </row>
    <row r="189" spans="1:11" x14ac:dyDescent="0.3">
      <c r="A189" s="2">
        <v>187</v>
      </c>
      <c r="B189" t="s">
        <v>513</v>
      </c>
      <c r="C189" t="s">
        <v>271</v>
      </c>
      <c r="D189" t="s">
        <v>552</v>
      </c>
      <c r="E189" t="s">
        <v>547</v>
      </c>
      <c r="F189" t="s">
        <v>638</v>
      </c>
      <c r="G189" s="2">
        <v>3934</v>
      </c>
      <c r="H189" s="2">
        <v>4704</v>
      </c>
      <c r="I189" s="2">
        <v>3.0625</v>
      </c>
      <c r="J189" s="2">
        <v>34.666666666666664</v>
      </c>
      <c r="K189" s="2" t="str">
        <f>IFERROR(INDEX(Table2[Campaign], MATCH(tab_PhaseSum[[#This Row],[Well Name]], Table2[Well Name
Actual], 0)), "A_Others")</f>
        <v>A_Others</v>
      </c>
    </row>
    <row r="190" spans="1:11" x14ac:dyDescent="0.3">
      <c r="A190" s="2">
        <v>188</v>
      </c>
      <c r="B190" t="s">
        <v>513</v>
      </c>
      <c r="C190" t="s">
        <v>271</v>
      </c>
      <c r="D190" t="s">
        <v>552</v>
      </c>
      <c r="E190" t="s">
        <v>564</v>
      </c>
      <c r="F190" t="s">
        <v>638</v>
      </c>
      <c r="G190" s="2">
        <v>4704</v>
      </c>
      <c r="H190" s="2">
        <v>4704</v>
      </c>
      <c r="I190" s="2">
        <v>1.1666666666666665</v>
      </c>
      <c r="J190" s="2">
        <v>35.833333333333329</v>
      </c>
      <c r="K190" s="2" t="str">
        <f>IFERROR(INDEX(Table2[Campaign], MATCH(tab_PhaseSum[[#This Row],[Well Name]], Table2[Well Name
Actual], 0)), "A_Others")</f>
        <v>A_Others</v>
      </c>
    </row>
    <row r="191" spans="1:11" x14ac:dyDescent="0.3">
      <c r="A191" s="2">
        <v>189</v>
      </c>
      <c r="B191" t="s">
        <v>513</v>
      </c>
      <c r="C191" t="s">
        <v>271</v>
      </c>
      <c r="D191" t="s">
        <v>552</v>
      </c>
      <c r="E191" t="s">
        <v>547</v>
      </c>
      <c r="F191" t="s">
        <v>638</v>
      </c>
      <c r="G191" s="2">
        <v>4650</v>
      </c>
      <c r="H191" s="2">
        <v>6366.9999999999991</v>
      </c>
      <c r="I191" s="2">
        <v>7.375</v>
      </c>
      <c r="J191" s="2">
        <v>43.208333333333329</v>
      </c>
      <c r="K191" s="2" t="str">
        <f>IFERROR(INDEX(Table2[Campaign], MATCH(tab_PhaseSum[[#This Row],[Well Name]], Table2[Well Name
Actual], 0)), "A_Others")</f>
        <v>A_Others</v>
      </c>
    </row>
    <row r="192" spans="1:11" x14ac:dyDescent="0.3">
      <c r="A192" s="2">
        <v>190</v>
      </c>
      <c r="B192" t="s">
        <v>513</v>
      </c>
      <c r="C192" t="s">
        <v>271</v>
      </c>
      <c r="D192" t="s">
        <v>552</v>
      </c>
      <c r="E192" t="s">
        <v>548</v>
      </c>
      <c r="F192" t="s">
        <v>646</v>
      </c>
      <c r="G192" s="2">
        <v>6366.9999999999991</v>
      </c>
      <c r="H192" s="2">
        <v>6366.9999999999991</v>
      </c>
      <c r="I192" s="2">
        <v>1.7916666666666665</v>
      </c>
      <c r="J192" s="2">
        <v>44.999999999999993</v>
      </c>
      <c r="K192" s="2" t="str">
        <f>IFERROR(INDEX(Table2[Campaign], MATCH(tab_PhaseSum[[#This Row],[Well Name]], Table2[Well Name
Actual], 0)), "A_Others")</f>
        <v>A_Others</v>
      </c>
    </row>
    <row r="193" spans="1:11" x14ac:dyDescent="0.3">
      <c r="A193" s="2">
        <v>191</v>
      </c>
      <c r="B193" t="s">
        <v>365</v>
      </c>
      <c r="C193" t="s">
        <v>271</v>
      </c>
      <c r="D193" t="s">
        <v>566</v>
      </c>
      <c r="E193" t="s">
        <v>577</v>
      </c>
      <c r="F193" t="s">
        <v>633</v>
      </c>
      <c r="G193" s="2"/>
      <c r="H193" s="2"/>
      <c r="I193" s="2">
        <v>11</v>
      </c>
      <c r="J193" s="2">
        <v>11</v>
      </c>
      <c r="K193" s="2" t="str">
        <f>IFERROR(INDEX(Table2[Campaign], MATCH(tab_PhaseSum[[#This Row],[Well Name]], Table2[Well Name
Actual], 0)), "A_Others")</f>
        <v>A_Others</v>
      </c>
    </row>
    <row r="194" spans="1:11" x14ac:dyDescent="0.3">
      <c r="A194" s="2">
        <v>192</v>
      </c>
      <c r="B194" t="s">
        <v>365</v>
      </c>
      <c r="C194" t="s">
        <v>265</v>
      </c>
      <c r="D194" t="s">
        <v>566</v>
      </c>
      <c r="E194" t="s">
        <v>577</v>
      </c>
      <c r="F194" t="s">
        <v>224</v>
      </c>
      <c r="G194" s="2"/>
      <c r="H194" s="2"/>
      <c r="I194" s="2"/>
      <c r="J194" s="2"/>
      <c r="K194" s="2" t="str">
        <f>IFERROR(INDEX(Table2[Campaign], MATCH(tab_PhaseSum[[#This Row],[Well Name]], Table2[Well Name
Actual], 0)), "A_Others")</f>
        <v>A_Others</v>
      </c>
    </row>
    <row r="195" spans="1:11" x14ac:dyDescent="0.3">
      <c r="A195" s="2">
        <v>193</v>
      </c>
      <c r="B195" t="s">
        <v>365</v>
      </c>
      <c r="C195" t="s">
        <v>265</v>
      </c>
      <c r="D195" t="s">
        <v>566</v>
      </c>
      <c r="E195" t="s">
        <v>567</v>
      </c>
      <c r="F195" t="s">
        <v>224</v>
      </c>
      <c r="G195" s="2"/>
      <c r="H195" s="2"/>
      <c r="I195" s="2">
        <v>3.958333333333333</v>
      </c>
      <c r="J195" s="2">
        <v>3.958333333333333</v>
      </c>
      <c r="K195" s="2" t="str">
        <f>IFERROR(INDEX(Table2[Campaign], MATCH(tab_PhaseSum[[#This Row],[Well Name]], Table2[Well Name
Actual], 0)), "A_Others")</f>
        <v>A_Others</v>
      </c>
    </row>
    <row r="196" spans="1:11" x14ac:dyDescent="0.3">
      <c r="A196" s="2">
        <v>194</v>
      </c>
      <c r="B196" t="s">
        <v>365</v>
      </c>
      <c r="C196" t="s">
        <v>265</v>
      </c>
      <c r="D196" t="s">
        <v>566</v>
      </c>
      <c r="E196" t="s">
        <v>567</v>
      </c>
      <c r="F196" t="s">
        <v>224</v>
      </c>
      <c r="G196" s="2"/>
      <c r="H196" s="2"/>
      <c r="I196" s="2">
        <v>4.6666666666666661</v>
      </c>
      <c r="J196" s="2">
        <v>4.6666666666666661</v>
      </c>
      <c r="K196" s="2" t="str">
        <f>IFERROR(INDEX(Table2[Campaign], MATCH(tab_PhaseSum[[#This Row],[Well Name]], Table2[Well Name
Actual], 0)), "A_Others")</f>
        <v>A_Others</v>
      </c>
    </row>
    <row r="197" spans="1:11" x14ac:dyDescent="0.3">
      <c r="A197" s="2">
        <v>195</v>
      </c>
      <c r="B197" t="s">
        <v>365</v>
      </c>
      <c r="C197" t="s">
        <v>271</v>
      </c>
      <c r="D197" t="s">
        <v>566</v>
      </c>
      <c r="E197" t="s">
        <v>567</v>
      </c>
      <c r="F197" t="s">
        <v>633</v>
      </c>
      <c r="G197" s="2"/>
      <c r="H197" s="2"/>
      <c r="I197" s="2">
        <v>10.291666666666666</v>
      </c>
      <c r="J197" s="2">
        <v>21.291666666666664</v>
      </c>
      <c r="K197" s="2" t="str">
        <f>IFERROR(INDEX(Table2[Campaign], MATCH(tab_PhaseSum[[#This Row],[Well Name]], Table2[Well Name
Actual], 0)), "A_Others")</f>
        <v>A_Others</v>
      </c>
    </row>
    <row r="198" spans="1:11" x14ac:dyDescent="0.3">
      <c r="A198" s="2">
        <v>196</v>
      </c>
      <c r="B198" t="s">
        <v>365</v>
      </c>
      <c r="C198" t="s">
        <v>265</v>
      </c>
      <c r="D198" t="s">
        <v>554</v>
      </c>
      <c r="E198" t="s">
        <v>555</v>
      </c>
      <c r="F198" t="s">
        <v>224</v>
      </c>
      <c r="G198" s="2"/>
      <c r="H198" s="2"/>
      <c r="I198" s="2"/>
      <c r="J198" s="2"/>
      <c r="K198" s="2" t="str">
        <f>IFERROR(INDEX(Table2[Campaign], MATCH(tab_PhaseSum[[#This Row],[Well Name]], Table2[Well Name
Actual], 0)), "A_Others")</f>
        <v>A_Others</v>
      </c>
    </row>
    <row r="199" spans="1:11" x14ac:dyDescent="0.3">
      <c r="A199" s="2">
        <v>197</v>
      </c>
      <c r="B199" t="s">
        <v>365</v>
      </c>
      <c r="C199" t="s">
        <v>265</v>
      </c>
      <c r="D199" t="s">
        <v>554</v>
      </c>
      <c r="E199" t="s">
        <v>555</v>
      </c>
      <c r="F199" t="s">
        <v>224</v>
      </c>
      <c r="G199" s="2"/>
      <c r="H199" s="2"/>
      <c r="I199" s="2">
        <v>1.2083333333333333</v>
      </c>
      <c r="J199" s="2">
        <v>5.1666666666666661</v>
      </c>
      <c r="K199" s="2" t="str">
        <f>IFERROR(INDEX(Table2[Campaign], MATCH(tab_PhaseSum[[#This Row],[Well Name]], Table2[Well Name
Actual], 0)), "A_Others")</f>
        <v>A_Others</v>
      </c>
    </row>
    <row r="200" spans="1:11" x14ac:dyDescent="0.3">
      <c r="A200" s="2">
        <v>198</v>
      </c>
      <c r="B200" t="s">
        <v>365</v>
      </c>
      <c r="C200" t="s">
        <v>265</v>
      </c>
      <c r="D200" t="s">
        <v>554</v>
      </c>
      <c r="E200" t="s">
        <v>555</v>
      </c>
      <c r="F200" t="s">
        <v>224</v>
      </c>
      <c r="G200" s="2"/>
      <c r="H200" s="2"/>
      <c r="I200" s="2">
        <v>3.75</v>
      </c>
      <c r="J200" s="2">
        <v>8.4166666666666661</v>
      </c>
      <c r="K200" s="2" t="str">
        <f>IFERROR(INDEX(Table2[Campaign], MATCH(tab_PhaseSum[[#This Row],[Well Name]], Table2[Well Name
Actual], 0)), "A_Others")</f>
        <v>A_Others</v>
      </c>
    </row>
    <row r="201" spans="1:11" x14ac:dyDescent="0.3">
      <c r="A201" s="2">
        <v>199</v>
      </c>
      <c r="B201" t="s">
        <v>365</v>
      </c>
      <c r="C201" t="s">
        <v>271</v>
      </c>
      <c r="D201" t="s">
        <v>562</v>
      </c>
      <c r="E201" t="s">
        <v>548</v>
      </c>
      <c r="F201" t="s">
        <v>633</v>
      </c>
      <c r="G201" s="2"/>
      <c r="H201" s="2"/>
      <c r="I201" s="2">
        <v>0.625</v>
      </c>
      <c r="J201" s="2">
        <v>21.916666666666664</v>
      </c>
      <c r="K201" s="2" t="str">
        <f>IFERROR(INDEX(Table2[Campaign], MATCH(tab_PhaseSum[[#This Row],[Well Name]], Table2[Well Name
Actual], 0)), "A_Others")</f>
        <v>A_Others</v>
      </c>
    </row>
    <row r="202" spans="1:11" x14ac:dyDescent="0.3">
      <c r="A202" s="2">
        <v>200</v>
      </c>
      <c r="B202" t="s">
        <v>365</v>
      </c>
      <c r="C202" t="s">
        <v>265</v>
      </c>
      <c r="D202" t="s">
        <v>574</v>
      </c>
      <c r="E202" t="s">
        <v>575</v>
      </c>
      <c r="F202" t="s">
        <v>224</v>
      </c>
      <c r="G202" s="2"/>
      <c r="H202" s="2"/>
      <c r="I202" s="2">
        <v>1.7916666666666665</v>
      </c>
      <c r="J202" s="2">
        <v>10.208333333333332</v>
      </c>
      <c r="K202" s="2" t="str">
        <f>IFERROR(INDEX(Table2[Campaign], MATCH(tab_PhaseSum[[#This Row],[Well Name]], Table2[Well Name
Actual], 0)), "A_Others")</f>
        <v>A_Others</v>
      </c>
    </row>
    <row r="203" spans="1:11" x14ac:dyDescent="0.3">
      <c r="A203" s="2">
        <v>201</v>
      </c>
      <c r="B203" t="s">
        <v>365</v>
      </c>
      <c r="C203" t="s">
        <v>271</v>
      </c>
      <c r="D203" t="s">
        <v>568</v>
      </c>
      <c r="E203" t="s">
        <v>547</v>
      </c>
      <c r="F203" t="s">
        <v>634</v>
      </c>
      <c r="G203" s="2">
        <v>182.00000752927133</v>
      </c>
      <c r="H203" s="2">
        <v>1516</v>
      </c>
      <c r="I203" s="2">
        <v>1.2708333333333333</v>
      </c>
      <c r="J203" s="2">
        <v>23.187499999999996</v>
      </c>
      <c r="K203" s="2" t="str">
        <f>IFERROR(INDEX(Table2[Campaign], MATCH(tab_PhaseSum[[#This Row],[Well Name]], Table2[Well Name
Actual], 0)), "A_Others")</f>
        <v>A_Others</v>
      </c>
    </row>
    <row r="204" spans="1:11" x14ac:dyDescent="0.3">
      <c r="A204" s="2">
        <v>202</v>
      </c>
      <c r="B204" t="s">
        <v>365</v>
      </c>
      <c r="C204" t="s">
        <v>271</v>
      </c>
      <c r="D204" t="s">
        <v>568</v>
      </c>
      <c r="E204" t="s">
        <v>548</v>
      </c>
      <c r="F204" t="s">
        <v>635</v>
      </c>
      <c r="G204" s="2">
        <v>1516</v>
      </c>
      <c r="H204" s="2">
        <v>1516</v>
      </c>
      <c r="I204" s="2">
        <v>1.375</v>
      </c>
      <c r="J204" s="2">
        <v>24.562499999999996</v>
      </c>
      <c r="K204" s="2" t="str">
        <f>IFERROR(INDEX(Table2[Campaign], MATCH(tab_PhaseSum[[#This Row],[Well Name]], Table2[Well Name
Actual], 0)), "A_Others")</f>
        <v>A_Others</v>
      </c>
    </row>
    <row r="205" spans="1:11" x14ac:dyDescent="0.3">
      <c r="A205" s="2">
        <v>203</v>
      </c>
      <c r="B205" t="s">
        <v>365</v>
      </c>
      <c r="C205" t="s">
        <v>271</v>
      </c>
      <c r="D205" t="s">
        <v>549</v>
      </c>
      <c r="E205" t="s">
        <v>547</v>
      </c>
      <c r="F205" t="s">
        <v>636</v>
      </c>
      <c r="G205" s="2">
        <v>1516</v>
      </c>
      <c r="H205" s="2">
        <v>3696.9999378434709</v>
      </c>
      <c r="I205" s="2">
        <v>3.625</v>
      </c>
      <c r="J205" s="2">
        <v>28.187499999999996</v>
      </c>
      <c r="K205" s="2" t="str">
        <f>IFERROR(INDEX(Table2[Campaign], MATCH(tab_PhaseSum[[#This Row],[Well Name]], Table2[Well Name
Actual], 0)), "A_Others")</f>
        <v>A_Others</v>
      </c>
    </row>
    <row r="206" spans="1:11" x14ac:dyDescent="0.3">
      <c r="A206" s="2">
        <v>204</v>
      </c>
      <c r="B206" t="s">
        <v>365</v>
      </c>
      <c r="C206" t="s">
        <v>271</v>
      </c>
      <c r="D206" t="s">
        <v>549</v>
      </c>
      <c r="E206" t="s">
        <v>548</v>
      </c>
      <c r="F206" t="s">
        <v>637</v>
      </c>
      <c r="G206" s="2">
        <v>3696.9999378434709</v>
      </c>
      <c r="H206" s="2">
        <v>3696.9999378434709</v>
      </c>
      <c r="I206" s="2">
        <v>1.7083333333333333</v>
      </c>
      <c r="J206" s="2">
        <v>29.895833333333329</v>
      </c>
      <c r="K206" s="2" t="str">
        <f>IFERROR(INDEX(Table2[Campaign], MATCH(tab_PhaseSum[[#This Row],[Well Name]], Table2[Well Name
Actual], 0)), "A_Others")</f>
        <v>A_Others</v>
      </c>
    </row>
    <row r="207" spans="1:11" x14ac:dyDescent="0.3">
      <c r="A207" s="2">
        <v>205</v>
      </c>
      <c r="B207" t="s">
        <v>365</v>
      </c>
      <c r="C207" t="s">
        <v>271</v>
      </c>
      <c r="D207" t="s">
        <v>550</v>
      </c>
      <c r="E207" t="s">
        <v>551</v>
      </c>
      <c r="F207" t="s">
        <v>637</v>
      </c>
      <c r="G207" s="2">
        <v>3696.9999378434709</v>
      </c>
      <c r="H207" s="2">
        <v>3696.9999378434709</v>
      </c>
      <c r="I207" s="2">
        <v>1.0208333333333333</v>
      </c>
      <c r="J207" s="2">
        <v>30.916666666666661</v>
      </c>
      <c r="K207" s="2" t="str">
        <f>IFERROR(INDEX(Table2[Campaign], MATCH(tab_PhaseSum[[#This Row],[Well Name]], Table2[Well Name
Actual], 0)), "A_Others")</f>
        <v>A_Others</v>
      </c>
    </row>
    <row r="208" spans="1:11" x14ac:dyDescent="0.3">
      <c r="A208" s="2">
        <v>206</v>
      </c>
      <c r="B208" t="s">
        <v>365</v>
      </c>
      <c r="C208" t="s">
        <v>271</v>
      </c>
      <c r="D208" t="s">
        <v>552</v>
      </c>
      <c r="E208" t="s">
        <v>547</v>
      </c>
      <c r="F208" t="s">
        <v>638</v>
      </c>
      <c r="G208" s="2">
        <v>3696.9999378434709</v>
      </c>
      <c r="H208" s="2">
        <v>6989.0000000000009</v>
      </c>
      <c r="I208" s="2">
        <v>8.1875</v>
      </c>
      <c r="J208" s="2">
        <v>39.104166666666657</v>
      </c>
      <c r="K208" s="2" t="str">
        <f>IFERROR(INDEX(Table2[Campaign], MATCH(tab_PhaseSum[[#This Row],[Well Name]], Table2[Well Name
Actual], 0)), "A_Others")</f>
        <v>A_Others</v>
      </c>
    </row>
    <row r="209" spans="1:11" x14ac:dyDescent="0.3">
      <c r="A209" s="2">
        <v>207</v>
      </c>
      <c r="B209" t="s">
        <v>365</v>
      </c>
      <c r="C209" t="s">
        <v>271</v>
      </c>
      <c r="D209" t="s">
        <v>552</v>
      </c>
      <c r="E209" t="s">
        <v>548</v>
      </c>
      <c r="F209" t="s">
        <v>639</v>
      </c>
      <c r="G209" s="2">
        <v>6989.0000000000009</v>
      </c>
      <c r="H209" s="2">
        <v>6989.0000000000009</v>
      </c>
      <c r="I209" s="2">
        <v>1.1875</v>
      </c>
      <c r="J209" s="2">
        <v>40.291666666666657</v>
      </c>
      <c r="K209" s="2" t="str">
        <f>IFERROR(INDEX(Table2[Campaign], MATCH(tab_PhaseSum[[#This Row],[Well Name]], Table2[Well Name
Actual], 0)), "A_Others")</f>
        <v>A_Others</v>
      </c>
    </row>
    <row r="210" spans="1:11" x14ac:dyDescent="0.3">
      <c r="A210" s="2">
        <v>208</v>
      </c>
      <c r="B210" t="s">
        <v>365</v>
      </c>
      <c r="C210" t="s">
        <v>271</v>
      </c>
      <c r="D210" t="s">
        <v>553</v>
      </c>
      <c r="E210" t="s">
        <v>547</v>
      </c>
      <c r="F210" t="s">
        <v>640</v>
      </c>
      <c r="G210" s="2">
        <v>6989.0000000000009</v>
      </c>
      <c r="H210" s="2">
        <v>7898.0004818733596</v>
      </c>
      <c r="I210" s="2">
        <v>4.083333333333333</v>
      </c>
      <c r="J210" s="2">
        <v>44.374999999999993</v>
      </c>
      <c r="K210" s="2" t="str">
        <f>IFERROR(INDEX(Table2[Campaign], MATCH(tab_PhaseSum[[#This Row],[Well Name]], Table2[Well Name
Actual], 0)), "A_Others")</f>
        <v>A_Others</v>
      </c>
    </row>
    <row r="211" spans="1:11" x14ac:dyDescent="0.3">
      <c r="A211" s="2">
        <v>209</v>
      </c>
      <c r="B211" t="s">
        <v>365</v>
      </c>
      <c r="C211" t="s">
        <v>271</v>
      </c>
      <c r="D211" t="s">
        <v>553</v>
      </c>
      <c r="E211" t="s">
        <v>548</v>
      </c>
      <c r="F211" t="s">
        <v>641</v>
      </c>
      <c r="G211" s="2">
        <v>7898.0004818733596</v>
      </c>
      <c r="H211" s="2">
        <v>7898.0004818733596</v>
      </c>
      <c r="I211" s="2">
        <v>0.875</v>
      </c>
      <c r="J211" s="2">
        <v>45.249999999999993</v>
      </c>
      <c r="K211" s="2" t="str">
        <f>IFERROR(INDEX(Table2[Campaign], MATCH(tab_PhaseSum[[#This Row],[Well Name]], Table2[Well Name
Actual], 0)), "A_Others")</f>
        <v>A_Others</v>
      </c>
    </row>
    <row r="212" spans="1:11" x14ac:dyDescent="0.3">
      <c r="A212" s="2">
        <v>210</v>
      </c>
      <c r="B212" t="s">
        <v>23</v>
      </c>
      <c r="C212" t="s">
        <v>271</v>
      </c>
      <c r="D212" t="s">
        <v>566</v>
      </c>
      <c r="E212" t="s">
        <v>567</v>
      </c>
      <c r="F212" t="s">
        <v>633</v>
      </c>
      <c r="G212" s="2"/>
      <c r="H212" s="2"/>
      <c r="I212" s="2">
        <v>4.8125</v>
      </c>
      <c r="J212" s="2">
        <v>4.8125</v>
      </c>
      <c r="K212" s="2" t="str">
        <f>IFERROR(INDEX(Table2[Campaign], MATCH(tab_PhaseSum[[#This Row],[Well Name]], Table2[Well Name
Actual], 0)), "A_Others")</f>
        <v>DRJ - 2022</v>
      </c>
    </row>
    <row r="213" spans="1:11" x14ac:dyDescent="0.3">
      <c r="A213" s="2">
        <v>211</v>
      </c>
      <c r="B213" t="s">
        <v>23</v>
      </c>
      <c r="C213" t="s">
        <v>265</v>
      </c>
      <c r="D213" t="s">
        <v>566</v>
      </c>
      <c r="E213" t="s">
        <v>567</v>
      </c>
      <c r="F213" t="s">
        <v>224</v>
      </c>
      <c r="G213" s="2"/>
      <c r="H213" s="2"/>
      <c r="I213" s="2">
        <v>8.4166666666666661</v>
      </c>
      <c r="J213" s="2">
        <v>8.4166666666666661</v>
      </c>
      <c r="K213" s="2" t="str">
        <f>IFERROR(INDEX(Table2[Campaign], MATCH(tab_PhaseSum[[#This Row],[Well Name]], Table2[Well Name
Actual], 0)), "A_Others")</f>
        <v>DRJ - 2022</v>
      </c>
    </row>
    <row r="214" spans="1:11" x14ac:dyDescent="0.3">
      <c r="A214" s="2">
        <v>212</v>
      </c>
      <c r="B214" t="s">
        <v>23</v>
      </c>
      <c r="C214" t="s">
        <v>410</v>
      </c>
      <c r="D214" t="s">
        <v>556</v>
      </c>
      <c r="E214" t="s">
        <v>565</v>
      </c>
      <c r="F214" t="s">
        <v>637</v>
      </c>
      <c r="G214" s="2">
        <v>0</v>
      </c>
      <c r="H214" s="2">
        <v>1986</v>
      </c>
      <c r="I214" s="2">
        <v>12.135416666666666</v>
      </c>
      <c r="J214" s="2">
        <v>12.135416666666666</v>
      </c>
      <c r="K214" s="2" t="str">
        <f>IFERROR(INDEX(Table2[Campaign], MATCH(tab_PhaseSum[[#This Row],[Well Name]], Table2[Well Name
Actual], 0)), "A_Others")</f>
        <v>DRJ - 2022</v>
      </c>
    </row>
    <row r="215" spans="1:11" x14ac:dyDescent="0.3">
      <c r="A215" s="2">
        <v>213</v>
      </c>
      <c r="B215" t="s">
        <v>23</v>
      </c>
      <c r="C215" t="s">
        <v>271</v>
      </c>
      <c r="D215" t="s">
        <v>562</v>
      </c>
      <c r="E215" t="s">
        <v>548</v>
      </c>
      <c r="F215" t="s">
        <v>633</v>
      </c>
      <c r="G215" s="2"/>
      <c r="H215" s="2"/>
      <c r="I215" s="2">
        <v>0.1875</v>
      </c>
      <c r="J215" s="2">
        <v>5</v>
      </c>
      <c r="K215" s="2" t="str">
        <f>IFERROR(INDEX(Table2[Campaign], MATCH(tab_PhaseSum[[#This Row],[Well Name]], Table2[Well Name
Actual], 0)), "A_Others")</f>
        <v>DRJ - 2022</v>
      </c>
    </row>
    <row r="216" spans="1:11" x14ac:dyDescent="0.3">
      <c r="A216" s="2">
        <v>214</v>
      </c>
      <c r="B216" t="s">
        <v>23</v>
      </c>
      <c r="C216" t="s">
        <v>265</v>
      </c>
      <c r="D216" t="s">
        <v>554</v>
      </c>
      <c r="E216" t="s">
        <v>555</v>
      </c>
      <c r="F216" t="s">
        <v>224</v>
      </c>
      <c r="G216" s="2"/>
      <c r="H216" s="2"/>
      <c r="I216" s="2">
        <v>0.58333333333333326</v>
      </c>
      <c r="J216" s="2">
        <v>9</v>
      </c>
      <c r="K216" s="2" t="str">
        <f>IFERROR(INDEX(Table2[Campaign], MATCH(tab_PhaseSum[[#This Row],[Well Name]], Table2[Well Name
Actual], 0)), "A_Others")</f>
        <v>DRJ - 2022</v>
      </c>
    </row>
    <row r="217" spans="1:11" x14ac:dyDescent="0.3">
      <c r="A217" s="2">
        <v>215</v>
      </c>
      <c r="B217" t="s">
        <v>23</v>
      </c>
      <c r="C217" t="s">
        <v>410</v>
      </c>
      <c r="D217" t="s">
        <v>549</v>
      </c>
      <c r="E217" t="s">
        <v>547</v>
      </c>
      <c r="F217" t="s">
        <v>638</v>
      </c>
      <c r="G217" s="2">
        <v>1986</v>
      </c>
      <c r="H217" s="2">
        <v>4525</v>
      </c>
      <c r="I217" s="2">
        <v>4.78125</v>
      </c>
      <c r="J217" s="2">
        <v>16.916666666666664</v>
      </c>
      <c r="K217" s="2" t="str">
        <f>IFERROR(INDEX(Table2[Campaign], MATCH(tab_PhaseSum[[#This Row],[Well Name]], Table2[Well Name
Actual], 0)), "A_Others")</f>
        <v>DRJ - 2022</v>
      </c>
    </row>
    <row r="218" spans="1:11" x14ac:dyDescent="0.3">
      <c r="A218" s="2">
        <v>216</v>
      </c>
      <c r="B218" t="s">
        <v>23</v>
      </c>
      <c r="C218" t="s">
        <v>271</v>
      </c>
      <c r="D218" t="s">
        <v>568</v>
      </c>
      <c r="E218" t="s">
        <v>547</v>
      </c>
      <c r="F218" t="s">
        <v>634</v>
      </c>
      <c r="G218" s="2">
        <v>174.00000664818634</v>
      </c>
      <c r="H218" s="2">
        <v>1890.0000704867946</v>
      </c>
      <c r="I218" s="2">
        <v>3.5416666666666665</v>
      </c>
      <c r="J218" s="2">
        <v>8.5416666666666661</v>
      </c>
      <c r="K218" s="2" t="str">
        <f>IFERROR(INDEX(Table2[Campaign], MATCH(tab_PhaseSum[[#This Row],[Well Name]], Table2[Well Name
Actual], 0)), "A_Others")</f>
        <v>DRJ - 2022</v>
      </c>
    </row>
    <row r="219" spans="1:11" x14ac:dyDescent="0.3">
      <c r="A219" s="2">
        <v>217</v>
      </c>
      <c r="B219" t="s">
        <v>23</v>
      </c>
      <c r="C219" t="s">
        <v>410</v>
      </c>
      <c r="D219" t="s">
        <v>549</v>
      </c>
      <c r="E219" t="s">
        <v>548</v>
      </c>
      <c r="F219" t="s">
        <v>639</v>
      </c>
      <c r="G219" s="2">
        <v>4525</v>
      </c>
      <c r="H219" s="2">
        <v>4525</v>
      </c>
      <c r="I219" s="2">
        <v>3.1979166666666665</v>
      </c>
      <c r="J219" s="2">
        <v>20.114583333333332</v>
      </c>
      <c r="K219" s="2" t="str">
        <f>IFERROR(INDEX(Table2[Campaign], MATCH(tab_PhaseSum[[#This Row],[Well Name]], Table2[Well Name
Actual], 0)), "A_Others")</f>
        <v>DRJ - 2022</v>
      </c>
    </row>
    <row r="220" spans="1:11" x14ac:dyDescent="0.3">
      <c r="A220" s="2">
        <v>218</v>
      </c>
      <c r="B220" t="s">
        <v>23</v>
      </c>
      <c r="C220" t="s">
        <v>271</v>
      </c>
      <c r="D220" t="s">
        <v>568</v>
      </c>
      <c r="E220" t="s">
        <v>548</v>
      </c>
      <c r="F220" t="s">
        <v>635</v>
      </c>
      <c r="G220" s="2">
        <v>1890.0000704867946</v>
      </c>
      <c r="H220" s="2">
        <v>2000.0001201479461</v>
      </c>
      <c r="I220" s="2">
        <v>3.0625</v>
      </c>
      <c r="J220" s="2">
        <v>11.604166666666666</v>
      </c>
      <c r="K220" s="2" t="str">
        <f>IFERROR(INDEX(Table2[Campaign], MATCH(tab_PhaseSum[[#This Row],[Well Name]], Table2[Well Name
Actual], 0)), "A_Others")</f>
        <v>DRJ - 2022</v>
      </c>
    </row>
    <row r="221" spans="1:11" x14ac:dyDescent="0.3">
      <c r="A221" s="2">
        <v>219</v>
      </c>
      <c r="B221" t="s">
        <v>23</v>
      </c>
      <c r="C221" t="s">
        <v>410</v>
      </c>
      <c r="D221" t="s">
        <v>552</v>
      </c>
      <c r="E221" t="s">
        <v>547</v>
      </c>
      <c r="F221" t="s">
        <v>640</v>
      </c>
      <c r="G221" s="2">
        <v>4525</v>
      </c>
      <c r="H221" s="2">
        <v>6748.0000000000009</v>
      </c>
      <c r="I221" s="2">
        <v>9</v>
      </c>
      <c r="J221" s="2">
        <v>29.114583333333332</v>
      </c>
      <c r="K221" s="2" t="str">
        <f>IFERROR(INDEX(Table2[Campaign], MATCH(tab_PhaseSum[[#This Row],[Well Name]], Table2[Well Name
Actual], 0)), "A_Others")</f>
        <v>DRJ - 2022</v>
      </c>
    </row>
    <row r="222" spans="1:11" x14ac:dyDescent="0.3">
      <c r="A222" s="2">
        <v>220</v>
      </c>
      <c r="B222" t="s">
        <v>23</v>
      </c>
      <c r="C222" t="s">
        <v>271</v>
      </c>
      <c r="D222" t="s">
        <v>549</v>
      </c>
      <c r="E222" t="s">
        <v>547</v>
      </c>
      <c r="F222" t="s">
        <v>636</v>
      </c>
      <c r="G222" s="2">
        <v>2000.0001201479461</v>
      </c>
      <c r="H222" s="2">
        <v>4611.0002012077757</v>
      </c>
      <c r="I222" s="2">
        <v>5.5416666666666661</v>
      </c>
      <c r="J222" s="2">
        <v>17.145833333333332</v>
      </c>
      <c r="K222" s="2" t="str">
        <f>IFERROR(INDEX(Table2[Campaign], MATCH(tab_PhaseSum[[#This Row],[Well Name]], Table2[Well Name
Actual], 0)), "A_Others")</f>
        <v>DRJ - 2022</v>
      </c>
    </row>
    <row r="223" spans="1:11" x14ac:dyDescent="0.3">
      <c r="A223" s="2">
        <v>221</v>
      </c>
      <c r="B223" t="s">
        <v>23</v>
      </c>
      <c r="C223" t="s">
        <v>410</v>
      </c>
      <c r="D223" t="s">
        <v>552</v>
      </c>
      <c r="E223" t="s">
        <v>565</v>
      </c>
      <c r="F223" t="s">
        <v>641</v>
      </c>
      <c r="G223" s="2">
        <v>6748.0000000000009</v>
      </c>
      <c r="H223" s="2">
        <v>6748.0000000000009</v>
      </c>
      <c r="I223" s="2">
        <v>0.89583333333333326</v>
      </c>
      <c r="J223" s="2">
        <v>30.010416666666664</v>
      </c>
      <c r="K223" s="2" t="str">
        <f>IFERROR(INDEX(Table2[Campaign], MATCH(tab_PhaseSum[[#This Row],[Well Name]], Table2[Well Name
Actual], 0)), "A_Others")</f>
        <v>DRJ - 2022</v>
      </c>
    </row>
    <row r="224" spans="1:11" x14ac:dyDescent="0.3">
      <c r="A224" s="2">
        <v>222</v>
      </c>
      <c r="B224" t="s">
        <v>23</v>
      </c>
      <c r="C224" t="s">
        <v>271</v>
      </c>
      <c r="D224" t="s">
        <v>549</v>
      </c>
      <c r="E224" t="s">
        <v>564</v>
      </c>
      <c r="F224" t="s">
        <v>636</v>
      </c>
      <c r="G224" s="2">
        <v>4611.0002012077757</v>
      </c>
      <c r="H224" s="2">
        <v>4611.0002012077757</v>
      </c>
      <c r="I224" s="2">
        <v>4.1666666666666664E-2</v>
      </c>
      <c r="J224" s="2">
        <v>17.1875</v>
      </c>
      <c r="K224" s="2" t="str">
        <f>IFERROR(INDEX(Table2[Campaign], MATCH(tab_PhaseSum[[#This Row],[Well Name]], Table2[Well Name
Actual], 0)), "A_Others")</f>
        <v>DRJ - 2022</v>
      </c>
    </row>
    <row r="225" spans="1:11" x14ac:dyDescent="0.3">
      <c r="A225" s="2">
        <v>223</v>
      </c>
      <c r="B225" t="s">
        <v>23</v>
      </c>
      <c r="C225" t="s">
        <v>410</v>
      </c>
      <c r="D225" t="s">
        <v>553</v>
      </c>
      <c r="E225" t="s">
        <v>547</v>
      </c>
      <c r="F225" t="s">
        <v>642</v>
      </c>
      <c r="G225" s="2"/>
      <c r="H225" s="2"/>
      <c r="I225" s="2"/>
      <c r="J225" s="2"/>
      <c r="K225" s="2" t="str">
        <f>IFERROR(INDEX(Table2[Campaign], MATCH(tab_PhaseSum[[#This Row],[Well Name]], Table2[Well Name
Actual], 0)), "A_Others")</f>
        <v>DRJ - 2022</v>
      </c>
    </row>
    <row r="226" spans="1:11" x14ac:dyDescent="0.3">
      <c r="A226" s="2">
        <v>224</v>
      </c>
      <c r="B226" t="s">
        <v>23</v>
      </c>
      <c r="C226" t="s">
        <v>271</v>
      </c>
      <c r="D226" t="s">
        <v>549</v>
      </c>
      <c r="E226" t="s">
        <v>547</v>
      </c>
      <c r="F226" t="s">
        <v>636</v>
      </c>
      <c r="G226" s="2">
        <v>4611.0002012077757</v>
      </c>
      <c r="H226" s="2">
        <v>4611.0002012077757</v>
      </c>
      <c r="I226" s="2">
        <v>0.14583333333333331</v>
      </c>
      <c r="J226" s="2">
        <v>17.333333333333332</v>
      </c>
      <c r="K226" s="2" t="str">
        <f>IFERROR(INDEX(Table2[Campaign], MATCH(tab_PhaseSum[[#This Row],[Well Name]], Table2[Well Name
Actual], 0)), "A_Others")</f>
        <v>DRJ - 2022</v>
      </c>
    </row>
    <row r="227" spans="1:11" x14ac:dyDescent="0.3">
      <c r="A227" s="2">
        <v>225</v>
      </c>
      <c r="B227" t="s">
        <v>23</v>
      </c>
      <c r="C227" t="s">
        <v>410</v>
      </c>
      <c r="D227" t="s">
        <v>553</v>
      </c>
      <c r="E227" t="s">
        <v>548</v>
      </c>
      <c r="F227" t="s">
        <v>643</v>
      </c>
      <c r="G227" s="2"/>
      <c r="H227" s="2"/>
      <c r="I227" s="2"/>
      <c r="J227" s="2"/>
      <c r="K227" s="2" t="str">
        <f>IFERROR(INDEX(Table2[Campaign], MATCH(tab_PhaseSum[[#This Row],[Well Name]], Table2[Well Name
Actual], 0)), "A_Others")</f>
        <v>DRJ - 2022</v>
      </c>
    </row>
    <row r="228" spans="1:11" x14ac:dyDescent="0.3">
      <c r="A228" s="2">
        <v>226</v>
      </c>
      <c r="B228" t="s">
        <v>23</v>
      </c>
      <c r="C228" t="s">
        <v>271</v>
      </c>
      <c r="D228" t="s">
        <v>549</v>
      </c>
      <c r="E228" t="s">
        <v>564</v>
      </c>
      <c r="F228" t="s">
        <v>636</v>
      </c>
      <c r="G228" s="2">
        <v>4611.0002012077757</v>
      </c>
      <c r="H228" s="2">
        <v>4611.0002012077757</v>
      </c>
      <c r="I228" s="2">
        <v>0.41666666666666663</v>
      </c>
      <c r="J228" s="2">
        <v>17.75</v>
      </c>
      <c r="K228" s="2" t="str">
        <f>IFERROR(INDEX(Table2[Campaign], MATCH(tab_PhaseSum[[#This Row],[Well Name]], Table2[Well Name
Actual], 0)), "A_Others")</f>
        <v>DRJ - 2022</v>
      </c>
    </row>
    <row r="229" spans="1:11" x14ac:dyDescent="0.3">
      <c r="A229" s="2">
        <v>227</v>
      </c>
      <c r="B229" t="s">
        <v>23</v>
      </c>
      <c r="C229" t="s">
        <v>271</v>
      </c>
      <c r="D229" t="s">
        <v>549</v>
      </c>
      <c r="E229" t="s">
        <v>548</v>
      </c>
      <c r="F229" t="s">
        <v>637</v>
      </c>
      <c r="G229" s="2">
        <v>4611.0002012077757</v>
      </c>
      <c r="H229" s="2">
        <v>4650.0002242761811</v>
      </c>
      <c r="I229" s="2">
        <v>2.7291666666666665</v>
      </c>
      <c r="J229" s="2">
        <v>20.479166666666668</v>
      </c>
      <c r="K229" s="2" t="str">
        <f>IFERROR(INDEX(Table2[Campaign], MATCH(tab_PhaseSum[[#This Row],[Well Name]], Table2[Well Name
Actual], 0)), "A_Others")</f>
        <v>DRJ - 2022</v>
      </c>
    </row>
    <row r="230" spans="1:11" x14ac:dyDescent="0.3">
      <c r="A230" s="2">
        <v>228</v>
      </c>
      <c r="B230" t="s">
        <v>23</v>
      </c>
      <c r="C230" t="s">
        <v>271</v>
      </c>
      <c r="D230" t="s">
        <v>550</v>
      </c>
      <c r="E230" t="s">
        <v>551</v>
      </c>
      <c r="F230" t="s">
        <v>637</v>
      </c>
      <c r="G230" s="2">
        <v>4650.0002242761811</v>
      </c>
      <c r="H230" s="2">
        <v>4650.0002242761811</v>
      </c>
      <c r="I230" s="2">
        <v>1.0625</v>
      </c>
      <c r="J230" s="2">
        <v>21.541666666666668</v>
      </c>
      <c r="K230" s="2" t="str">
        <f>IFERROR(INDEX(Table2[Campaign], MATCH(tab_PhaseSum[[#This Row],[Well Name]], Table2[Well Name
Actual], 0)), "A_Others")</f>
        <v>DRJ - 2022</v>
      </c>
    </row>
    <row r="231" spans="1:11" x14ac:dyDescent="0.3">
      <c r="A231" s="2">
        <v>229</v>
      </c>
      <c r="B231" t="s">
        <v>23</v>
      </c>
      <c r="C231" t="s">
        <v>271</v>
      </c>
      <c r="D231" t="s">
        <v>552</v>
      </c>
      <c r="E231" t="s">
        <v>547</v>
      </c>
      <c r="F231" t="s">
        <v>638</v>
      </c>
      <c r="G231" s="2">
        <v>4650.0002242761811</v>
      </c>
      <c r="H231" s="2">
        <v>5700.9999833395013</v>
      </c>
      <c r="I231" s="2">
        <v>6.270833333333333</v>
      </c>
      <c r="J231" s="2">
        <v>27.8125</v>
      </c>
      <c r="K231" s="2" t="str">
        <f>IFERROR(INDEX(Table2[Campaign], MATCH(tab_PhaseSum[[#This Row],[Well Name]], Table2[Well Name
Actual], 0)), "A_Others")</f>
        <v>DRJ - 2022</v>
      </c>
    </row>
    <row r="232" spans="1:11" x14ac:dyDescent="0.3">
      <c r="A232" s="2">
        <v>230</v>
      </c>
      <c r="B232" t="s">
        <v>23</v>
      </c>
      <c r="C232" t="s">
        <v>271</v>
      </c>
      <c r="D232" t="s">
        <v>552</v>
      </c>
      <c r="E232" t="s">
        <v>548</v>
      </c>
      <c r="F232" t="s">
        <v>639</v>
      </c>
      <c r="G232" s="2">
        <v>5700.9999833395013</v>
      </c>
      <c r="H232" s="2">
        <v>5774.9999038816595</v>
      </c>
      <c r="I232" s="2">
        <v>0.6875</v>
      </c>
      <c r="J232" s="2">
        <v>28.5</v>
      </c>
      <c r="K232" s="2" t="str">
        <f>IFERROR(INDEX(Table2[Campaign], MATCH(tab_PhaseSum[[#This Row],[Well Name]], Table2[Well Name
Actual], 0)), "A_Others")</f>
        <v>DRJ - 2022</v>
      </c>
    </row>
    <row r="233" spans="1:11" x14ac:dyDescent="0.3">
      <c r="A233" s="2">
        <v>231</v>
      </c>
      <c r="B233" t="s">
        <v>23</v>
      </c>
      <c r="C233" t="s">
        <v>271</v>
      </c>
      <c r="D233" t="s">
        <v>553</v>
      </c>
      <c r="E233" t="s">
        <v>547</v>
      </c>
      <c r="F233" t="s">
        <v>640</v>
      </c>
      <c r="G233" s="2">
        <v>5774.9999038816595</v>
      </c>
      <c r="H233" s="2">
        <v>7673.9998564632542</v>
      </c>
      <c r="I233" s="2">
        <v>5.5416666666666661</v>
      </c>
      <c r="J233" s="2">
        <v>34.041666666666664</v>
      </c>
      <c r="K233" s="2" t="str">
        <f>IFERROR(INDEX(Table2[Campaign], MATCH(tab_PhaseSum[[#This Row],[Well Name]], Table2[Well Name
Actual], 0)), "A_Others")</f>
        <v>DRJ - 2022</v>
      </c>
    </row>
    <row r="234" spans="1:11" x14ac:dyDescent="0.3">
      <c r="A234" s="2">
        <v>232</v>
      </c>
      <c r="B234" t="s">
        <v>23</v>
      </c>
      <c r="C234" t="s">
        <v>271</v>
      </c>
      <c r="D234" t="s">
        <v>553</v>
      </c>
      <c r="E234" t="s">
        <v>548</v>
      </c>
      <c r="F234" t="s">
        <v>641</v>
      </c>
      <c r="G234" s="2">
        <v>7673.9998564632542</v>
      </c>
      <c r="H234" s="2">
        <v>7898.0004818733596</v>
      </c>
      <c r="I234" s="2">
        <v>0.70833333333333326</v>
      </c>
      <c r="J234" s="2">
        <v>34.75</v>
      </c>
      <c r="K234" s="2" t="str">
        <f>IFERROR(INDEX(Table2[Campaign], MATCH(tab_PhaseSum[[#This Row],[Well Name]], Table2[Well Name
Actual], 0)), "A_Others")</f>
        <v>DRJ - 2022</v>
      </c>
    </row>
    <row r="235" spans="1:11" x14ac:dyDescent="0.3">
      <c r="A235" s="2">
        <v>233</v>
      </c>
      <c r="B235" t="s">
        <v>23</v>
      </c>
      <c r="C235" t="s">
        <v>271</v>
      </c>
      <c r="D235" t="s">
        <v>563</v>
      </c>
      <c r="E235" t="s">
        <v>547</v>
      </c>
      <c r="F235" t="s">
        <v>642</v>
      </c>
      <c r="G235" s="2">
        <v>7898.0004818733596</v>
      </c>
      <c r="H235" s="2">
        <v>8224.0003050155829</v>
      </c>
      <c r="I235" s="2">
        <v>0.97916666666666663</v>
      </c>
      <c r="J235" s="2">
        <v>35.729166666666664</v>
      </c>
      <c r="K235" s="2" t="str">
        <f>IFERROR(INDEX(Table2[Campaign], MATCH(tab_PhaseSum[[#This Row],[Well Name]], Table2[Well Name
Actual], 0)), "A_Others")</f>
        <v>DRJ - 2022</v>
      </c>
    </row>
    <row r="236" spans="1:11" x14ac:dyDescent="0.3">
      <c r="A236" s="2">
        <v>234</v>
      </c>
      <c r="B236" t="s">
        <v>23</v>
      </c>
      <c r="C236" t="s">
        <v>271</v>
      </c>
      <c r="D236" t="s">
        <v>563</v>
      </c>
      <c r="E236" t="s">
        <v>548</v>
      </c>
      <c r="F236" t="s">
        <v>643</v>
      </c>
      <c r="G236" s="2">
        <v>8224.0003050155829</v>
      </c>
      <c r="H236" s="2">
        <v>8250.0003203945198</v>
      </c>
      <c r="I236" s="2">
        <v>0.6875</v>
      </c>
      <c r="J236" s="2">
        <v>36.416666666666664</v>
      </c>
      <c r="K236" s="2" t="str">
        <f>IFERROR(INDEX(Table2[Campaign], MATCH(tab_PhaseSum[[#This Row],[Well Name]], Table2[Well Name
Actual], 0)), "A_Others")</f>
        <v>DRJ - 2022</v>
      </c>
    </row>
    <row r="237" spans="1:11" x14ac:dyDescent="0.3">
      <c r="A237" s="2">
        <v>235</v>
      </c>
      <c r="B237" t="s">
        <v>679</v>
      </c>
      <c r="C237" t="s">
        <v>271</v>
      </c>
      <c r="D237" t="s">
        <v>478</v>
      </c>
      <c r="E237" t="s">
        <v>547</v>
      </c>
      <c r="F237" t="s">
        <v>634</v>
      </c>
      <c r="G237" s="2">
        <v>180</v>
      </c>
      <c r="H237" s="2">
        <v>1398</v>
      </c>
      <c r="I237" s="2">
        <v>4.6666666666666661</v>
      </c>
      <c r="J237" s="2">
        <v>4.6666666666666661</v>
      </c>
      <c r="K237" s="2" t="str">
        <f>IFERROR(INDEX(Table2[Campaign], MATCH(tab_PhaseSum[[#This Row],[Well Name]], Table2[Well Name
Actual], 0)), "A_Others")</f>
        <v>DRJ - 2019</v>
      </c>
    </row>
    <row r="238" spans="1:11" x14ac:dyDescent="0.3">
      <c r="A238" s="2">
        <v>236</v>
      </c>
      <c r="B238" t="s">
        <v>679</v>
      </c>
      <c r="C238" t="s">
        <v>271</v>
      </c>
      <c r="D238" t="s">
        <v>478</v>
      </c>
      <c r="E238" t="s">
        <v>548</v>
      </c>
      <c r="F238" t="s">
        <v>635</v>
      </c>
      <c r="G238" s="2">
        <v>1398</v>
      </c>
      <c r="H238" s="2">
        <v>1398</v>
      </c>
      <c r="I238" s="2">
        <v>2.5625</v>
      </c>
      <c r="J238" s="2">
        <v>7.2291666666666661</v>
      </c>
      <c r="K238" s="2" t="str">
        <f>IFERROR(INDEX(Table2[Campaign], MATCH(tab_PhaseSum[[#This Row],[Well Name]], Table2[Well Name
Actual], 0)), "A_Others")</f>
        <v>DRJ - 2019</v>
      </c>
    </row>
    <row r="239" spans="1:11" x14ac:dyDescent="0.3">
      <c r="A239" s="2">
        <v>237</v>
      </c>
      <c r="B239" t="s">
        <v>679</v>
      </c>
      <c r="C239" t="s">
        <v>271</v>
      </c>
      <c r="D239" t="s">
        <v>549</v>
      </c>
      <c r="E239" t="s">
        <v>547</v>
      </c>
      <c r="F239" t="s">
        <v>636</v>
      </c>
      <c r="G239" s="2">
        <v>1408</v>
      </c>
      <c r="H239" s="2">
        <v>3187</v>
      </c>
      <c r="I239" s="2">
        <v>9.7916666666666661</v>
      </c>
      <c r="J239" s="2">
        <v>17.020833333333332</v>
      </c>
      <c r="K239" s="2" t="str">
        <f>IFERROR(INDEX(Table2[Campaign], MATCH(tab_PhaseSum[[#This Row],[Well Name]], Table2[Well Name
Actual], 0)), "A_Others")</f>
        <v>DRJ - 2019</v>
      </c>
    </row>
    <row r="240" spans="1:11" x14ac:dyDescent="0.3">
      <c r="A240" s="2">
        <v>238</v>
      </c>
      <c r="B240" t="s">
        <v>679</v>
      </c>
      <c r="C240" t="s">
        <v>271</v>
      </c>
      <c r="D240" t="s">
        <v>549</v>
      </c>
      <c r="E240" t="s">
        <v>548</v>
      </c>
      <c r="F240" t="s">
        <v>637</v>
      </c>
      <c r="G240" s="2">
        <v>3187</v>
      </c>
      <c r="H240" s="2">
        <v>3230</v>
      </c>
      <c r="I240" s="2">
        <v>5.3125</v>
      </c>
      <c r="J240" s="2">
        <v>22.333333333333332</v>
      </c>
      <c r="K240" s="2" t="str">
        <f>IFERROR(INDEX(Table2[Campaign], MATCH(tab_PhaseSum[[#This Row],[Well Name]], Table2[Well Name
Actual], 0)), "A_Others")</f>
        <v>DRJ - 2019</v>
      </c>
    </row>
    <row r="241" spans="1:11" x14ac:dyDescent="0.3">
      <c r="A241" s="2">
        <v>239</v>
      </c>
      <c r="B241" t="s">
        <v>679</v>
      </c>
      <c r="C241" t="s">
        <v>271</v>
      </c>
      <c r="D241" t="s">
        <v>550</v>
      </c>
      <c r="E241" t="s">
        <v>551</v>
      </c>
      <c r="F241" t="s">
        <v>637</v>
      </c>
      <c r="G241" s="2">
        <v>3230</v>
      </c>
      <c r="H241" s="2">
        <v>3230</v>
      </c>
      <c r="I241" s="2">
        <v>2.6041666666666665</v>
      </c>
      <c r="J241" s="2">
        <v>24.9375</v>
      </c>
      <c r="K241" s="2" t="str">
        <f>IFERROR(INDEX(Table2[Campaign], MATCH(tab_PhaseSum[[#This Row],[Well Name]], Table2[Well Name
Actual], 0)), "A_Others")</f>
        <v>DRJ - 2019</v>
      </c>
    </row>
    <row r="242" spans="1:11" x14ac:dyDescent="0.3">
      <c r="A242" s="2">
        <v>240</v>
      </c>
      <c r="B242" t="s">
        <v>679</v>
      </c>
      <c r="C242" t="s">
        <v>271</v>
      </c>
      <c r="D242" t="s">
        <v>552</v>
      </c>
      <c r="E242" t="s">
        <v>547</v>
      </c>
      <c r="F242" t="s">
        <v>638</v>
      </c>
      <c r="G242" s="2">
        <v>3230</v>
      </c>
      <c r="H242" s="2">
        <v>5703</v>
      </c>
      <c r="I242" s="2">
        <v>9.1875</v>
      </c>
      <c r="J242" s="2">
        <v>34.125</v>
      </c>
      <c r="K242" s="2" t="str">
        <f>IFERROR(INDEX(Table2[Campaign], MATCH(tab_PhaseSum[[#This Row],[Well Name]], Table2[Well Name
Actual], 0)), "A_Others")</f>
        <v>DRJ - 2019</v>
      </c>
    </row>
    <row r="243" spans="1:11" x14ac:dyDescent="0.3">
      <c r="A243" s="2">
        <v>241</v>
      </c>
      <c r="B243" t="s">
        <v>679</v>
      </c>
      <c r="C243" t="s">
        <v>271</v>
      </c>
      <c r="D243" t="s">
        <v>552</v>
      </c>
      <c r="E243" t="s">
        <v>548</v>
      </c>
      <c r="F243" t="s">
        <v>639</v>
      </c>
      <c r="G243" s="2">
        <v>5703</v>
      </c>
      <c r="H243" s="2">
        <v>5860</v>
      </c>
      <c r="I243" s="2">
        <v>1.9166666666666665</v>
      </c>
      <c r="J243" s="2">
        <v>36.041666666666664</v>
      </c>
      <c r="K243" s="2" t="str">
        <f>IFERROR(INDEX(Table2[Campaign], MATCH(tab_PhaseSum[[#This Row],[Well Name]], Table2[Well Name
Actual], 0)), "A_Others")</f>
        <v>DRJ - 2019</v>
      </c>
    </row>
    <row r="244" spans="1:11" x14ac:dyDescent="0.3">
      <c r="A244" s="2">
        <v>242</v>
      </c>
      <c r="B244" t="s">
        <v>648</v>
      </c>
      <c r="C244" t="s">
        <v>271</v>
      </c>
      <c r="D244" t="s">
        <v>478</v>
      </c>
      <c r="E244" t="s">
        <v>547</v>
      </c>
      <c r="F244" t="s">
        <v>634</v>
      </c>
      <c r="G244" s="2">
        <v>200</v>
      </c>
      <c r="H244" s="2">
        <v>1378</v>
      </c>
      <c r="I244" s="2">
        <v>7.0625</v>
      </c>
      <c r="J244" s="2">
        <v>7.0625</v>
      </c>
      <c r="K244" s="2" t="str">
        <f>IFERROR(INDEX(Table2[Campaign], MATCH(tab_PhaseSum[[#This Row],[Well Name]], Table2[Well Name
Actual], 0)), "A_Others")</f>
        <v>DRJ - 2019</v>
      </c>
    </row>
    <row r="245" spans="1:11" x14ac:dyDescent="0.3">
      <c r="A245" s="2">
        <v>243</v>
      </c>
      <c r="B245" t="s">
        <v>648</v>
      </c>
      <c r="C245" t="s">
        <v>271</v>
      </c>
      <c r="D245" t="s">
        <v>478</v>
      </c>
      <c r="E245" t="s">
        <v>548</v>
      </c>
      <c r="F245" t="s">
        <v>635</v>
      </c>
      <c r="G245" s="2">
        <v>1378</v>
      </c>
      <c r="H245" s="2">
        <v>1500</v>
      </c>
      <c r="I245" s="2">
        <v>11.760416666666666</v>
      </c>
      <c r="J245" s="2">
        <v>18.822916666666664</v>
      </c>
      <c r="K245" s="2" t="str">
        <f>IFERROR(INDEX(Table2[Campaign], MATCH(tab_PhaseSum[[#This Row],[Well Name]], Table2[Well Name
Actual], 0)), "A_Others")</f>
        <v>DRJ - 2019</v>
      </c>
    </row>
    <row r="246" spans="1:11" x14ac:dyDescent="0.3">
      <c r="A246" s="2">
        <v>244</v>
      </c>
      <c r="B246" t="s">
        <v>648</v>
      </c>
      <c r="C246" t="s">
        <v>271</v>
      </c>
      <c r="D246" t="s">
        <v>549</v>
      </c>
      <c r="E246" t="s">
        <v>547</v>
      </c>
      <c r="F246" t="s">
        <v>636</v>
      </c>
      <c r="G246" s="2">
        <v>1500</v>
      </c>
      <c r="H246" s="2">
        <v>2514</v>
      </c>
      <c r="I246" s="2">
        <v>20.15625</v>
      </c>
      <c r="J246" s="2">
        <v>38.979166666666664</v>
      </c>
      <c r="K246" s="2" t="str">
        <f>IFERROR(INDEX(Table2[Campaign], MATCH(tab_PhaseSum[[#This Row],[Well Name]], Table2[Well Name
Actual], 0)), "A_Others")</f>
        <v>DRJ - 2019</v>
      </c>
    </row>
    <row r="247" spans="1:11" x14ac:dyDescent="0.3">
      <c r="A247" s="2">
        <v>245</v>
      </c>
      <c r="B247" t="s">
        <v>648</v>
      </c>
      <c r="C247" t="s">
        <v>271</v>
      </c>
      <c r="D247" t="s">
        <v>549</v>
      </c>
      <c r="E247" t="s">
        <v>548</v>
      </c>
      <c r="F247" t="s">
        <v>637</v>
      </c>
      <c r="G247" s="2">
        <v>2514</v>
      </c>
      <c r="H247" s="2">
        <v>2514</v>
      </c>
      <c r="I247" s="2">
        <v>6.333333333333333</v>
      </c>
      <c r="J247" s="2">
        <v>45.3125</v>
      </c>
      <c r="K247" s="2" t="str">
        <f>IFERROR(INDEX(Table2[Campaign], MATCH(tab_PhaseSum[[#This Row],[Well Name]], Table2[Well Name
Actual], 0)), "A_Others")</f>
        <v>DRJ - 2019</v>
      </c>
    </row>
    <row r="248" spans="1:11" x14ac:dyDescent="0.3">
      <c r="A248" s="2">
        <v>246</v>
      </c>
      <c r="B248" t="s">
        <v>648</v>
      </c>
      <c r="C248" t="s">
        <v>271</v>
      </c>
      <c r="D248" t="s">
        <v>550</v>
      </c>
      <c r="E248" t="s">
        <v>551</v>
      </c>
      <c r="F248" t="s">
        <v>639</v>
      </c>
      <c r="G248" s="2">
        <v>1959</v>
      </c>
      <c r="H248" s="2">
        <v>3445.9999999999995</v>
      </c>
      <c r="I248" s="2">
        <v>11.291666666666666</v>
      </c>
      <c r="J248" s="2">
        <v>56.604166666666664</v>
      </c>
      <c r="K248" s="2" t="str">
        <f>IFERROR(INDEX(Table2[Campaign], MATCH(tab_PhaseSum[[#This Row],[Well Name]], Table2[Well Name
Actual], 0)), "A_Others")</f>
        <v>DRJ - 2019</v>
      </c>
    </row>
    <row r="249" spans="1:11" x14ac:dyDescent="0.3">
      <c r="A249" s="2">
        <v>247</v>
      </c>
      <c r="B249" t="s">
        <v>648</v>
      </c>
      <c r="C249" t="s">
        <v>271</v>
      </c>
      <c r="D249" t="s">
        <v>552</v>
      </c>
      <c r="E249" t="s">
        <v>547</v>
      </c>
      <c r="F249" t="s">
        <v>640</v>
      </c>
      <c r="G249" s="2">
        <v>3445.9999999999995</v>
      </c>
      <c r="H249" s="2">
        <v>5977</v>
      </c>
      <c r="I249" s="2">
        <v>8.9583333333333321</v>
      </c>
      <c r="J249" s="2">
        <v>65.5625</v>
      </c>
      <c r="K249" s="2" t="str">
        <f>IFERROR(INDEX(Table2[Campaign], MATCH(tab_PhaseSum[[#This Row],[Well Name]], Table2[Well Name
Actual], 0)), "A_Others")</f>
        <v>DRJ - 2019</v>
      </c>
    </row>
    <row r="250" spans="1:11" x14ac:dyDescent="0.3">
      <c r="A250" s="2">
        <v>248</v>
      </c>
      <c r="B250" t="s">
        <v>648</v>
      </c>
      <c r="C250" t="s">
        <v>271</v>
      </c>
      <c r="D250" t="s">
        <v>552</v>
      </c>
      <c r="E250" t="s">
        <v>548</v>
      </c>
      <c r="F250" t="s">
        <v>640</v>
      </c>
      <c r="G250" s="2">
        <v>5977</v>
      </c>
      <c r="H250" s="2">
        <v>5977</v>
      </c>
      <c r="I250" s="2">
        <v>14.916666666666666</v>
      </c>
      <c r="J250" s="2">
        <v>80.479166666666671</v>
      </c>
      <c r="K250" s="2" t="str">
        <f>IFERROR(INDEX(Table2[Campaign], MATCH(tab_PhaseSum[[#This Row],[Well Name]], Table2[Well Name
Actual], 0)), "A_Others")</f>
        <v>DRJ - 2019</v>
      </c>
    </row>
    <row r="251" spans="1:11" x14ac:dyDescent="0.3">
      <c r="A251" s="2">
        <v>249</v>
      </c>
      <c r="B251" t="s">
        <v>649</v>
      </c>
      <c r="C251" t="s">
        <v>271</v>
      </c>
      <c r="D251" t="s">
        <v>478</v>
      </c>
      <c r="E251" t="s">
        <v>547</v>
      </c>
      <c r="F251" t="s">
        <v>634</v>
      </c>
      <c r="G251" s="2">
        <v>214.99999999999997</v>
      </c>
      <c r="H251" s="2">
        <v>1620</v>
      </c>
      <c r="I251" s="2">
        <v>13.979166666666666</v>
      </c>
      <c r="J251" s="2">
        <v>13.979166666666666</v>
      </c>
      <c r="K251" s="2" t="str">
        <f>IFERROR(INDEX(Table2[Campaign], MATCH(tab_PhaseSum[[#This Row],[Well Name]], Table2[Well Name
Actual], 0)), "A_Others")</f>
        <v>DRJ - 2019</v>
      </c>
    </row>
    <row r="252" spans="1:11" x14ac:dyDescent="0.3">
      <c r="A252" s="2">
        <v>250</v>
      </c>
      <c r="B252" t="s">
        <v>649</v>
      </c>
      <c r="C252" t="s">
        <v>271</v>
      </c>
      <c r="D252" t="s">
        <v>478</v>
      </c>
      <c r="E252" t="s">
        <v>548</v>
      </c>
      <c r="F252" t="s">
        <v>635</v>
      </c>
      <c r="G252" s="2">
        <v>1620</v>
      </c>
      <c r="H252" s="2">
        <v>1620</v>
      </c>
      <c r="I252" s="2">
        <v>5.6041666666666661</v>
      </c>
      <c r="J252" s="2">
        <v>19.583333333333332</v>
      </c>
      <c r="K252" s="2" t="str">
        <f>IFERROR(INDEX(Table2[Campaign], MATCH(tab_PhaseSum[[#This Row],[Well Name]], Table2[Well Name
Actual], 0)), "A_Others")</f>
        <v>DRJ - 2019</v>
      </c>
    </row>
    <row r="253" spans="1:11" x14ac:dyDescent="0.3">
      <c r="A253" s="2">
        <v>251</v>
      </c>
      <c r="B253" t="s">
        <v>649</v>
      </c>
      <c r="C253" t="s">
        <v>271</v>
      </c>
      <c r="D253" t="s">
        <v>549</v>
      </c>
      <c r="E253" t="s">
        <v>547</v>
      </c>
      <c r="F253" t="s">
        <v>636</v>
      </c>
      <c r="G253" s="2">
        <v>1620</v>
      </c>
      <c r="H253" s="2">
        <v>3549.9999999999995</v>
      </c>
      <c r="I253" s="2">
        <v>10.895833333333332</v>
      </c>
      <c r="J253" s="2">
        <v>30.479166666666664</v>
      </c>
      <c r="K253" s="2" t="str">
        <f>IFERROR(INDEX(Table2[Campaign], MATCH(tab_PhaseSum[[#This Row],[Well Name]], Table2[Well Name
Actual], 0)), "A_Others")</f>
        <v>DRJ - 2019</v>
      </c>
    </row>
    <row r="254" spans="1:11" x14ac:dyDescent="0.3">
      <c r="A254" s="2">
        <v>252</v>
      </c>
      <c r="B254" t="s">
        <v>649</v>
      </c>
      <c r="C254" t="s">
        <v>271</v>
      </c>
      <c r="D254" t="s">
        <v>549</v>
      </c>
      <c r="E254" t="s">
        <v>548</v>
      </c>
      <c r="F254" t="s">
        <v>637</v>
      </c>
      <c r="G254" s="2">
        <v>3549.9999999999995</v>
      </c>
      <c r="H254" s="2">
        <v>3549.9999999999995</v>
      </c>
      <c r="I254" s="2">
        <v>7.2291666666666661</v>
      </c>
      <c r="J254" s="2">
        <v>37.708333333333329</v>
      </c>
      <c r="K254" s="2" t="str">
        <f>IFERROR(INDEX(Table2[Campaign], MATCH(tab_PhaseSum[[#This Row],[Well Name]], Table2[Well Name
Actual], 0)), "A_Others")</f>
        <v>DRJ - 2019</v>
      </c>
    </row>
    <row r="255" spans="1:11" x14ac:dyDescent="0.3">
      <c r="A255" s="2">
        <v>253</v>
      </c>
      <c r="B255" t="s">
        <v>649</v>
      </c>
      <c r="C255" t="s">
        <v>271</v>
      </c>
      <c r="D255" t="s">
        <v>550</v>
      </c>
      <c r="E255" t="s">
        <v>551</v>
      </c>
      <c r="F255" t="s">
        <v>637</v>
      </c>
      <c r="G255" s="2">
        <v>3549.9999999999995</v>
      </c>
      <c r="H255" s="2">
        <v>3549.9999999999995</v>
      </c>
      <c r="I255" s="2">
        <v>2.989583333333333</v>
      </c>
      <c r="J255" s="2">
        <v>40.697916666666664</v>
      </c>
      <c r="K255" s="2" t="str">
        <f>IFERROR(INDEX(Table2[Campaign], MATCH(tab_PhaseSum[[#This Row],[Well Name]], Table2[Well Name
Actual], 0)), "A_Others")</f>
        <v>DRJ - 2019</v>
      </c>
    </row>
    <row r="256" spans="1:11" x14ac:dyDescent="0.3">
      <c r="A256" s="2">
        <v>254</v>
      </c>
      <c r="B256" t="s">
        <v>649</v>
      </c>
      <c r="C256" t="s">
        <v>271</v>
      </c>
      <c r="D256" t="s">
        <v>552</v>
      </c>
      <c r="E256" t="s">
        <v>547</v>
      </c>
      <c r="F256" t="s">
        <v>638</v>
      </c>
      <c r="G256" s="2">
        <v>3549.9999999999995</v>
      </c>
      <c r="H256" s="2">
        <v>5836</v>
      </c>
      <c r="I256" s="2">
        <v>5.364583333333333</v>
      </c>
      <c r="J256" s="2">
        <v>46.0625</v>
      </c>
      <c r="K256" s="2" t="str">
        <f>IFERROR(INDEX(Table2[Campaign], MATCH(tab_PhaseSum[[#This Row],[Well Name]], Table2[Well Name
Actual], 0)), "A_Others")</f>
        <v>DRJ - 2019</v>
      </c>
    </row>
    <row r="257" spans="1:11" x14ac:dyDescent="0.3">
      <c r="A257" s="2">
        <v>255</v>
      </c>
      <c r="B257" t="s">
        <v>649</v>
      </c>
      <c r="C257" t="s">
        <v>271</v>
      </c>
      <c r="D257" t="s">
        <v>552</v>
      </c>
      <c r="E257" t="s">
        <v>548</v>
      </c>
      <c r="F257" t="s">
        <v>639</v>
      </c>
      <c r="G257" s="2">
        <v>5836</v>
      </c>
      <c r="H257" s="2">
        <v>5836</v>
      </c>
      <c r="I257" s="2">
        <v>1.0208333333333333</v>
      </c>
      <c r="J257" s="2">
        <v>47.083333333333336</v>
      </c>
      <c r="K257" s="2" t="str">
        <f>IFERROR(INDEX(Table2[Campaign], MATCH(tab_PhaseSum[[#This Row],[Well Name]], Table2[Well Name
Actual], 0)), "A_Others")</f>
        <v>DRJ - 2019</v>
      </c>
    </row>
    <row r="258" spans="1:11" x14ac:dyDescent="0.3">
      <c r="A258" s="2">
        <v>256</v>
      </c>
      <c r="B258" t="s">
        <v>650</v>
      </c>
      <c r="C258" t="s">
        <v>271</v>
      </c>
      <c r="D258" t="s">
        <v>478</v>
      </c>
      <c r="E258" t="s">
        <v>547</v>
      </c>
      <c r="F258" t="s">
        <v>634</v>
      </c>
      <c r="G258" s="2">
        <v>213.00000000000003</v>
      </c>
      <c r="H258" s="2">
        <v>1620</v>
      </c>
      <c r="I258" s="2">
        <v>12.25</v>
      </c>
      <c r="J258" s="2">
        <v>12.25</v>
      </c>
      <c r="K258" s="2" t="str">
        <f>IFERROR(INDEX(Table2[Campaign], MATCH(tab_PhaseSum[[#This Row],[Well Name]], Table2[Well Name
Actual], 0)), "A_Others")</f>
        <v>DRJ - 2019</v>
      </c>
    </row>
    <row r="259" spans="1:11" x14ac:dyDescent="0.3">
      <c r="A259" s="2">
        <v>257</v>
      </c>
      <c r="B259" t="s">
        <v>650</v>
      </c>
      <c r="C259" t="s">
        <v>271</v>
      </c>
      <c r="D259" t="s">
        <v>478</v>
      </c>
      <c r="E259" t="s">
        <v>548</v>
      </c>
      <c r="F259" t="s">
        <v>635</v>
      </c>
      <c r="G259" s="2">
        <v>1620</v>
      </c>
      <c r="H259" s="2">
        <v>1620</v>
      </c>
      <c r="I259" s="2">
        <v>6.5416666666666661</v>
      </c>
      <c r="J259" s="2">
        <v>18.791666666666664</v>
      </c>
      <c r="K259" s="2" t="str">
        <f>IFERROR(INDEX(Table2[Campaign], MATCH(tab_PhaseSum[[#This Row],[Well Name]], Table2[Well Name
Actual], 0)), "A_Others")</f>
        <v>DRJ - 2019</v>
      </c>
    </row>
    <row r="260" spans="1:11" x14ac:dyDescent="0.3">
      <c r="A260" s="2">
        <v>258</v>
      </c>
      <c r="B260" t="s">
        <v>650</v>
      </c>
      <c r="C260" t="s">
        <v>271</v>
      </c>
      <c r="D260" t="s">
        <v>549</v>
      </c>
      <c r="E260" t="s">
        <v>547</v>
      </c>
      <c r="F260" t="s">
        <v>636</v>
      </c>
      <c r="G260" s="2">
        <v>1620</v>
      </c>
      <c r="H260" s="2">
        <v>3200</v>
      </c>
      <c r="I260" s="2">
        <v>3.458333333333333</v>
      </c>
      <c r="J260" s="2">
        <v>22.249999999999996</v>
      </c>
      <c r="K260" s="2" t="str">
        <f>IFERROR(INDEX(Table2[Campaign], MATCH(tab_PhaseSum[[#This Row],[Well Name]], Table2[Well Name
Actual], 0)), "A_Others")</f>
        <v>DRJ - 2019</v>
      </c>
    </row>
    <row r="261" spans="1:11" x14ac:dyDescent="0.3">
      <c r="A261" s="2">
        <v>259</v>
      </c>
      <c r="B261" t="s">
        <v>650</v>
      </c>
      <c r="C261" t="s">
        <v>271</v>
      </c>
      <c r="D261" t="s">
        <v>549</v>
      </c>
      <c r="E261" t="s">
        <v>548</v>
      </c>
      <c r="F261" t="s">
        <v>637</v>
      </c>
      <c r="G261" s="2">
        <v>3200</v>
      </c>
      <c r="H261" s="2">
        <v>3200</v>
      </c>
      <c r="I261" s="2">
        <v>1.6666666666666665</v>
      </c>
      <c r="J261" s="2">
        <v>23.916666666666664</v>
      </c>
      <c r="K261" s="2" t="str">
        <f>IFERROR(INDEX(Table2[Campaign], MATCH(tab_PhaseSum[[#This Row],[Well Name]], Table2[Well Name
Actual], 0)), "A_Others")</f>
        <v>DRJ - 2019</v>
      </c>
    </row>
    <row r="262" spans="1:11" x14ac:dyDescent="0.3">
      <c r="A262" s="2">
        <v>260</v>
      </c>
      <c r="B262" t="s">
        <v>650</v>
      </c>
      <c r="C262" t="s">
        <v>271</v>
      </c>
      <c r="D262" t="s">
        <v>550</v>
      </c>
      <c r="E262" t="s">
        <v>551</v>
      </c>
      <c r="F262" t="s">
        <v>637</v>
      </c>
      <c r="G262" s="2">
        <v>3200</v>
      </c>
      <c r="H262" s="2">
        <v>3200</v>
      </c>
      <c r="I262" s="2">
        <v>1.0416666666666665</v>
      </c>
      <c r="J262" s="2">
        <v>24.958333333333332</v>
      </c>
      <c r="K262" s="2" t="str">
        <f>IFERROR(INDEX(Table2[Campaign], MATCH(tab_PhaseSum[[#This Row],[Well Name]], Table2[Well Name
Actual], 0)), "A_Others")</f>
        <v>DRJ - 2019</v>
      </c>
    </row>
    <row r="263" spans="1:11" x14ac:dyDescent="0.3">
      <c r="A263" s="2">
        <v>261</v>
      </c>
      <c r="B263" t="s">
        <v>650</v>
      </c>
      <c r="C263" t="s">
        <v>271</v>
      </c>
      <c r="D263" t="s">
        <v>552</v>
      </c>
      <c r="E263" t="s">
        <v>547</v>
      </c>
      <c r="F263" t="s">
        <v>638</v>
      </c>
      <c r="G263" s="2">
        <v>3200</v>
      </c>
      <c r="H263" s="2">
        <v>5902</v>
      </c>
      <c r="I263" s="2">
        <v>6.3125</v>
      </c>
      <c r="J263" s="2">
        <v>31.270833333333332</v>
      </c>
      <c r="K263" s="2" t="str">
        <f>IFERROR(INDEX(Table2[Campaign], MATCH(tab_PhaseSum[[#This Row],[Well Name]], Table2[Well Name
Actual], 0)), "A_Others")</f>
        <v>DRJ - 2019</v>
      </c>
    </row>
    <row r="264" spans="1:11" x14ac:dyDescent="0.3">
      <c r="A264" s="2">
        <v>262</v>
      </c>
      <c r="B264" t="s">
        <v>650</v>
      </c>
      <c r="C264" t="s">
        <v>271</v>
      </c>
      <c r="D264" t="s">
        <v>552</v>
      </c>
      <c r="E264" t="s">
        <v>548</v>
      </c>
      <c r="F264" t="s">
        <v>639</v>
      </c>
      <c r="G264" s="2">
        <v>5902</v>
      </c>
      <c r="H264" s="2">
        <v>5902</v>
      </c>
      <c r="I264" s="2">
        <v>4.5625</v>
      </c>
      <c r="J264" s="2">
        <v>35.833333333333329</v>
      </c>
      <c r="K264" s="2" t="str">
        <f>IFERROR(INDEX(Table2[Campaign], MATCH(tab_PhaseSum[[#This Row],[Well Name]], Table2[Well Name
Actual], 0)), "A_Others")</f>
        <v>DRJ - 2019</v>
      </c>
    </row>
    <row r="265" spans="1:11" x14ac:dyDescent="0.3">
      <c r="A265" s="2">
        <v>263</v>
      </c>
      <c r="B265" t="s">
        <v>21</v>
      </c>
      <c r="C265" t="s">
        <v>271</v>
      </c>
      <c r="D265" t="s">
        <v>478</v>
      </c>
      <c r="E265" t="s">
        <v>547</v>
      </c>
      <c r="F265" t="s">
        <v>634</v>
      </c>
      <c r="G265" s="2">
        <v>174</v>
      </c>
      <c r="H265" s="2">
        <v>1422</v>
      </c>
      <c r="I265" s="2">
        <v>4.0625</v>
      </c>
      <c r="J265" s="2">
        <v>4.0625</v>
      </c>
      <c r="K265" s="2" t="str">
        <f>IFERROR(INDEX(Table2[Campaign], MATCH(tab_PhaseSum[[#This Row],[Well Name]], Table2[Well Name
Actual], 0)), "A_Others")</f>
        <v>DRJ - 2019</v>
      </c>
    </row>
    <row r="266" spans="1:11" x14ac:dyDescent="0.3">
      <c r="A266" s="2">
        <v>264</v>
      </c>
      <c r="B266" t="s">
        <v>21</v>
      </c>
      <c r="C266" t="s">
        <v>271</v>
      </c>
      <c r="D266" t="s">
        <v>478</v>
      </c>
      <c r="E266" t="s">
        <v>548</v>
      </c>
      <c r="F266" t="s">
        <v>635</v>
      </c>
      <c r="G266" s="2">
        <v>1422</v>
      </c>
      <c r="H266" s="2">
        <v>1422</v>
      </c>
      <c r="I266" s="2">
        <v>3.0416666666666665</v>
      </c>
      <c r="J266" s="2">
        <v>7.1041666666666661</v>
      </c>
      <c r="K266" s="2" t="str">
        <f>IFERROR(INDEX(Table2[Campaign], MATCH(tab_PhaseSum[[#This Row],[Well Name]], Table2[Well Name
Actual], 0)), "A_Others")</f>
        <v>DRJ - 2019</v>
      </c>
    </row>
    <row r="267" spans="1:11" x14ac:dyDescent="0.3">
      <c r="A267" s="2">
        <v>265</v>
      </c>
      <c r="B267" t="s">
        <v>21</v>
      </c>
      <c r="C267" t="s">
        <v>271</v>
      </c>
      <c r="D267" t="s">
        <v>549</v>
      </c>
      <c r="E267" t="s">
        <v>547</v>
      </c>
      <c r="F267" t="s">
        <v>636</v>
      </c>
      <c r="G267" s="2">
        <v>1422</v>
      </c>
      <c r="H267" s="2">
        <v>3350</v>
      </c>
      <c r="I267" s="2">
        <v>4.4791666666666661</v>
      </c>
      <c r="J267" s="2">
        <v>11.583333333333332</v>
      </c>
      <c r="K267" s="2" t="str">
        <f>IFERROR(INDEX(Table2[Campaign], MATCH(tab_PhaseSum[[#This Row],[Well Name]], Table2[Well Name
Actual], 0)), "A_Others")</f>
        <v>DRJ - 2019</v>
      </c>
    </row>
    <row r="268" spans="1:11" x14ac:dyDescent="0.3">
      <c r="A268" s="2">
        <v>266</v>
      </c>
      <c r="B268" t="s">
        <v>21</v>
      </c>
      <c r="C268" t="s">
        <v>271</v>
      </c>
      <c r="D268" t="s">
        <v>549</v>
      </c>
      <c r="E268" t="s">
        <v>548</v>
      </c>
      <c r="F268" t="s">
        <v>637</v>
      </c>
      <c r="G268" s="2">
        <v>3350</v>
      </c>
      <c r="H268" s="2">
        <v>3350</v>
      </c>
      <c r="I268" s="2">
        <v>2.145833333333333</v>
      </c>
      <c r="J268" s="2">
        <v>13.729166666666664</v>
      </c>
      <c r="K268" s="2" t="str">
        <f>IFERROR(INDEX(Table2[Campaign], MATCH(tab_PhaseSum[[#This Row],[Well Name]], Table2[Well Name
Actual], 0)), "A_Others")</f>
        <v>DRJ - 2019</v>
      </c>
    </row>
    <row r="269" spans="1:11" x14ac:dyDescent="0.3">
      <c r="A269" s="2">
        <v>267</v>
      </c>
      <c r="B269" t="s">
        <v>21</v>
      </c>
      <c r="C269" t="s">
        <v>271</v>
      </c>
      <c r="D269" t="s">
        <v>550</v>
      </c>
      <c r="E269" t="s">
        <v>551</v>
      </c>
      <c r="F269" t="s">
        <v>637</v>
      </c>
      <c r="G269" s="2">
        <v>3350</v>
      </c>
      <c r="H269" s="2">
        <v>1121</v>
      </c>
      <c r="I269" s="2">
        <v>2.1875</v>
      </c>
      <c r="J269" s="2">
        <v>15.916666666666664</v>
      </c>
      <c r="K269" s="2" t="str">
        <f>IFERROR(INDEX(Table2[Campaign], MATCH(tab_PhaseSum[[#This Row],[Well Name]], Table2[Well Name
Actual], 0)), "A_Others")</f>
        <v>DRJ - 2019</v>
      </c>
    </row>
    <row r="270" spans="1:11" x14ac:dyDescent="0.3">
      <c r="A270" s="2">
        <v>268</v>
      </c>
      <c r="B270" t="s">
        <v>21</v>
      </c>
      <c r="C270" t="s">
        <v>271</v>
      </c>
      <c r="D270" t="s">
        <v>552</v>
      </c>
      <c r="E270" t="s">
        <v>547</v>
      </c>
      <c r="F270" t="s">
        <v>638</v>
      </c>
      <c r="G270" s="2">
        <v>1121</v>
      </c>
      <c r="H270" s="2">
        <v>4949</v>
      </c>
      <c r="I270" s="2">
        <v>4.6041666666666661</v>
      </c>
      <c r="J270" s="2">
        <v>20.520833333333329</v>
      </c>
      <c r="K270" s="2" t="str">
        <f>IFERROR(INDEX(Table2[Campaign], MATCH(tab_PhaseSum[[#This Row],[Well Name]], Table2[Well Name
Actual], 0)), "A_Others")</f>
        <v>DRJ - 2019</v>
      </c>
    </row>
    <row r="271" spans="1:11" x14ac:dyDescent="0.3">
      <c r="A271" s="2">
        <v>269</v>
      </c>
      <c r="B271" t="s">
        <v>21</v>
      </c>
      <c r="C271" t="s">
        <v>271</v>
      </c>
      <c r="D271" t="s">
        <v>552</v>
      </c>
      <c r="E271" t="s">
        <v>548</v>
      </c>
      <c r="F271" t="s">
        <v>639</v>
      </c>
      <c r="G271" s="2">
        <v>4949</v>
      </c>
      <c r="H271" s="2">
        <v>4949</v>
      </c>
      <c r="I271" s="2">
        <v>0.91666666666666663</v>
      </c>
      <c r="J271" s="2">
        <v>21.437499999999996</v>
      </c>
      <c r="K271" s="2" t="str">
        <f>IFERROR(INDEX(Table2[Campaign], MATCH(tab_PhaseSum[[#This Row],[Well Name]], Table2[Well Name
Actual], 0)), "A_Others")</f>
        <v>DRJ - 2019</v>
      </c>
    </row>
    <row r="272" spans="1:11" x14ac:dyDescent="0.3">
      <c r="A272" s="2">
        <v>270</v>
      </c>
      <c r="B272" t="s">
        <v>21</v>
      </c>
      <c r="C272" t="s">
        <v>271</v>
      </c>
      <c r="D272" t="s">
        <v>553</v>
      </c>
      <c r="E272" t="s">
        <v>548</v>
      </c>
      <c r="F272" t="s">
        <v>641</v>
      </c>
      <c r="G272" s="2">
        <v>4949</v>
      </c>
      <c r="H272" s="2">
        <v>4949</v>
      </c>
      <c r="I272" s="2">
        <v>4.0625</v>
      </c>
      <c r="J272" s="2">
        <v>25.499999999999996</v>
      </c>
      <c r="K272" s="2" t="str">
        <f>IFERROR(INDEX(Table2[Campaign], MATCH(tab_PhaseSum[[#This Row],[Well Name]], Table2[Well Name
Actual], 0)), "A_Others")</f>
        <v>DRJ - 2019</v>
      </c>
    </row>
    <row r="273" spans="1:11" x14ac:dyDescent="0.3">
      <c r="A273" s="2">
        <v>271</v>
      </c>
      <c r="B273" t="s">
        <v>21</v>
      </c>
      <c r="C273" t="s">
        <v>271</v>
      </c>
      <c r="D273" t="s">
        <v>563</v>
      </c>
      <c r="E273" t="s">
        <v>547</v>
      </c>
      <c r="F273" t="s">
        <v>642</v>
      </c>
      <c r="G273" s="2">
        <v>4949</v>
      </c>
      <c r="H273" s="2">
        <v>5399.5</v>
      </c>
      <c r="I273" s="2">
        <v>3.375</v>
      </c>
      <c r="J273" s="2">
        <v>28.874999999999996</v>
      </c>
      <c r="K273" s="2" t="str">
        <f>IFERROR(INDEX(Table2[Campaign], MATCH(tab_PhaseSum[[#This Row],[Well Name]], Table2[Well Name
Actual], 0)), "A_Others")</f>
        <v>DRJ - 2019</v>
      </c>
    </row>
    <row r="274" spans="1:11" x14ac:dyDescent="0.3">
      <c r="A274" s="2">
        <v>272</v>
      </c>
      <c r="B274" t="s">
        <v>447</v>
      </c>
      <c r="C274" t="s">
        <v>271</v>
      </c>
      <c r="D274" t="s">
        <v>478</v>
      </c>
      <c r="E274" t="s">
        <v>547</v>
      </c>
      <c r="F274" t="s">
        <v>634</v>
      </c>
      <c r="G274" s="2">
        <v>232</v>
      </c>
      <c r="H274" s="2">
        <v>1952</v>
      </c>
      <c r="I274" s="2">
        <v>13.208333333333332</v>
      </c>
      <c r="J274" s="2">
        <v>13.208333333333332</v>
      </c>
      <c r="K274" s="2" t="str">
        <f>IFERROR(INDEX(Table2[Campaign], MATCH(tab_PhaseSum[[#This Row],[Well Name]], Table2[Well Name
Actual], 0)), "A_Others")</f>
        <v>DRJ - 2022</v>
      </c>
    </row>
    <row r="275" spans="1:11" x14ac:dyDescent="0.3">
      <c r="A275" s="2">
        <v>273</v>
      </c>
      <c r="B275" t="s">
        <v>447</v>
      </c>
      <c r="C275" t="s">
        <v>271</v>
      </c>
      <c r="D275" t="s">
        <v>478</v>
      </c>
      <c r="E275" t="s">
        <v>548</v>
      </c>
      <c r="F275" t="s">
        <v>635</v>
      </c>
      <c r="G275" s="2">
        <v>1952</v>
      </c>
      <c r="H275" s="2">
        <v>1952</v>
      </c>
      <c r="I275" s="2">
        <v>2.96875</v>
      </c>
      <c r="J275" s="2">
        <v>16.177083333333332</v>
      </c>
      <c r="K275" s="2" t="str">
        <f>IFERROR(INDEX(Table2[Campaign], MATCH(tab_PhaseSum[[#This Row],[Well Name]], Table2[Well Name
Actual], 0)), "A_Others")</f>
        <v>DRJ - 2022</v>
      </c>
    </row>
    <row r="276" spans="1:11" x14ac:dyDescent="0.3">
      <c r="A276" s="2">
        <v>274</v>
      </c>
      <c r="B276" t="s">
        <v>447</v>
      </c>
      <c r="C276" t="s">
        <v>271</v>
      </c>
      <c r="D276" t="s">
        <v>549</v>
      </c>
      <c r="E276" t="s">
        <v>547</v>
      </c>
      <c r="F276" t="s">
        <v>636</v>
      </c>
      <c r="G276" s="2">
        <v>1952</v>
      </c>
      <c r="H276" s="2">
        <v>4433</v>
      </c>
      <c r="I276" s="2">
        <v>6.5104166666666661</v>
      </c>
      <c r="J276" s="2">
        <v>22.6875</v>
      </c>
      <c r="K276" s="2" t="str">
        <f>IFERROR(INDEX(Table2[Campaign], MATCH(tab_PhaseSum[[#This Row],[Well Name]], Table2[Well Name
Actual], 0)), "A_Others")</f>
        <v>DRJ - 2022</v>
      </c>
    </row>
    <row r="277" spans="1:11" x14ac:dyDescent="0.3">
      <c r="A277" s="2">
        <v>275</v>
      </c>
      <c r="B277" t="s">
        <v>447</v>
      </c>
      <c r="C277" t="s">
        <v>271</v>
      </c>
      <c r="D277" t="s">
        <v>549</v>
      </c>
      <c r="E277" t="s">
        <v>548</v>
      </c>
      <c r="F277" t="s">
        <v>637</v>
      </c>
      <c r="G277" s="2">
        <v>4433</v>
      </c>
      <c r="H277" s="2">
        <v>4433</v>
      </c>
      <c r="I277" s="2">
        <v>2.09375</v>
      </c>
      <c r="J277" s="2">
        <v>24.78125</v>
      </c>
      <c r="K277" s="2" t="str">
        <f>IFERROR(INDEX(Table2[Campaign], MATCH(tab_PhaseSum[[#This Row],[Well Name]], Table2[Well Name
Actual], 0)), "A_Others")</f>
        <v>DRJ - 2022</v>
      </c>
    </row>
    <row r="278" spans="1:11" x14ac:dyDescent="0.3">
      <c r="A278" s="2">
        <v>276</v>
      </c>
      <c r="B278" t="s">
        <v>447</v>
      </c>
      <c r="C278" t="s">
        <v>271</v>
      </c>
      <c r="D278" t="s">
        <v>550</v>
      </c>
      <c r="E278" t="s">
        <v>551</v>
      </c>
      <c r="F278" t="s">
        <v>637</v>
      </c>
      <c r="G278" s="2">
        <v>4433</v>
      </c>
      <c r="H278" s="2">
        <v>4433</v>
      </c>
      <c r="I278" s="2">
        <v>2.864583333333333</v>
      </c>
      <c r="J278" s="2">
        <v>27.645833333333332</v>
      </c>
      <c r="K278" s="2" t="str">
        <f>IFERROR(INDEX(Table2[Campaign], MATCH(tab_PhaseSum[[#This Row],[Well Name]], Table2[Well Name
Actual], 0)), "A_Others")</f>
        <v>DRJ - 2022</v>
      </c>
    </row>
    <row r="279" spans="1:11" x14ac:dyDescent="0.3">
      <c r="A279" s="2">
        <v>277</v>
      </c>
      <c r="B279" t="s">
        <v>447</v>
      </c>
      <c r="C279" t="s">
        <v>271</v>
      </c>
      <c r="D279" t="s">
        <v>552</v>
      </c>
      <c r="E279" t="s">
        <v>547</v>
      </c>
      <c r="F279" t="s">
        <v>638</v>
      </c>
      <c r="G279" s="2">
        <v>4433</v>
      </c>
      <c r="H279" s="2">
        <v>5935</v>
      </c>
      <c r="I279" s="2">
        <v>4.53125</v>
      </c>
      <c r="J279" s="2">
        <v>32.177083333333329</v>
      </c>
      <c r="K279" s="2" t="str">
        <f>IFERROR(INDEX(Table2[Campaign], MATCH(tab_PhaseSum[[#This Row],[Well Name]], Table2[Well Name
Actual], 0)), "A_Others")</f>
        <v>DRJ - 2022</v>
      </c>
    </row>
    <row r="280" spans="1:11" x14ac:dyDescent="0.3">
      <c r="A280" s="2">
        <v>278</v>
      </c>
      <c r="B280" t="s">
        <v>447</v>
      </c>
      <c r="C280" t="s">
        <v>271</v>
      </c>
      <c r="D280" t="s">
        <v>552</v>
      </c>
      <c r="E280" t="s">
        <v>548</v>
      </c>
      <c r="F280" t="s">
        <v>638</v>
      </c>
      <c r="G280" s="2">
        <v>5935</v>
      </c>
      <c r="H280" s="2">
        <v>5935</v>
      </c>
      <c r="I280" s="2">
        <v>1.1666666666666665</v>
      </c>
      <c r="J280" s="2">
        <v>33.343749999999993</v>
      </c>
      <c r="K280" s="2" t="str">
        <f>IFERROR(INDEX(Table2[Campaign], MATCH(tab_PhaseSum[[#This Row],[Well Name]], Table2[Well Name
Actual], 0)), "A_Others")</f>
        <v>DRJ - 2022</v>
      </c>
    </row>
    <row r="281" spans="1:11" x14ac:dyDescent="0.3">
      <c r="A281" s="2">
        <v>279</v>
      </c>
      <c r="B281" t="s">
        <v>447</v>
      </c>
      <c r="C281" t="s">
        <v>271</v>
      </c>
      <c r="D281" t="s">
        <v>553</v>
      </c>
      <c r="E281" t="s">
        <v>547</v>
      </c>
      <c r="F281" t="s">
        <v>640</v>
      </c>
      <c r="G281" s="2">
        <v>5935</v>
      </c>
      <c r="H281" s="2">
        <v>6310</v>
      </c>
      <c r="I281" s="2">
        <v>1.6666666666666665</v>
      </c>
      <c r="J281" s="2">
        <v>35.010416666666657</v>
      </c>
      <c r="K281" s="2" t="str">
        <f>IFERROR(INDEX(Table2[Campaign], MATCH(tab_PhaseSum[[#This Row],[Well Name]], Table2[Well Name
Actual], 0)), "A_Others")</f>
        <v>DRJ - 2022</v>
      </c>
    </row>
    <row r="282" spans="1:11" x14ac:dyDescent="0.3">
      <c r="A282" s="2">
        <v>280</v>
      </c>
      <c r="B282" t="s">
        <v>447</v>
      </c>
      <c r="C282" t="s">
        <v>271</v>
      </c>
      <c r="D282" t="s">
        <v>553</v>
      </c>
      <c r="E282" t="s">
        <v>548</v>
      </c>
      <c r="F282" t="s">
        <v>641</v>
      </c>
      <c r="G282" s="2"/>
      <c r="H282" s="2"/>
      <c r="I282" s="2"/>
      <c r="J282" s="2"/>
      <c r="K282" s="2" t="str">
        <f>IFERROR(INDEX(Table2[Campaign], MATCH(tab_PhaseSum[[#This Row],[Well Name]], Table2[Well Name
Actual], 0)), "A_Others")</f>
        <v>DRJ - 2022</v>
      </c>
    </row>
    <row r="283" spans="1:11" x14ac:dyDescent="0.3">
      <c r="A283" s="2">
        <v>281</v>
      </c>
      <c r="B283" t="s">
        <v>450</v>
      </c>
      <c r="C283" t="s">
        <v>271</v>
      </c>
      <c r="D283" t="s">
        <v>478</v>
      </c>
      <c r="E283" t="s">
        <v>547</v>
      </c>
      <c r="F283" t="s">
        <v>634</v>
      </c>
      <c r="G283" s="2">
        <v>0</v>
      </c>
      <c r="H283" s="2">
        <v>1384</v>
      </c>
      <c r="I283" s="2">
        <v>2.677083333333333</v>
      </c>
      <c r="J283" s="2">
        <v>2.677083333333333</v>
      </c>
      <c r="K283" s="2" t="str">
        <f>IFERROR(INDEX(Table2[Campaign], MATCH(tab_PhaseSum[[#This Row],[Well Name]], Table2[Well Name
Actual], 0)), "A_Others")</f>
        <v>DRJ - 2022</v>
      </c>
    </row>
    <row r="284" spans="1:11" x14ac:dyDescent="0.3">
      <c r="A284" s="2">
        <v>282</v>
      </c>
      <c r="B284" t="s">
        <v>450</v>
      </c>
      <c r="C284" t="s">
        <v>271</v>
      </c>
      <c r="D284" t="s">
        <v>478</v>
      </c>
      <c r="E284" t="s">
        <v>548</v>
      </c>
      <c r="F284" t="s">
        <v>635</v>
      </c>
      <c r="G284" s="2">
        <v>1384</v>
      </c>
      <c r="H284" s="2">
        <v>1384</v>
      </c>
      <c r="I284" s="2">
        <v>1.5520833333333333</v>
      </c>
      <c r="J284" s="2">
        <v>4.2291666666666661</v>
      </c>
      <c r="K284" s="2" t="str">
        <f>IFERROR(INDEX(Table2[Campaign], MATCH(tab_PhaseSum[[#This Row],[Well Name]], Table2[Well Name
Actual], 0)), "A_Others")</f>
        <v>DRJ - 2022</v>
      </c>
    </row>
    <row r="285" spans="1:11" x14ac:dyDescent="0.3">
      <c r="A285" s="2">
        <v>283</v>
      </c>
      <c r="B285" t="s">
        <v>450</v>
      </c>
      <c r="C285" t="s">
        <v>271</v>
      </c>
      <c r="D285" t="s">
        <v>549</v>
      </c>
      <c r="E285" t="s">
        <v>547</v>
      </c>
      <c r="F285" t="s">
        <v>636</v>
      </c>
      <c r="G285" s="2">
        <v>1384</v>
      </c>
      <c r="H285" s="2">
        <v>3151</v>
      </c>
      <c r="I285" s="2">
        <v>4.7291666666666661</v>
      </c>
      <c r="J285" s="2">
        <v>8.9583333333333321</v>
      </c>
      <c r="K285" s="2" t="str">
        <f>IFERROR(INDEX(Table2[Campaign], MATCH(tab_PhaseSum[[#This Row],[Well Name]], Table2[Well Name
Actual], 0)), "A_Others")</f>
        <v>DRJ - 2022</v>
      </c>
    </row>
    <row r="286" spans="1:11" x14ac:dyDescent="0.3">
      <c r="A286" s="2">
        <v>284</v>
      </c>
      <c r="B286" t="s">
        <v>450</v>
      </c>
      <c r="C286" t="s">
        <v>271</v>
      </c>
      <c r="D286" t="s">
        <v>549</v>
      </c>
      <c r="E286" t="s">
        <v>548</v>
      </c>
      <c r="F286" t="s">
        <v>637</v>
      </c>
      <c r="G286" s="2">
        <v>3151</v>
      </c>
      <c r="H286" s="2">
        <v>3151</v>
      </c>
      <c r="I286" s="2">
        <v>1.7291666666666665</v>
      </c>
      <c r="J286" s="2">
        <v>10.687499999999998</v>
      </c>
      <c r="K286" s="2" t="str">
        <f>IFERROR(INDEX(Table2[Campaign], MATCH(tab_PhaseSum[[#This Row],[Well Name]], Table2[Well Name
Actual], 0)), "A_Others")</f>
        <v>DRJ - 2022</v>
      </c>
    </row>
    <row r="287" spans="1:11" x14ac:dyDescent="0.3">
      <c r="A287" s="2">
        <v>285</v>
      </c>
      <c r="B287" t="s">
        <v>450</v>
      </c>
      <c r="C287" t="s">
        <v>271</v>
      </c>
      <c r="D287" t="s">
        <v>550</v>
      </c>
      <c r="E287" t="s">
        <v>551</v>
      </c>
      <c r="F287" t="s">
        <v>637</v>
      </c>
      <c r="G287" s="2">
        <v>3151</v>
      </c>
      <c r="H287" s="2">
        <v>3151</v>
      </c>
      <c r="I287" s="2">
        <v>1.9166666666666665</v>
      </c>
      <c r="J287" s="2">
        <v>12.604166666666664</v>
      </c>
      <c r="K287" s="2" t="str">
        <f>IFERROR(INDEX(Table2[Campaign], MATCH(tab_PhaseSum[[#This Row],[Well Name]], Table2[Well Name
Actual], 0)), "A_Others")</f>
        <v>DRJ - 2022</v>
      </c>
    </row>
    <row r="288" spans="1:11" x14ac:dyDescent="0.3">
      <c r="A288" s="2">
        <v>286</v>
      </c>
      <c r="B288" t="s">
        <v>450</v>
      </c>
      <c r="C288" t="s">
        <v>271</v>
      </c>
      <c r="D288" t="s">
        <v>552</v>
      </c>
      <c r="E288" t="s">
        <v>547</v>
      </c>
      <c r="F288" t="s">
        <v>638</v>
      </c>
      <c r="G288" s="2">
        <v>3151</v>
      </c>
      <c r="H288" s="2">
        <v>5488</v>
      </c>
      <c r="I288" s="2">
        <v>11.770833333333332</v>
      </c>
      <c r="J288" s="2">
        <v>24.374999999999996</v>
      </c>
      <c r="K288" s="2" t="str">
        <f>IFERROR(INDEX(Table2[Campaign], MATCH(tab_PhaseSum[[#This Row],[Well Name]], Table2[Well Name
Actual], 0)), "A_Others")</f>
        <v>DRJ - 2022</v>
      </c>
    </row>
    <row r="289" spans="1:11" x14ac:dyDescent="0.3">
      <c r="A289" s="2">
        <v>287</v>
      </c>
      <c r="B289" t="s">
        <v>450</v>
      </c>
      <c r="C289" t="s">
        <v>271</v>
      </c>
      <c r="D289" t="s">
        <v>552</v>
      </c>
      <c r="E289" t="s">
        <v>548</v>
      </c>
      <c r="F289" t="s">
        <v>639</v>
      </c>
      <c r="G289" s="2">
        <v>5488</v>
      </c>
      <c r="H289" s="2">
        <v>5488</v>
      </c>
      <c r="I289" s="2">
        <v>0.72916666666666663</v>
      </c>
      <c r="J289" s="2">
        <v>25.104166666666664</v>
      </c>
      <c r="K289" s="2" t="str">
        <f>IFERROR(INDEX(Table2[Campaign], MATCH(tab_PhaseSum[[#This Row],[Well Name]], Table2[Well Name
Actual], 0)), "A_Others")</f>
        <v>DRJ - 2022</v>
      </c>
    </row>
    <row r="290" spans="1:11" x14ac:dyDescent="0.3">
      <c r="A290" s="2">
        <v>288</v>
      </c>
      <c r="B290" t="s">
        <v>450</v>
      </c>
      <c r="C290" t="s">
        <v>271</v>
      </c>
      <c r="D290" t="s">
        <v>553</v>
      </c>
      <c r="E290" t="s">
        <v>547</v>
      </c>
      <c r="F290" t="s">
        <v>640</v>
      </c>
      <c r="G290" s="2">
        <v>5488</v>
      </c>
      <c r="H290" s="2">
        <v>5749</v>
      </c>
      <c r="I290" s="2">
        <v>4.125</v>
      </c>
      <c r="J290" s="2">
        <v>29.229166666666664</v>
      </c>
      <c r="K290" s="2" t="str">
        <f>IFERROR(INDEX(Table2[Campaign], MATCH(tab_PhaseSum[[#This Row],[Well Name]], Table2[Well Name
Actual], 0)), "A_Others")</f>
        <v>DRJ - 2022</v>
      </c>
    </row>
    <row r="291" spans="1:11" x14ac:dyDescent="0.3">
      <c r="A291" s="2">
        <v>289</v>
      </c>
      <c r="B291" t="s">
        <v>450</v>
      </c>
      <c r="C291" t="s">
        <v>271</v>
      </c>
      <c r="D291" t="s">
        <v>553</v>
      </c>
      <c r="E291" t="s">
        <v>548</v>
      </c>
      <c r="F291" t="s">
        <v>641</v>
      </c>
      <c r="G291" s="2"/>
      <c r="H291" s="2"/>
      <c r="I291" s="2"/>
      <c r="J291" s="2"/>
      <c r="K291" s="2" t="str">
        <f>IFERROR(INDEX(Table2[Campaign], MATCH(tab_PhaseSum[[#This Row],[Well Name]], Table2[Well Name
Actual], 0)), "A_Others")</f>
        <v>DRJ - 2022</v>
      </c>
    </row>
    <row r="292" spans="1:11" x14ac:dyDescent="0.3">
      <c r="A292" s="2">
        <v>290</v>
      </c>
      <c r="B292" t="s">
        <v>451</v>
      </c>
      <c r="C292" t="s">
        <v>271</v>
      </c>
      <c r="D292" t="s">
        <v>478</v>
      </c>
      <c r="E292" t="s">
        <v>547</v>
      </c>
      <c r="F292" t="s">
        <v>634</v>
      </c>
      <c r="G292" s="2">
        <v>232</v>
      </c>
      <c r="H292" s="2">
        <v>1405</v>
      </c>
      <c r="I292" s="2">
        <v>3.2291666666666665</v>
      </c>
      <c r="J292" s="2">
        <v>3.2291666666666665</v>
      </c>
      <c r="K292" s="2" t="str">
        <f>IFERROR(INDEX(Table2[Campaign], MATCH(tab_PhaseSum[[#This Row],[Well Name]], Table2[Well Name
Actual], 0)), "A_Others")</f>
        <v>DRJ - 2022</v>
      </c>
    </row>
    <row r="293" spans="1:11" x14ac:dyDescent="0.3">
      <c r="A293" s="2">
        <v>291</v>
      </c>
      <c r="B293" t="s">
        <v>451</v>
      </c>
      <c r="C293" t="s">
        <v>271</v>
      </c>
      <c r="D293" t="s">
        <v>478</v>
      </c>
      <c r="E293" t="s">
        <v>548</v>
      </c>
      <c r="F293" t="s">
        <v>635</v>
      </c>
      <c r="G293" s="2">
        <v>1405</v>
      </c>
      <c r="H293" s="2">
        <v>1405</v>
      </c>
      <c r="I293" s="2">
        <v>3.958333333333333</v>
      </c>
      <c r="J293" s="2">
        <v>7.1875</v>
      </c>
      <c r="K293" s="2" t="str">
        <f>IFERROR(INDEX(Table2[Campaign], MATCH(tab_PhaseSum[[#This Row],[Well Name]], Table2[Well Name
Actual], 0)), "A_Others")</f>
        <v>DRJ - 2022</v>
      </c>
    </row>
    <row r="294" spans="1:11" x14ac:dyDescent="0.3">
      <c r="A294" s="2">
        <v>292</v>
      </c>
      <c r="B294" t="s">
        <v>451</v>
      </c>
      <c r="C294" t="s">
        <v>271</v>
      </c>
      <c r="D294" t="s">
        <v>569</v>
      </c>
      <c r="E294" t="s">
        <v>547</v>
      </c>
      <c r="F294" t="s">
        <v>636</v>
      </c>
      <c r="G294" s="2">
        <v>1405</v>
      </c>
      <c r="H294" s="2">
        <v>3212</v>
      </c>
      <c r="I294" s="2">
        <v>5.552083333333333</v>
      </c>
      <c r="J294" s="2">
        <v>12.739583333333332</v>
      </c>
      <c r="K294" s="2" t="str">
        <f>IFERROR(INDEX(Table2[Campaign], MATCH(tab_PhaseSum[[#This Row],[Well Name]], Table2[Well Name
Actual], 0)), "A_Others")</f>
        <v>DRJ - 2022</v>
      </c>
    </row>
    <row r="295" spans="1:11" x14ac:dyDescent="0.3">
      <c r="A295" s="2">
        <v>293</v>
      </c>
      <c r="B295" t="s">
        <v>451</v>
      </c>
      <c r="C295" t="s">
        <v>271</v>
      </c>
      <c r="D295" t="s">
        <v>569</v>
      </c>
      <c r="E295" t="s">
        <v>548</v>
      </c>
      <c r="F295" t="s">
        <v>637</v>
      </c>
      <c r="G295" s="2">
        <v>3212</v>
      </c>
      <c r="H295" s="2">
        <v>3212</v>
      </c>
      <c r="I295" s="2">
        <v>1.6145833333333333</v>
      </c>
      <c r="J295" s="2">
        <v>14.354166666666666</v>
      </c>
      <c r="K295" s="2" t="str">
        <f>IFERROR(INDEX(Table2[Campaign], MATCH(tab_PhaseSum[[#This Row],[Well Name]], Table2[Well Name
Actual], 0)), "A_Others")</f>
        <v>DRJ - 2022</v>
      </c>
    </row>
    <row r="296" spans="1:11" x14ac:dyDescent="0.3">
      <c r="A296" s="2">
        <v>294</v>
      </c>
      <c r="B296" t="s">
        <v>451</v>
      </c>
      <c r="C296" t="s">
        <v>271</v>
      </c>
      <c r="D296" t="s">
        <v>550</v>
      </c>
      <c r="E296" t="s">
        <v>551</v>
      </c>
      <c r="F296" t="s">
        <v>637</v>
      </c>
      <c r="G296" s="2">
        <v>3212</v>
      </c>
      <c r="H296" s="2">
        <v>3212</v>
      </c>
      <c r="I296" s="2">
        <v>0.875</v>
      </c>
      <c r="J296" s="2">
        <v>15.229166666666666</v>
      </c>
      <c r="K296" s="2" t="str">
        <f>IFERROR(INDEX(Table2[Campaign], MATCH(tab_PhaseSum[[#This Row],[Well Name]], Table2[Well Name
Actual], 0)), "A_Others")</f>
        <v>DRJ - 2022</v>
      </c>
    </row>
    <row r="297" spans="1:11" x14ac:dyDescent="0.3">
      <c r="A297" s="2">
        <v>295</v>
      </c>
      <c r="B297" t="s">
        <v>451</v>
      </c>
      <c r="C297" t="s">
        <v>271</v>
      </c>
      <c r="D297" t="s">
        <v>552</v>
      </c>
      <c r="E297" t="s">
        <v>547</v>
      </c>
      <c r="F297" t="s">
        <v>638</v>
      </c>
      <c r="G297" s="2">
        <v>3212</v>
      </c>
      <c r="H297" s="2">
        <v>4993</v>
      </c>
      <c r="I297" s="2">
        <v>12.291666666666666</v>
      </c>
      <c r="J297" s="2">
        <v>27.520833333333332</v>
      </c>
      <c r="K297" s="2" t="str">
        <f>IFERROR(INDEX(Table2[Campaign], MATCH(tab_PhaseSum[[#This Row],[Well Name]], Table2[Well Name
Actual], 0)), "A_Others")</f>
        <v>DRJ - 2022</v>
      </c>
    </row>
    <row r="298" spans="1:11" x14ac:dyDescent="0.3">
      <c r="A298" s="2">
        <v>296</v>
      </c>
      <c r="B298" t="s">
        <v>451</v>
      </c>
      <c r="C298" t="s">
        <v>271</v>
      </c>
      <c r="D298" t="s">
        <v>552</v>
      </c>
      <c r="E298" t="s">
        <v>548</v>
      </c>
      <c r="F298" t="s">
        <v>639</v>
      </c>
      <c r="G298" s="2">
        <v>4993</v>
      </c>
      <c r="H298" s="2">
        <v>4993</v>
      </c>
      <c r="I298" s="2">
        <v>1.9166666666666665</v>
      </c>
      <c r="J298" s="2">
        <v>29.4375</v>
      </c>
      <c r="K298" s="2" t="str">
        <f>IFERROR(INDEX(Table2[Campaign], MATCH(tab_PhaseSum[[#This Row],[Well Name]], Table2[Well Name
Actual], 0)), "A_Others")</f>
        <v>DRJ - 2022</v>
      </c>
    </row>
    <row r="299" spans="1:11" x14ac:dyDescent="0.3">
      <c r="A299" s="2">
        <v>297</v>
      </c>
      <c r="B299" t="s">
        <v>452</v>
      </c>
      <c r="C299" t="s">
        <v>271</v>
      </c>
      <c r="D299" t="s">
        <v>478</v>
      </c>
      <c r="E299" t="s">
        <v>547</v>
      </c>
      <c r="F299" t="s">
        <v>634</v>
      </c>
      <c r="G299" s="2">
        <v>0</v>
      </c>
      <c r="H299" s="2">
        <v>1423</v>
      </c>
      <c r="I299" s="2">
        <v>2.1666666666666665</v>
      </c>
      <c r="J299" s="2">
        <v>2.1666666666666665</v>
      </c>
      <c r="K299" s="2" t="str">
        <f>IFERROR(INDEX(Table2[Campaign], MATCH(tab_PhaseSum[[#This Row],[Well Name]], Table2[Well Name
Actual], 0)), "A_Others")</f>
        <v>DRJ - 2022</v>
      </c>
    </row>
    <row r="300" spans="1:11" x14ac:dyDescent="0.3">
      <c r="A300" s="2">
        <v>298</v>
      </c>
      <c r="B300" t="s">
        <v>452</v>
      </c>
      <c r="C300" t="s">
        <v>271</v>
      </c>
      <c r="D300" t="s">
        <v>478</v>
      </c>
      <c r="E300" t="s">
        <v>548</v>
      </c>
      <c r="F300" t="s">
        <v>635</v>
      </c>
      <c r="G300" s="2">
        <v>1423</v>
      </c>
      <c r="H300" s="2">
        <v>1423</v>
      </c>
      <c r="I300" s="2">
        <v>1.25</v>
      </c>
      <c r="J300" s="2">
        <v>3.4166666666666665</v>
      </c>
      <c r="K300" s="2" t="str">
        <f>IFERROR(INDEX(Table2[Campaign], MATCH(tab_PhaseSum[[#This Row],[Well Name]], Table2[Well Name
Actual], 0)), "A_Others")</f>
        <v>DRJ - 2022</v>
      </c>
    </row>
    <row r="301" spans="1:11" x14ac:dyDescent="0.3">
      <c r="A301" s="2">
        <v>299</v>
      </c>
      <c r="B301" t="s">
        <v>452</v>
      </c>
      <c r="C301" t="s">
        <v>271</v>
      </c>
      <c r="D301" t="s">
        <v>549</v>
      </c>
      <c r="E301" t="s">
        <v>547</v>
      </c>
      <c r="F301" t="s">
        <v>636</v>
      </c>
      <c r="G301" s="2">
        <v>1423</v>
      </c>
      <c r="H301" s="2">
        <v>3200</v>
      </c>
      <c r="I301" s="2">
        <v>4.0625</v>
      </c>
      <c r="J301" s="2">
        <v>7.4791666666666661</v>
      </c>
      <c r="K301" s="2" t="str">
        <f>IFERROR(INDEX(Table2[Campaign], MATCH(tab_PhaseSum[[#This Row],[Well Name]], Table2[Well Name
Actual], 0)), "A_Others")</f>
        <v>DRJ - 2022</v>
      </c>
    </row>
    <row r="302" spans="1:11" x14ac:dyDescent="0.3">
      <c r="A302" s="2">
        <v>300</v>
      </c>
      <c r="B302" t="s">
        <v>452</v>
      </c>
      <c r="C302" t="s">
        <v>271</v>
      </c>
      <c r="D302" t="s">
        <v>549</v>
      </c>
      <c r="E302" t="s">
        <v>548</v>
      </c>
      <c r="F302" t="s">
        <v>637</v>
      </c>
      <c r="G302" s="2">
        <v>3200</v>
      </c>
      <c r="H302" s="2">
        <v>3200</v>
      </c>
      <c r="I302" s="2">
        <v>1.75</v>
      </c>
      <c r="J302" s="2">
        <v>9.2291666666666661</v>
      </c>
      <c r="K302" s="2" t="str">
        <f>IFERROR(INDEX(Table2[Campaign], MATCH(tab_PhaseSum[[#This Row],[Well Name]], Table2[Well Name
Actual], 0)), "A_Others")</f>
        <v>DRJ - 2022</v>
      </c>
    </row>
    <row r="303" spans="1:11" x14ac:dyDescent="0.3">
      <c r="A303" s="2">
        <v>301</v>
      </c>
      <c r="B303" t="s">
        <v>452</v>
      </c>
      <c r="C303" t="s">
        <v>271</v>
      </c>
      <c r="D303" t="s">
        <v>550</v>
      </c>
      <c r="E303" t="s">
        <v>551</v>
      </c>
      <c r="F303" t="s">
        <v>637</v>
      </c>
      <c r="G303" s="2">
        <v>3200</v>
      </c>
      <c r="H303" s="2">
        <v>3200</v>
      </c>
      <c r="I303" s="2">
        <v>0.71875</v>
      </c>
      <c r="J303" s="2">
        <v>9.9479166666666661</v>
      </c>
      <c r="K303" s="2" t="str">
        <f>IFERROR(INDEX(Table2[Campaign], MATCH(tab_PhaseSum[[#This Row],[Well Name]], Table2[Well Name
Actual], 0)), "A_Others")</f>
        <v>DRJ - 2022</v>
      </c>
    </row>
    <row r="304" spans="1:11" x14ac:dyDescent="0.3">
      <c r="A304" s="2">
        <v>302</v>
      </c>
      <c r="B304" t="s">
        <v>452</v>
      </c>
      <c r="C304" t="s">
        <v>271</v>
      </c>
      <c r="D304" t="s">
        <v>552</v>
      </c>
      <c r="E304" t="s">
        <v>547</v>
      </c>
      <c r="F304" t="s">
        <v>638</v>
      </c>
      <c r="G304" s="2">
        <v>3200</v>
      </c>
      <c r="H304" s="2">
        <v>5000</v>
      </c>
      <c r="I304" s="2">
        <v>4.75</v>
      </c>
      <c r="J304" s="2">
        <v>14.697916666666666</v>
      </c>
      <c r="K304" s="2" t="str">
        <f>IFERROR(INDEX(Table2[Campaign], MATCH(tab_PhaseSum[[#This Row],[Well Name]], Table2[Well Name
Actual], 0)), "A_Others")</f>
        <v>DRJ - 2022</v>
      </c>
    </row>
    <row r="305" spans="1:11" x14ac:dyDescent="0.3">
      <c r="A305" s="2">
        <v>303</v>
      </c>
      <c r="B305" t="s">
        <v>452</v>
      </c>
      <c r="C305" t="s">
        <v>271</v>
      </c>
      <c r="D305" t="s">
        <v>552</v>
      </c>
      <c r="E305" t="s">
        <v>548</v>
      </c>
      <c r="F305" t="s">
        <v>639</v>
      </c>
      <c r="G305" s="2">
        <v>5000</v>
      </c>
      <c r="H305" s="2">
        <v>5000</v>
      </c>
      <c r="I305" s="2">
        <v>0.59375</v>
      </c>
      <c r="J305" s="2">
        <v>15.291666666666666</v>
      </c>
      <c r="K305" s="2" t="str">
        <f>IFERROR(INDEX(Table2[Campaign], MATCH(tab_PhaseSum[[#This Row],[Well Name]], Table2[Well Name
Actual], 0)), "A_Others")</f>
        <v>DRJ - 2022</v>
      </c>
    </row>
    <row r="306" spans="1:11" x14ac:dyDescent="0.3">
      <c r="A306" s="2">
        <v>304</v>
      </c>
      <c r="B306" t="s">
        <v>452</v>
      </c>
      <c r="C306" t="s">
        <v>271</v>
      </c>
      <c r="D306" t="s">
        <v>553</v>
      </c>
      <c r="E306" t="s">
        <v>547</v>
      </c>
      <c r="F306" t="s">
        <v>640</v>
      </c>
      <c r="G306" s="2">
        <v>5000</v>
      </c>
      <c r="H306" s="2">
        <v>5765</v>
      </c>
      <c r="I306" s="2">
        <v>3.802083333333333</v>
      </c>
      <c r="J306" s="2">
        <v>19.09375</v>
      </c>
      <c r="K306" s="2" t="str">
        <f>IFERROR(INDEX(Table2[Campaign], MATCH(tab_PhaseSum[[#This Row],[Well Name]], Table2[Well Name
Actual], 0)), "A_Others")</f>
        <v>DRJ - 2022</v>
      </c>
    </row>
    <row r="307" spans="1:11" x14ac:dyDescent="0.3">
      <c r="A307" s="2">
        <v>305</v>
      </c>
      <c r="B307" t="s">
        <v>452</v>
      </c>
      <c r="C307" t="s">
        <v>271</v>
      </c>
      <c r="D307" t="s">
        <v>553</v>
      </c>
      <c r="E307" t="s">
        <v>548</v>
      </c>
      <c r="F307" t="s">
        <v>641</v>
      </c>
      <c r="G307" s="2">
        <v>5765</v>
      </c>
      <c r="H307" s="2">
        <v>5765</v>
      </c>
      <c r="I307" s="2">
        <v>1.28125</v>
      </c>
      <c r="J307" s="2">
        <v>20.375</v>
      </c>
      <c r="K307" s="2" t="str">
        <f>IFERROR(INDEX(Table2[Campaign], MATCH(tab_PhaseSum[[#This Row],[Well Name]], Table2[Well Name
Actual], 0)), "A_Others")</f>
        <v>DRJ - 2022</v>
      </c>
    </row>
    <row r="308" spans="1:11" x14ac:dyDescent="0.3">
      <c r="A308" s="2">
        <v>306</v>
      </c>
      <c r="B308" t="s">
        <v>29</v>
      </c>
      <c r="C308" t="s">
        <v>271</v>
      </c>
      <c r="D308" t="s">
        <v>478</v>
      </c>
      <c r="E308" t="s">
        <v>547</v>
      </c>
      <c r="F308" t="s">
        <v>634</v>
      </c>
      <c r="G308" s="2">
        <v>0</v>
      </c>
      <c r="H308" s="2">
        <v>1463</v>
      </c>
      <c r="I308" s="2">
        <v>2.125</v>
      </c>
      <c r="J308" s="2">
        <v>2.125</v>
      </c>
      <c r="K308" s="2" t="str">
        <f>IFERROR(INDEX(Table2[Campaign], MATCH(tab_PhaseSum[[#This Row],[Well Name]], Table2[Well Name
Actual], 0)), "A_Others")</f>
        <v>DRJ - 2024</v>
      </c>
    </row>
    <row r="309" spans="1:11" x14ac:dyDescent="0.3">
      <c r="A309" s="2">
        <v>307</v>
      </c>
      <c r="B309" t="s">
        <v>29</v>
      </c>
      <c r="C309" t="s">
        <v>271</v>
      </c>
      <c r="D309" t="s">
        <v>478</v>
      </c>
      <c r="E309" t="s">
        <v>548</v>
      </c>
      <c r="F309" t="s">
        <v>635</v>
      </c>
      <c r="G309" s="2">
        <v>1463</v>
      </c>
      <c r="H309" s="2">
        <v>1463</v>
      </c>
      <c r="I309" s="2">
        <v>3.625</v>
      </c>
      <c r="J309" s="2">
        <v>5.75</v>
      </c>
      <c r="K309" s="2" t="str">
        <f>IFERROR(INDEX(Table2[Campaign], MATCH(tab_PhaseSum[[#This Row],[Well Name]], Table2[Well Name
Actual], 0)), "A_Others")</f>
        <v>DRJ - 2024</v>
      </c>
    </row>
    <row r="310" spans="1:11" x14ac:dyDescent="0.3">
      <c r="A310" s="2">
        <v>308</v>
      </c>
      <c r="B310" t="s">
        <v>29</v>
      </c>
      <c r="C310" t="s">
        <v>271</v>
      </c>
      <c r="D310" t="s">
        <v>549</v>
      </c>
      <c r="E310" t="s">
        <v>547</v>
      </c>
      <c r="F310" t="s">
        <v>636</v>
      </c>
      <c r="G310" s="2">
        <v>1473</v>
      </c>
      <c r="H310" s="2">
        <v>3589.9999999999995</v>
      </c>
      <c r="I310" s="2">
        <v>3.2291666666666665</v>
      </c>
      <c r="J310" s="2">
        <v>8.9791666666666661</v>
      </c>
      <c r="K310" s="2" t="str">
        <f>IFERROR(INDEX(Table2[Campaign], MATCH(tab_PhaseSum[[#This Row],[Well Name]], Table2[Well Name
Actual], 0)), "A_Others")</f>
        <v>DRJ - 2024</v>
      </c>
    </row>
    <row r="311" spans="1:11" x14ac:dyDescent="0.3">
      <c r="A311" s="2">
        <v>309</v>
      </c>
      <c r="B311" t="s">
        <v>29</v>
      </c>
      <c r="C311" t="s">
        <v>271</v>
      </c>
      <c r="D311" t="s">
        <v>549</v>
      </c>
      <c r="E311" t="s">
        <v>548</v>
      </c>
      <c r="F311" t="s">
        <v>637</v>
      </c>
      <c r="G311" s="2">
        <v>3589.9999999999995</v>
      </c>
      <c r="H311" s="2">
        <v>3900</v>
      </c>
      <c r="I311" s="2">
        <v>2.375</v>
      </c>
      <c r="J311" s="2">
        <v>11.354166666666666</v>
      </c>
      <c r="K311" s="2" t="str">
        <f>IFERROR(INDEX(Table2[Campaign], MATCH(tab_PhaseSum[[#This Row],[Well Name]], Table2[Well Name
Actual], 0)), "A_Others")</f>
        <v>DRJ - 2024</v>
      </c>
    </row>
    <row r="312" spans="1:11" x14ac:dyDescent="0.3">
      <c r="A312" s="2">
        <v>310</v>
      </c>
      <c r="B312" t="s">
        <v>29</v>
      </c>
      <c r="C312" t="s">
        <v>271</v>
      </c>
      <c r="D312" t="s">
        <v>550</v>
      </c>
      <c r="E312" t="s">
        <v>551</v>
      </c>
      <c r="F312" t="s">
        <v>637</v>
      </c>
      <c r="G312" s="2">
        <v>3900</v>
      </c>
      <c r="H312" s="2">
        <v>3900</v>
      </c>
      <c r="I312" s="2">
        <v>2.0625</v>
      </c>
      <c r="J312" s="2">
        <v>13.416666666666666</v>
      </c>
      <c r="K312" s="2" t="str">
        <f>IFERROR(INDEX(Table2[Campaign], MATCH(tab_PhaseSum[[#This Row],[Well Name]], Table2[Well Name
Actual], 0)), "A_Others")</f>
        <v>DRJ - 2024</v>
      </c>
    </row>
    <row r="313" spans="1:11" x14ac:dyDescent="0.3">
      <c r="A313" s="2">
        <v>311</v>
      </c>
      <c r="B313" t="s">
        <v>29</v>
      </c>
      <c r="C313" t="s">
        <v>271</v>
      </c>
      <c r="D313" t="s">
        <v>552</v>
      </c>
      <c r="E313" t="s">
        <v>547</v>
      </c>
      <c r="F313" t="s">
        <v>638</v>
      </c>
      <c r="G313" s="2">
        <v>3900</v>
      </c>
      <c r="H313" s="2">
        <v>6500</v>
      </c>
      <c r="I313" s="2">
        <v>7.895833333333333</v>
      </c>
      <c r="J313" s="2">
        <v>21.3125</v>
      </c>
      <c r="K313" s="2" t="str">
        <f>IFERROR(INDEX(Table2[Campaign], MATCH(tab_PhaseSum[[#This Row],[Well Name]], Table2[Well Name
Actual], 0)), "A_Others")</f>
        <v>DRJ - 2024</v>
      </c>
    </row>
    <row r="314" spans="1:11" x14ac:dyDescent="0.3">
      <c r="A314" s="2">
        <v>312</v>
      </c>
      <c r="B314" t="s">
        <v>29</v>
      </c>
      <c r="C314" t="s">
        <v>271</v>
      </c>
      <c r="D314" t="s">
        <v>552</v>
      </c>
      <c r="E314" t="s">
        <v>548</v>
      </c>
      <c r="F314" t="s">
        <v>639</v>
      </c>
      <c r="G314" s="2">
        <v>6500</v>
      </c>
      <c r="H314" s="2">
        <v>6500</v>
      </c>
      <c r="I314" s="2">
        <v>1.4583333333333333</v>
      </c>
      <c r="J314" s="2">
        <v>22.770833333333332</v>
      </c>
      <c r="K314" s="2" t="str">
        <f>IFERROR(INDEX(Table2[Campaign], MATCH(tab_PhaseSum[[#This Row],[Well Name]], Table2[Well Name
Actual], 0)), "A_Others")</f>
        <v>DRJ - 2024</v>
      </c>
    </row>
    <row r="315" spans="1:11" x14ac:dyDescent="0.3">
      <c r="A315" s="2">
        <v>313</v>
      </c>
      <c r="B315" t="s">
        <v>30</v>
      </c>
      <c r="C315" t="s">
        <v>271</v>
      </c>
      <c r="D315" t="s">
        <v>478</v>
      </c>
      <c r="E315" t="s">
        <v>547</v>
      </c>
      <c r="F315" t="s">
        <v>634</v>
      </c>
      <c r="G315" s="2">
        <v>0</v>
      </c>
      <c r="H315" s="2">
        <v>881.99999999999989</v>
      </c>
      <c r="I315" s="2">
        <v>1.875</v>
      </c>
      <c r="J315" s="2">
        <v>1.875</v>
      </c>
      <c r="K315" s="2" t="str">
        <f>IFERROR(INDEX(Table2[Campaign], MATCH(tab_PhaseSum[[#This Row],[Well Name]], Table2[Well Name
Actual], 0)), "A_Others")</f>
        <v>DRJ - 2024</v>
      </c>
    </row>
    <row r="316" spans="1:11" x14ac:dyDescent="0.3">
      <c r="A316" s="2">
        <v>314</v>
      </c>
      <c r="B316" t="s">
        <v>30</v>
      </c>
      <c r="C316" t="s">
        <v>271</v>
      </c>
      <c r="D316" t="s">
        <v>478</v>
      </c>
      <c r="E316" t="s">
        <v>548</v>
      </c>
      <c r="F316" t="s">
        <v>635</v>
      </c>
      <c r="G316" s="2">
        <v>881.99999999999989</v>
      </c>
      <c r="H316" s="2">
        <v>1381</v>
      </c>
      <c r="I316" s="2">
        <v>1.9895833333333333</v>
      </c>
      <c r="J316" s="2">
        <v>3.864583333333333</v>
      </c>
      <c r="K316" s="2" t="str">
        <f>IFERROR(INDEX(Table2[Campaign], MATCH(tab_PhaseSum[[#This Row],[Well Name]], Table2[Well Name
Actual], 0)), "A_Others")</f>
        <v>DRJ - 2024</v>
      </c>
    </row>
    <row r="317" spans="1:11" x14ac:dyDescent="0.3">
      <c r="A317" s="2">
        <v>315</v>
      </c>
      <c r="B317" t="s">
        <v>30</v>
      </c>
      <c r="C317" t="s">
        <v>271</v>
      </c>
      <c r="D317" t="s">
        <v>549</v>
      </c>
      <c r="E317" t="s">
        <v>547</v>
      </c>
      <c r="F317" t="s">
        <v>636</v>
      </c>
      <c r="G317" s="2">
        <v>1381</v>
      </c>
      <c r="H317" s="2">
        <v>2900</v>
      </c>
      <c r="I317" s="2">
        <v>1.78125</v>
      </c>
      <c r="J317" s="2">
        <v>5.645833333333333</v>
      </c>
      <c r="K317" s="2" t="str">
        <f>IFERROR(INDEX(Table2[Campaign], MATCH(tab_PhaseSum[[#This Row],[Well Name]], Table2[Well Name
Actual], 0)), "A_Others")</f>
        <v>DRJ - 2024</v>
      </c>
    </row>
    <row r="318" spans="1:11" x14ac:dyDescent="0.3">
      <c r="A318" s="2">
        <v>316</v>
      </c>
      <c r="B318" t="s">
        <v>30</v>
      </c>
      <c r="C318" t="s">
        <v>271</v>
      </c>
      <c r="D318" t="s">
        <v>549</v>
      </c>
      <c r="E318" t="s">
        <v>548</v>
      </c>
      <c r="F318" t="s">
        <v>637</v>
      </c>
      <c r="G318" s="2">
        <v>2900</v>
      </c>
      <c r="H318" s="2">
        <v>2900</v>
      </c>
      <c r="I318" s="2">
        <v>2.375</v>
      </c>
      <c r="J318" s="2">
        <v>8.0208333333333321</v>
      </c>
      <c r="K318" s="2" t="str">
        <f>IFERROR(INDEX(Table2[Campaign], MATCH(tab_PhaseSum[[#This Row],[Well Name]], Table2[Well Name
Actual], 0)), "A_Others")</f>
        <v>DRJ - 2024</v>
      </c>
    </row>
    <row r="319" spans="1:11" x14ac:dyDescent="0.3">
      <c r="A319" s="2">
        <v>317</v>
      </c>
      <c r="B319" t="s">
        <v>30</v>
      </c>
      <c r="C319" t="s">
        <v>271</v>
      </c>
      <c r="D319" t="s">
        <v>550</v>
      </c>
      <c r="E319" t="s">
        <v>551</v>
      </c>
      <c r="F319" t="s">
        <v>637</v>
      </c>
      <c r="G319" s="2">
        <v>2900</v>
      </c>
      <c r="H319" s="2">
        <v>2900</v>
      </c>
      <c r="I319" s="2">
        <v>1.5</v>
      </c>
      <c r="J319" s="2">
        <v>9.5208333333333321</v>
      </c>
      <c r="K319" s="2" t="str">
        <f>IFERROR(INDEX(Table2[Campaign], MATCH(tab_PhaseSum[[#This Row],[Well Name]], Table2[Well Name
Actual], 0)), "A_Others")</f>
        <v>DRJ - 2024</v>
      </c>
    </row>
    <row r="320" spans="1:11" x14ac:dyDescent="0.3">
      <c r="A320" s="2">
        <v>318</v>
      </c>
      <c r="B320" t="s">
        <v>30</v>
      </c>
      <c r="C320" t="s">
        <v>271</v>
      </c>
      <c r="D320" t="s">
        <v>552</v>
      </c>
      <c r="E320" t="s">
        <v>547</v>
      </c>
      <c r="F320" t="s">
        <v>638</v>
      </c>
      <c r="G320" s="2"/>
      <c r="H320" s="2"/>
      <c r="I320" s="2"/>
      <c r="J320" s="2"/>
      <c r="K320" s="2" t="str">
        <f>IFERROR(INDEX(Table2[Campaign], MATCH(tab_PhaseSum[[#This Row],[Well Name]], Table2[Well Name
Actual], 0)), "A_Others")</f>
        <v>DRJ - 2024</v>
      </c>
    </row>
    <row r="321" spans="1:11" x14ac:dyDescent="0.3">
      <c r="A321" s="2">
        <v>319</v>
      </c>
      <c r="B321" t="s">
        <v>30</v>
      </c>
      <c r="C321" t="s">
        <v>271</v>
      </c>
      <c r="D321" t="s">
        <v>552</v>
      </c>
      <c r="E321" t="s">
        <v>548</v>
      </c>
      <c r="F321" t="s">
        <v>639</v>
      </c>
      <c r="G321" s="2"/>
      <c r="H321" s="2"/>
      <c r="I321" s="2"/>
      <c r="J321" s="2"/>
      <c r="K321" s="2" t="str">
        <f>IFERROR(INDEX(Table2[Campaign], MATCH(tab_PhaseSum[[#This Row],[Well Name]], Table2[Well Name
Actual], 0)), "A_Others")</f>
        <v>DRJ - 2024</v>
      </c>
    </row>
    <row r="322" spans="1:11" x14ac:dyDescent="0.3">
      <c r="A322" s="2">
        <v>320</v>
      </c>
      <c r="B322" t="s">
        <v>30</v>
      </c>
      <c r="C322" t="s">
        <v>271</v>
      </c>
      <c r="D322" t="s">
        <v>552</v>
      </c>
      <c r="E322" t="s">
        <v>547</v>
      </c>
      <c r="F322" t="s">
        <v>638</v>
      </c>
      <c r="G322" s="2">
        <v>2900</v>
      </c>
      <c r="H322" s="2">
        <v>5026</v>
      </c>
      <c r="I322" s="2">
        <v>16.833333333333332</v>
      </c>
      <c r="J322" s="2">
        <v>26.354166666666664</v>
      </c>
      <c r="K322" s="2" t="str">
        <f>IFERROR(INDEX(Table2[Campaign], MATCH(tab_PhaseSum[[#This Row],[Well Name]], Table2[Well Name
Actual], 0)), "A_Others")</f>
        <v>DRJ - 2024</v>
      </c>
    </row>
    <row r="323" spans="1:11" x14ac:dyDescent="0.3">
      <c r="A323" s="2">
        <v>321</v>
      </c>
      <c r="B323" t="s">
        <v>30</v>
      </c>
      <c r="C323" t="s">
        <v>271</v>
      </c>
      <c r="D323" t="s">
        <v>552</v>
      </c>
      <c r="E323" t="s">
        <v>548</v>
      </c>
      <c r="F323" t="s">
        <v>639</v>
      </c>
      <c r="G323" s="2">
        <v>5026</v>
      </c>
      <c r="H323" s="2">
        <v>5026</v>
      </c>
      <c r="I323" s="2">
        <v>0.875</v>
      </c>
      <c r="J323" s="2">
        <v>27.229166666666664</v>
      </c>
      <c r="K323" s="2" t="str">
        <f>IFERROR(INDEX(Table2[Campaign], MATCH(tab_PhaseSum[[#This Row],[Well Name]], Table2[Well Name
Actual], 0)), "A_Others")</f>
        <v>DRJ - 2024</v>
      </c>
    </row>
    <row r="324" spans="1:11" x14ac:dyDescent="0.3">
      <c r="A324" s="2">
        <v>322</v>
      </c>
      <c r="B324" t="s">
        <v>30</v>
      </c>
      <c r="C324" t="s">
        <v>271</v>
      </c>
      <c r="D324" t="s">
        <v>553</v>
      </c>
      <c r="E324" t="s">
        <v>547</v>
      </c>
      <c r="F324" t="s">
        <v>640</v>
      </c>
      <c r="G324" s="2">
        <v>5026</v>
      </c>
      <c r="H324" s="2">
        <v>5638</v>
      </c>
      <c r="I324" s="2">
        <v>1.71875</v>
      </c>
      <c r="J324" s="2">
        <v>28.947916666666664</v>
      </c>
      <c r="K324" s="2" t="str">
        <f>IFERROR(INDEX(Table2[Campaign], MATCH(tab_PhaseSum[[#This Row],[Well Name]], Table2[Well Name
Actual], 0)), "A_Others")</f>
        <v>DRJ - 2024</v>
      </c>
    </row>
    <row r="325" spans="1:11" x14ac:dyDescent="0.3">
      <c r="A325" s="2">
        <v>323</v>
      </c>
      <c r="B325" t="s">
        <v>30</v>
      </c>
      <c r="C325" t="s">
        <v>271</v>
      </c>
      <c r="D325" t="s">
        <v>553</v>
      </c>
      <c r="E325" t="s">
        <v>548</v>
      </c>
      <c r="F325" t="s">
        <v>641</v>
      </c>
      <c r="G325" s="2">
        <v>5638</v>
      </c>
      <c r="H325" s="2">
        <v>6014</v>
      </c>
      <c r="I325" s="2">
        <v>0.73958333333333326</v>
      </c>
      <c r="J325" s="2">
        <v>29.687499999999996</v>
      </c>
      <c r="K325" s="2" t="str">
        <f>IFERROR(INDEX(Table2[Campaign], MATCH(tab_PhaseSum[[#This Row],[Well Name]], Table2[Well Name
Actual], 0)), "A_Others")</f>
        <v>DRJ - 2024</v>
      </c>
    </row>
    <row r="326" spans="1:11" x14ac:dyDescent="0.3">
      <c r="A326" s="2">
        <v>324</v>
      </c>
      <c r="B326" t="s">
        <v>31</v>
      </c>
      <c r="C326" t="s">
        <v>271</v>
      </c>
      <c r="D326" t="s">
        <v>478</v>
      </c>
      <c r="E326" t="s">
        <v>547</v>
      </c>
      <c r="F326" t="s">
        <v>634</v>
      </c>
      <c r="G326" s="2">
        <v>232</v>
      </c>
      <c r="H326" s="2">
        <v>1360</v>
      </c>
      <c r="I326" s="2">
        <v>1.8125</v>
      </c>
      <c r="J326" s="2">
        <v>1.8125</v>
      </c>
      <c r="K326" s="2" t="str">
        <f>IFERROR(INDEX(Table2[Campaign], MATCH(tab_PhaseSum[[#This Row],[Well Name]], Table2[Well Name
Actual], 0)), "A_Others")</f>
        <v>DRJ - 2024</v>
      </c>
    </row>
    <row r="327" spans="1:11" x14ac:dyDescent="0.3">
      <c r="A327" s="2">
        <v>325</v>
      </c>
      <c r="B327" t="s">
        <v>31</v>
      </c>
      <c r="C327" t="s">
        <v>271</v>
      </c>
      <c r="D327" t="s">
        <v>478</v>
      </c>
      <c r="E327" t="s">
        <v>548</v>
      </c>
      <c r="F327" t="s">
        <v>635</v>
      </c>
      <c r="G327" s="2">
        <v>1360</v>
      </c>
      <c r="H327" s="2">
        <v>1360</v>
      </c>
      <c r="I327" s="2">
        <v>1.9375</v>
      </c>
      <c r="J327" s="2">
        <v>3.75</v>
      </c>
      <c r="K327" s="2" t="str">
        <f>IFERROR(INDEX(Table2[Campaign], MATCH(tab_PhaseSum[[#This Row],[Well Name]], Table2[Well Name
Actual], 0)), "A_Others")</f>
        <v>DRJ - 2024</v>
      </c>
    </row>
    <row r="328" spans="1:11" x14ac:dyDescent="0.3">
      <c r="A328" s="2">
        <v>326</v>
      </c>
      <c r="B328" t="s">
        <v>31</v>
      </c>
      <c r="C328" t="s">
        <v>271</v>
      </c>
      <c r="D328" t="s">
        <v>549</v>
      </c>
      <c r="E328" t="s">
        <v>547</v>
      </c>
      <c r="F328" t="s">
        <v>636</v>
      </c>
      <c r="G328" s="2">
        <v>1360</v>
      </c>
      <c r="H328" s="2">
        <v>2755</v>
      </c>
      <c r="I328" s="2">
        <v>1.8333333333333333</v>
      </c>
      <c r="J328" s="2">
        <v>5.583333333333333</v>
      </c>
      <c r="K328" s="2" t="str">
        <f>IFERROR(INDEX(Table2[Campaign], MATCH(tab_PhaseSum[[#This Row],[Well Name]], Table2[Well Name
Actual], 0)), "A_Others")</f>
        <v>DRJ - 2024</v>
      </c>
    </row>
    <row r="329" spans="1:11" x14ac:dyDescent="0.3">
      <c r="A329" s="2">
        <v>327</v>
      </c>
      <c r="B329" t="s">
        <v>31</v>
      </c>
      <c r="C329" t="s">
        <v>271</v>
      </c>
      <c r="D329" t="s">
        <v>549</v>
      </c>
      <c r="E329" t="s">
        <v>548</v>
      </c>
      <c r="F329" t="s">
        <v>637</v>
      </c>
      <c r="G329" s="2">
        <v>2755</v>
      </c>
      <c r="H329" s="2">
        <v>2755</v>
      </c>
      <c r="I329" s="2">
        <v>3.5416666666666665</v>
      </c>
      <c r="J329" s="2">
        <v>9.125</v>
      </c>
      <c r="K329" s="2" t="str">
        <f>IFERROR(INDEX(Table2[Campaign], MATCH(tab_PhaseSum[[#This Row],[Well Name]], Table2[Well Name
Actual], 0)), "A_Others")</f>
        <v>DRJ - 2024</v>
      </c>
    </row>
    <row r="330" spans="1:11" x14ac:dyDescent="0.3">
      <c r="A330" s="2">
        <v>328</v>
      </c>
      <c r="B330" t="s">
        <v>31</v>
      </c>
      <c r="C330" t="s">
        <v>271</v>
      </c>
      <c r="D330" t="s">
        <v>550</v>
      </c>
      <c r="E330" t="s">
        <v>551</v>
      </c>
      <c r="F330" t="s">
        <v>637</v>
      </c>
      <c r="G330" s="2">
        <v>2755</v>
      </c>
      <c r="H330" s="2">
        <v>2755</v>
      </c>
      <c r="I330" s="2">
        <v>1.75</v>
      </c>
      <c r="J330" s="2">
        <v>10.875</v>
      </c>
      <c r="K330" s="2" t="str">
        <f>IFERROR(INDEX(Table2[Campaign], MATCH(tab_PhaseSum[[#This Row],[Well Name]], Table2[Well Name
Actual], 0)), "A_Others")</f>
        <v>DRJ - 2024</v>
      </c>
    </row>
    <row r="331" spans="1:11" x14ac:dyDescent="0.3">
      <c r="A331" s="2">
        <v>329</v>
      </c>
      <c r="B331" t="s">
        <v>31</v>
      </c>
      <c r="C331" t="s">
        <v>271</v>
      </c>
      <c r="D331" t="s">
        <v>552</v>
      </c>
      <c r="E331" t="s">
        <v>547</v>
      </c>
      <c r="F331" t="s">
        <v>638</v>
      </c>
      <c r="G331" s="2">
        <v>2755</v>
      </c>
      <c r="H331" s="2">
        <v>5492</v>
      </c>
      <c r="I331" s="2">
        <v>3.145833333333333</v>
      </c>
      <c r="J331" s="2">
        <v>14.020833333333332</v>
      </c>
      <c r="K331" s="2" t="str">
        <f>IFERROR(INDEX(Table2[Campaign], MATCH(tab_PhaseSum[[#This Row],[Well Name]], Table2[Well Name
Actual], 0)), "A_Others")</f>
        <v>DRJ - 2024</v>
      </c>
    </row>
    <row r="332" spans="1:11" x14ac:dyDescent="0.3">
      <c r="A332" s="2">
        <v>330</v>
      </c>
      <c r="B332" t="s">
        <v>31</v>
      </c>
      <c r="C332" t="s">
        <v>271</v>
      </c>
      <c r="D332" t="s">
        <v>552</v>
      </c>
      <c r="E332" t="s">
        <v>548</v>
      </c>
      <c r="F332" t="s">
        <v>639</v>
      </c>
      <c r="G332" s="2">
        <v>5058</v>
      </c>
      <c r="H332" s="2">
        <v>5492</v>
      </c>
      <c r="I332" s="2">
        <v>1.7083333333333333</v>
      </c>
      <c r="J332" s="2">
        <v>15.729166666666666</v>
      </c>
      <c r="K332" s="2" t="str">
        <f>IFERROR(INDEX(Table2[Campaign], MATCH(tab_PhaseSum[[#This Row],[Well Name]], Table2[Well Name
Actual], 0)), "A_Others")</f>
        <v>DRJ - 2024</v>
      </c>
    </row>
    <row r="333" spans="1:11" x14ac:dyDescent="0.3">
      <c r="A333" s="2">
        <v>331</v>
      </c>
      <c r="B333" t="s">
        <v>31</v>
      </c>
      <c r="C333" t="s">
        <v>271</v>
      </c>
      <c r="D333" t="s">
        <v>553</v>
      </c>
      <c r="E333" t="s">
        <v>547</v>
      </c>
      <c r="F333" t="s">
        <v>640</v>
      </c>
      <c r="G333" s="2">
        <v>5492</v>
      </c>
      <c r="H333" s="2">
        <v>6000</v>
      </c>
      <c r="I333" s="2">
        <v>1.125</v>
      </c>
      <c r="J333" s="2">
        <v>16.854166666666664</v>
      </c>
      <c r="K333" s="2" t="str">
        <f>IFERROR(INDEX(Table2[Campaign], MATCH(tab_PhaseSum[[#This Row],[Well Name]], Table2[Well Name
Actual], 0)), "A_Others")</f>
        <v>DRJ - 2024</v>
      </c>
    </row>
    <row r="334" spans="1:11" x14ac:dyDescent="0.3">
      <c r="A334" s="2">
        <v>332</v>
      </c>
      <c r="B334" t="s">
        <v>31</v>
      </c>
      <c r="C334" t="s">
        <v>271</v>
      </c>
      <c r="D334" t="s">
        <v>553</v>
      </c>
      <c r="E334" t="s">
        <v>548</v>
      </c>
      <c r="F334" t="s">
        <v>641</v>
      </c>
      <c r="G334" s="2">
        <v>6000</v>
      </c>
      <c r="H334" s="2">
        <v>6000</v>
      </c>
      <c r="I334" s="2">
        <v>1.375</v>
      </c>
      <c r="J334" s="2">
        <v>18.229166666666664</v>
      </c>
      <c r="K334" s="2" t="str">
        <f>IFERROR(INDEX(Table2[Campaign], MATCH(tab_PhaseSum[[#This Row],[Well Name]], Table2[Well Name
Actual], 0)), "A_Others")</f>
        <v>DRJ - 2024</v>
      </c>
    </row>
    <row r="335" spans="1:11" x14ac:dyDescent="0.3">
      <c r="A335" s="2">
        <v>333</v>
      </c>
      <c r="B335" t="s">
        <v>32</v>
      </c>
      <c r="C335" t="s">
        <v>271</v>
      </c>
      <c r="D335" t="s">
        <v>478</v>
      </c>
      <c r="E335" t="s">
        <v>547</v>
      </c>
      <c r="F335" t="s">
        <v>634</v>
      </c>
      <c r="G335" s="2">
        <v>61</v>
      </c>
      <c r="H335" s="2">
        <v>1300</v>
      </c>
      <c r="I335" s="2">
        <v>1.6458333333333333</v>
      </c>
      <c r="J335" s="2">
        <v>1.6458333333333333</v>
      </c>
      <c r="K335" s="2" t="str">
        <f>IFERROR(INDEX(Table2[Campaign], MATCH(tab_PhaseSum[[#This Row],[Well Name]], Table2[Well Name
Actual], 0)), "A_Others")</f>
        <v>DRJ - 2024</v>
      </c>
    </row>
    <row r="336" spans="1:11" x14ac:dyDescent="0.3">
      <c r="A336" s="2">
        <v>334</v>
      </c>
      <c r="B336" t="s">
        <v>32</v>
      </c>
      <c r="C336" t="s">
        <v>271</v>
      </c>
      <c r="D336" t="s">
        <v>478</v>
      </c>
      <c r="E336" t="s">
        <v>548</v>
      </c>
      <c r="F336" t="s">
        <v>635</v>
      </c>
      <c r="G336" s="2">
        <v>1300</v>
      </c>
      <c r="H336" s="2">
        <v>1300</v>
      </c>
      <c r="I336" s="2">
        <v>2.25</v>
      </c>
      <c r="J336" s="2">
        <v>3.895833333333333</v>
      </c>
      <c r="K336" s="2" t="str">
        <f>IFERROR(INDEX(Table2[Campaign], MATCH(tab_PhaseSum[[#This Row],[Well Name]], Table2[Well Name
Actual], 0)), "A_Others")</f>
        <v>DRJ - 2024</v>
      </c>
    </row>
    <row r="337" spans="1:11" x14ac:dyDescent="0.3">
      <c r="A337" s="2">
        <v>335</v>
      </c>
      <c r="B337" t="s">
        <v>32</v>
      </c>
      <c r="C337" t="s">
        <v>271</v>
      </c>
      <c r="D337" t="s">
        <v>549</v>
      </c>
      <c r="E337" t="s">
        <v>547</v>
      </c>
      <c r="F337" t="s">
        <v>636</v>
      </c>
      <c r="G337" s="2">
        <v>1300</v>
      </c>
      <c r="H337" s="2">
        <v>3320</v>
      </c>
      <c r="I337" s="2">
        <v>2.5625</v>
      </c>
      <c r="J337" s="2">
        <v>6.458333333333333</v>
      </c>
      <c r="K337" s="2" t="str">
        <f>IFERROR(INDEX(Table2[Campaign], MATCH(tab_PhaseSum[[#This Row],[Well Name]], Table2[Well Name
Actual], 0)), "A_Others")</f>
        <v>DRJ - 2024</v>
      </c>
    </row>
    <row r="338" spans="1:11" x14ac:dyDescent="0.3">
      <c r="A338" s="2">
        <v>336</v>
      </c>
      <c r="B338" t="s">
        <v>32</v>
      </c>
      <c r="C338" t="s">
        <v>271</v>
      </c>
      <c r="D338" t="s">
        <v>549</v>
      </c>
      <c r="E338" t="s">
        <v>548</v>
      </c>
      <c r="F338" t="s">
        <v>637</v>
      </c>
      <c r="G338" s="2">
        <v>3320</v>
      </c>
      <c r="H338" s="2">
        <v>3320</v>
      </c>
      <c r="I338" s="2">
        <v>1.7291666666666665</v>
      </c>
      <c r="J338" s="2">
        <v>8.1875</v>
      </c>
      <c r="K338" s="2" t="str">
        <f>IFERROR(INDEX(Table2[Campaign], MATCH(tab_PhaseSum[[#This Row],[Well Name]], Table2[Well Name
Actual], 0)), "A_Others")</f>
        <v>DRJ - 2024</v>
      </c>
    </row>
    <row r="339" spans="1:11" x14ac:dyDescent="0.3">
      <c r="A339" s="2">
        <v>337</v>
      </c>
      <c r="B339" t="s">
        <v>32</v>
      </c>
      <c r="C339" t="s">
        <v>271</v>
      </c>
      <c r="D339" t="s">
        <v>550</v>
      </c>
      <c r="E339" t="s">
        <v>551</v>
      </c>
      <c r="F339" t="s">
        <v>637</v>
      </c>
      <c r="G339" s="2">
        <v>3320</v>
      </c>
      <c r="H339" s="2">
        <v>3320</v>
      </c>
      <c r="I339" s="2">
        <v>2.3125</v>
      </c>
      <c r="J339" s="2">
        <v>10.5</v>
      </c>
      <c r="K339" s="2" t="str">
        <f>IFERROR(INDEX(Table2[Campaign], MATCH(tab_PhaseSum[[#This Row],[Well Name]], Table2[Well Name
Actual], 0)), "A_Others")</f>
        <v>DRJ - 2024</v>
      </c>
    </row>
    <row r="340" spans="1:11" x14ac:dyDescent="0.3">
      <c r="A340" s="2">
        <v>338</v>
      </c>
      <c r="B340" t="s">
        <v>32</v>
      </c>
      <c r="C340" t="s">
        <v>271</v>
      </c>
      <c r="D340" t="s">
        <v>552</v>
      </c>
      <c r="E340" t="s">
        <v>547</v>
      </c>
      <c r="F340" t="s">
        <v>638</v>
      </c>
      <c r="G340" s="2">
        <v>3320</v>
      </c>
      <c r="H340" s="2">
        <v>4816</v>
      </c>
      <c r="I340" s="2">
        <v>16.354166666666664</v>
      </c>
      <c r="J340" s="2">
        <v>26.854166666666664</v>
      </c>
      <c r="K340" s="2" t="str">
        <f>IFERROR(INDEX(Table2[Campaign], MATCH(tab_PhaseSum[[#This Row],[Well Name]], Table2[Well Name
Actual], 0)), "A_Others")</f>
        <v>DRJ - 2024</v>
      </c>
    </row>
    <row r="341" spans="1:11" x14ac:dyDescent="0.3">
      <c r="A341" s="2">
        <v>339</v>
      </c>
      <c r="B341" t="s">
        <v>32</v>
      </c>
      <c r="C341" t="s">
        <v>271</v>
      </c>
      <c r="D341" t="s">
        <v>552</v>
      </c>
      <c r="E341" t="s">
        <v>548</v>
      </c>
      <c r="F341" t="s">
        <v>639</v>
      </c>
      <c r="G341" s="2">
        <v>4816</v>
      </c>
      <c r="H341" s="2">
        <v>4816</v>
      </c>
      <c r="I341" s="2">
        <v>4.3541666666666661</v>
      </c>
      <c r="J341" s="2">
        <v>31.208333333333329</v>
      </c>
      <c r="K341" s="2" t="str">
        <f>IFERROR(INDEX(Table2[Campaign], MATCH(tab_PhaseSum[[#This Row],[Well Name]], Table2[Well Name
Actual], 0)), "A_Others")</f>
        <v>DRJ - 2024</v>
      </c>
    </row>
    <row r="342" spans="1:11" x14ac:dyDescent="0.3">
      <c r="A342" s="2">
        <v>340</v>
      </c>
      <c r="B342" t="s">
        <v>32</v>
      </c>
      <c r="C342" t="s">
        <v>271</v>
      </c>
      <c r="D342" t="s">
        <v>549</v>
      </c>
      <c r="E342" t="s">
        <v>565</v>
      </c>
      <c r="F342" t="s">
        <v>637</v>
      </c>
      <c r="G342" s="2">
        <v>4816</v>
      </c>
      <c r="H342" s="2">
        <v>3079</v>
      </c>
      <c r="I342" s="2">
        <v>6.645833333333333</v>
      </c>
      <c r="J342" s="2">
        <v>37.854166666666664</v>
      </c>
      <c r="K342" s="2" t="str">
        <f>IFERROR(INDEX(Table2[Campaign], MATCH(tab_PhaseSum[[#This Row],[Well Name]], Table2[Well Name
Actual], 0)), "A_Others")</f>
        <v>DRJ - 2024</v>
      </c>
    </row>
    <row r="343" spans="1:11" x14ac:dyDescent="0.3">
      <c r="A343" s="2">
        <v>341</v>
      </c>
      <c r="B343" t="s">
        <v>32</v>
      </c>
      <c r="C343" t="s">
        <v>271</v>
      </c>
      <c r="D343" t="s">
        <v>552</v>
      </c>
      <c r="E343" t="s">
        <v>547</v>
      </c>
      <c r="F343" t="s">
        <v>638</v>
      </c>
      <c r="G343" s="2">
        <v>3079</v>
      </c>
      <c r="H343" s="2">
        <v>3529.9999999999995</v>
      </c>
      <c r="I343" s="2">
        <v>1.9583333333333333</v>
      </c>
      <c r="J343" s="2">
        <v>39.8125</v>
      </c>
      <c r="K343" s="2" t="str">
        <f>IFERROR(INDEX(Table2[Campaign], MATCH(tab_PhaseSum[[#This Row],[Well Name]], Table2[Well Name
Actual], 0)), "A_Others")</f>
        <v>DRJ - 2024</v>
      </c>
    </row>
    <row r="344" spans="1:11" x14ac:dyDescent="0.3">
      <c r="A344" s="2">
        <v>342</v>
      </c>
      <c r="B344" t="s">
        <v>32</v>
      </c>
      <c r="C344" t="s">
        <v>271</v>
      </c>
      <c r="D344" t="s">
        <v>552</v>
      </c>
      <c r="E344" t="s">
        <v>548</v>
      </c>
      <c r="F344" t="s">
        <v>639</v>
      </c>
      <c r="G344" s="2">
        <v>3529.9999999999995</v>
      </c>
      <c r="H344" s="2">
        <v>3796</v>
      </c>
      <c r="I344" s="2">
        <v>1.1666666666666665</v>
      </c>
      <c r="J344" s="2">
        <v>40.979166666666664</v>
      </c>
      <c r="K344" s="2" t="str">
        <f>IFERROR(INDEX(Table2[Campaign], MATCH(tab_PhaseSum[[#This Row],[Well Name]], Table2[Well Name
Actual], 0)), "A_Others")</f>
        <v>DRJ - 2024</v>
      </c>
    </row>
    <row r="345" spans="1:11" x14ac:dyDescent="0.3">
      <c r="A345" s="2">
        <v>343</v>
      </c>
      <c r="B345" t="s">
        <v>32</v>
      </c>
      <c r="C345" t="s">
        <v>271</v>
      </c>
      <c r="D345" t="s">
        <v>553</v>
      </c>
      <c r="E345" t="s">
        <v>547</v>
      </c>
      <c r="F345" t="s">
        <v>640</v>
      </c>
      <c r="G345" s="2">
        <v>3796</v>
      </c>
      <c r="H345" s="2">
        <v>6500</v>
      </c>
      <c r="I345" s="2">
        <v>5.958333333333333</v>
      </c>
      <c r="J345" s="2">
        <v>46.9375</v>
      </c>
      <c r="K345" s="2" t="str">
        <f>IFERROR(INDEX(Table2[Campaign], MATCH(tab_PhaseSum[[#This Row],[Well Name]], Table2[Well Name
Actual], 0)), "A_Others")</f>
        <v>DRJ - 2024</v>
      </c>
    </row>
    <row r="346" spans="1:11" x14ac:dyDescent="0.3">
      <c r="A346" s="2">
        <v>344</v>
      </c>
      <c r="B346" t="s">
        <v>32</v>
      </c>
      <c r="C346" t="s">
        <v>271</v>
      </c>
      <c r="D346" t="s">
        <v>553</v>
      </c>
      <c r="E346" t="s">
        <v>548</v>
      </c>
      <c r="F346" t="s">
        <v>641</v>
      </c>
      <c r="G346" s="2">
        <v>6500</v>
      </c>
      <c r="H346" s="2">
        <v>6500</v>
      </c>
      <c r="I346" s="2">
        <v>1.4166666666666665</v>
      </c>
      <c r="J346" s="2">
        <v>48.354166666666664</v>
      </c>
      <c r="K346" s="2" t="str">
        <f>IFERROR(INDEX(Table2[Campaign], MATCH(tab_PhaseSum[[#This Row],[Well Name]], Table2[Well Name
Actual], 0)), "A_Others")</f>
        <v>DRJ - 2024</v>
      </c>
    </row>
    <row r="347" spans="1:11" x14ac:dyDescent="0.3">
      <c r="A347" s="2">
        <v>345</v>
      </c>
      <c r="B347" t="s">
        <v>32</v>
      </c>
      <c r="C347" t="s">
        <v>271</v>
      </c>
      <c r="D347" t="s">
        <v>563</v>
      </c>
      <c r="E347" t="s">
        <v>547</v>
      </c>
      <c r="F347" t="s">
        <v>642</v>
      </c>
      <c r="G347" s="2">
        <v>167</v>
      </c>
      <c r="H347" s="2">
        <v>5464</v>
      </c>
      <c r="I347" s="2">
        <v>0.77083333333333326</v>
      </c>
      <c r="J347" s="2">
        <v>49.125</v>
      </c>
      <c r="K347" s="2" t="str">
        <f>IFERROR(INDEX(Table2[Campaign], MATCH(tab_PhaseSum[[#This Row],[Well Name]], Table2[Well Name
Actual], 0)), "A_Others")</f>
        <v>DRJ - 2024</v>
      </c>
    </row>
    <row r="348" spans="1:11" x14ac:dyDescent="0.3">
      <c r="A348" s="2">
        <v>346</v>
      </c>
      <c r="B348" t="s">
        <v>32</v>
      </c>
      <c r="C348" t="s">
        <v>271</v>
      </c>
      <c r="D348" t="s">
        <v>563</v>
      </c>
      <c r="E348" t="s">
        <v>548</v>
      </c>
      <c r="F348" t="s">
        <v>643</v>
      </c>
      <c r="G348" s="2">
        <v>5464</v>
      </c>
      <c r="H348" s="2">
        <v>5464</v>
      </c>
      <c r="I348" s="2">
        <v>1.1875</v>
      </c>
      <c r="J348" s="2">
        <v>50.3125</v>
      </c>
      <c r="K348" s="2" t="str">
        <f>IFERROR(INDEX(Table2[Campaign], MATCH(tab_PhaseSum[[#This Row],[Well Name]], Table2[Well Name
Actual], 0)), "A_Others")</f>
        <v>DRJ - 2024</v>
      </c>
    </row>
    <row r="349" spans="1:11" x14ac:dyDescent="0.3">
      <c r="A349" s="2">
        <v>347</v>
      </c>
      <c r="B349" t="s">
        <v>33</v>
      </c>
      <c r="C349" t="s">
        <v>271</v>
      </c>
      <c r="D349" t="s">
        <v>562</v>
      </c>
      <c r="E349" t="s">
        <v>547</v>
      </c>
      <c r="F349" t="s">
        <v>634</v>
      </c>
      <c r="G349" s="2">
        <v>0</v>
      </c>
      <c r="H349" s="2">
        <v>1430</v>
      </c>
      <c r="I349" s="2">
        <v>2.6041666666666665</v>
      </c>
      <c r="J349" s="2">
        <v>2.6041666666666665</v>
      </c>
      <c r="K349" s="2" t="str">
        <f>IFERROR(INDEX(Table2[Campaign], MATCH(tab_PhaseSum[[#This Row],[Well Name]], Table2[Well Name
Actual], 0)), "A_Others")</f>
        <v>DRJ - 2024</v>
      </c>
    </row>
    <row r="350" spans="1:11" x14ac:dyDescent="0.3">
      <c r="A350" s="2">
        <v>348</v>
      </c>
      <c r="B350" t="s">
        <v>33</v>
      </c>
      <c r="C350" t="s">
        <v>271</v>
      </c>
      <c r="D350" t="s">
        <v>478</v>
      </c>
      <c r="E350" t="s">
        <v>548</v>
      </c>
      <c r="F350" t="s">
        <v>635</v>
      </c>
      <c r="G350" s="2">
        <v>1430</v>
      </c>
      <c r="H350" s="2">
        <v>1435</v>
      </c>
      <c r="I350" s="2">
        <v>2.8125</v>
      </c>
      <c r="J350" s="2">
        <v>5.4166666666666661</v>
      </c>
      <c r="K350" s="2" t="str">
        <f>IFERROR(INDEX(Table2[Campaign], MATCH(tab_PhaseSum[[#This Row],[Well Name]], Table2[Well Name
Actual], 0)), "A_Others")</f>
        <v>DRJ - 2024</v>
      </c>
    </row>
    <row r="351" spans="1:11" x14ac:dyDescent="0.3">
      <c r="A351" s="2">
        <v>349</v>
      </c>
      <c r="B351" t="s">
        <v>33</v>
      </c>
      <c r="C351" t="s">
        <v>271</v>
      </c>
      <c r="D351" t="s">
        <v>549</v>
      </c>
      <c r="E351" t="s">
        <v>547</v>
      </c>
      <c r="F351" t="s">
        <v>636</v>
      </c>
      <c r="G351" s="2">
        <v>1435</v>
      </c>
      <c r="H351" s="2">
        <v>3230</v>
      </c>
      <c r="I351" s="2">
        <v>1.7708333333333333</v>
      </c>
      <c r="J351" s="2">
        <v>7.1874999999999991</v>
      </c>
      <c r="K351" s="2" t="str">
        <f>IFERROR(INDEX(Table2[Campaign], MATCH(tab_PhaseSum[[#This Row],[Well Name]], Table2[Well Name
Actual], 0)), "A_Others")</f>
        <v>DRJ - 2024</v>
      </c>
    </row>
    <row r="352" spans="1:11" x14ac:dyDescent="0.3">
      <c r="A352" s="2">
        <v>350</v>
      </c>
      <c r="B352" t="s">
        <v>33</v>
      </c>
      <c r="C352" t="s">
        <v>271</v>
      </c>
      <c r="D352" t="s">
        <v>549</v>
      </c>
      <c r="E352" t="s">
        <v>548</v>
      </c>
      <c r="F352" t="s">
        <v>637</v>
      </c>
      <c r="G352" s="2">
        <v>3230</v>
      </c>
      <c r="H352" s="2">
        <v>3230</v>
      </c>
      <c r="I352" s="2">
        <v>2.145833333333333</v>
      </c>
      <c r="J352" s="2">
        <v>9.3333333333333321</v>
      </c>
      <c r="K352" s="2" t="str">
        <f>IFERROR(INDEX(Table2[Campaign], MATCH(tab_PhaseSum[[#This Row],[Well Name]], Table2[Well Name
Actual], 0)), "A_Others")</f>
        <v>DRJ - 2024</v>
      </c>
    </row>
    <row r="353" spans="1:11" x14ac:dyDescent="0.3">
      <c r="A353" s="2">
        <v>351</v>
      </c>
      <c r="B353" t="s">
        <v>33</v>
      </c>
      <c r="C353" t="s">
        <v>271</v>
      </c>
      <c r="D353" t="s">
        <v>550</v>
      </c>
      <c r="E353" t="s">
        <v>551</v>
      </c>
      <c r="F353" t="s">
        <v>637</v>
      </c>
      <c r="G353" s="2">
        <v>3230</v>
      </c>
      <c r="H353" s="2">
        <v>3230</v>
      </c>
      <c r="I353" s="2">
        <v>2.5625</v>
      </c>
      <c r="J353" s="2">
        <v>11.895833333333332</v>
      </c>
      <c r="K353" s="2" t="str">
        <f>IFERROR(INDEX(Table2[Campaign], MATCH(tab_PhaseSum[[#This Row],[Well Name]], Table2[Well Name
Actual], 0)), "A_Others")</f>
        <v>DRJ - 2024</v>
      </c>
    </row>
    <row r="354" spans="1:11" x14ac:dyDescent="0.3">
      <c r="A354" s="2">
        <v>352</v>
      </c>
      <c r="B354" t="s">
        <v>33</v>
      </c>
      <c r="C354" t="s">
        <v>271</v>
      </c>
      <c r="D354" t="s">
        <v>552</v>
      </c>
      <c r="E354" t="s">
        <v>547</v>
      </c>
      <c r="F354" t="s">
        <v>638</v>
      </c>
      <c r="G354" s="2">
        <v>3230</v>
      </c>
      <c r="H354" s="2">
        <v>5810</v>
      </c>
      <c r="I354" s="2">
        <v>5.4791666666666661</v>
      </c>
      <c r="J354" s="2">
        <v>17.375</v>
      </c>
      <c r="K354" s="2" t="str">
        <f>IFERROR(INDEX(Table2[Campaign], MATCH(tab_PhaseSum[[#This Row],[Well Name]], Table2[Well Name
Actual], 0)), "A_Others")</f>
        <v>DRJ - 2024</v>
      </c>
    </row>
    <row r="355" spans="1:11" x14ac:dyDescent="0.3">
      <c r="A355" s="2">
        <v>353</v>
      </c>
      <c r="B355" t="s">
        <v>33</v>
      </c>
      <c r="C355" t="s">
        <v>271</v>
      </c>
      <c r="D355" t="s">
        <v>552</v>
      </c>
      <c r="E355" t="s">
        <v>548</v>
      </c>
      <c r="F355" t="s">
        <v>639</v>
      </c>
      <c r="G355" s="2">
        <v>5810</v>
      </c>
      <c r="H355" s="2">
        <v>6000</v>
      </c>
      <c r="I355" s="2">
        <v>1.4791666666666665</v>
      </c>
      <c r="J355" s="2">
        <v>18.854166666666668</v>
      </c>
      <c r="K355" s="2" t="str">
        <f>IFERROR(INDEX(Table2[Campaign], MATCH(tab_PhaseSum[[#This Row],[Well Name]], Table2[Well Name
Actual], 0)), "A_Others")</f>
        <v>DRJ - 2024</v>
      </c>
    </row>
    <row r="356" spans="1:11" x14ac:dyDescent="0.3">
      <c r="A356" s="2">
        <v>354</v>
      </c>
      <c r="B356" t="s">
        <v>484</v>
      </c>
      <c r="C356" t="s">
        <v>271</v>
      </c>
      <c r="D356" t="s">
        <v>570</v>
      </c>
      <c r="E356" t="s">
        <v>547</v>
      </c>
      <c r="F356" t="s">
        <v>647</v>
      </c>
      <c r="G356" s="2">
        <v>72</v>
      </c>
      <c r="H356" s="2">
        <v>426.99999999999994</v>
      </c>
      <c r="I356" s="2">
        <v>0.60416666666666663</v>
      </c>
      <c r="J356" s="2">
        <v>0.60416666666666663</v>
      </c>
      <c r="K356" s="2" t="str">
        <f>IFERROR(INDEX(Table2[Campaign], MATCH(tab_PhaseSum[[#This Row],[Well Name]], Table2[Well Name
Actual], 0)), "A_Others")</f>
        <v>A_Others</v>
      </c>
    </row>
    <row r="357" spans="1:11" x14ac:dyDescent="0.3">
      <c r="A357" s="2">
        <v>355</v>
      </c>
      <c r="B357" t="s">
        <v>484</v>
      </c>
      <c r="C357" t="s">
        <v>271</v>
      </c>
      <c r="D357" t="s">
        <v>570</v>
      </c>
      <c r="E357" t="s">
        <v>557</v>
      </c>
      <c r="F357" t="s">
        <v>647</v>
      </c>
      <c r="G357" s="2">
        <v>426.99999999999994</v>
      </c>
      <c r="H357" s="2">
        <v>426.99999999999994</v>
      </c>
      <c r="I357" s="2">
        <v>0.33333333333333331</v>
      </c>
      <c r="J357" s="2">
        <v>0.9375</v>
      </c>
      <c r="K357" s="2" t="str">
        <f>IFERROR(INDEX(Table2[Campaign], MATCH(tab_PhaseSum[[#This Row],[Well Name]], Table2[Well Name
Actual], 0)), "A_Others")</f>
        <v>A_Others</v>
      </c>
    </row>
    <row r="358" spans="1:11" x14ac:dyDescent="0.3">
      <c r="A358" s="2">
        <v>356</v>
      </c>
      <c r="B358" t="s">
        <v>484</v>
      </c>
      <c r="C358" t="s">
        <v>271</v>
      </c>
      <c r="D358" t="s">
        <v>478</v>
      </c>
      <c r="E358" t="s">
        <v>547</v>
      </c>
      <c r="F358" t="s">
        <v>634</v>
      </c>
      <c r="G358" s="2">
        <v>72</v>
      </c>
      <c r="H358" s="2">
        <v>426.99999999999994</v>
      </c>
      <c r="I358" s="2">
        <v>0.97916666666666663</v>
      </c>
      <c r="J358" s="2">
        <v>1.9166666666666665</v>
      </c>
      <c r="K358" s="2" t="str">
        <f>IFERROR(INDEX(Table2[Campaign], MATCH(tab_PhaseSum[[#This Row],[Well Name]], Table2[Well Name
Actual], 0)), "A_Others")</f>
        <v>A_Others</v>
      </c>
    </row>
    <row r="359" spans="1:11" x14ac:dyDescent="0.3">
      <c r="A359" s="2">
        <v>357</v>
      </c>
      <c r="B359" t="s">
        <v>484</v>
      </c>
      <c r="C359" t="s">
        <v>271</v>
      </c>
      <c r="D359" t="s">
        <v>478</v>
      </c>
      <c r="E359" t="s">
        <v>548</v>
      </c>
      <c r="F359" t="s">
        <v>635</v>
      </c>
      <c r="G359" s="2">
        <v>426.99999999999994</v>
      </c>
      <c r="H359" s="2">
        <v>426.99999999999994</v>
      </c>
      <c r="I359" s="2">
        <v>3.5416666666666665</v>
      </c>
      <c r="J359" s="2">
        <v>5.458333333333333</v>
      </c>
      <c r="K359" s="2" t="str">
        <f>IFERROR(INDEX(Table2[Campaign], MATCH(tab_PhaseSum[[#This Row],[Well Name]], Table2[Well Name
Actual], 0)), "A_Others")</f>
        <v>A_Others</v>
      </c>
    </row>
    <row r="360" spans="1:11" x14ac:dyDescent="0.3">
      <c r="A360" s="2">
        <v>358</v>
      </c>
      <c r="B360" t="s">
        <v>484</v>
      </c>
      <c r="C360" t="s">
        <v>271</v>
      </c>
      <c r="D360" t="s">
        <v>568</v>
      </c>
      <c r="E360" t="s">
        <v>547</v>
      </c>
      <c r="F360" t="s">
        <v>636</v>
      </c>
      <c r="G360" s="2">
        <v>426.99999999999994</v>
      </c>
      <c r="H360" s="2">
        <v>1718.9999999999998</v>
      </c>
      <c r="I360" s="2">
        <v>2.0625</v>
      </c>
      <c r="J360" s="2">
        <v>7.520833333333333</v>
      </c>
      <c r="K360" s="2" t="str">
        <f>IFERROR(INDEX(Table2[Campaign], MATCH(tab_PhaseSum[[#This Row],[Well Name]], Table2[Well Name
Actual], 0)), "A_Others")</f>
        <v>A_Others</v>
      </c>
    </row>
    <row r="361" spans="1:11" x14ac:dyDescent="0.3">
      <c r="A361" s="2">
        <v>359</v>
      </c>
      <c r="B361" t="s">
        <v>484</v>
      </c>
      <c r="C361" t="s">
        <v>271</v>
      </c>
      <c r="D361" t="s">
        <v>568</v>
      </c>
      <c r="E361" t="s">
        <v>548</v>
      </c>
      <c r="F361" t="s">
        <v>637</v>
      </c>
      <c r="G361" s="2">
        <v>1718.9999999999998</v>
      </c>
      <c r="H361" s="2">
        <v>1723.9999999999998</v>
      </c>
      <c r="I361" s="2">
        <v>4.3125</v>
      </c>
      <c r="J361" s="2">
        <v>11.833333333333332</v>
      </c>
      <c r="K361" s="2" t="str">
        <f>IFERROR(INDEX(Table2[Campaign], MATCH(tab_PhaseSum[[#This Row],[Well Name]], Table2[Well Name
Actual], 0)), "A_Others")</f>
        <v>A_Others</v>
      </c>
    </row>
    <row r="362" spans="1:11" x14ac:dyDescent="0.3">
      <c r="A362" s="2">
        <v>360</v>
      </c>
      <c r="B362" t="s">
        <v>484</v>
      </c>
      <c r="C362" t="s">
        <v>271</v>
      </c>
      <c r="D362" t="s">
        <v>569</v>
      </c>
      <c r="E362" t="s">
        <v>547</v>
      </c>
      <c r="F362" t="s">
        <v>638</v>
      </c>
      <c r="G362" s="2">
        <v>1723.9999999999998</v>
      </c>
      <c r="H362" s="2">
        <v>3293</v>
      </c>
      <c r="I362" s="2">
        <v>1.2708333333333333</v>
      </c>
      <c r="J362" s="2">
        <v>13.104166666666666</v>
      </c>
      <c r="K362" s="2" t="str">
        <f>IFERROR(INDEX(Table2[Campaign], MATCH(tab_PhaseSum[[#This Row],[Well Name]], Table2[Well Name
Actual], 0)), "A_Others")</f>
        <v>A_Others</v>
      </c>
    </row>
    <row r="363" spans="1:11" x14ac:dyDescent="0.3">
      <c r="A363" s="2">
        <v>361</v>
      </c>
      <c r="B363" t="s">
        <v>484</v>
      </c>
      <c r="C363" t="s">
        <v>271</v>
      </c>
      <c r="D363" t="s">
        <v>569</v>
      </c>
      <c r="E363" t="s">
        <v>548</v>
      </c>
      <c r="F363" t="s">
        <v>639</v>
      </c>
      <c r="G363" s="2">
        <v>3293</v>
      </c>
      <c r="H363" s="2">
        <v>3293</v>
      </c>
      <c r="I363" s="2">
        <v>2.5416666666666665</v>
      </c>
      <c r="J363" s="2">
        <v>15.645833333333332</v>
      </c>
      <c r="K363" s="2" t="str">
        <f>IFERROR(INDEX(Table2[Campaign], MATCH(tab_PhaseSum[[#This Row],[Well Name]], Table2[Well Name
Actual], 0)), "A_Others")</f>
        <v>A_Others</v>
      </c>
    </row>
    <row r="364" spans="1:11" x14ac:dyDescent="0.3">
      <c r="A364" s="2">
        <v>362</v>
      </c>
      <c r="B364" t="s">
        <v>484</v>
      </c>
      <c r="C364" t="s">
        <v>271</v>
      </c>
      <c r="D364" t="s">
        <v>552</v>
      </c>
      <c r="E364" t="s">
        <v>547</v>
      </c>
      <c r="F364" t="s">
        <v>640</v>
      </c>
      <c r="G364" s="2">
        <v>3293</v>
      </c>
      <c r="H364" s="2">
        <v>4996</v>
      </c>
      <c r="I364" s="2">
        <v>2.3541666666666665</v>
      </c>
      <c r="J364" s="2">
        <v>18</v>
      </c>
      <c r="K364" s="2" t="str">
        <f>IFERROR(INDEX(Table2[Campaign], MATCH(tab_PhaseSum[[#This Row],[Well Name]], Table2[Well Name
Actual], 0)), "A_Others")</f>
        <v>A_Others</v>
      </c>
    </row>
    <row r="365" spans="1:11" x14ac:dyDescent="0.3">
      <c r="A365" s="2">
        <v>363</v>
      </c>
      <c r="B365" t="s">
        <v>484</v>
      </c>
      <c r="C365" t="s">
        <v>271</v>
      </c>
      <c r="D365" t="s">
        <v>552</v>
      </c>
      <c r="E365" t="s">
        <v>548</v>
      </c>
      <c r="F365" t="s">
        <v>641</v>
      </c>
      <c r="G365" s="2">
        <v>4996</v>
      </c>
      <c r="H365" s="2">
        <v>4996</v>
      </c>
      <c r="I365" s="2">
        <v>1.5625</v>
      </c>
      <c r="J365" s="2">
        <v>19.5625</v>
      </c>
      <c r="K365" s="2" t="str">
        <f>IFERROR(INDEX(Table2[Campaign], MATCH(tab_PhaseSum[[#This Row],[Well Name]], Table2[Well Name
Actual], 0)), "A_Others")</f>
        <v>A_Others</v>
      </c>
    </row>
    <row r="366" spans="1:11" x14ac:dyDescent="0.3">
      <c r="A366" s="2">
        <v>364</v>
      </c>
      <c r="B366" t="s">
        <v>484</v>
      </c>
      <c r="C366" t="s">
        <v>271</v>
      </c>
      <c r="D366" t="s">
        <v>553</v>
      </c>
      <c r="E366" t="s">
        <v>547</v>
      </c>
      <c r="F366" t="s">
        <v>642</v>
      </c>
      <c r="G366" s="2">
        <v>4996</v>
      </c>
      <c r="H366" s="2">
        <v>5477</v>
      </c>
      <c r="I366" s="2">
        <v>1.75</v>
      </c>
      <c r="J366" s="2">
        <v>21.3125</v>
      </c>
      <c r="K366" s="2" t="str">
        <f>IFERROR(INDEX(Table2[Campaign], MATCH(tab_PhaseSum[[#This Row],[Well Name]], Table2[Well Name
Actual], 0)), "A_Others")</f>
        <v>A_Others</v>
      </c>
    </row>
    <row r="367" spans="1:11" x14ac:dyDescent="0.3">
      <c r="A367" s="2">
        <v>365</v>
      </c>
      <c r="B367" t="s">
        <v>484</v>
      </c>
      <c r="C367" t="s">
        <v>271</v>
      </c>
      <c r="D367" t="s">
        <v>553</v>
      </c>
      <c r="E367" t="s">
        <v>548</v>
      </c>
      <c r="F367" t="s">
        <v>643</v>
      </c>
      <c r="G367" s="2">
        <v>5477</v>
      </c>
      <c r="H367" s="2">
        <v>5477</v>
      </c>
      <c r="I367" s="2">
        <v>1.4166666666666665</v>
      </c>
      <c r="J367" s="2">
        <v>22.729166666666668</v>
      </c>
      <c r="K367" s="2" t="str">
        <f>IFERROR(INDEX(Table2[Campaign], MATCH(tab_PhaseSum[[#This Row],[Well Name]], Table2[Well Name
Actual], 0)), "A_Others")</f>
        <v>A_Others</v>
      </c>
    </row>
    <row r="368" spans="1:11" x14ac:dyDescent="0.3">
      <c r="A368" s="2">
        <v>366</v>
      </c>
      <c r="B368" t="s">
        <v>484</v>
      </c>
      <c r="C368" t="s">
        <v>271</v>
      </c>
      <c r="D368" t="s">
        <v>563</v>
      </c>
      <c r="E368" t="s">
        <v>547</v>
      </c>
      <c r="F368" t="s">
        <v>651</v>
      </c>
      <c r="G368" s="2"/>
      <c r="H368" s="2"/>
      <c r="I368" s="2"/>
      <c r="J368" s="2"/>
      <c r="K368" s="2" t="str">
        <f>IFERROR(INDEX(Table2[Campaign], MATCH(tab_PhaseSum[[#This Row],[Well Name]], Table2[Well Name
Actual], 0)), "A_Others")</f>
        <v>A_Others</v>
      </c>
    </row>
    <row r="369" spans="1:11" x14ac:dyDescent="0.3">
      <c r="A369" s="2">
        <v>367</v>
      </c>
      <c r="B369" t="s">
        <v>484</v>
      </c>
      <c r="C369" t="s">
        <v>271</v>
      </c>
      <c r="D369" t="s">
        <v>563</v>
      </c>
      <c r="E369" t="s">
        <v>548</v>
      </c>
      <c r="F369" t="s">
        <v>652</v>
      </c>
      <c r="G369" s="2"/>
      <c r="H369" s="2"/>
      <c r="I369" s="2"/>
      <c r="J369" s="2"/>
      <c r="K369" s="2" t="str">
        <f>IFERROR(INDEX(Table2[Campaign], MATCH(tab_PhaseSum[[#This Row],[Well Name]], Table2[Well Name
Actual], 0)), "A_Others")</f>
        <v>A_Others</v>
      </c>
    </row>
    <row r="370" spans="1:11" x14ac:dyDescent="0.3">
      <c r="A370" s="2">
        <v>368</v>
      </c>
      <c r="B370" t="s">
        <v>488</v>
      </c>
      <c r="C370" t="s">
        <v>271</v>
      </c>
      <c r="D370" t="s">
        <v>478</v>
      </c>
      <c r="E370" t="s">
        <v>547</v>
      </c>
      <c r="F370" t="s">
        <v>634</v>
      </c>
      <c r="G370" s="2">
        <v>72</v>
      </c>
      <c r="H370" s="2">
        <v>426.00000000000006</v>
      </c>
      <c r="I370" s="2">
        <v>1.3541666666666665</v>
      </c>
      <c r="J370" s="2">
        <v>1.3541666666666665</v>
      </c>
      <c r="K370" s="2" t="str">
        <f>IFERROR(INDEX(Table2[Campaign], MATCH(tab_PhaseSum[[#This Row],[Well Name]], Table2[Well Name
Actual], 0)), "A_Others")</f>
        <v>A_Others</v>
      </c>
    </row>
    <row r="371" spans="1:11" x14ac:dyDescent="0.3">
      <c r="A371" s="2">
        <v>369</v>
      </c>
      <c r="B371" t="s">
        <v>488</v>
      </c>
      <c r="C371" t="s">
        <v>271</v>
      </c>
      <c r="D371" t="s">
        <v>478</v>
      </c>
      <c r="E371" t="s">
        <v>548</v>
      </c>
      <c r="F371" t="s">
        <v>635</v>
      </c>
      <c r="G371" s="2">
        <v>426.00000000000006</v>
      </c>
      <c r="H371" s="2">
        <v>430.99999999999994</v>
      </c>
      <c r="I371" s="2">
        <v>2.520833333333333</v>
      </c>
      <c r="J371" s="2">
        <v>3.8749999999999996</v>
      </c>
      <c r="K371" s="2" t="str">
        <f>IFERROR(INDEX(Table2[Campaign], MATCH(tab_PhaseSum[[#This Row],[Well Name]], Table2[Well Name
Actual], 0)), "A_Others")</f>
        <v>A_Others</v>
      </c>
    </row>
    <row r="372" spans="1:11" x14ac:dyDescent="0.3">
      <c r="A372" s="2">
        <v>370</v>
      </c>
      <c r="B372" t="s">
        <v>488</v>
      </c>
      <c r="C372" t="s">
        <v>271</v>
      </c>
      <c r="D372" t="s">
        <v>568</v>
      </c>
      <c r="E372" t="s">
        <v>547</v>
      </c>
      <c r="F372" t="s">
        <v>636</v>
      </c>
      <c r="G372" s="2">
        <v>430.99999999999994</v>
      </c>
      <c r="H372" s="2">
        <v>1786.9999999999998</v>
      </c>
      <c r="I372" s="2">
        <v>2.2291666666666665</v>
      </c>
      <c r="J372" s="2">
        <v>6.1041666666666661</v>
      </c>
      <c r="K372" s="2" t="str">
        <f>IFERROR(INDEX(Table2[Campaign], MATCH(tab_PhaseSum[[#This Row],[Well Name]], Table2[Well Name
Actual], 0)), "A_Others")</f>
        <v>A_Others</v>
      </c>
    </row>
    <row r="373" spans="1:11" x14ac:dyDescent="0.3">
      <c r="A373" s="2">
        <v>371</v>
      </c>
      <c r="B373" t="s">
        <v>488</v>
      </c>
      <c r="C373" t="s">
        <v>271</v>
      </c>
      <c r="D373" t="s">
        <v>568</v>
      </c>
      <c r="E373" t="s">
        <v>548</v>
      </c>
      <c r="F373" t="s">
        <v>637</v>
      </c>
      <c r="G373" s="2">
        <v>1786.9999999999998</v>
      </c>
      <c r="H373" s="2">
        <v>1791.9999999999998</v>
      </c>
      <c r="I373" s="2">
        <v>3.8541666666666665</v>
      </c>
      <c r="J373" s="2">
        <v>9.9583333333333321</v>
      </c>
      <c r="K373" s="2" t="str">
        <f>IFERROR(INDEX(Table2[Campaign], MATCH(tab_PhaseSum[[#This Row],[Well Name]], Table2[Well Name
Actual], 0)), "A_Others")</f>
        <v>A_Others</v>
      </c>
    </row>
    <row r="374" spans="1:11" x14ac:dyDescent="0.3">
      <c r="A374" s="2">
        <v>372</v>
      </c>
      <c r="B374" t="s">
        <v>488</v>
      </c>
      <c r="C374" t="s">
        <v>271</v>
      </c>
      <c r="D374" t="s">
        <v>569</v>
      </c>
      <c r="E374" t="s">
        <v>547</v>
      </c>
      <c r="F374" t="s">
        <v>638</v>
      </c>
      <c r="G374" s="2">
        <v>1791.9999999999998</v>
      </c>
      <c r="H374" s="2">
        <v>2898</v>
      </c>
      <c r="I374" s="2">
        <v>1</v>
      </c>
      <c r="J374" s="2">
        <v>10.958333333333332</v>
      </c>
      <c r="K374" s="2" t="str">
        <f>IFERROR(INDEX(Table2[Campaign], MATCH(tab_PhaseSum[[#This Row],[Well Name]], Table2[Well Name
Actual], 0)), "A_Others")</f>
        <v>A_Others</v>
      </c>
    </row>
    <row r="375" spans="1:11" x14ac:dyDescent="0.3">
      <c r="A375" s="2">
        <v>373</v>
      </c>
      <c r="B375" t="s">
        <v>488</v>
      </c>
      <c r="C375" t="s">
        <v>271</v>
      </c>
      <c r="D375" t="s">
        <v>569</v>
      </c>
      <c r="E375" t="s">
        <v>548</v>
      </c>
      <c r="F375" t="s">
        <v>639</v>
      </c>
      <c r="G375" s="2">
        <v>2898</v>
      </c>
      <c r="H375" s="2">
        <v>2898</v>
      </c>
      <c r="I375" s="2">
        <v>4.770833333333333</v>
      </c>
      <c r="J375" s="2">
        <v>15.729166666666664</v>
      </c>
      <c r="K375" s="2" t="str">
        <f>IFERROR(INDEX(Table2[Campaign], MATCH(tab_PhaseSum[[#This Row],[Well Name]], Table2[Well Name
Actual], 0)), "A_Others")</f>
        <v>A_Others</v>
      </c>
    </row>
    <row r="376" spans="1:11" x14ac:dyDescent="0.3">
      <c r="A376" s="2">
        <v>374</v>
      </c>
      <c r="B376" t="s">
        <v>488</v>
      </c>
      <c r="C376" t="s">
        <v>271</v>
      </c>
      <c r="D376" t="s">
        <v>552</v>
      </c>
      <c r="E376" t="s">
        <v>547</v>
      </c>
      <c r="F376" t="s">
        <v>640</v>
      </c>
      <c r="G376" s="2">
        <v>2898</v>
      </c>
      <c r="H376" s="2">
        <v>4600</v>
      </c>
      <c r="I376" s="2">
        <v>2.020833333333333</v>
      </c>
      <c r="J376" s="2">
        <v>17.749999999999996</v>
      </c>
      <c r="K376" s="2" t="str">
        <f>IFERROR(INDEX(Table2[Campaign], MATCH(tab_PhaseSum[[#This Row],[Well Name]], Table2[Well Name
Actual], 0)), "A_Others")</f>
        <v>A_Others</v>
      </c>
    </row>
    <row r="377" spans="1:11" x14ac:dyDescent="0.3">
      <c r="A377" s="2">
        <v>375</v>
      </c>
      <c r="B377" t="s">
        <v>488</v>
      </c>
      <c r="C377" t="s">
        <v>271</v>
      </c>
      <c r="D377" t="s">
        <v>552</v>
      </c>
      <c r="E377" t="s">
        <v>548</v>
      </c>
      <c r="F377" t="s">
        <v>641</v>
      </c>
      <c r="G377" s="2">
        <v>4600</v>
      </c>
      <c r="H377" s="2">
        <v>4600</v>
      </c>
      <c r="I377" s="2">
        <v>0.91666666666666663</v>
      </c>
      <c r="J377" s="2">
        <v>18.666666666666664</v>
      </c>
      <c r="K377" s="2" t="str">
        <f>IFERROR(INDEX(Table2[Campaign], MATCH(tab_PhaseSum[[#This Row],[Well Name]], Table2[Well Name
Actual], 0)), "A_Others")</f>
        <v>A_Others</v>
      </c>
    </row>
    <row r="378" spans="1:11" x14ac:dyDescent="0.3">
      <c r="A378" s="2">
        <v>376</v>
      </c>
      <c r="B378" t="s">
        <v>488</v>
      </c>
      <c r="C378" t="s">
        <v>271</v>
      </c>
      <c r="D378" t="s">
        <v>553</v>
      </c>
      <c r="E378" t="s">
        <v>547</v>
      </c>
      <c r="F378" t="s">
        <v>642</v>
      </c>
      <c r="G378" s="2">
        <v>4600</v>
      </c>
      <c r="H378" s="2">
        <v>7496</v>
      </c>
      <c r="I378" s="2">
        <v>6.583333333333333</v>
      </c>
      <c r="J378" s="2">
        <v>25.249999999999996</v>
      </c>
      <c r="K378" s="2" t="str">
        <f>IFERROR(INDEX(Table2[Campaign], MATCH(tab_PhaseSum[[#This Row],[Well Name]], Table2[Well Name
Actual], 0)), "A_Others")</f>
        <v>A_Others</v>
      </c>
    </row>
    <row r="379" spans="1:11" x14ac:dyDescent="0.3">
      <c r="A379" s="2">
        <v>377</v>
      </c>
      <c r="B379" t="s">
        <v>488</v>
      </c>
      <c r="C379" t="s">
        <v>271</v>
      </c>
      <c r="D379" t="s">
        <v>553</v>
      </c>
      <c r="E379" t="s">
        <v>548</v>
      </c>
      <c r="F379" t="s">
        <v>643</v>
      </c>
      <c r="G379" s="2">
        <v>7496</v>
      </c>
      <c r="H379" s="2">
        <v>7496</v>
      </c>
      <c r="I379" s="2">
        <v>3.0416666666666665</v>
      </c>
      <c r="J379" s="2">
        <v>28.291666666666664</v>
      </c>
      <c r="K379" s="2" t="str">
        <f>IFERROR(INDEX(Table2[Campaign], MATCH(tab_PhaseSum[[#This Row],[Well Name]], Table2[Well Name
Actual], 0)), "A_Others")</f>
        <v>A_Others</v>
      </c>
    </row>
    <row r="380" spans="1:11" x14ac:dyDescent="0.3">
      <c r="A380" s="2">
        <v>378</v>
      </c>
      <c r="B380" t="s">
        <v>488</v>
      </c>
      <c r="C380" t="s">
        <v>271</v>
      </c>
      <c r="D380" t="s">
        <v>563</v>
      </c>
      <c r="E380" t="s">
        <v>547</v>
      </c>
      <c r="F380" t="s">
        <v>651</v>
      </c>
      <c r="G380" s="2"/>
      <c r="H380" s="2"/>
      <c r="I380" s="2"/>
      <c r="J380" s="2"/>
      <c r="K380" s="2" t="str">
        <f>IFERROR(INDEX(Table2[Campaign], MATCH(tab_PhaseSum[[#This Row],[Well Name]], Table2[Well Name
Actual], 0)), "A_Others")</f>
        <v>A_Others</v>
      </c>
    </row>
    <row r="381" spans="1:11" x14ac:dyDescent="0.3">
      <c r="A381" s="2">
        <v>379</v>
      </c>
      <c r="B381" t="s">
        <v>488</v>
      </c>
      <c r="C381" t="s">
        <v>271</v>
      </c>
      <c r="D381" t="s">
        <v>563</v>
      </c>
      <c r="E381" t="s">
        <v>548</v>
      </c>
      <c r="F381" t="s">
        <v>652</v>
      </c>
      <c r="G381" s="2"/>
      <c r="H381" s="2"/>
      <c r="I381" s="2"/>
      <c r="J381" s="2"/>
      <c r="K381" s="2" t="str">
        <f>IFERROR(INDEX(Table2[Campaign], MATCH(tab_PhaseSum[[#This Row],[Well Name]], Table2[Well Name
Actual], 0)), "A_Others")</f>
        <v>A_Others</v>
      </c>
    </row>
    <row r="382" spans="1:11" x14ac:dyDescent="0.3">
      <c r="A382" s="2">
        <v>380</v>
      </c>
      <c r="B382" t="s">
        <v>53</v>
      </c>
      <c r="C382" t="s">
        <v>271</v>
      </c>
      <c r="D382" t="s">
        <v>562</v>
      </c>
      <c r="E382" t="s">
        <v>547</v>
      </c>
      <c r="F382" t="s">
        <v>645</v>
      </c>
      <c r="G382" s="2">
        <v>187</v>
      </c>
      <c r="H382" s="2">
        <v>0</v>
      </c>
      <c r="I382" s="2"/>
      <c r="J382" s="2">
        <v>0</v>
      </c>
      <c r="K382" s="2" t="str">
        <f>IFERROR(INDEX(Table2[Campaign], MATCH(tab_PhaseSum[[#This Row],[Well Name]], Table2[Well Name
Actual], 0)), "A_Others")</f>
        <v>WW - 2018</v>
      </c>
    </row>
    <row r="383" spans="1:11" x14ac:dyDescent="0.3">
      <c r="A383" s="2">
        <v>381</v>
      </c>
      <c r="B383" t="s">
        <v>53</v>
      </c>
      <c r="C383" t="s">
        <v>271</v>
      </c>
      <c r="D383" t="s">
        <v>568</v>
      </c>
      <c r="E383" t="s">
        <v>547</v>
      </c>
      <c r="F383" t="s">
        <v>634</v>
      </c>
      <c r="G383" s="2">
        <v>187</v>
      </c>
      <c r="H383" s="2">
        <v>1070</v>
      </c>
      <c r="I383" s="2">
        <v>3.833333333333333</v>
      </c>
      <c r="J383" s="2">
        <v>3.833333333333333</v>
      </c>
      <c r="K383" s="2" t="str">
        <f>IFERROR(INDEX(Table2[Campaign], MATCH(tab_PhaseSum[[#This Row],[Well Name]], Table2[Well Name
Actual], 0)), "A_Others")</f>
        <v>WW - 2018</v>
      </c>
    </row>
    <row r="384" spans="1:11" x14ac:dyDescent="0.3">
      <c r="A384" s="2">
        <v>382</v>
      </c>
      <c r="B384" t="s">
        <v>53</v>
      </c>
      <c r="C384" t="s">
        <v>271</v>
      </c>
      <c r="D384" t="s">
        <v>568</v>
      </c>
      <c r="E384" t="s">
        <v>548</v>
      </c>
      <c r="F384" t="s">
        <v>635</v>
      </c>
      <c r="G384" s="2">
        <v>1070</v>
      </c>
      <c r="H384" s="2">
        <v>1070</v>
      </c>
      <c r="I384" s="2">
        <v>2.5</v>
      </c>
      <c r="J384" s="2">
        <v>6.333333333333333</v>
      </c>
      <c r="K384" s="2" t="str">
        <f>IFERROR(INDEX(Table2[Campaign], MATCH(tab_PhaseSum[[#This Row],[Well Name]], Table2[Well Name
Actual], 0)), "A_Others")</f>
        <v>WW - 2018</v>
      </c>
    </row>
    <row r="385" spans="1:11" x14ac:dyDescent="0.3">
      <c r="A385" s="2">
        <v>383</v>
      </c>
      <c r="B385" t="s">
        <v>53</v>
      </c>
      <c r="C385" t="s">
        <v>271</v>
      </c>
      <c r="D385" t="s">
        <v>549</v>
      </c>
      <c r="E385" t="s">
        <v>547</v>
      </c>
      <c r="F385" t="s">
        <v>653</v>
      </c>
      <c r="G385" s="2">
        <v>1070</v>
      </c>
      <c r="H385" s="2">
        <v>2581</v>
      </c>
      <c r="I385" s="2">
        <v>5.395833333333333</v>
      </c>
      <c r="J385" s="2">
        <v>11.729166666666666</v>
      </c>
      <c r="K385" s="2" t="str">
        <f>IFERROR(INDEX(Table2[Campaign], MATCH(tab_PhaseSum[[#This Row],[Well Name]], Table2[Well Name
Actual], 0)), "A_Others")</f>
        <v>WW - 2018</v>
      </c>
    </row>
    <row r="386" spans="1:11" x14ac:dyDescent="0.3">
      <c r="A386" s="2">
        <v>384</v>
      </c>
      <c r="B386" t="s">
        <v>53</v>
      </c>
      <c r="C386" t="s">
        <v>271</v>
      </c>
      <c r="D386" t="s">
        <v>549</v>
      </c>
      <c r="E386" t="s">
        <v>548</v>
      </c>
      <c r="F386" t="s">
        <v>654</v>
      </c>
      <c r="G386" s="2">
        <v>2581</v>
      </c>
      <c r="H386" s="2">
        <v>2581</v>
      </c>
      <c r="I386" s="2">
        <v>5.2291666666666661</v>
      </c>
      <c r="J386" s="2">
        <v>16.958333333333332</v>
      </c>
      <c r="K386" s="2" t="str">
        <f>IFERROR(INDEX(Table2[Campaign], MATCH(tab_PhaseSum[[#This Row],[Well Name]], Table2[Well Name
Actual], 0)), "A_Others")</f>
        <v>WW - 2018</v>
      </c>
    </row>
    <row r="387" spans="1:11" x14ac:dyDescent="0.3">
      <c r="A387" s="2">
        <v>385</v>
      </c>
      <c r="B387" t="s">
        <v>53</v>
      </c>
      <c r="C387" t="s">
        <v>271</v>
      </c>
      <c r="D387" t="s">
        <v>550</v>
      </c>
      <c r="E387" t="s">
        <v>551</v>
      </c>
      <c r="F387" t="s">
        <v>654</v>
      </c>
      <c r="G387" s="2">
        <v>2581</v>
      </c>
      <c r="H387" s="2">
        <v>2581</v>
      </c>
      <c r="I387" s="2">
        <v>2.2291666666666665</v>
      </c>
      <c r="J387" s="2">
        <v>19.1875</v>
      </c>
      <c r="K387" s="2" t="str">
        <f>IFERROR(INDEX(Table2[Campaign], MATCH(tab_PhaseSum[[#This Row],[Well Name]], Table2[Well Name
Actual], 0)), "A_Others")</f>
        <v>WW - 2018</v>
      </c>
    </row>
    <row r="388" spans="1:11" x14ac:dyDescent="0.3">
      <c r="A388" s="2">
        <v>386</v>
      </c>
      <c r="B388" t="s">
        <v>53</v>
      </c>
      <c r="C388" t="s">
        <v>271</v>
      </c>
      <c r="D388" t="s">
        <v>552</v>
      </c>
      <c r="E388" t="s">
        <v>547</v>
      </c>
      <c r="F388" t="s">
        <v>655</v>
      </c>
      <c r="G388" s="2">
        <v>2581</v>
      </c>
      <c r="H388" s="2">
        <v>4716</v>
      </c>
      <c r="I388" s="2">
        <v>4.75</v>
      </c>
      <c r="J388" s="2">
        <v>23.9375</v>
      </c>
      <c r="K388" s="2" t="str">
        <f>IFERROR(INDEX(Table2[Campaign], MATCH(tab_PhaseSum[[#This Row],[Well Name]], Table2[Well Name
Actual], 0)), "A_Others")</f>
        <v>WW - 2018</v>
      </c>
    </row>
    <row r="389" spans="1:11" x14ac:dyDescent="0.3">
      <c r="A389" s="2">
        <v>387</v>
      </c>
      <c r="B389" t="s">
        <v>53</v>
      </c>
      <c r="C389" t="s">
        <v>271</v>
      </c>
      <c r="D389" t="s">
        <v>552</v>
      </c>
      <c r="E389" t="s">
        <v>548</v>
      </c>
      <c r="F389" t="s">
        <v>656</v>
      </c>
      <c r="G389" s="2">
        <v>4716</v>
      </c>
      <c r="H389" s="2">
        <v>4716</v>
      </c>
      <c r="I389" s="2">
        <v>1.4166666666666665</v>
      </c>
      <c r="J389" s="2">
        <v>25.354166666666668</v>
      </c>
      <c r="K389" s="2" t="str">
        <f>IFERROR(INDEX(Table2[Campaign], MATCH(tab_PhaseSum[[#This Row],[Well Name]], Table2[Well Name
Actual], 0)), "A_Others")</f>
        <v>WW - 2018</v>
      </c>
    </row>
    <row r="390" spans="1:11" x14ac:dyDescent="0.3">
      <c r="A390" s="2">
        <v>388</v>
      </c>
      <c r="B390" t="s">
        <v>53</v>
      </c>
      <c r="C390" t="s">
        <v>271</v>
      </c>
      <c r="D390" t="s">
        <v>553</v>
      </c>
      <c r="E390" t="s">
        <v>547</v>
      </c>
      <c r="F390" t="s">
        <v>657</v>
      </c>
      <c r="G390" s="2">
        <v>4716</v>
      </c>
      <c r="H390" s="2">
        <v>5732</v>
      </c>
      <c r="I390" s="2">
        <v>2.2916666666666665</v>
      </c>
      <c r="J390" s="2">
        <v>27.645833333333336</v>
      </c>
      <c r="K390" s="2" t="str">
        <f>IFERROR(INDEX(Table2[Campaign], MATCH(tab_PhaseSum[[#This Row],[Well Name]], Table2[Well Name
Actual], 0)), "A_Others")</f>
        <v>WW - 2018</v>
      </c>
    </row>
    <row r="391" spans="1:11" x14ac:dyDescent="0.3">
      <c r="A391" s="2">
        <v>389</v>
      </c>
      <c r="B391" t="s">
        <v>53</v>
      </c>
      <c r="C391" t="s">
        <v>271</v>
      </c>
      <c r="D391" t="s">
        <v>553</v>
      </c>
      <c r="E391" t="s">
        <v>548</v>
      </c>
      <c r="F391" t="s">
        <v>658</v>
      </c>
      <c r="G391" s="2">
        <v>5732</v>
      </c>
      <c r="H391" s="2">
        <v>5732</v>
      </c>
      <c r="I391" s="2">
        <v>1.25</v>
      </c>
      <c r="J391" s="2">
        <v>28.895833333333336</v>
      </c>
      <c r="K391" s="2" t="str">
        <f>IFERROR(INDEX(Table2[Campaign], MATCH(tab_PhaseSum[[#This Row],[Well Name]], Table2[Well Name
Actual], 0)), "A_Others")</f>
        <v>WW - 2018</v>
      </c>
    </row>
    <row r="392" spans="1:11" x14ac:dyDescent="0.3">
      <c r="A392" s="2">
        <v>390</v>
      </c>
      <c r="B392" t="s">
        <v>54</v>
      </c>
      <c r="C392" t="s">
        <v>271</v>
      </c>
      <c r="D392" t="s">
        <v>562</v>
      </c>
      <c r="E392" t="s">
        <v>547</v>
      </c>
      <c r="F392" t="s">
        <v>645</v>
      </c>
      <c r="G392" s="2"/>
      <c r="H392" s="2"/>
      <c r="I392" s="2"/>
      <c r="J392" s="2"/>
      <c r="K392" s="2" t="str">
        <f>IFERROR(INDEX(Table2[Campaign], MATCH(tab_PhaseSum[[#This Row],[Well Name]], Table2[Well Name
Actual], 0)), "A_Others")</f>
        <v>WW - 2018</v>
      </c>
    </row>
    <row r="393" spans="1:11" x14ac:dyDescent="0.3">
      <c r="A393" s="2">
        <v>391</v>
      </c>
      <c r="B393" t="s">
        <v>54</v>
      </c>
      <c r="C393" t="s">
        <v>271</v>
      </c>
      <c r="D393" t="s">
        <v>568</v>
      </c>
      <c r="E393" t="s">
        <v>547</v>
      </c>
      <c r="F393" t="s">
        <v>634</v>
      </c>
      <c r="G393" s="2">
        <v>187</v>
      </c>
      <c r="H393" s="2">
        <v>1115</v>
      </c>
      <c r="I393" s="2">
        <v>5.083333333333333</v>
      </c>
      <c r="J393" s="2">
        <v>5.083333333333333</v>
      </c>
      <c r="K393" s="2" t="str">
        <f>IFERROR(INDEX(Table2[Campaign], MATCH(tab_PhaseSum[[#This Row],[Well Name]], Table2[Well Name
Actual], 0)), "A_Others")</f>
        <v>WW - 2018</v>
      </c>
    </row>
    <row r="394" spans="1:11" x14ac:dyDescent="0.3">
      <c r="A394" s="2">
        <v>392</v>
      </c>
      <c r="B394" t="s">
        <v>54</v>
      </c>
      <c r="C394" t="s">
        <v>271</v>
      </c>
      <c r="D394" t="s">
        <v>568</v>
      </c>
      <c r="E394" t="s">
        <v>548</v>
      </c>
      <c r="F394" t="s">
        <v>635</v>
      </c>
      <c r="G394" s="2">
        <v>1115</v>
      </c>
      <c r="H394" s="2">
        <v>1115</v>
      </c>
      <c r="I394" s="2">
        <v>2.46875</v>
      </c>
      <c r="J394" s="2">
        <v>7.552083333333333</v>
      </c>
      <c r="K394" s="2" t="str">
        <f>IFERROR(INDEX(Table2[Campaign], MATCH(tab_PhaseSum[[#This Row],[Well Name]], Table2[Well Name
Actual], 0)), "A_Others")</f>
        <v>WW - 2018</v>
      </c>
    </row>
    <row r="395" spans="1:11" x14ac:dyDescent="0.3">
      <c r="A395" s="2">
        <v>393</v>
      </c>
      <c r="B395" t="s">
        <v>54</v>
      </c>
      <c r="C395" t="s">
        <v>271</v>
      </c>
      <c r="D395" t="s">
        <v>549</v>
      </c>
      <c r="E395" t="s">
        <v>547</v>
      </c>
      <c r="F395" t="s">
        <v>653</v>
      </c>
      <c r="G395" s="2">
        <v>1115</v>
      </c>
      <c r="H395" s="2">
        <v>2540</v>
      </c>
      <c r="I395" s="2">
        <v>4.09375</v>
      </c>
      <c r="J395" s="2">
        <v>11.645833333333332</v>
      </c>
      <c r="K395" s="2" t="str">
        <f>IFERROR(INDEX(Table2[Campaign], MATCH(tab_PhaseSum[[#This Row],[Well Name]], Table2[Well Name
Actual], 0)), "A_Others")</f>
        <v>WW - 2018</v>
      </c>
    </row>
    <row r="396" spans="1:11" x14ac:dyDescent="0.3">
      <c r="A396" s="2">
        <v>394</v>
      </c>
      <c r="B396" t="s">
        <v>54</v>
      </c>
      <c r="C396" t="s">
        <v>271</v>
      </c>
      <c r="D396" t="s">
        <v>549</v>
      </c>
      <c r="E396" t="s">
        <v>548</v>
      </c>
      <c r="F396" t="s">
        <v>654</v>
      </c>
      <c r="G396" s="2">
        <v>2540</v>
      </c>
      <c r="H396" s="2">
        <v>2540</v>
      </c>
      <c r="I396" s="2">
        <v>2.1875</v>
      </c>
      <c r="J396" s="2">
        <v>13.833333333333332</v>
      </c>
      <c r="K396" s="2" t="str">
        <f>IFERROR(INDEX(Table2[Campaign], MATCH(tab_PhaseSum[[#This Row],[Well Name]], Table2[Well Name
Actual], 0)), "A_Others")</f>
        <v>WW - 2018</v>
      </c>
    </row>
    <row r="397" spans="1:11" x14ac:dyDescent="0.3">
      <c r="A397" s="2">
        <v>395</v>
      </c>
      <c r="B397" t="s">
        <v>54</v>
      </c>
      <c r="C397" t="s">
        <v>271</v>
      </c>
      <c r="D397" t="s">
        <v>550</v>
      </c>
      <c r="E397" t="s">
        <v>551</v>
      </c>
      <c r="F397" t="s">
        <v>654</v>
      </c>
      <c r="G397" s="2">
        <v>2540</v>
      </c>
      <c r="H397" s="2">
        <v>2540</v>
      </c>
      <c r="I397" s="2">
        <v>2.145833333333333</v>
      </c>
      <c r="J397" s="2">
        <v>15.979166666666664</v>
      </c>
      <c r="K397" s="2" t="str">
        <f>IFERROR(INDEX(Table2[Campaign], MATCH(tab_PhaseSum[[#This Row],[Well Name]], Table2[Well Name
Actual], 0)), "A_Others")</f>
        <v>WW - 2018</v>
      </c>
    </row>
    <row r="398" spans="1:11" x14ac:dyDescent="0.3">
      <c r="A398" s="2">
        <v>396</v>
      </c>
      <c r="B398" t="s">
        <v>54</v>
      </c>
      <c r="C398" t="s">
        <v>271</v>
      </c>
      <c r="D398" t="s">
        <v>552</v>
      </c>
      <c r="E398" t="s">
        <v>547</v>
      </c>
      <c r="F398" t="s">
        <v>655</v>
      </c>
      <c r="G398" s="2">
        <v>2540</v>
      </c>
      <c r="H398" s="2">
        <v>3629</v>
      </c>
      <c r="I398" s="2">
        <v>2.395833333333333</v>
      </c>
      <c r="J398" s="2">
        <v>18.374999999999996</v>
      </c>
      <c r="K398" s="2" t="str">
        <f>IFERROR(INDEX(Table2[Campaign], MATCH(tab_PhaseSum[[#This Row],[Well Name]], Table2[Well Name
Actual], 0)), "A_Others")</f>
        <v>WW - 2018</v>
      </c>
    </row>
    <row r="399" spans="1:11" x14ac:dyDescent="0.3">
      <c r="A399" s="2">
        <v>397</v>
      </c>
      <c r="B399" t="s">
        <v>54</v>
      </c>
      <c r="C399" t="s">
        <v>271</v>
      </c>
      <c r="D399" t="s">
        <v>552</v>
      </c>
      <c r="E399" t="s">
        <v>548</v>
      </c>
      <c r="F399" t="s">
        <v>656</v>
      </c>
      <c r="G399" s="2">
        <v>3629</v>
      </c>
      <c r="H399" s="2">
        <v>3629</v>
      </c>
      <c r="I399" s="2">
        <v>1.625</v>
      </c>
      <c r="J399" s="2">
        <v>19.999999999999996</v>
      </c>
      <c r="K399" s="2" t="str">
        <f>IFERROR(INDEX(Table2[Campaign], MATCH(tab_PhaseSum[[#This Row],[Well Name]], Table2[Well Name
Actual], 0)), "A_Others")</f>
        <v>WW - 2018</v>
      </c>
    </row>
    <row r="400" spans="1:11" x14ac:dyDescent="0.3">
      <c r="A400" s="2">
        <v>398</v>
      </c>
      <c r="B400" t="s">
        <v>54</v>
      </c>
      <c r="C400" t="s">
        <v>271</v>
      </c>
      <c r="D400" t="s">
        <v>553</v>
      </c>
      <c r="E400" t="s">
        <v>547</v>
      </c>
      <c r="F400" t="s">
        <v>657</v>
      </c>
      <c r="G400" s="2">
        <v>3629</v>
      </c>
      <c r="H400" s="2">
        <v>4938</v>
      </c>
      <c r="I400" s="2">
        <v>4.895833333333333</v>
      </c>
      <c r="J400" s="2">
        <v>24.895833333333329</v>
      </c>
      <c r="K400" s="2" t="str">
        <f>IFERROR(INDEX(Table2[Campaign], MATCH(tab_PhaseSum[[#This Row],[Well Name]], Table2[Well Name
Actual], 0)), "A_Others")</f>
        <v>WW - 2018</v>
      </c>
    </row>
    <row r="401" spans="1:11" x14ac:dyDescent="0.3">
      <c r="A401" s="2">
        <v>399</v>
      </c>
      <c r="B401" t="s">
        <v>54</v>
      </c>
      <c r="C401" t="s">
        <v>271</v>
      </c>
      <c r="D401" t="s">
        <v>553</v>
      </c>
      <c r="E401" t="s">
        <v>548</v>
      </c>
      <c r="F401" t="s">
        <v>658</v>
      </c>
      <c r="G401" s="2">
        <v>4938</v>
      </c>
      <c r="H401" s="2">
        <v>4965</v>
      </c>
      <c r="I401" s="2">
        <v>2.6875</v>
      </c>
      <c r="J401" s="2">
        <v>27.583333333333329</v>
      </c>
      <c r="K401" s="2" t="str">
        <f>IFERROR(INDEX(Table2[Campaign], MATCH(tab_PhaseSum[[#This Row],[Well Name]], Table2[Well Name
Actual], 0)), "A_Others")</f>
        <v>WW - 2018</v>
      </c>
    </row>
    <row r="402" spans="1:11" x14ac:dyDescent="0.3">
      <c r="A402" s="2">
        <v>400</v>
      </c>
      <c r="B402" t="s">
        <v>55</v>
      </c>
      <c r="C402" t="s">
        <v>271</v>
      </c>
      <c r="D402" t="s">
        <v>562</v>
      </c>
      <c r="E402" t="s">
        <v>547</v>
      </c>
      <c r="F402" t="s">
        <v>645</v>
      </c>
      <c r="G402" s="2"/>
      <c r="H402" s="2"/>
      <c r="I402" s="2"/>
      <c r="J402" s="2"/>
      <c r="K402" s="2" t="str">
        <f>IFERROR(INDEX(Table2[Campaign], MATCH(tab_PhaseSum[[#This Row],[Well Name]], Table2[Well Name
Actual], 0)), "A_Others")</f>
        <v>WW - 2018</v>
      </c>
    </row>
    <row r="403" spans="1:11" x14ac:dyDescent="0.3">
      <c r="A403" s="2">
        <v>401</v>
      </c>
      <c r="B403" t="s">
        <v>55</v>
      </c>
      <c r="C403" t="s">
        <v>271</v>
      </c>
      <c r="D403" t="s">
        <v>568</v>
      </c>
      <c r="E403" t="s">
        <v>547</v>
      </c>
      <c r="F403" t="s">
        <v>634</v>
      </c>
      <c r="G403" s="2">
        <v>186</v>
      </c>
      <c r="H403" s="2">
        <v>1032</v>
      </c>
      <c r="I403" s="2">
        <v>3.3541666666666665</v>
      </c>
      <c r="J403" s="2">
        <v>3.3541666666666665</v>
      </c>
      <c r="K403" s="2" t="str">
        <f>IFERROR(INDEX(Table2[Campaign], MATCH(tab_PhaseSum[[#This Row],[Well Name]], Table2[Well Name
Actual], 0)), "A_Others")</f>
        <v>WW - 2018</v>
      </c>
    </row>
    <row r="404" spans="1:11" x14ac:dyDescent="0.3">
      <c r="A404" s="2">
        <v>402</v>
      </c>
      <c r="B404" t="s">
        <v>55</v>
      </c>
      <c r="C404" t="s">
        <v>271</v>
      </c>
      <c r="D404" t="s">
        <v>568</v>
      </c>
      <c r="E404" t="s">
        <v>548</v>
      </c>
      <c r="F404" t="s">
        <v>635</v>
      </c>
      <c r="G404" s="2">
        <v>1032</v>
      </c>
      <c r="H404" s="2">
        <v>1032</v>
      </c>
      <c r="I404" s="2">
        <v>2.21875</v>
      </c>
      <c r="J404" s="2">
        <v>5.5729166666666661</v>
      </c>
      <c r="K404" s="2" t="str">
        <f>IFERROR(INDEX(Table2[Campaign], MATCH(tab_PhaseSum[[#This Row],[Well Name]], Table2[Well Name
Actual], 0)), "A_Others")</f>
        <v>WW - 2018</v>
      </c>
    </row>
    <row r="405" spans="1:11" x14ac:dyDescent="0.3">
      <c r="A405" s="2">
        <v>403</v>
      </c>
      <c r="B405" t="s">
        <v>55</v>
      </c>
      <c r="C405" t="s">
        <v>271</v>
      </c>
      <c r="D405" t="s">
        <v>549</v>
      </c>
      <c r="E405" t="s">
        <v>547</v>
      </c>
      <c r="F405" t="s">
        <v>653</v>
      </c>
      <c r="G405" s="2">
        <v>1032</v>
      </c>
      <c r="H405" s="2">
        <v>2310</v>
      </c>
      <c r="I405" s="2">
        <v>3.6979166666666665</v>
      </c>
      <c r="J405" s="2">
        <v>9.2708333333333321</v>
      </c>
      <c r="K405" s="2" t="str">
        <f>IFERROR(INDEX(Table2[Campaign], MATCH(tab_PhaseSum[[#This Row],[Well Name]], Table2[Well Name
Actual], 0)), "A_Others")</f>
        <v>WW - 2018</v>
      </c>
    </row>
    <row r="406" spans="1:11" x14ac:dyDescent="0.3">
      <c r="A406" s="2">
        <v>404</v>
      </c>
      <c r="B406" t="s">
        <v>55</v>
      </c>
      <c r="C406" t="s">
        <v>271</v>
      </c>
      <c r="D406" t="s">
        <v>549</v>
      </c>
      <c r="E406" t="s">
        <v>548</v>
      </c>
      <c r="F406" t="s">
        <v>654</v>
      </c>
      <c r="G406" s="2">
        <v>2310</v>
      </c>
      <c r="H406" s="2">
        <v>2310</v>
      </c>
      <c r="I406" s="2">
        <v>1.6458333333333333</v>
      </c>
      <c r="J406" s="2">
        <v>10.916666666666666</v>
      </c>
      <c r="K406" s="2" t="str">
        <f>IFERROR(INDEX(Table2[Campaign], MATCH(tab_PhaseSum[[#This Row],[Well Name]], Table2[Well Name
Actual], 0)), "A_Others")</f>
        <v>WW - 2018</v>
      </c>
    </row>
    <row r="407" spans="1:11" x14ac:dyDescent="0.3">
      <c r="A407" s="2">
        <v>405</v>
      </c>
      <c r="B407" t="s">
        <v>55</v>
      </c>
      <c r="C407" t="s">
        <v>271</v>
      </c>
      <c r="D407" t="s">
        <v>550</v>
      </c>
      <c r="E407" t="s">
        <v>551</v>
      </c>
      <c r="F407" t="s">
        <v>654</v>
      </c>
      <c r="G407" s="2">
        <v>2310</v>
      </c>
      <c r="H407" s="2">
        <v>2310</v>
      </c>
      <c r="I407" s="2">
        <v>2.875</v>
      </c>
      <c r="J407" s="2">
        <v>13.791666666666666</v>
      </c>
      <c r="K407" s="2" t="str">
        <f>IFERROR(INDEX(Table2[Campaign], MATCH(tab_PhaseSum[[#This Row],[Well Name]], Table2[Well Name
Actual], 0)), "A_Others")</f>
        <v>WW - 2018</v>
      </c>
    </row>
    <row r="408" spans="1:11" x14ac:dyDescent="0.3">
      <c r="A408" s="2">
        <v>406</v>
      </c>
      <c r="B408" t="s">
        <v>55</v>
      </c>
      <c r="C408" t="s">
        <v>271</v>
      </c>
      <c r="D408" t="s">
        <v>552</v>
      </c>
      <c r="E408" t="s">
        <v>547</v>
      </c>
      <c r="F408" t="s">
        <v>655</v>
      </c>
      <c r="G408" s="2">
        <v>2310</v>
      </c>
      <c r="H408" s="2">
        <v>4997</v>
      </c>
      <c r="I408" s="2">
        <v>16.302083333333332</v>
      </c>
      <c r="J408" s="2">
        <v>30.09375</v>
      </c>
      <c r="K408" s="2" t="str">
        <f>IFERROR(INDEX(Table2[Campaign], MATCH(tab_PhaseSum[[#This Row],[Well Name]], Table2[Well Name
Actual], 0)), "A_Others")</f>
        <v>WW - 2018</v>
      </c>
    </row>
    <row r="409" spans="1:11" x14ac:dyDescent="0.3">
      <c r="A409" s="2">
        <v>407</v>
      </c>
      <c r="B409" t="s">
        <v>55</v>
      </c>
      <c r="C409" t="s">
        <v>271</v>
      </c>
      <c r="D409" t="s">
        <v>552</v>
      </c>
      <c r="E409" t="s">
        <v>548</v>
      </c>
      <c r="F409" t="s">
        <v>656</v>
      </c>
      <c r="G409" s="2">
        <v>4997</v>
      </c>
      <c r="H409" s="2">
        <v>4997</v>
      </c>
      <c r="I409" s="2">
        <v>9.6770833333333321</v>
      </c>
      <c r="J409" s="2">
        <v>39.770833333333329</v>
      </c>
      <c r="K409" s="2" t="str">
        <f>IFERROR(INDEX(Table2[Campaign], MATCH(tab_PhaseSum[[#This Row],[Well Name]], Table2[Well Name
Actual], 0)), "A_Others")</f>
        <v>WW - 2018</v>
      </c>
    </row>
    <row r="410" spans="1:11" x14ac:dyDescent="0.3">
      <c r="A410" s="2">
        <v>408</v>
      </c>
      <c r="B410" t="s">
        <v>56</v>
      </c>
      <c r="C410" t="s">
        <v>271</v>
      </c>
      <c r="D410" t="s">
        <v>562</v>
      </c>
      <c r="E410" t="s">
        <v>547</v>
      </c>
      <c r="F410" t="s">
        <v>645</v>
      </c>
      <c r="G410" s="2">
        <v>187</v>
      </c>
      <c r="H410" s="2">
        <v>0</v>
      </c>
      <c r="I410" s="2">
        <v>0.14583333333333331</v>
      </c>
      <c r="J410" s="2">
        <v>0.14583333333333331</v>
      </c>
      <c r="K410" s="2" t="str">
        <f>IFERROR(INDEX(Table2[Campaign], MATCH(tab_PhaseSum[[#This Row],[Well Name]], Table2[Well Name
Actual], 0)), "A_Others")</f>
        <v>WW - 2018</v>
      </c>
    </row>
    <row r="411" spans="1:11" x14ac:dyDescent="0.3">
      <c r="A411" s="2">
        <v>409</v>
      </c>
      <c r="B411" t="s">
        <v>56</v>
      </c>
      <c r="C411" t="s">
        <v>410</v>
      </c>
      <c r="D411" t="s">
        <v>556</v>
      </c>
      <c r="E411" t="s">
        <v>555</v>
      </c>
      <c r="F411" t="s">
        <v>656</v>
      </c>
      <c r="G411" s="2"/>
      <c r="H411" s="2"/>
      <c r="I411" s="2">
        <v>0.75</v>
      </c>
      <c r="J411" s="2">
        <v>0.75</v>
      </c>
      <c r="K411" s="2" t="str">
        <f>IFERROR(INDEX(Table2[Campaign], MATCH(tab_PhaseSum[[#This Row],[Well Name]], Table2[Well Name
Actual], 0)), "A_Others")</f>
        <v>WW - 2018</v>
      </c>
    </row>
    <row r="412" spans="1:11" x14ac:dyDescent="0.3">
      <c r="A412" s="2">
        <v>410</v>
      </c>
      <c r="B412" t="s">
        <v>56</v>
      </c>
      <c r="C412" t="s">
        <v>271</v>
      </c>
      <c r="D412" t="s">
        <v>568</v>
      </c>
      <c r="E412" t="s">
        <v>547</v>
      </c>
      <c r="F412" t="s">
        <v>634</v>
      </c>
      <c r="G412" s="2">
        <v>187</v>
      </c>
      <c r="H412" s="2">
        <v>1032</v>
      </c>
      <c r="I412" s="2">
        <v>2.708333333333333</v>
      </c>
      <c r="J412" s="2">
        <v>2.8541666666666665</v>
      </c>
      <c r="K412" s="2" t="str">
        <f>IFERROR(INDEX(Table2[Campaign], MATCH(tab_PhaseSum[[#This Row],[Well Name]], Table2[Well Name
Actual], 0)), "A_Others")</f>
        <v>WW - 2018</v>
      </c>
    </row>
    <row r="413" spans="1:11" x14ac:dyDescent="0.3">
      <c r="A413" s="2">
        <v>411</v>
      </c>
      <c r="B413" t="s">
        <v>56</v>
      </c>
      <c r="C413" t="s">
        <v>410</v>
      </c>
      <c r="D413" t="s">
        <v>556</v>
      </c>
      <c r="E413" t="s">
        <v>557</v>
      </c>
      <c r="F413" t="s">
        <v>656</v>
      </c>
      <c r="G413" s="2"/>
      <c r="H413" s="2"/>
      <c r="I413" s="2"/>
      <c r="J413" s="2"/>
      <c r="K413" s="2" t="str">
        <f>IFERROR(INDEX(Table2[Campaign], MATCH(tab_PhaseSum[[#This Row],[Well Name]], Table2[Well Name
Actual], 0)), "A_Others")</f>
        <v>WW - 2018</v>
      </c>
    </row>
    <row r="414" spans="1:11" x14ac:dyDescent="0.3">
      <c r="A414" s="2">
        <v>412</v>
      </c>
      <c r="B414" t="s">
        <v>56</v>
      </c>
      <c r="C414" t="s">
        <v>271</v>
      </c>
      <c r="D414" t="s">
        <v>568</v>
      </c>
      <c r="E414" t="s">
        <v>548</v>
      </c>
      <c r="F414" t="s">
        <v>635</v>
      </c>
      <c r="G414" s="2">
        <v>1032</v>
      </c>
      <c r="H414" s="2">
        <v>1032</v>
      </c>
      <c r="I414" s="2">
        <v>3.375</v>
      </c>
      <c r="J414" s="2">
        <v>6.2291666666666661</v>
      </c>
      <c r="K414" s="2" t="str">
        <f>IFERROR(INDEX(Table2[Campaign], MATCH(tab_PhaseSum[[#This Row],[Well Name]], Table2[Well Name
Actual], 0)), "A_Others")</f>
        <v>WW - 2018</v>
      </c>
    </row>
    <row r="415" spans="1:11" x14ac:dyDescent="0.3">
      <c r="A415" s="2">
        <v>413</v>
      </c>
      <c r="B415" t="s">
        <v>56</v>
      </c>
      <c r="C415" t="s">
        <v>410</v>
      </c>
      <c r="D415" t="s">
        <v>556</v>
      </c>
      <c r="E415" t="s">
        <v>571</v>
      </c>
      <c r="F415" t="s">
        <v>656</v>
      </c>
      <c r="G415" s="2"/>
      <c r="H415" s="2"/>
      <c r="I415" s="2">
        <v>0.9375</v>
      </c>
      <c r="J415" s="2">
        <v>1.6875</v>
      </c>
      <c r="K415" s="2" t="str">
        <f>IFERROR(INDEX(Table2[Campaign], MATCH(tab_PhaseSum[[#This Row],[Well Name]], Table2[Well Name
Actual], 0)), "A_Others")</f>
        <v>WW - 2018</v>
      </c>
    </row>
    <row r="416" spans="1:11" x14ac:dyDescent="0.3">
      <c r="A416" s="2">
        <v>414</v>
      </c>
      <c r="B416" t="s">
        <v>56</v>
      </c>
      <c r="C416" t="s">
        <v>271</v>
      </c>
      <c r="D416" t="s">
        <v>549</v>
      </c>
      <c r="E416" t="s">
        <v>547</v>
      </c>
      <c r="F416" t="s">
        <v>653</v>
      </c>
      <c r="G416" s="2">
        <v>1032</v>
      </c>
      <c r="H416" s="2">
        <v>2222</v>
      </c>
      <c r="I416" s="2">
        <v>3.0625</v>
      </c>
      <c r="J416" s="2">
        <v>9.2916666666666661</v>
      </c>
      <c r="K416" s="2" t="str">
        <f>IFERROR(INDEX(Table2[Campaign], MATCH(tab_PhaseSum[[#This Row],[Well Name]], Table2[Well Name
Actual], 0)), "A_Others")</f>
        <v>WW - 2018</v>
      </c>
    </row>
    <row r="417" spans="1:11" x14ac:dyDescent="0.3">
      <c r="A417" s="2">
        <v>415</v>
      </c>
      <c r="B417" t="s">
        <v>56</v>
      </c>
      <c r="C417" t="s">
        <v>410</v>
      </c>
      <c r="D417" t="s">
        <v>556</v>
      </c>
      <c r="E417" t="s">
        <v>572</v>
      </c>
      <c r="F417" t="s">
        <v>656</v>
      </c>
      <c r="G417" s="2">
        <v>0</v>
      </c>
      <c r="H417" s="2">
        <v>2010</v>
      </c>
      <c r="I417" s="2">
        <v>5.9375</v>
      </c>
      <c r="J417" s="2">
        <v>7.625</v>
      </c>
      <c r="K417" s="2" t="str">
        <f>IFERROR(INDEX(Table2[Campaign], MATCH(tab_PhaseSum[[#This Row],[Well Name]], Table2[Well Name
Actual], 0)), "A_Others")</f>
        <v>WW - 2018</v>
      </c>
    </row>
    <row r="418" spans="1:11" x14ac:dyDescent="0.3">
      <c r="A418" s="2">
        <v>416</v>
      </c>
      <c r="B418" t="s">
        <v>56</v>
      </c>
      <c r="C418" t="s">
        <v>271</v>
      </c>
      <c r="D418" t="s">
        <v>549</v>
      </c>
      <c r="E418" t="s">
        <v>548</v>
      </c>
      <c r="F418" t="s">
        <v>654</v>
      </c>
      <c r="G418" s="2">
        <v>2222</v>
      </c>
      <c r="H418" s="2">
        <v>2222</v>
      </c>
      <c r="I418" s="2">
        <v>1.8125</v>
      </c>
      <c r="J418" s="2">
        <v>11.104166666666666</v>
      </c>
      <c r="K418" s="2" t="str">
        <f>IFERROR(INDEX(Table2[Campaign], MATCH(tab_PhaseSum[[#This Row],[Well Name]], Table2[Well Name
Actual], 0)), "A_Others")</f>
        <v>WW - 2018</v>
      </c>
    </row>
    <row r="419" spans="1:11" x14ac:dyDescent="0.3">
      <c r="A419" s="2">
        <v>417</v>
      </c>
      <c r="B419" t="s">
        <v>56</v>
      </c>
      <c r="C419" t="s">
        <v>410</v>
      </c>
      <c r="D419" t="s">
        <v>552</v>
      </c>
      <c r="E419" t="s">
        <v>547</v>
      </c>
      <c r="F419" t="s">
        <v>655</v>
      </c>
      <c r="G419" s="2">
        <v>2010</v>
      </c>
      <c r="H419" s="2">
        <v>3100</v>
      </c>
      <c r="I419" s="2">
        <v>2.4791666666666665</v>
      </c>
      <c r="J419" s="2">
        <v>10.104166666666666</v>
      </c>
      <c r="K419" s="2" t="str">
        <f>IFERROR(INDEX(Table2[Campaign], MATCH(tab_PhaseSum[[#This Row],[Well Name]], Table2[Well Name
Actual], 0)), "A_Others")</f>
        <v>WW - 2018</v>
      </c>
    </row>
    <row r="420" spans="1:11" x14ac:dyDescent="0.3">
      <c r="A420" s="2">
        <v>418</v>
      </c>
      <c r="B420" t="s">
        <v>56</v>
      </c>
      <c r="C420" t="s">
        <v>271</v>
      </c>
      <c r="D420" t="s">
        <v>550</v>
      </c>
      <c r="E420" t="s">
        <v>551</v>
      </c>
      <c r="F420" t="s">
        <v>654</v>
      </c>
      <c r="G420" s="2">
        <v>2222</v>
      </c>
      <c r="H420" s="2">
        <v>2222</v>
      </c>
      <c r="I420" s="2">
        <v>2.75</v>
      </c>
      <c r="J420" s="2">
        <v>13.854166666666666</v>
      </c>
      <c r="K420" s="2" t="str">
        <f>IFERROR(INDEX(Table2[Campaign], MATCH(tab_PhaseSum[[#This Row],[Well Name]], Table2[Well Name
Actual], 0)), "A_Others")</f>
        <v>WW - 2018</v>
      </c>
    </row>
    <row r="421" spans="1:11" x14ac:dyDescent="0.3">
      <c r="A421" s="2">
        <v>419</v>
      </c>
      <c r="B421" t="s">
        <v>56</v>
      </c>
      <c r="C421" t="s">
        <v>410</v>
      </c>
      <c r="D421" t="s">
        <v>552</v>
      </c>
      <c r="E421" t="s">
        <v>548</v>
      </c>
      <c r="F421" t="s">
        <v>656</v>
      </c>
      <c r="G421" s="2">
        <v>3100</v>
      </c>
      <c r="H421" s="2">
        <v>2927</v>
      </c>
      <c r="I421" s="2">
        <v>2.6666666666666665</v>
      </c>
      <c r="J421" s="2">
        <v>12.770833333333332</v>
      </c>
      <c r="K421" s="2" t="str">
        <f>IFERROR(INDEX(Table2[Campaign], MATCH(tab_PhaseSum[[#This Row],[Well Name]], Table2[Well Name
Actual], 0)), "A_Others")</f>
        <v>WW - 2018</v>
      </c>
    </row>
    <row r="422" spans="1:11" x14ac:dyDescent="0.3">
      <c r="A422" s="2">
        <v>420</v>
      </c>
      <c r="B422" t="s">
        <v>56</v>
      </c>
      <c r="C422" t="s">
        <v>271</v>
      </c>
      <c r="D422" t="s">
        <v>552</v>
      </c>
      <c r="E422" t="s">
        <v>547</v>
      </c>
      <c r="F422" t="s">
        <v>656</v>
      </c>
      <c r="G422" s="2">
        <v>2222</v>
      </c>
      <c r="H422" s="2">
        <v>4083.0000000000005</v>
      </c>
      <c r="I422" s="2">
        <v>31.479166666666664</v>
      </c>
      <c r="J422" s="2">
        <v>45.333333333333329</v>
      </c>
      <c r="K422" s="2" t="str">
        <f>IFERROR(INDEX(Table2[Campaign], MATCH(tab_PhaseSum[[#This Row],[Well Name]], Table2[Well Name
Actual], 0)), "A_Others")</f>
        <v>WW - 2018</v>
      </c>
    </row>
    <row r="423" spans="1:11" x14ac:dyDescent="0.3">
      <c r="A423" s="2">
        <v>421</v>
      </c>
      <c r="B423" t="s">
        <v>56</v>
      </c>
      <c r="C423" t="s">
        <v>410</v>
      </c>
      <c r="D423" t="s">
        <v>553</v>
      </c>
      <c r="E423" t="s">
        <v>547</v>
      </c>
      <c r="F423" t="s">
        <v>657</v>
      </c>
      <c r="G423" s="2">
        <v>3100</v>
      </c>
      <c r="H423" s="2">
        <v>4140</v>
      </c>
      <c r="I423" s="2">
        <v>15.458333333333332</v>
      </c>
      <c r="J423" s="2">
        <v>28.229166666666664</v>
      </c>
      <c r="K423" s="2" t="str">
        <f>IFERROR(INDEX(Table2[Campaign], MATCH(tab_PhaseSum[[#This Row],[Well Name]], Table2[Well Name
Actual], 0)), "A_Others")</f>
        <v>WW - 2018</v>
      </c>
    </row>
    <row r="424" spans="1:11" x14ac:dyDescent="0.3">
      <c r="A424" s="2">
        <v>422</v>
      </c>
      <c r="B424" t="s">
        <v>56</v>
      </c>
      <c r="C424" t="s">
        <v>271</v>
      </c>
      <c r="D424" t="s">
        <v>552</v>
      </c>
      <c r="E424" t="s">
        <v>548</v>
      </c>
      <c r="F424" t="s">
        <v>656</v>
      </c>
      <c r="G424" s="2">
        <v>4083.0000000000005</v>
      </c>
      <c r="H424" s="2">
        <v>4083.0000000000005</v>
      </c>
      <c r="I424" s="2">
        <v>5.4166666666666661</v>
      </c>
      <c r="J424" s="2">
        <v>50.749999999999993</v>
      </c>
      <c r="K424" s="2" t="str">
        <f>IFERROR(INDEX(Table2[Campaign], MATCH(tab_PhaseSum[[#This Row],[Well Name]], Table2[Well Name
Actual], 0)), "A_Others")</f>
        <v>WW - 2018</v>
      </c>
    </row>
    <row r="425" spans="1:11" x14ac:dyDescent="0.3">
      <c r="A425" s="2">
        <v>423</v>
      </c>
      <c r="B425" t="s">
        <v>56</v>
      </c>
      <c r="C425" t="s">
        <v>410</v>
      </c>
      <c r="D425" t="s">
        <v>553</v>
      </c>
      <c r="E425" t="s">
        <v>548</v>
      </c>
      <c r="F425" t="s">
        <v>658</v>
      </c>
      <c r="G425" s="2"/>
      <c r="H425" s="2"/>
      <c r="I425" s="2"/>
      <c r="J425" s="2"/>
      <c r="K425" s="2" t="str">
        <f>IFERROR(INDEX(Table2[Campaign], MATCH(tab_PhaseSum[[#This Row],[Well Name]], Table2[Well Name
Actual], 0)), "A_Others")</f>
        <v>WW - 2018</v>
      </c>
    </row>
    <row r="426" spans="1:11" x14ac:dyDescent="0.3">
      <c r="A426" s="2">
        <v>424</v>
      </c>
      <c r="B426" t="s">
        <v>56</v>
      </c>
      <c r="C426" t="s">
        <v>271</v>
      </c>
      <c r="D426" t="s">
        <v>553</v>
      </c>
      <c r="E426" t="s">
        <v>547</v>
      </c>
      <c r="F426" t="s">
        <v>658</v>
      </c>
      <c r="G426" s="2"/>
      <c r="H426" s="2"/>
      <c r="I426" s="2"/>
      <c r="J426" s="2"/>
      <c r="K426" s="2" t="str">
        <f>IFERROR(INDEX(Table2[Campaign], MATCH(tab_PhaseSum[[#This Row],[Well Name]], Table2[Well Name
Actual], 0)), "A_Others")</f>
        <v>WW - 2018</v>
      </c>
    </row>
    <row r="427" spans="1:11" x14ac:dyDescent="0.3">
      <c r="A427" s="2">
        <v>425</v>
      </c>
      <c r="B427" t="s">
        <v>56</v>
      </c>
      <c r="C427" t="s">
        <v>271</v>
      </c>
      <c r="D427" t="s">
        <v>553</v>
      </c>
      <c r="E427" t="s">
        <v>548</v>
      </c>
      <c r="F427" t="s">
        <v>658</v>
      </c>
      <c r="G427" s="2"/>
      <c r="H427" s="2"/>
      <c r="I427" s="2"/>
      <c r="J427" s="2"/>
      <c r="K427" s="2" t="str">
        <f>IFERROR(INDEX(Table2[Campaign], MATCH(tab_PhaseSum[[#This Row],[Well Name]], Table2[Well Name
Actual], 0)), "A_Others")</f>
        <v>WW - 2018</v>
      </c>
    </row>
    <row r="428" spans="1:11" x14ac:dyDescent="0.3">
      <c r="A428" s="2">
        <v>426</v>
      </c>
      <c r="B428" t="s">
        <v>56</v>
      </c>
      <c r="C428" t="s">
        <v>271</v>
      </c>
      <c r="D428" t="s">
        <v>563</v>
      </c>
      <c r="E428" t="s">
        <v>547</v>
      </c>
      <c r="F428" t="s">
        <v>643</v>
      </c>
      <c r="G428" s="2"/>
      <c r="H428" s="2"/>
      <c r="I428" s="2"/>
      <c r="J428" s="2"/>
      <c r="K428" s="2" t="str">
        <f>IFERROR(INDEX(Table2[Campaign], MATCH(tab_PhaseSum[[#This Row],[Well Name]], Table2[Well Name
Actual], 0)), "A_Others")</f>
        <v>WW - 2018</v>
      </c>
    </row>
    <row r="429" spans="1:11" x14ac:dyDescent="0.3">
      <c r="A429" s="2">
        <v>427</v>
      </c>
      <c r="B429" t="s">
        <v>56</v>
      </c>
      <c r="C429" t="s">
        <v>271</v>
      </c>
      <c r="D429" t="s">
        <v>563</v>
      </c>
      <c r="E429" t="s">
        <v>548</v>
      </c>
      <c r="F429" t="s">
        <v>643</v>
      </c>
      <c r="G429" s="2"/>
      <c r="H429" s="2"/>
      <c r="I429" s="2"/>
      <c r="J429" s="2"/>
      <c r="K429" s="2" t="str">
        <f>IFERROR(INDEX(Table2[Campaign], MATCH(tab_PhaseSum[[#This Row],[Well Name]], Table2[Well Name
Actual], 0)), "A_Others")</f>
        <v>WW - 2018</v>
      </c>
    </row>
    <row r="430" spans="1:11" x14ac:dyDescent="0.3">
      <c r="A430" s="2">
        <v>428</v>
      </c>
      <c r="B430" t="s">
        <v>59</v>
      </c>
      <c r="C430" t="s">
        <v>271</v>
      </c>
      <c r="D430" t="s">
        <v>478</v>
      </c>
      <c r="E430" t="s">
        <v>547</v>
      </c>
      <c r="F430" t="s">
        <v>634</v>
      </c>
      <c r="G430" s="2">
        <v>190</v>
      </c>
      <c r="H430" s="2">
        <v>1246</v>
      </c>
      <c r="I430" s="2">
        <v>2.4375</v>
      </c>
      <c r="J430" s="2">
        <v>2.4375</v>
      </c>
      <c r="K430" s="2" t="str">
        <f>IFERROR(INDEX(Table2[Campaign], MATCH(tab_PhaseSum[[#This Row],[Well Name]], Table2[Well Name
Actual], 0)), "A_Others")</f>
        <v>WW - 2021</v>
      </c>
    </row>
    <row r="431" spans="1:11" x14ac:dyDescent="0.3">
      <c r="A431" s="2">
        <v>429</v>
      </c>
      <c r="B431" t="s">
        <v>59</v>
      </c>
      <c r="C431" t="s">
        <v>271</v>
      </c>
      <c r="D431" t="s">
        <v>478</v>
      </c>
      <c r="E431" t="s">
        <v>548</v>
      </c>
      <c r="F431" t="s">
        <v>635</v>
      </c>
      <c r="G431" s="2">
        <v>1246</v>
      </c>
      <c r="H431" s="2">
        <v>1246</v>
      </c>
      <c r="I431" s="2">
        <v>2.6875</v>
      </c>
      <c r="J431" s="2">
        <v>5.125</v>
      </c>
      <c r="K431" s="2" t="str">
        <f>IFERROR(INDEX(Table2[Campaign], MATCH(tab_PhaseSum[[#This Row],[Well Name]], Table2[Well Name
Actual], 0)), "A_Others")</f>
        <v>WW - 2021</v>
      </c>
    </row>
    <row r="432" spans="1:11" x14ac:dyDescent="0.3">
      <c r="A432" s="2">
        <v>430</v>
      </c>
      <c r="B432" t="s">
        <v>59</v>
      </c>
      <c r="C432" t="s">
        <v>271</v>
      </c>
      <c r="D432" t="s">
        <v>568</v>
      </c>
      <c r="E432" t="s">
        <v>547</v>
      </c>
      <c r="F432" t="s">
        <v>636</v>
      </c>
      <c r="G432" s="2">
        <v>1246</v>
      </c>
      <c r="H432" s="2">
        <v>2860</v>
      </c>
      <c r="I432" s="2">
        <v>3.833333333333333</v>
      </c>
      <c r="J432" s="2">
        <v>8.9583333333333321</v>
      </c>
      <c r="K432" s="2" t="str">
        <f>IFERROR(INDEX(Table2[Campaign], MATCH(tab_PhaseSum[[#This Row],[Well Name]], Table2[Well Name
Actual], 0)), "A_Others")</f>
        <v>WW - 2021</v>
      </c>
    </row>
    <row r="433" spans="1:11" x14ac:dyDescent="0.3">
      <c r="A433" s="2">
        <v>431</v>
      </c>
      <c r="B433" t="s">
        <v>59</v>
      </c>
      <c r="C433" t="s">
        <v>271</v>
      </c>
      <c r="D433" t="s">
        <v>549</v>
      </c>
      <c r="E433" t="s">
        <v>548</v>
      </c>
      <c r="F433" t="s">
        <v>637</v>
      </c>
      <c r="G433" s="2">
        <v>2860</v>
      </c>
      <c r="H433" s="2">
        <v>2860</v>
      </c>
      <c r="I433" s="2">
        <v>2.0625</v>
      </c>
      <c r="J433" s="2">
        <v>11.020833333333332</v>
      </c>
      <c r="K433" s="2" t="str">
        <f>IFERROR(INDEX(Table2[Campaign], MATCH(tab_PhaseSum[[#This Row],[Well Name]], Table2[Well Name
Actual], 0)), "A_Others")</f>
        <v>WW - 2021</v>
      </c>
    </row>
    <row r="434" spans="1:11" x14ac:dyDescent="0.3">
      <c r="A434" s="2">
        <v>432</v>
      </c>
      <c r="B434" t="s">
        <v>59</v>
      </c>
      <c r="C434" t="s">
        <v>271</v>
      </c>
      <c r="D434" t="s">
        <v>554</v>
      </c>
      <c r="E434" t="s">
        <v>551</v>
      </c>
      <c r="F434" t="s">
        <v>637</v>
      </c>
      <c r="G434" s="2">
        <v>2860</v>
      </c>
      <c r="H434" s="2">
        <v>2860</v>
      </c>
      <c r="I434" s="2">
        <v>1.5833333333333333</v>
      </c>
      <c r="J434" s="2">
        <v>12.604166666666666</v>
      </c>
      <c r="K434" s="2" t="str">
        <f>IFERROR(INDEX(Table2[Campaign], MATCH(tab_PhaseSum[[#This Row],[Well Name]], Table2[Well Name
Actual], 0)), "A_Others")</f>
        <v>WW - 2021</v>
      </c>
    </row>
    <row r="435" spans="1:11" x14ac:dyDescent="0.3">
      <c r="A435" s="2">
        <v>433</v>
      </c>
      <c r="B435" t="s">
        <v>59</v>
      </c>
      <c r="C435" t="s">
        <v>271</v>
      </c>
      <c r="D435" t="s">
        <v>552</v>
      </c>
      <c r="E435" t="s">
        <v>547</v>
      </c>
      <c r="F435" t="s">
        <v>638</v>
      </c>
      <c r="G435" s="2">
        <v>2860</v>
      </c>
      <c r="H435" s="2">
        <v>4500</v>
      </c>
      <c r="I435" s="2">
        <v>1.7916666666666665</v>
      </c>
      <c r="J435" s="2">
        <v>14.395833333333332</v>
      </c>
      <c r="K435" s="2" t="str">
        <f>IFERROR(INDEX(Table2[Campaign], MATCH(tab_PhaseSum[[#This Row],[Well Name]], Table2[Well Name
Actual], 0)), "A_Others")</f>
        <v>WW - 2021</v>
      </c>
    </row>
    <row r="436" spans="1:11" x14ac:dyDescent="0.3">
      <c r="A436" s="2">
        <v>434</v>
      </c>
      <c r="B436" t="s">
        <v>59</v>
      </c>
      <c r="C436" t="s">
        <v>271</v>
      </c>
      <c r="D436" t="s">
        <v>552</v>
      </c>
      <c r="E436" t="s">
        <v>548</v>
      </c>
      <c r="F436" t="s">
        <v>639</v>
      </c>
      <c r="G436" s="2">
        <v>4500</v>
      </c>
      <c r="H436" s="2">
        <v>4500</v>
      </c>
      <c r="I436" s="2">
        <v>0.83333333333333326</v>
      </c>
      <c r="J436" s="2">
        <v>15.229166666666666</v>
      </c>
      <c r="K436" s="2" t="str">
        <f>IFERROR(INDEX(Table2[Campaign], MATCH(tab_PhaseSum[[#This Row],[Well Name]], Table2[Well Name
Actual], 0)), "A_Others")</f>
        <v>WW - 2021</v>
      </c>
    </row>
    <row r="437" spans="1:11" x14ac:dyDescent="0.3">
      <c r="A437" s="2">
        <v>435</v>
      </c>
      <c r="B437" t="s">
        <v>60</v>
      </c>
      <c r="C437" t="s">
        <v>271</v>
      </c>
      <c r="D437" t="s">
        <v>478</v>
      </c>
      <c r="E437" t="s">
        <v>547</v>
      </c>
      <c r="F437" t="s">
        <v>634</v>
      </c>
      <c r="G437" s="2">
        <v>227.99999999999997</v>
      </c>
      <c r="H437" s="2">
        <v>1265</v>
      </c>
      <c r="I437" s="2">
        <v>2.28125</v>
      </c>
      <c r="J437" s="2">
        <v>2.28125</v>
      </c>
      <c r="K437" s="2" t="str">
        <f>IFERROR(INDEX(Table2[Campaign], MATCH(tab_PhaseSum[[#This Row],[Well Name]], Table2[Well Name
Actual], 0)), "A_Others")</f>
        <v>WW - 2021</v>
      </c>
    </row>
    <row r="438" spans="1:11" x14ac:dyDescent="0.3">
      <c r="A438" s="2">
        <v>436</v>
      </c>
      <c r="B438" t="s">
        <v>60</v>
      </c>
      <c r="C438" t="s">
        <v>271</v>
      </c>
      <c r="D438" t="s">
        <v>478</v>
      </c>
      <c r="E438" t="s">
        <v>548</v>
      </c>
      <c r="F438" t="s">
        <v>635</v>
      </c>
      <c r="G438" s="2">
        <v>1265</v>
      </c>
      <c r="H438" s="2">
        <v>1265</v>
      </c>
      <c r="I438" s="2">
        <v>2.125</v>
      </c>
      <c r="J438" s="2">
        <v>4.40625</v>
      </c>
      <c r="K438" s="2" t="str">
        <f>IFERROR(INDEX(Table2[Campaign], MATCH(tab_PhaseSum[[#This Row],[Well Name]], Table2[Well Name
Actual], 0)), "A_Others")</f>
        <v>WW - 2021</v>
      </c>
    </row>
    <row r="439" spans="1:11" x14ac:dyDescent="0.3">
      <c r="A439" s="2">
        <v>437</v>
      </c>
      <c r="B439" t="s">
        <v>60</v>
      </c>
      <c r="C439" t="s">
        <v>271</v>
      </c>
      <c r="D439" t="s">
        <v>549</v>
      </c>
      <c r="E439" t="s">
        <v>547</v>
      </c>
      <c r="F439" t="s">
        <v>636</v>
      </c>
      <c r="G439" s="2">
        <v>1265</v>
      </c>
      <c r="H439" s="2">
        <v>2746</v>
      </c>
      <c r="I439" s="2">
        <v>1.84375</v>
      </c>
      <c r="J439" s="2">
        <v>6.25</v>
      </c>
      <c r="K439" s="2" t="str">
        <f>IFERROR(INDEX(Table2[Campaign], MATCH(tab_PhaseSum[[#This Row],[Well Name]], Table2[Well Name
Actual], 0)), "A_Others")</f>
        <v>WW - 2021</v>
      </c>
    </row>
    <row r="440" spans="1:11" x14ac:dyDescent="0.3">
      <c r="A440" s="2">
        <v>438</v>
      </c>
      <c r="B440" t="s">
        <v>60</v>
      </c>
      <c r="C440" t="s">
        <v>271</v>
      </c>
      <c r="D440" t="s">
        <v>549</v>
      </c>
      <c r="E440" t="s">
        <v>548</v>
      </c>
      <c r="F440" t="s">
        <v>637</v>
      </c>
      <c r="G440" s="2">
        <v>2746</v>
      </c>
      <c r="H440" s="2">
        <v>2746</v>
      </c>
      <c r="I440" s="2">
        <v>3.395833333333333</v>
      </c>
      <c r="J440" s="2">
        <v>9.6458333333333321</v>
      </c>
      <c r="K440" s="2" t="str">
        <f>IFERROR(INDEX(Table2[Campaign], MATCH(tab_PhaseSum[[#This Row],[Well Name]], Table2[Well Name
Actual], 0)), "A_Others")</f>
        <v>WW - 2021</v>
      </c>
    </row>
    <row r="441" spans="1:11" x14ac:dyDescent="0.3">
      <c r="A441" s="2">
        <v>439</v>
      </c>
      <c r="B441" t="s">
        <v>60</v>
      </c>
      <c r="C441" t="s">
        <v>271</v>
      </c>
      <c r="D441" t="s">
        <v>550</v>
      </c>
      <c r="E441" t="s">
        <v>551</v>
      </c>
      <c r="F441" t="s">
        <v>637</v>
      </c>
      <c r="G441" s="2">
        <v>2746</v>
      </c>
      <c r="H441" s="2">
        <v>2746</v>
      </c>
      <c r="I441" s="2">
        <v>2.833333333333333</v>
      </c>
      <c r="J441" s="2">
        <v>12.479166666666664</v>
      </c>
      <c r="K441" s="2" t="str">
        <f>IFERROR(INDEX(Table2[Campaign], MATCH(tab_PhaseSum[[#This Row],[Well Name]], Table2[Well Name
Actual], 0)), "A_Others")</f>
        <v>WW - 2021</v>
      </c>
    </row>
    <row r="442" spans="1:11" x14ac:dyDescent="0.3">
      <c r="A442" s="2">
        <v>440</v>
      </c>
      <c r="B442" t="s">
        <v>60</v>
      </c>
      <c r="C442" t="s">
        <v>271</v>
      </c>
      <c r="D442" t="s">
        <v>552</v>
      </c>
      <c r="E442" t="s">
        <v>547</v>
      </c>
      <c r="F442" t="s">
        <v>638</v>
      </c>
      <c r="G442" s="2">
        <v>2746</v>
      </c>
      <c r="H442" s="2">
        <v>5128</v>
      </c>
      <c r="I442" s="2">
        <v>2.2916666666666665</v>
      </c>
      <c r="J442" s="2">
        <v>14.77083333333333</v>
      </c>
      <c r="K442" s="2" t="str">
        <f>IFERROR(INDEX(Table2[Campaign], MATCH(tab_PhaseSum[[#This Row],[Well Name]], Table2[Well Name
Actual], 0)), "A_Others")</f>
        <v>WW - 2021</v>
      </c>
    </row>
    <row r="443" spans="1:11" x14ac:dyDescent="0.3">
      <c r="A443" s="2">
        <v>441</v>
      </c>
      <c r="B443" t="s">
        <v>60</v>
      </c>
      <c r="C443" t="s">
        <v>271</v>
      </c>
      <c r="D443" t="s">
        <v>552</v>
      </c>
      <c r="E443" t="s">
        <v>548</v>
      </c>
      <c r="F443" t="s">
        <v>639</v>
      </c>
      <c r="G443" s="2">
        <v>5128</v>
      </c>
      <c r="H443" s="2">
        <v>5128</v>
      </c>
      <c r="I443" s="2">
        <v>3.3229166666666665</v>
      </c>
      <c r="J443" s="2">
        <v>18.093749999999996</v>
      </c>
      <c r="K443" s="2" t="str">
        <f>IFERROR(INDEX(Table2[Campaign], MATCH(tab_PhaseSum[[#This Row],[Well Name]], Table2[Well Name
Actual], 0)), "A_Others")</f>
        <v>WW - 2021</v>
      </c>
    </row>
    <row r="444" spans="1:11" x14ac:dyDescent="0.3">
      <c r="A444" s="2">
        <v>442</v>
      </c>
      <c r="B444" t="s">
        <v>60</v>
      </c>
      <c r="C444" t="s">
        <v>271</v>
      </c>
      <c r="D444" t="s">
        <v>553</v>
      </c>
      <c r="E444" t="s">
        <v>547</v>
      </c>
      <c r="F444" t="s">
        <v>640</v>
      </c>
      <c r="G444" s="2">
        <v>5128</v>
      </c>
      <c r="H444" s="2">
        <v>7065.0000000000009</v>
      </c>
      <c r="I444" s="2">
        <v>3.1041666666666665</v>
      </c>
      <c r="J444" s="2">
        <v>21.197916666666664</v>
      </c>
      <c r="K444" s="2" t="str">
        <f>IFERROR(INDEX(Table2[Campaign], MATCH(tab_PhaseSum[[#This Row],[Well Name]], Table2[Well Name
Actual], 0)), "A_Others")</f>
        <v>WW - 2021</v>
      </c>
    </row>
    <row r="445" spans="1:11" x14ac:dyDescent="0.3">
      <c r="A445" s="2">
        <v>443</v>
      </c>
      <c r="B445" t="s">
        <v>60</v>
      </c>
      <c r="C445" t="s">
        <v>271</v>
      </c>
      <c r="D445" t="s">
        <v>553</v>
      </c>
      <c r="E445" t="s">
        <v>548</v>
      </c>
      <c r="F445" t="s">
        <v>641</v>
      </c>
      <c r="G445" s="2">
        <v>7065.0000000000009</v>
      </c>
      <c r="H445" s="2">
        <v>7065.0000000000009</v>
      </c>
      <c r="I445" s="2">
        <v>1.65625</v>
      </c>
      <c r="J445" s="2">
        <v>22.854166666666664</v>
      </c>
      <c r="K445" s="2" t="str">
        <f>IFERROR(INDEX(Table2[Campaign], MATCH(tab_PhaseSum[[#This Row],[Well Name]], Table2[Well Name
Actual], 0)), "A_Others")</f>
        <v>WW - 2021</v>
      </c>
    </row>
    <row r="446" spans="1:11" x14ac:dyDescent="0.3">
      <c r="A446" s="2">
        <v>444</v>
      </c>
      <c r="B446" t="s">
        <v>60</v>
      </c>
      <c r="C446" t="s">
        <v>271</v>
      </c>
      <c r="D446" t="s">
        <v>563</v>
      </c>
      <c r="E446" t="s">
        <v>548</v>
      </c>
      <c r="F446" t="s">
        <v>643</v>
      </c>
      <c r="G446" s="2">
        <v>7065.0000000000009</v>
      </c>
      <c r="H446" s="2">
        <v>7065.0000000000009</v>
      </c>
      <c r="I446" s="2">
        <v>1.25</v>
      </c>
      <c r="J446" s="2">
        <v>24.104166666666664</v>
      </c>
      <c r="K446" s="2" t="str">
        <f>IFERROR(INDEX(Table2[Campaign], MATCH(tab_PhaseSum[[#This Row],[Well Name]], Table2[Well Name
Actual], 0)), "A_Others")</f>
        <v>WW - 2021</v>
      </c>
    </row>
    <row r="447" spans="1:11" x14ac:dyDescent="0.3">
      <c r="A447" s="2">
        <v>445</v>
      </c>
      <c r="B447" t="s">
        <v>61</v>
      </c>
      <c r="C447" t="s">
        <v>271</v>
      </c>
      <c r="D447" t="s">
        <v>478</v>
      </c>
      <c r="E447" t="s">
        <v>547</v>
      </c>
      <c r="F447" t="s">
        <v>634</v>
      </c>
      <c r="G447" s="2">
        <v>226.99999999999997</v>
      </c>
      <c r="H447" s="2">
        <v>448.99999999999994</v>
      </c>
      <c r="I447" s="2">
        <v>1.3958333333333333</v>
      </c>
      <c r="J447" s="2">
        <v>1.3958333333333333</v>
      </c>
      <c r="K447" s="2" t="str">
        <f>IFERROR(INDEX(Table2[Campaign], MATCH(tab_PhaseSum[[#This Row],[Well Name]], Table2[Well Name
Actual], 0)), "A_Others")</f>
        <v>WW - 2021</v>
      </c>
    </row>
    <row r="448" spans="1:11" x14ac:dyDescent="0.3">
      <c r="A448" s="2">
        <v>446</v>
      </c>
      <c r="B448" t="s">
        <v>61</v>
      </c>
      <c r="C448" t="s">
        <v>271</v>
      </c>
      <c r="D448" t="s">
        <v>478</v>
      </c>
      <c r="E448" t="s">
        <v>548</v>
      </c>
      <c r="F448" t="s">
        <v>635</v>
      </c>
      <c r="G448" s="2">
        <v>448.99999999999994</v>
      </c>
      <c r="H448" s="2">
        <v>1030</v>
      </c>
      <c r="I448" s="2">
        <v>1.8541666666666665</v>
      </c>
      <c r="J448" s="2">
        <v>3.25</v>
      </c>
      <c r="K448" s="2" t="str">
        <f>IFERROR(INDEX(Table2[Campaign], MATCH(tab_PhaseSum[[#This Row],[Well Name]], Table2[Well Name
Actual], 0)), "A_Others")</f>
        <v>WW - 2021</v>
      </c>
    </row>
    <row r="449" spans="1:11" x14ac:dyDescent="0.3">
      <c r="A449" s="2">
        <v>447</v>
      </c>
      <c r="B449" t="s">
        <v>61</v>
      </c>
      <c r="C449" t="s">
        <v>271</v>
      </c>
      <c r="D449" t="s">
        <v>549</v>
      </c>
      <c r="E449" t="s">
        <v>547</v>
      </c>
      <c r="F449" t="s">
        <v>636</v>
      </c>
      <c r="G449" s="2">
        <v>1030</v>
      </c>
      <c r="H449" s="2">
        <v>2260</v>
      </c>
      <c r="I449" s="2">
        <v>1.7604166666666665</v>
      </c>
      <c r="J449" s="2">
        <v>5.0104166666666661</v>
      </c>
      <c r="K449" s="2" t="str">
        <f>IFERROR(INDEX(Table2[Campaign], MATCH(tab_PhaseSum[[#This Row],[Well Name]], Table2[Well Name
Actual], 0)), "A_Others")</f>
        <v>WW - 2021</v>
      </c>
    </row>
    <row r="450" spans="1:11" x14ac:dyDescent="0.3">
      <c r="A450" s="2">
        <v>448</v>
      </c>
      <c r="B450" t="s">
        <v>61</v>
      </c>
      <c r="C450" t="s">
        <v>271</v>
      </c>
      <c r="D450" t="s">
        <v>549</v>
      </c>
      <c r="E450" t="s">
        <v>548</v>
      </c>
      <c r="F450" t="s">
        <v>637</v>
      </c>
      <c r="G450" s="2">
        <v>2260</v>
      </c>
      <c r="H450" s="2">
        <v>2260</v>
      </c>
      <c r="I450" s="2">
        <v>1.5520833333333333</v>
      </c>
      <c r="J450" s="2">
        <v>6.5624999999999991</v>
      </c>
      <c r="K450" s="2" t="str">
        <f>IFERROR(INDEX(Table2[Campaign], MATCH(tab_PhaseSum[[#This Row],[Well Name]], Table2[Well Name
Actual], 0)), "A_Others")</f>
        <v>WW - 2021</v>
      </c>
    </row>
    <row r="451" spans="1:11" x14ac:dyDescent="0.3">
      <c r="A451" s="2">
        <v>449</v>
      </c>
      <c r="B451" t="s">
        <v>61</v>
      </c>
      <c r="C451" t="s">
        <v>271</v>
      </c>
      <c r="D451" t="s">
        <v>550</v>
      </c>
      <c r="E451" t="s">
        <v>551</v>
      </c>
      <c r="F451" t="s">
        <v>637</v>
      </c>
      <c r="G451" s="2">
        <v>2260</v>
      </c>
      <c r="H451" s="2">
        <v>2260</v>
      </c>
      <c r="I451" s="2">
        <v>1.3958333333333333</v>
      </c>
      <c r="J451" s="2">
        <v>7.9583333333333321</v>
      </c>
      <c r="K451" s="2" t="str">
        <f>IFERROR(INDEX(Table2[Campaign], MATCH(tab_PhaseSum[[#This Row],[Well Name]], Table2[Well Name
Actual], 0)), "A_Others")</f>
        <v>WW - 2021</v>
      </c>
    </row>
    <row r="452" spans="1:11" x14ac:dyDescent="0.3">
      <c r="A452" s="2">
        <v>450</v>
      </c>
      <c r="B452" t="s">
        <v>61</v>
      </c>
      <c r="C452" t="s">
        <v>271</v>
      </c>
      <c r="D452" t="s">
        <v>552</v>
      </c>
      <c r="E452" t="s">
        <v>547</v>
      </c>
      <c r="F452" t="s">
        <v>638</v>
      </c>
      <c r="G452" s="2">
        <v>2260</v>
      </c>
      <c r="H452" s="2">
        <v>4325</v>
      </c>
      <c r="I452" s="2">
        <v>1.84375</v>
      </c>
      <c r="J452" s="2">
        <v>9.8020833333333321</v>
      </c>
      <c r="K452" s="2" t="str">
        <f>IFERROR(INDEX(Table2[Campaign], MATCH(tab_PhaseSum[[#This Row],[Well Name]], Table2[Well Name
Actual], 0)), "A_Others")</f>
        <v>WW - 2021</v>
      </c>
    </row>
    <row r="453" spans="1:11" x14ac:dyDescent="0.3">
      <c r="A453" s="2">
        <v>451</v>
      </c>
      <c r="B453" t="s">
        <v>61</v>
      </c>
      <c r="C453" t="s">
        <v>271</v>
      </c>
      <c r="D453" t="s">
        <v>552</v>
      </c>
      <c r="E453" t="s">
        <v>548</v>
      </c>
      <c r="F453" t="s">
        <v>639</v>
      </c>
      <c r="G453" s="2">
        <v>4325</v>
      </c>
      <c r="H453" s="2">
        <v>4325</v>
      </c>
      <c r="I453" s="2">
        <v>1.1145833333333333</v>
      </c>
      <c r="J453" s="2">
        <v>10.916666666666666</v>
      </c>
      <c r="K453" s="2" t="str">
        <f>IFERROR(INDEX(Table2[Campaign], MATCH(tab_PhaseSum[[#This Row],[Well Name]], Table2[Well Name
Actual], 0)), "A_Others")</f>
        <v>WW - 2021</v>
      </c>
    </row>
    <row r="454" spans="1:11" x14ac:dyDescent="0.3">
      <c r="A454" s="2">
        <v>452</v>
      </c>
      <c r="B454" t="s">
        <v>62</v>
      </c>
      <c r="C454" t="s">
        <v>271</v>
      </c>
      <c r="D454" t="s">
        <v>478</v>
      </c>
      <c r="E454" t="s">
        <v>547</v>
      </c>
      <c r="F454" t="s">
        <v>634</v>
      </c>
      <c r="G454" s="2">
        <v>0</v>
      </c>
      <c r="H454" s="2">
        <v>1274</v>
      </c>
      <c r="I454" s="2">
        <v>3.4166666666666665</v>
      </c>
      <c r="J454" s="2">
        <v>3.4166666666666665</v>
      </c>
      <c r="K454" s="2" t="str">
        <f>IFERROR(INDEX(Table2[Campaign], MATCH(tab_PhaseSum[[#This Row],[Well Name]], Table2[Well Name
Actual], 0)), "A_Others")</f>
        <v>WW - 2021</v>
      </c>
    </row>
    <row r="455" spans="1:11" x14ac:dyDescent="0.3">
      <c r="A455" s="2">
        <v>453</v>
      </c>
      <c r="B455" t="s">
        <v>62</v>
      </c>
      <c r="C455" t="s">
        <v>271</v>
      </c>
      <c r="D455" t="s">
        <v>478</v>
      </c>
      <c r="E455" t="s">
        <v>548</v>
      </c>
      <c r="F455" t="s">
        <v>635</v>
      </c>
      <c r="G455" s="2">
        <v>1274</v>
      </c>
      <c r="H455" s="2">
        <v>1274</v>
      </c>
      <c r="I455" s="2">
        <v>2.4375</v>
      </c>
      <c r="J455" s="2">
        <v>5.8541666666666661</v>
      </c>
      <c r="K455" s="2" t="str">
        <f>IFERROR(INDEX(Table2[Campaign], MATCH(tab_PhaseSum[[#This Row],[Well Name]], Table2[Well Name
Actual], 0)), "A_Others")</f>
        <v>WW - 2021</v>
      </c>
    </row>
    <row r="456" spans="1:11" x14ac:dyDescent="0.3">
      <c r="A456" s="2">
        <v>454</v>
      </c>
      <c r="B456" t="s">
        <v>62</v>
      </c>
      <c r="C456" t="s">
        <v>271</v>
      </c>
      <c r="D456" t="s">
        <v>549</v>
      </c>
      <c r="E456" t="s">
        <v>547</v>
      </c>
      <c r="F456" t="s">
        <v>636</v>
      </c>
      <c r="G456" s="2">
        <v>1274</v>
      </c>
      <c r="H456" s="2">
        <v>3087</v>
      </c>
      <c r="I456" s="2">
        <v>2.21875</v>
      </c>
      <c r="J456" s="2">
        <v>8.0729166666666661</v>
      </c>
      <c r="K456" s="2" t="str">
        <f>IFERROR(INDEX(Table2[Campaign], MATCH(tab_PhaseSum[[#This Row],[Well Name]], Table2[Well Name
Actual], 0)), "A_Others")</f>
        <v>WW - 2021</v>
      </c>
    </row>
    <row r="457" spans="1:11" x14ac:dyDescent="0.3">
      <c r="A457" s="2">
        <v>455</v>
      </c>
      <c r="B457" t="s">
        <v>62</v>
      </c>
      <c r="C457" t="s">
        <v>271</v>
      </c>
      <c r="D457" t="s">
        <v>549</v>
      </c>
      <c r="E457" t="s">
        <v>548</v>
      </c>
      <c r="F457" t="s">
        <v>637</v>
      </c>
      <c r="G457" s="2">
        <v>3087</v>
      </c>
      <c r="H457" s="2">
        <v>3087</v>
      </c>
      <c r="I457" s="2">
        <v>2.927083333333333</v>
      </c>
      <c r="J457" s="2">
        <v>11</v>
      </c>
      <c r="K457" s="2" t="str">
        <f>IFERROR(INDEX(Table2[Campaign], MATCH(tab_PhaseSum[[#This Row],[Well Name]], Table2[Well Name
Actual], 0)), "A_Others")</f>
        <v>WW - 2021</v>
      </c>
    </row>
    <row r="458" spans="1:11" x14ac:dyDescent="0.3">
      <c r="A458" s="2">
        <v>456</v>
      </c>
      <c r="B458" t="s">
        <v>62</v>
      </c>
      <c r="C458" t="s">
        <v>271</v>
      </c>
      <c r="D458" t="s">
        <v>550</v>
      </c>
      <c r="E458" t="s">
        <v>551</v>
      </c>
      <c r="F458" t="s">
        <v>637</v>
      </c>
      <c r="G458" s="2">
        <v>3087</v>
      </c>
      <c r="H458" s="2">
        <v>3087</v>
      </c>
      <c r="I458" s="2">
        <v>3.3125</v>
      </c>
      <c r="J458" s="2">
        <v>14.3125</v>
      </c>
      <c r="K458" s="2" t="str">
        <f>IFERROR(INDEX(Table2[Campaign], MATCH(tab_PhaseSum[[#This Row],[Well Name]], Table2[Well Name
Actual], 0)), "A_Others")</f>
        <v>WW - 2021</v>
      </c>
    </row>
    <row r="459" spans="1:11" x14ac:dyDescent="0.3">
      <c r="A459" s="2">
        <v>457</v>
      </c>
      <c r="B459" t="s">
        <v>62</v>
      </c>
      <c r="C459" t="s">
        <v>271</v>
      </c>
      <c r="D459" t="s">
        <v>552</v>
      </c>
      <c r="E459" t="s">
        <v>547</v>
      </c>
      <c r="F459" t="s">
        <v>638</v>
      </c>
      <c r="G459" s="2">
        <v>3087</v>
      </c>
      <c r="H459" s="2">
        <v>2924</v>
      </c>
      <c r="I459" s="2">
        <v>23.645833333333332</v>
      </c>
      <c r="J459" s="2">
        <v>37.958333333333329</v>
      </c>
      <c r="K459" s="2" t="str">
        <f>IFERROR(INDEX(Table2[Campaign], MATCH(tab_PhaseSum[[#This Row],[Well Name]], Table2[Well Name
Actual], 0)), "A_Others")</f>
        <v>WW - 2021</v>
      </c>
    </row>
    <row r="460" spans="1:11" x14ac:dyDescent="0.3">
      <c r="A460" s="2">
        <v>458</v>
      </c>
      <c r="B460" t="s">
        <v>62</v>
      </c>
      <c r="C460" t="s">
        <v>271</v>
      </c>
      <c r="D460" t="s">
        <v>552</v>
      </c>
      <c r="E460" t="s">
        <v>548</v>
      </c>
      <c r="F460" t="s">
        <v>639</v>
      </c>
      <c r="G460" s="2">
        <v>2924</v>
      </c>
      <c r="H460" s="2">
        <v>3700</v>
      </c>
      <c r="I460" s="2">
        <v>0.875</v>
      </c>
      <c r="J460" s="2">
        <v>38.833333333333329</v>
      </c>
      <c r="K460" s="2" t="str">
        <f>IFERROR(INDEX(Table2[Campaign], MATCH(tab_PhaseSum[[#This Row],[Well Name]], Table2[Well Name
Actual], 0)), "A_Others")</f>
        <v>WW - 2021</v>
      </c>
    </row>
    <row r="461" spans="1:11" x14ac:dyDescent="0.3">
      <c r="A461" s="2">
        <v>459</v>
      </c>
      <c r="B461" t="s">
        <v>62</v>
      </c>
      <c r="C461" t="s">
        <v>271</v>
      </c>
      <c r="D461" t="s">
        <v>553</v>
      </c>
      <c r="E461" t="s">
        <v>547</v>
      </c>
      <c r="F461" t="s">
        <v>640</v>
      </c>
      <c r="G461" s="2">
        <v>3700</v>
      </c>
      <c r="H461" s="2">
        <v>4287</v>
      </c>
      <c r="I461" s="2">
        <v>7.395833333333333</v>
      </c>
      <c r="J461" s="2">
        <v>46.229166666666664</v>
      </c>
      <c r="K461" s="2" t="str">
        <f>IFERROR(INDEX(Table2[Campaign], MATCH(tab_PhaseSum[[#This Row],[Well Name]], Table2[Well Name
Actual], 0)), "A_Others")</f>
        <v>WW - 2021</v>
      </c>
    </row>
    <row r="462" spans="1:11" x14ac:dyDescent="0.3">
      <c r="A462" s="2">
        <v>460</v>
      </c>
      <c r="B462" t="s">
        <v>62</v>
      </c>
      <c r="C462" t="s">
        <v>271</v>
      </c>
      <c r="D462" t="s">
        <v>553</v>
      </c>
      <c r="E462" t="s">
        <v>548</v>
      </c>
      <c r="F462" t="s">
        <v>641</v>
      </c>
      <c r="G462" s="2"/>
      <c r="H462" s="2"/>
      <c r="I462" s="2"/>
      <c r="J462" s="2"/>
      <c r="K462" s="2" t="str">
        <f>IFERROR(INDEX(Table2[Campaign], MATCH(tab_PhaseSum[[#This Row],[Well Name]], Table2[Well Name
Actual], 0)), "A_Others")</f>
        <v>WW - 2021</v>
      </c>
    </row>
    <row r="463" spans="1:11" x14ac:dyDescent="0.3">
      <c r="A463" s="2">
        <v>461</v>
      </c>
      <c r="B463" t="s">
        <v>63</v>
      </c>
      <c r="C463" t="s">
        <v>271</v>
      </c>
      <c r="D463" t="s">
        <v>478</v>
      </c>
      <c r="E463" t="s">
        <v>547</v>
      </c>
      <c r="F463" t="s">
        <v>634</v>
      </c>
      <c r="G463" s="2">
        <v>182</v>
      </c>
      <c r="H463" s="2">
        <v>1434</v>
      </c>
      <c r="I463" s="2">
        <v>2.208333333333333</v>
      </c>
      <c r="J463" s="2">
        <v>2.208333333333333</v>
      </c>
      <c r="K463" s="2" t="str">
        <f>IFERROR(INDEX(Table2[Campaign], MATCH(tab_PhaseSum[[#This Row],[Well Name]], Table2[Well Name
Actual], 0)), "A_Others")</f>
        <v>WW - 2021</v>
      </c>
    </row>
    <row r="464" spans="1:11" x14ac:dyDescent="0.3">
      <c r="A464" s="2">
        <v>462</v>
      </c>
      <c r="B464" t="s">
        <v>63</v>
      </c>
      <c r="C464" t="s">
        <v>271</v>
      </c>
      <c r="D464" t="s">
        <v>478</v>
      </c>
      <c r="E464" t="s">
        <v>548</v>
      </c>
      <c r="F464" t="s">
        <v>635</v>
      </c>
      <c r="G464" s="2">
        <v>1434</v>
      </c>
      <c r="H464" s="2">
        <v>1434</v>
      </c>
      <c r="I464" s="2">
        <v>2.4791666666666665</v>
      </c>
      <c r="J464" s="2">
        <v>4.6875</v>
      </c>
      <c r="K464" s="2" t="str">
        <f>IFERROR(INDEX(Table2[Campaign], MATCH(tab_PhaseSum[[#This Row],[Well Name]], Table2[Well Name
Actual], 0)), "A_Others")</f>
        <v>WW - 2021</v>
      </c>
    </row>
    <row r="465" spans="1:11" x14ac:dyDescent="0.3">
      <c r="A465" s="2">
        <v>463</v>
      </c>
      <c r="B465" t="s">
        <v>63</v>
      </c>
      <c r="C465" t="s">
        <v>271</v>
      </c>
      <c r="D465" t="s">
        <v>549</v>
      </c>
      <c r="E465" t="s">
        <v>547</v>
      </c>
      <c r="F465" t="s">
        <v>636</v>
      </c>
      <c r="G465" s="2">
        <v>1434</v>
      </c>
      <c r="H465" s="2">
        <v>3200</v>
      </c>
      <c r="I465" s="2">
        <v>3.4166666666666665</v>
      </c>
      <c r="J465" s="2">
        <v>8.1041666666666661</v>
      </c>
      <c r="K465" s="2" t="str">
        <f>IFERROR(INDEX(Table2[Campaign], MATCH(tab_PhaseSum[[#This Row],[Well Name]], Table2[Well Name
Actual], 0)), "A_Others")</f>
        <v>WW - 2021</v>
      </c>
    </row>
    <row r="466" spans="1:11" x14ac:dyDescent="0.3">
      <c r="A466" s="2">
        <v>464</v>
      </c>
      <c r="B466" t="s">
        <v>63</v>
      </c>
      <c r="C466" t="s">
        <v>271</v>
      </c>
      <c r="D466" t="s">
        <v>549</v>
      </c>
      <c r="E466" t="s">
        <v>548</v>
      </c>
      <c r="F466" t="s">
        <v>637</v>
      </c>
      <c r="G466" s="2">
        <v>3200</v>
      </c>
      <c r="H466" s="2">
        <v>3200</v>
      </c>
      <c r="I466" s="2">
        <v>2.083333333333333</v>
      </c>
      <c r="J466" s="2">
        <v>10.1875</v>
      </c>
      <c r="K466" s="2" t="str">
        <f>IFERROR(INDEX(Table2[Campaign], MATCH(tab_PhaseSum[[#This Row],[Well Name]], Table2[Well Name
Actual], 0)), "A_Others")</f>
        <v>WW - 2021</v>
      </c>
    </row>
    <row r="467" spans="1:11" x14ac:dyDescent="0.3">
      <c r="A467" s="2">
        <v>465</v>
      </c>
      <c r="B467" t="s">
        <v>63</v>
      </c>
      <c r="C467" t="s">
        <v>271</v>
      </c>
      <c r="D467" t="s">
        <v>550</v>
      </c>
      <c r="E467" t="s">
        <v>551</v>
      </c>
      <c r="F467" t="s">
        <v>637</v>
      </c>
      <c r="G467" s="2">
        <v>3200</v>
      </c>
      <c r="H467" s="2">
        <v>3200</v>
      </c>
      <c r="I467" s="2">
        <v>1.6041666666666665</v>
      </c>
      <c r="J467" s="2">
        <v>11.791666666666666</v>
      </c>
      <c r="K467" s="2" t="str">
        <f>IFERROR(INDEX(Table2[Campaign], MATCH(tab_PhaseSum[[#This Row],[Well Name]], Table2[Well Name
Actual], 0)), "A_Others")</f>
        <v>WW - 2021</v>
      </c>
    </row>
    <row r="468" spans="1:11" x14ac:dyDescent="0.3">
      <c r="A468" s="2">
        <v>466</v>
      </c>
      <c r="B468" t="s">
        <v>63</v>
      </c>
      <c r="C468" t="s">
        <v>271</v>
      </c>
      <c r="D468" t="s">
        <v>552</v>
      </c>
      <c r="E468" t="s">
        <v>547</v>
      </c>
      <c r="F468" t="s">
        <v>638</v>
      </c>
      <c r="G468" s="2">
        <v>3200</v>
      </c>
      <c r="H468" s="2">
        <v>4805</v>
      </c>
      <c r="I468" s="2">
        <v>2.1666666666666665</v>
      </c>
      <c r="J468" s="2">
        <v>13.958333333333332</v>
      </c>
      <c r="K468" s="2" t="str">
        <f>IFERROR(INDEX(Table2[Campaign], MATCH(tab_PhaseSum[[#This Row],[Well Name]], Table2[Well Name
Actual], 0)), "A_Others")</f>
        <v>WW - 2021</v>
      </c>
    </row>
    <row r="469" spans="1:11" x14ac:dyDescent="0.3">
      <c r="A469" s="2">
        <v>467</v>
      </c>
      <c r="B469" t="s">
        <v>63</v>
      </c>
      <c r="C469" t="s">
        <v>271</v>
      </c>
      <c r="D469" t="s">
        <v>552</v>
      </c>
      <c r="E469" t="s">
        <v>548</v>
      </c>
      <c r="F469" t="s">
        <v>639</v>
      </c>
      <c r="G469" s="2">
        <v>4805</v>
      </c>
      <c r="H469" s="2">
        <v>5246</v>
      </c>
      <c r="I469" s="2">
        <v>0.89583333333333326</v>
      </c>
      <c r="J469" s="2">
        <v>14.854166666666666</v>
      </c>
      <c r="K469" s="2" t="str">
        <f>IFERROR(INDEX(Table2[Campaign], MATCH(tab_PhaseSum[[#This Row],[Well Name]], Table2[Well Name
Actual], 0)), "A_Others")</f>
        <v>WW - 2021</v>
      </c>
    </row>
    <row r="470" spans="1:11" x14ac:dyDescent="0.3">
      <c r="A470" s="2">
        <v>468</v>
      </c>
      <c r="B470" t="s">
        <v>63</v>
      </c>
      <c r="C470" t="s">
        <v>271</v>
      </c>
      <c r="D470" t="s">
        <v>553</v>
      </c>
      <c r="E470" t="s">
        <v>547</v>
      </c>
      <c r="F470" t="s">
        <v>640</v>
      </c>
      <c r="G470" s="2">
        <v>0</v>
      </c>
      <c r="H470" s="2">
        <v>7158</v>
      </c>
      <c r="I470" s="2">
        <v>4.2291666666666661</v>
      </c>
      <c r="J470" s="2">
        <v>19.083333333333332</v>
      </c>
      <c r="K470" s="2" t="str">
        <f>IFERROR(INDEX(Table2[Campaign], MATCH(tab_PhaseSum[[#This Row],[Well Name]], Table2[Well Name
Actual], 0)), "A_Others")</f>
        <v>WW - 2021</v>
      </c>
    </row>
    <row r="471" spans="1:11" x14ac:dyDescent="0.3">
      <c r="A471" s="2">
        <v>469</v>
      </c>
      <c r="B471" t="s">
        <v>63</v>
      </c>
      <c r="C471" t="s">
        <v>271</v>
      </c>
      <c r="D471" t="s">
        <v>553</v>
      </c>
      <c r="E471" t="s">
        <v>548</v>
      </c>
      <c r="F471" t="s">
        <v>641</v>
      </c>
      <c r="G471" s="2"/>
      <c r="H471" s="2"/>
      <c r="I471" s="2"/>
      <c r="J471" s="2"/>
      <c r="K471" s="2" t="str">
        <f>IFERROR(INDEX(Table2[Campaign], MATCH(tab_PhaseSum[[#This Row],[Well Name]], Table2[Well Name
Actual], 0)), "A_Others")</f>
        <v>WW - 2021</v>
      </c>
    </row>
  </sheetData>
  <pageMargins left="0.75" right="0.75" top="1" bottom="1" header="0.5" footer="0.5"/>
  <pageSetup orientation="portrait"/>
  <headerFooter>
    <oddFooter>&amp;L_x000D_&amp;1#&amp;"Aptos"&amp;10&amp;K000000 Business</oddFooter>
  </headerFooter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9B9E-F3CE-4028-B286-15273B668965}">
  <dimension ref="B2:X42"/>
  <sheetViews>
    <sheetView topLeftCell="B1" workbookViewId="0">
      <selection activeCell="R39" sqref="R39"/>
    </sheetView>
  </sheetViews>
  <sheetFormatPr defaultRowHeight="13.8" x14ac:dyDescent="0.3"/>
  <cols>
    <col min="2" max="3" width="12" bestFit="1" customWidth="1"/>
    <col min="4" max="4" width="25.5546875" bestFit="1" customWidth="1"/>
    <col min="5" max="5" width="22" bestFit="1" customWidth="1"/>
    <col min="6" max="7" width="3.6640625" customWidth="1"/>
    <col min="8" max="9" width="28.109375" bestFit="1" customWidth="1"/>
    <col min="10" max="10" width="19.44140625" bestFit="1" customWidth="1"/>
    <col min="11" max="11" width="26" bestFit="1" customWidth="1"/>
    <col min="12" max="12" width="3.6640625" customWidth="1"/>
    <col min="14" max="14" width="10" bestFit="1" customWidth="1"/>
    <col min="23" max="23" width="18.5546875" customWidth="1"/>
  </cols>
  <sheetData>
    <row r="2" spans="2:24" x14ac:dyDescent="0.3">
      <c r="B2" s="8" t="s">
        <v>689</v>
      </c>
      <c r="H2" s="8" t="s">
        <v>688</v>
      </c>
      <c r="O2" s="8" t="s">
        <v>690</v>
      </c>
    </row>
    <row r="3" spans="2:24" x14ac:dyDescent="0.3">
      <c r="B3" s="3" t="s">
        <v>2</v>
      </c>
      <c r="C3" s="3" t="s">
        <v>253</v>
      </c>
      <c r="D3" t="s">
        <v>681</v>
      </c>
      <c r="E3" t="s">
        <v>680</v>
      </c>
      <c r="H3" s="3" t="s">
        <v>2</v>
      </c>
      <c r="I3" s="3" t="s">
        <v>505</v>
      </c>
      <c r="J3" t="s">
        <v>659</v>
      </c>
      <c r="K3" t="s">
        <v>687</v>
      </c>
      <c r="M3" s="52" t="s">
        <v>682</v>
      </c>
      <c r="N3" s="52" t="s">
        <v>4</v>
      </c>
      <c r="O3" s="52" t="s">
        <v>683</v>
      </c>
      <c r="P3" s="52" t="s">
        <v>684</v>
      </c>
      <c r="R3" s="52" t="s">
        <v>691</v>
      </c>
      <c r="S3" s="52" t="s">
        <v>692</v>
      </c>
      <c r="U3" s="52" t="s">
        <v>693</v>
      </c>
      <c r="X3" t="s">
        <v>694</v>
      </c>
    </row>
    <row r="4" spans="2:24" x14ac:dyDescent="0.3">
      <c r="B4" t="s">
        <v>16</v>
      </c>
      <c r="C4" t="s">
        <v>679</v>
      </c>
      <c r="D4" s="5">
        <v>5860</v>
      </c>
      <c r="E4" s="5">
        <v>36.041666666666664</v>
      </c>
      <c r="F4" s="5"/>
      <c r="H4" t="s">
        <v>16</v>
      </c>
      <c r="I4" t="s">
        <v>679</v>
      </c>
      <c r="J4" s="5">
        <v>5860</v>
      </c>
      <c r="K4" s="5">
        <v>36.041666666666671</v>
      </c>
      <c r="M4" s="5" t="b">
        <f t="shared" ref="M4:M40" si="0">C4=I4</f>
        <v>1</v>
      </c>
      <c r="N4" t="str">
        <f t="shared" ref="N4:N40" si="1">I4</f>
        <v>DRJ-44</v>
      </c>
      <c r="O4" s="2">
        <f t="shared" ref="O4:O40" si="2">D4-J4</f>
        <v>0</v>
      </c>
      <c r="P4" s="2">
        <f t="shared" ref="P4:P40" si="3">E4-K4</f>
        <v>0</v>
      </c>
      <c r="R4" s="2" cm="1">
        <f t="array" ref="R4">INDEX(Table2[Actual depth, ft MD], MATCH(1, (Compared!$N4=Table2[Well Name
Actual])*(Compared!$H4=Table2[Campaign]), 0))</f>
        <v>5860</v>
      </c>
      <c r="S4" s="5">
        <f>D4-R4</f>
        <v>0</v>
      </c>
      <c r="W4" t="s">
        <v>53</v>
      </c>
      <c r="X4" s="2">
        <f>INDEX($R$4:$R$40, MATCH(W4, $N$4:$N$40, 0))</f>
        <v>5732</v>
      </c>
    </row>
    <row r="5" spans="2:24" x14ac:dyDescent="0.3">
      <c r="B5" t="s">
        <v>16</v>
      </c>
      <c r="C5" t="s">
        <v>648</v>
      </c>
      <c r="D5" s="5">
        <v>5977</v>
      </c>
      <c r="E5" s="5">
        <v>80.479166666666671</v>
      </c>
      <c r="F5" s="5"/>
      <c r="H5" t="s">
        <v>16</v>
      </c>
      <c r="I5" t="s">
        <v>648</v>
      </c>
      <c r="J5" s="5">
        <v>5977</v>
      </c>
      <c r="K5" s="5">
        <v>80.479166666666686</v>
      </c>
      <c r="M5" s="5" t="b">
        <f t="shared" si="0"/>
        <v>1</v>
      </c>
      <c r="N5" t="str">
        <f t="shared" si="1"/>
        <v>DRJ-45</v>
      </c>
      <c r="O5" s="2">
        <f t="shared" si="2"/>
        <v>0</v>
      </c>
      <c r="P5" s="2">
        <f t="shared" si="3"/>
        <v>0</v>
      </c>
      <c r="R5" s="2" cm="1">
        <f t="array" ref="R5">INDEX(Table2[Actual depth, ft MD], MATCH(1, (Compared!$N5=Table2[Well Name
Actual])*(Compared!$H5=Table2[Campaign]), 0))</f>
        <v>5977</v>
      </c>
      <c r="S5" s="5">
        <f t="shared" ref="S5:S40" si="4">D5-R5</f>
        <v>0</v>
      </c>
      <c r="W5" t="s">
        <v>54</v>
      </c>
      <c r="X5" s="2">
        <f t="shared" ref="X5:X42" si="5">INDEX($R$4:$R$40, MATCH(W5, $N$4:$N$40, 0))</f>
        <v>4965</v>
      </c>
    </row>
    <row r="6" spans="2:24" x14ac:dyDescent="0.3">
      <c r="B6" t="s">
        <v>16</v>
      </c>
      <c r="C6" t="s">
        <v>649</v>
      </c>
      <c r="D6" s="5">
        <v>5836</v>
      </c>
      <c r="E6" s="5">
        <v>47.083333333333336</v>
      </c>
      <c r="F6" s="5"/>
      <c r="H6" t="s">
        <v>16</v>
      </c>
      <c r="I6" t="s">
        <v>649</v>
      </c>
      <c r="J6" s="5">
        <v>5836</v>
      </c>
      <c r="K6" s="5">
        <v>47.479166666666671</v>
      </c>
      <c r="M6" s="5" t="b">
        <f t="shared" si="0"/>
        <v>1</v>
      </c>
      <c r="N6" t="str">
        <f t="shared" si="1"/>
        <v>DRJ-46</v>
      </c>
      <c r="O6" s="2">
        <f t="shared" si="2"/>
        <v>0</v>
      </c>
      <c r="P6" s="2">
        <f t="shared" si="3"/>
        <v>-0.3958333333333357</v>
      </c>
      <c r="R6" s="2" cm="1">
        <f t="array" ref="R6">INDEX(Table2[Actual depth, ft MD], MATCH(1, (Compared!$N6=Table2[Well Name
Actual])*(Compared!$H6=Table2[Campaign]), 0))</f>
        <v>5836</v>
      </c>
      <c r="S6" s="5">
        <f t="shared" si="4"/>
        <v>0</v>
      </c>
      <c r="W6" t="s">
        <v>55</v>
      </c>
      <c r="X6" s="2">
        <f t="shared" si="5"/>
        <v>4997</v>
      </c>
    </row>
    <row r="7" spans="2:24" x14ac:dyDescent="0.3">
      <c r="B7" t="s">
        <v>16</v>
      </c>
      <c r="C7" t="s">
        <v>650</v>
      </c>
      <c r="D7" s="5">
        <v>5902</v>
      </c>
      <c r="E7" s="5">
        <v>35.833333333333329</v>
      </c>
      <c r="F7" s="5"/>
      <c r="H7" t="s">
        <v>16</v>
      </c>
      <c r="I7" t="s">
        <v>650</v>
      </c>
      <c r="J7" s="5">
        <v>5902</v>
      </c>
      <c r="K7" s="5">
        <v>35.833333333333343</v>
      </c>
      <c r="M7" s="5" t="b">
        <f t="shared" si="0"/>
        <v>1</v>
      </c>
      <c r="N7" t="str">
        <f t="shared" si="1"/>
        <v>DRJ-47</v>
      </c>
      <c r="O7" s="2">
        <f t="shared" si="2"/>
        <v>0</v>
      </c>
      <c r="P7" s="2">
        <f t="shared" si="3"/>
        <v>0</v>
      </c>
      <c r="R7" s="2" cm="1">
        <f t="array" ref="R7">INDEX(Table2[Actual depth, ft MD], MATCH(1, (Compared!$N7=Table2[Well Name
Actual])*(Compared!$H7=Table2[Campaign]), 0))</f>
        <v>5902</v>
      </c>
      <c r="S7" s="5">
        <f t="shared" si="4"/>
        <v>0</v>
      </c>
      <c r="W7" t="s">
        <v>56</v>
      </c>
      <c r="X7" s="2">
        <f t="shared" si="5"/>
        <v>4140</v>
      </c>
    </row>
    <row r="8" spans="2:24" x14ac:dyDescent="0.3">
      <c r="B8" t="s">
        <v>16</v>
      </c>
      <c r="C8" t="s">
        <v>21</v>
      </c>
      <c r="D8" s="5">
        <v>5399.5</v>
      </c>
      <c r="E8" s="5">
        <v>28.874999999999996</v>
      </c>
      <c r="F8" s="5"/>
      <c r="H8" t="s">
        <v>16</v>
      </c>
      <c r="I8" t="s">
        <v>21</v>
      </c>
      <c r="J8" s="5">
        <v>5399.5</v>
      </c>
      <c r="K8" s="5">
        <v>28.937500000000011</v>
      </c>
      <c r="M8" s="5" t="b">
        <f t="shared" si="0"/>
        <v>1</v>
      </c>
      <c r="N8" t="str">
        <f t="shared" si="1"/>
        <v>DRJ-48</v>
      </c>
      <c r="O8" s="2">
        <f t="shared" si="2"/>
        <v>0</v>
      </c>
      <c r="P8" s="2">
        <f t="shared" si="3"/>
        <v>-6.2500000000014211E-2</v>
      </c>
      <c r="R8" s="2" cm="1">
        <f t="array" ref="R8">INDEX(Table2[Actual depth, ft MD], MATCH(1, (Compared!$N8=Table2[Well Name
Actual])*(Compared!$H8=Table2[Campaign]), 0))</f>
        <v>5399.5</v>
      </c>
      <c r="S8" s="5">
        <f t="shared" si="4"/>
        <v>0</v>
      </c>
      <c r="W8" t="s">
        <v>21</v>
      </c>
      <c r="X8" s="2">
        <f t="shared" si="5"/>
        <v>5399.5</v>
      </c>
    </row>
    <row r="9" spans="2:24" x14ac:dyDescent="0.3">
      <c r="B9" t="s">
        <v>22</v>
      </c>
      <c r="C9" t="s">
        <v>23</v>
      </c>
      <c r="D9" s="5">
        <v>8250.0003203945198</v>
      </c>
      <c r="E9" s="5">
        <v>36.416666666666664</v>
      </c>
      <c r="F9" s="5"/>
      <c r="H9" t="s">
        <v>22</v>
      </c>
      <c r="I9" t="s">
        <v>23</v>
      </c>
      <c r="J9" s="53">
        <v>6748.0000000000009</v>
      </c>
      <c r="K9" s="5">
        <v>30.000000000000007</v>
      </c>
      <c r="M9" s="54" t="b">
        <f t="shared" si="0"/>
        <v>1</v>
      </c>
      <c r="N9" s="55" t="str">
        <f t="shared" si="1"/>
        <v>DRJ-38RD</v>
      </c>
      <c r="O9" s="56">
        <f t="shared" si="2"/>
        <v>1502.0003203945189</v>
      </c>
      <c r="P9" s="56">
        <f t="shared" si="3"/>
        <v>6.4166666666666572</v>
      </c>
      <c r="R9" s="2" cm="1">
        <f t="array" ref="R9">INDEX(Table2[Actual depth, ft MD], MATCH(1, (Compared!$N9=Table2[Well Name
Actual])*(Compared!$H9=Table2[Campaign]), 0))</f>
        <v>6748.0000000000009</v>
      </c>
      <c r="S9" s="5">
        <f t="shared" si="4"/>
        <v>1502.0003203945189</v>
      </c>
      <c r="U9" s="57">
        <v>6748.0000000000009</v>
      </c>
      <c r="W9" t="s">
        <v>650</v>
      </c>
      <c r="X9" s="2">
        <f t="shared" si="5"/>
        <v>5902</v>
      </c>
    </row>
    <row r="10" spans="2:24" x14ac:dyDescent="0.3">
      <c r="B10" t="s">
        <v>22</v>
      </c>
      <c r="C10" t="s">
        <v>447</v>
      </c>
      <c r="D10" s="5">
        <v>6310</v>
      </c>
      <c r="E10" s="5">
        <v>35.010416666666657</v>
      </c>
      <c r="F10" s="5"/>
      <c r="H10" t="s">
        <v>22</v>
      </c>
      <c r="I10" t="s">
        <v>447</v>
      </c>
      <c r="J10" s="5">
        <v>6310</v>
      </c>
      <c r="K10" s="5">
        <v>35.020833333333343</v>
      </c>
      <c r="M10" s="5" t="b">
        <f t="shared" si="0"/>
        <v>1</v>
      </c>
      <c r="N10" t="str">
        <f t="shared" si="1"/>
        <v>DRJ-49</v>
      </c>
      <c r="O10" s="2">
        <f t="shared" si="2"/>
        <v>0</v>
      </c>
      <c r="P10" s="2">
        <f t="shared" si="3"/>
        <v>-1.0416666666685614E-2</v>
      </c>
      <c r="R10" s="2" cm="1">
        <f t="array" ref="R10">INDEX(Table2[Actual depth, ft MD], MATCH(1, (Compared!$N10=Table2[Well Name
Actual])*(Compared!$H10=Table2[Campaign]), 0))</f>
        <v>6310</v>
      </c>
      <c r="S10" s="5">
        <f t="shared" si="4"/>
        <v>0</v>
      </c>
      <c r="W10" t="s">
        <v>679</v>
      </c>
      <c r="X10" s="2">
        <f t="shared" si="5"/>
        <v>5860</v>
      </c>
    </row>
    <row r="11" spans="2:24" x14ac:dyDescent="0.3">
      <c r="B11" t="s">
        <v>22</v>
      </c>
      <c r="C11" t="s">
        <v>450</v>
      </c>
      <c r="D11" s="5">
        <v>5749</v>
      </c>
      <c r="E11" s="5">
        <v>29.229166666666664</v>
      </c>
      <c r="F11" s="5"/>
      <c r="H11" t="s">
        <v>22</v>
      </c>
      <c r="I11" t="s">
        <v>450</v>
      </c>
      <c r="J11" s="5">
        <v>5749</v>
      </c>
      <c r="K11" s="5">
        <v>29.229166666666675</v>
      </c>
      <c r="M11" s="5" t="b">
        <f t="shared" si="0"/>
        <v>1</v>
      </c>
      <c r="N11" t="str">
        <f t="shared" si="1"/>
        <v>DRJ-50</v>
      </c>
      <c r="O11" s="2">
        <f t="shared" si="2"/>
        <v>0</v>
      </c>
      <c r="P11" s="2">
        <f t="shared" si="3"/>
        <v>0</v>
      </c>
      <c r="R11" s="2" cm="1">
        <f t="array" ref="R11">INDEX(Table2[Actual depth, ft MD], MATCH(1, (Compared!$N11=Table2[Well Name
Actual])*(Compared!$H11=Table2[Campaign]), 0))</f>
        <v>5749</v>
      </c>
      <c r="S11" s="5">
        <f t="shared" si="4"/>
        <v>0</v>
      </c>
      <c r="W11" t="s">
        <v>648</v>
      </c>
      <c r="X11" s="2">
        <f t="shared" si="5"/>
        <v>5977</v>
      </c>
    </row>
    <row r="12" spans="2:24" x14ac:dyDescent="0.3">
      <c r="B12" t="s">
        <v>22</v>
      </c>
      <c r="C12" t="s">
        <v>451</v>
      </c>
      <c r="D12" s="5">
        <v>4993</v>
      </c>
      <c r="E12" s="5">
        <v>29.4375</v>
      </c>
      <c r="F12" s="5"/>
      <c r="H12" t="s">
        <v>22</v>
      </c>
      <c r="I12" t="s">
        <v>451</v>
      </c>
      <c r="J12" s="5">
        <v>4993</v>
      </c>
      <c r="K12" s="5">
        <v>29.437500000000011</v>
      </c>
      <c r="M12" s="5" t="b">
        <f t="shared" si="0"/>
        <v>1</v>
      </c>
      <c r="N12" t="str">
        <f t="shared" si="1"/>
        <v>DRJ-51</v>
      </c>
      <c r="O12" s="2">
        <f t="shared" si="2"/>
        <v>0</v>
      </c>
      <c r="P12" s="2">
        <f t="shared" si="3"/>
        <v>0</v>
      </c>
      <c r="R12" s="2" cm="1">
        <f t="array" ref="R12">INDEX(Table2[Actual depth, ft MD], MATCH(1, (Compared!$N12=Table2[Well Name
Actual])*(Compared!$H12=Table2[Campaign]), 0))</f>
        <v>4993</v>
      </c>
      <c r="S12" s="5">
        <f t="shared" si="4"/>
        <v>0</v>
      </c>
      <c r="W12" t="s">
        <v>649</v>
      </c>
      <c r="X12" s="2">
        <f t="shared" si="5"/>
        <v>5836</v>
      </c>
    </row>
    <row r="13" spans="2:24" x14ac:dyDescent="0.3">
      <c r="B13" t="s">
        <v>22</v>
      </c>
      <c r="C13" t="s">
        <v>452</v>
      </c>
      <c r="D13" s="5">
        <v>5765</v>
      </c>
      <c r="E13" s="5">
        <v>20.375</v>
      </c>
      <c r="F13" s="5"/>
      <c r="H13" t="s">
        <v>22</v>
      </c>
      <c r="I13" t="s">
        <v>452</v>
      </c>
      <c r="J13" s="5">
        <v>5765</v>
      </c>
      <c r="K13" s="5">
        <v>20.375000000000007</v>
      </c>
      <c r="M13" s="5" t="b">
        <f t="shared" si="0"/>
        <v>1</v>
      </c>
      <c r="N13" t="str">
        <f t="shared" si="1"/>
        <v>DRJ-52</v>
      </c>
      <c r="O13" s="2">
        <f t="shared" si="2"/>
        <v>0</v>
      </c>
      <c r="P13" s="2">
        <f t="shared" si="3"/>
        <v>0</v>
      </c>
      <c r="R13" s="2" cm="1">
        <f t="array" ref="R13">INDEX(Table2[Actual depth, ft MD], MATCH(1, (Compared!$N13=Table2[Well Name
Actual])*(Compared!$H13=Table2[Campaign]), 0))</f>
        <v>5765</v>
      </c>
      <c r="S13" s="5">
        <f t="shared" si="4"/>
        <v>0</v>
      </c>
      <c r="W13" t="s">
        <v>61</v>
      </c>
      <c r="X13" s="2">
        <f t="shared" si="5"/>
        <v>4325</v>
      </c>
    </row>
    <row r="14" spans="2:24" x14ac:dyDescent="0.3">
      <c r="B14" t="s">
        <v>28</v>
      </c>
      <c r="C14" t="s">
        <v>29</v>
      </c>
      <c r="D14" s="5">
        <v>6500</v>
      </c>
      <c r="E14" s="5">
        <v>22.770833333333332</v>
      </c>
      <c r="F14" s="5"/>
      <c r="H14" t="s">
        <v>28</v>
      </c>
      <c r="I14" t="s">
        <v>29</v>
      </c>
      <c r="J14" s="5">
        <v>6500</v>
      </c>
      <c r="K14" s="5">
        <v>22.770833333333339</v>
      </c>
      <c r="M14" s="5" t="b">
        <f t="shared" si="0"/>
        <v>1</v>
      </c>
      <c r="N14" t="str">
        <f t="shared" si="1"/>
        <v>DRJ-53</v>
      </c>
      <c r="O14" s="2">
        <f t="shared" si="2"/>
        <v>0</v>
      </c>
      <c r="P14" s="2">
        <f t="shared" si="3"/>
        <v>0</v>
      </c>
      <c r="R14" s="2" cm="1">
        <f t="array" ref="R14">INDEX(Table2[Actual depth, ft MD], MATCH(1, (Compared!$N14=Table2[Well Name
Actual])*(Compared!$H14=Table2[Campaign]), 0))</f>
        <v>6500</v>
      </c>
      <c r="S14" s="5">
        <f t="shared" si="4"/>
        <v>0</v>
      </c>
      <c r="W14" t="s">
        <v>63</v>
      </c>
      <c r="X14" s="2">
        <f t="shared" si="5"/>
        <v>7158</v>
      </c>
    </row>
    <row r="15" spans="2:24" x14ac:dyDescent="0.3">
      <c r="B15" t="s">
        <v>28</v>
      </c>
      <c r="C15" t="s">
        <v>30</v>
      </c>
      <c r="D15" s="5">
        <v>6014</v>
      </c>
      <c r="E15" s="5">
        <v>29.687499999999996</v>
      </c>
      <c r="F15" s="5"/>
      <c r="H15" t="s">
        <v>28</v>
      </c>
      <c r="I15" t="s">
        <v>30</v>
      </c>
      <c r="J15" s="5">
        <v>6014</v>
      </c>
      <c r="K15" s="5">
        <v>29.687500000000011</v>
      </c>
      <c r="M15" s="5" t="b">
        <f t="shared" si="0"/>
        <v>1</v>
      </c>
      <c r="N15" t="str">
        <f t="shared" si="1"/>
        <v>DRJ-54</v>
      </c>
      <c r="O15" s="2">
        <f t="shared" si="2"/>
        <v>0</v>
      </c>
      <c r="P15" s="2">
        <f t="shared" si="3"/>
        <v>0</v>
      </c>
      <c r="R15" s="2" cm="1">
        <f t="array" ref="R15">INDEX(Table2[Actual depth, ft MD], MATCH(1, (Compared!$N15=Table2[Well Name
Actual])*(Compared!$H15=Table2[Campaign]), 0))</f>
        <v>6014</v>
      </c>
      <c r="S15" s="5">
        <f t="shared" si="4"/>
        <v>0</v>
      </c>
      <c r="W15" t="s">
        <v>62</v>
      </c>
      <c r="X15" s="2">
        <f t="shared" si="5"/>
        <v>5263</v>
      </c>
    </row>
    <row r="16" spans="2:24" x14ac:dyDescent="0.3">
      <c r="B16" t="s">
        <v>28</v>
      </c>
      <c r="C16" t="s">
        <v>31</v>
      </c>
      <c r="D16" s="5">
        <v>6000</v>
      </c>
      <c r="E16" s="5">
        <v>18.229166666666664</v>
      </c>
      <c r="F16" s="5"/>
      <c r="H16" t="s">
        <v>28</v>
      </c>
      <c r="I16" t="s">
        <v>31</v>
      </c>
      <c r="J16" s="5">
        <v>6000</v>
      </c>
      <c r="K16" s="5">
        <v>18.229166666666679</v>
      </c>
      <c r="M16" s="5" t="b">
        <f t="shared" si="0"/>
        <v>1</v>
      </c>
      <c r="N16" t="str">
        <f t="shared" si="1"/>
        <v>DRJ-55</v>
      </c>
      <c r="O16" s="2">
        <f t="shared" si="2"/>
        <v>0</v>
      </c>
      <c r="P16" s="2">
        <f t="shared" si="3"/>
        <v>0</v>
      </c>
      <c r="R16" s="2" cm="1">
        <f t="array" ref="R16">INDEX(Table2[Actual depth, ft MD], MATCH(1, (Compared!$N16=Table2[Well Name
Actual])*(Compared!$H16=Table2[Campaign]), 0))</f>
        <v>6000</v>
      </c>
      <c r="S16" s="5">
        <f t="shared" si="4"/>
        <v>0</v>
      </c>
      <c r="W16" t="s">
        <v>60</v>
      </c>
      <c r="X16" s="2">
        <f t="shared" si="5"/>
        <v>7065.0000000000009</v>
      </c>
    </row>
    <row r="17" spans="2:24" x14ac:dyDescent="0.3">
      <c r="B17" t="s">
        <v>28</v>
      </c>
      <c r="C17" t="s">
        <v>32</v>
      </c>
      <c r="D17" s="5">
        <v>6500</v>
      </c>
      <c r="E17" s="5">
        <v>50.3125</v>
      </c>
      <c r="F17" s="5"/>
      <c r="H17" t="s">
        <v>28</v>
      </c>
      <c r="I17" t="s">
        <v>32</v>
      </c>
      <c r="J17" s="5">
        <v>6500</v>
      </c>
      <c r="K17" s="5">
        <v>50.312500000000007</v>
      </c>
      <c r="M17" s="5" t="b">
        <f t="shared" si="0"/>
        <v>1</v>
      </c>
      <c r="N17" t="str">
        <f t="shared" si="1"/>
        <v>DRJ-56</v>
      </c>
      <c r="O17" s="2">
        <f t="shared" si="2"/>
        <v>0</v>
      </c>
      <c r="P17" s="2">
        <f t="shared" si="3"/>
        <v>0</v>
      </c>
      <c r="R17" s="2" cm="1">
        <f t="array" ref="R17">INDEX(Table2[Actual depth, ft MD], MATCH(1, (Compared!$N17=Table2[Well Name
Actual])*(Compared!$H17=Table2[Campaign]), 0))</f>
        <v>6500</v>
      </c>
      <c r="S17" s="5">
        <f t="shared" si="4"/>
        <v>0</v>
      </c>
      <c r="W17" t="s">
        <v>59</v>
      </c>
      <c r="X17" s="2">
        <f t="shared" si="5"/>
        <v>4500</v>
      </c>
    </row>
    <row r="18" spans="2:24" x14ac:dyDescent="0.3">
      <c r="B18" t="s">
        <v>28</v>
      </c>
      <c r="C18" t="s">
        <v>33</v>
      </c>
      <c r="D18" s="5">
        <v>6000</v>
      </c>
      <c r="E18" s="5">
        <v>18.854166666666668</v>
      </c>
      <c r="F18" s="5"/>
      <c r="H18" t="s">
        <v>28</v>
      </c>
      <c r="I18" t="s">
        <v>33</v>
      </c>
      <c r="J18" s="5">
        <v>6000</v>
      </c>
      <c r="K18" s="5">
        <v>18.854166666666675</v>
      </c>
      <c r="M18" s="5" t="b">
        <f t="shared" si="0"/>
        <v>1</v>
      </c>
      <c r="N18" t="str">
        <f t="shared" si="1"/>
        <v>DRJ-57</v>
      </c>
      <c r="O18" s="2">
        <f t="shared" si="2"/>
        <v>0</v>
      </c>
      <c r="P18" s="2">
        <f t="shared" si="3"/>
        <v>0</v>
      </c>
      <c r="R18" s="2" cm="1">
        <f t="array" ref="R18">INDEX(Table2[Actual depth, ft MD], MATCH(1, (Compared!$N18=Table2[Well Name
Actual])*(Compared!$H18=Table2[Campaign]), 0))</f>
        <v>6000</v>
      </c>
      <c r="S18" s="5">
        <f t="shared" si="4"/>
        <v>0</v>
      </c>
      <c r="W18" t="s">
        <v>58</v>
      </c>
      <c r="X18" s="2"/>
    </row>
    <row r="19" spans="2:24" x14ac:dyDescent="0.3">
      <c r="B19" t="s">
        <v>35</v>
      </c>
      <c r="C19" t="s">
        <v>297</v>
      </c>
      <c r="D19" s="5">
        <v>5000</v>
      </c>
      <c r="E19" s="5">
        <v>39.041666666666664</v>
      </c>
      <c r="F19" s="5"/>
      <c r="H19" t="s">
        <v>35</v>
      </c>
      <c r="I19" t="s">
        <v>297</v>
      </c>
      <c r="J19" s="5">
        <v>5000</v>
      </c>
      <c r="K19" s="5">
        <v>38.541666666666679</v>
      </c>
      <c r="M19" s="5" t="b">
        <f t="shared" si="0"/>
        <v>1</v>
      </c>
      <c r="N19" t="str">
        <f t="shared" si="1"/>
        <v>AWI 16-8</v>
      </c>
      <c r="O19" s="2">
        <f t="shared" si="2"/>
        <v>0</v>
      </c>
      <c r="P19" s="2">
        <f t="shared" si="3"/>
        <v>0.49999999999998579</v>
      </c>
      <c r="R19" s="2" cm="1">
        <f t="array" ref="R19">INDEX(Table2[Actual depth, ft MD], MATCH(1, (Compared!$N19=Table2[Well Name
Actual])*(Compared!$H19=Table2[Campaign]), 0))</f>
        <v>5000</v>
      </c>
      <c r="S19" s="5">
        <f t="shared" si="4"/>
        <v>0</v>
      </c>
      <c r="W19" t="s">
        <v>516</v>
      </c>
      <c r="X19" s="2">
        <f t="shared" si="5"/>
        <v>4918</v>
      </c>
    </row>
    <row r="20" spans="2:24" x14ac:dyDescent="0.3">
      <c r="B20" t="s">
        <v>35</v>
      </c>
      <c r="C20" t="s">
        <v>517</v>
      </c>
      <c r="D20" s="5">
        <v>5379</v>
      </c>
      <c r="E20" s="5">
        <v>19.270833333333332</v>
      </c>
      <c r="F20" s="5"/>
      <c r="H20" t="s">
        <v>35</v>
      </c>
      <c r="I20" t="s">
        <v>517</v>
      </c>
      <c r="J20" s="5">
        <v>5379</v>
      </c>
      <c r="K20" s="5">
        <v>18.270833333333339</v>
      </c>
      <c r="M20" s="5" t="b">
        <f t="shared" si="0"/>
        <v>1</v>
      </c>
      <c r="N20" t="str">
        <f t="shared" si="1"/>
        <v>AWI 16-9</v>
      </c>
      <c r="O20" s="2">
        <f t="shared" si="2"/>
        <v>0</v>
      </c>
      <c r="P20" s="2">
        <f t="shared" si="3"/>
        <v>0.99999999999999289</v>
      </c>
      <c r="R20" s="2" cm="1">
        <f t="array" ref="R20">INDEX(Table2[Actual depth, ft MD], MATCH(1, (Compared!$N20=Table2[Well Name
Actual])*(Compared!$H20=Table2[Campaign]), 0))</f>
        <v>5379</v>
      </c>
      <c r="S20" s="5">
        <f t="shared" si="4"/>
        <v>0</v>
      </c>
      <c r="W20" t="s">
        <v>320</v>
      </c>
      <c r="X20" s="2">
        <f t="shared" si="5"/>
        <v>4685</v>
      </c>
    </row>
    <row r="21" spans="2:24" x14ac:dyDescent="0.3">
      <c r="B21" t="s">
        <v>35</v>
      </c>
      <c r="C21" t="s">
        <v>320</v>
      </c>
      <c r="D21" s="5">
        <v>4685</v>
      </c>
      <c r="E21" s="5">
        <v>22.0625</v>
      </c>
      <c r="F21" s="5"/>
      <c r="H21" t="s">
        <v>35</v>
      </c>
      <c r="I21" t="s">
        <v>320</v>
      </c>
      <c r="J21" s="5">
        <v>4685</v>
      </c>
      <c r="K21" s="5">
        <v>22.062500000000011</v>
      </c>
      <c r="M21" s="5" t="b">
        <f t="shared" si="0"/>
        <v>1</v>
      </c>
      <c r="N21" t="str">
        <f t="shared" si="1"/>
        <v>AWI 21-5</v>
      </c>
      <c r="O21" s="2">
        <f t="shared" si="2"/>
        <v>0</v>
      </c>
      <c r="P21" s="2">
        <f t="shared" si="3"/>
        <v>0</v>
      </c>
      <c r="R21" s="2" cm="1">
        <f t="array" ref="R21">INDEX(Table2[Actual depth, ft MD], MATCH(1, (Compared!$N21=Table2[Well Name
Actual])*(Compared!$H21=Table2[Campaign]), 0))</f>
        <v>4685</v>
      </c>
      <c r="S21" s="5">
        <f t="shared" si="4"/>
        <v>0</v>
      </c>
      <c r="W21" t="s">
        <v>517</v>
      </c>
      <c r="X21" s="2">
        <f t="shared" si="5"/>
        <v>5379</v>
      </c>
    </row>
    <row r="22" spans="2:24" x14ac:dyDescent="0.3">
      <c r="B22" t="s">
        <v>35</v>
      </c>
      <c r="C22" t="s">
        <v>516</v>
      </c>
      <c r="D22" s="5">
        <v>4918</v>
      </c>
      <c r="E22" s="5">
        <v>12.499305555555555</v>
      </c>
      <c r="F22" s="5"/>
      <c r="H22" t="s">
        <v>35</v>
      </c>
      <c r="I22" t="s">
        <v>516</v>
      </c>
      <c r="J22" s="5">
        <v>4918</v>
      </c>
      <c r="K22" s="5">
        <v>12.500000000000007</v>
      </c>
      <c r="M22" s="5" t="b">
        <f t="shared" si="0"/>
        <v>1</v>
      </c>
      <c r="N22" t="str">
        <f t="shared" si="1"/>
        <v>AWI 21-6</v>
      </c>
      <c r="O22" s="2">
        <f t="shared" si="2"/>
        <v>0</v>
      </c>
      <c r="P22" s="2">
        <f t="shared" si="3"/>
        <v>-6.9444444445210252E-4</v>
      </c>
      <c r="R22" s="2" cm="1">
        <f t="array" ref="R22">INDEX(Table2[Actual depth, ft MD], MATCH(1, (Compared!$N22=Table2[Well Name
Actual])*(Compared!$H22=Table2[Campaign]), 0))</f>
        <v>4918</v>
      </c>
      <c r="S22" s="5">
        <f t="shared" si="4"/>
        <v>0</v>
      </c>
      <c r="W22" t="s">
        <v>297</v>
      </c>
      <c r="X22" s="2">
        <f t="shared" si="5"/>
        <v>5000</v>
      </c>
    </row>
    <row r="23" spans="2:24" x14ac:dyDescent="0.3">
      <c r="B23" t="s">
        <v>35</v>
      </c>
      <c r="C23" t="s">
        <v>40</v>
      </c>
      <c r="D23" s="5">
        <v>8919</v>
      </c>
      <c r="E23" s="5">
        <v>22.041666666666668</v>
      </c>
      <c r="F23" s="5"/>
      <c r="H23" t="s">
        <v>35</v>
      </c>
      <c r="I23" t="s">
        <v>40</v>
      </c>
      <c r="J23" s="5">
        <v>8919</v>
      </c>
      <c r="K23" s="5">
        <v>22.000000000000011</v>
      </c>
      <c r="M23" s="5" t="b">
        <f t="shared" si="0"/>
        <v>1</v>
      </c>
      <c r="N23" t="str">
        <f t="shared" si="1"/>
        <v>AWI 9-10</v>
      </c>
      <c r="O23" s="2">
        <f t="shared" si="2"/>
        <v>0</v>
      </c>
      <c r="P23" s="2">
        <f t="shared" si="3"/>
        <v>4.1666666666657193E-2</v>
      </c>
      <c r="R23" s="2" cm="1">
        <f t="array" ref="R23">INDEX(Table2[Actual depth, ft MD], MATCH(1, (Compared!$N23=Table2[Well Name
Actual])*(Compared!$H23=Table2[Campaign]), 0))</f>
        <v>8919</v>
      </c>
      <c r="S23" s="5">
        <f t="shared" si="4"/>
        <v>0</v>
      </c>
      <c r="W23" t="s">
        <v>40</v>
      </c>
      <c r="X23" s="2">
        <f t="shared" si="5"/>
        <v>8919</v>
      </c>
    </row>
    <row r="24" spans="2:24" x14ac:dyDescent="0.3">
      <c r="B24" t="s">
        <v>41</v>
      </c>
      <c r="C24" t="s">
        <v>42</v>
      </c>
      <c r="D24" s="5">
        <v>5060</v>
      </c>
      <c r="E24" s="5">
        <v>16.416666666666664</v>
      </c>
      <c r="F24" s="5"/>
      <c r="H24" t="s">
        <v>41</v>
      </c>
      <c r="I24" t="s">
        <v>42</v>
      </c>
      <c r="J24" s="5">
        <v>5060</v>
      </c>
      <c r="K24" s="5">
        <v>16.416666666666679</v>
      </c>
      <c r="M24" s="5" t="b">
        <f t="shared" si="0"/>
        <v>1</v>
      </c>
      <c r="N24" t="str">
        <f t="shared" si="1"/>
        <v>AWI 21-7</v>
      </c>
      <c r="O24" s="2">
        <f t="shared" si="2"/>
        <v>0</v>
      </c>
      <c r="P24" s="2">
        <f t="shared" si="3"/>
        <v>0</v>
      </c>
      <c r="R24" s="2" cm="1">
        <f t="array" ref="R24">INDEX(Table2[Actual depth, ft MD], MATCH(1, (Compared!$N24=Table2[Well Name
Actual])*(Compared!$H24=Table2[Campaign]), 0))</f>
        <v>5060</v>
      </c>
      <c r="S24" s="5">
        <f t="shared" si="4"/>
        <v>0</v>
      </c>
      <c r="W24" t="s">
        <v>451</v>
      </c>
      <c r="X24" s="2">
        <f t="shared" si="5"/>
        <v>4993</v>
      </c>
    </row>
    <row r="25" spans="2:24" x14ac:dyDescent="0.3">
      <c r="B25" t="s">
        <v>41</v>
      </c>
      <c r="C25" t="s">
        <v>43</v>
      </c>
      <c r="D25" s="5">
        <v>4055.0000000000005</v>
      </c>
      <c r="E25" s="5">
        <v>14.979166666666666</v>
      </c>
      <c r="F25" s="5"/>
      <c r="H25" t="s">
        <v>41</v>
      </c>
      <c r="I25" t="s">
        <v>43</v>
      </c>
      <c r="J25" s="5">
        <v>4055.0000000000005</v>
      </c>
      <c r="K25" s="5">
        <v>14.979166666666675</v>
      </c>
      <c r="M25" s="5" t="b">
        <f t="shared" si="0"/>
        <v>1</v>
      </c>
      <c r="N25" t="str">
        <f t="shared" si="1"/>
        <v>AWI 21-8</v>
      </c>
      <c r="O25" s="2">
        <f t="shared" si="2"/>
        <v>0</v>
      </c>
      <c r="P25" s="2">
        <f t="shared" si="3"/>
        <v>0</v>
      </c>
      <c r="R25" s="2" cm="1">
        <f t="array" ref="R25">INDEX(Table2[Actual depth, ft MD], MATCH(1, (Compared!$N25=Table2[Well Name
Actual])*(Compared!$H25=Table2[Campaign]), 0))</f>
        <v>4055.0000000000005</v>
      </c>
      <c r="S25" s="5">
        <f t="shared" si="4"/>
        <v>0</v>
      </c>
      <c r="W25" t="s">
        <v>452</v>
      </c>
      <c r="X25" s="2">
        <f t="shared" si="5"/>
        <v>5765</v>
      </c>
    </row>
    <row r="26" spans="2:24" x14ac:dyDescent="0.3">
      <c r="B26" t="s">
        <v>41</v>
      </c>
      <c r="C26" t="s">
        <v>44</v>
      </c>
      <c r="D26" s="5">
        <v>9000</v>
      </c>
      <c r="E26" s="5">
        <v>20.458333333333332</v>
      </c>
      <c r="F26" s="5"/>
      <c r="H26" t="s">
        <v>41</v>
      </c>
      <c r="I26" t="s">
        <v>44</v>
      </c>
      <c r="J26" s="5">
        <v>9000</v>
      </c>
      <c r="K26" s="5">
        <v>20.458333333333343</v>
      </c>
      <c r="M26" s="5" t="b">
        <f t="shared" si="0"/>
        <v>1</v>
      </c>
      <c r="N26" t="str">
        <f t="shared" si="1"/>
        <v>AWI 23-1</v>
      </c>
      <c r="O26" s="2">
        <f t="shared" si="2"/>
        <v>0</v>
      </c>
      <c r="P26" s="2">
        <f t="shared" si="3"/>
        <v>0</v>
      </c>
      <c r="R26" s="2" cm="1">
        <f t="array" ref="R26">INDEX(Table2[Actual depth, ft MD], MATCH(1, (Compared!$N26=Table2[Well Name
Actual])*(Compared!$H26=Table2[Campaign]), 0))</f>
        <v>9000</v>
      </c>
      <c r="S26" s="5">
        <f t="shared" si="4"/>
        <v>0</v>
      </c>
      <c r="W26" t="s">
        <v>450</v>
      </c>
      <c r="X26" s="2">
        <f t="shared" si="5"/>
        <v>5749</v>
      </c>
    </row>
    <row r="27" spans="2:24" x14ac:dyDescent="0.3">
      <c r="B27" t="s">
        <v>41</v>
      </c>
      <c r="C27" t="s">
        <v>45</v>
      </c>
      <c r="D27" s="5">
        <v>8050.0000000000009</v>
      </c>
      <c r="E27" s="5">
        <v>19.999999999999996</v>
      </c>
      <c r="F27" s="5"/>
      <c r="H27" t="s">
        <v>41</v>
      </c>
      <c r="I27" t="s">
        <v>45</v>
      </c>
      <c r="J27" s="5">
        <v>8050.0000000000009</v>
      </c>
      <c r="K27" s="5">
        <v>20.000000000000014</v>
      </c>
      <c r="M27" s="5" t="b">
        <f t="shared" si="0"/>
        <v>1</v>
      </c>
      <c r="N27" t="str">
        <f t="shared" si="1"/>
        <v>AWI 23-2</v>
      </c>
      <c r="O27" s="2">
        <f t="shared" si="2"/>
        <v>0</v>
      </c>
      <c r="P27" s="2">
        <f t="shared" si="3"/>
        <v>0</v>
      </c>
      <c r="R27" s="2" cm="1">
        <f t="array" ref="R27">INDEX(Table2[Actual depth, ft MD], MATCH(1, (Compared!$N27=Table2[Well Name
Actual])*(Compared!$H27=Table2[Campaign]), 0))</f>
        <v>8050.0000000000009</v>
      </c>
      <c r="S27" s="5">
        <f t="shared" si="4"/>
        <v>0</v>
      </c>
      <c r="W27" t="s">
        <v>447</v>
      </c>
      <c r="X27" s="2">
        <f t="shared" si="5"/>
        <v>6310</v>
      </c>
    </row>
    <row r="28" spans="2:24" x14ac:dyDescent="0.3">
      <c r="B28" t="s">
        <v>41</v>
      </c>
      <c r="C28" t="s">
        <v>46</v>
      </c>
      <c r="D28" s="5">
        <v>5484</v>
      </c>
      <c r="E28" s="5">
        <v>11.041666666666666</v>
      </c>
      <c r="F28" s="5"/>
      <c r="H28" t="s">
        <v>41</v>
      </c>
      <c r="I28" t="s">
        <v>46</v>
      </c>
      <c r="J28" s="5">
        <v>5484</v>
      </c>
      <c r="K28" s="5">
        <v>11.041666666666675</v>
      </c>
      <c r="M28" s="5" t="b">
        <f t="shared" si="0"/>
        <v>1</v>
      </c>
      <c r="N28" t="str">
        <f t="shared" si="1"/>
        <v>AWI 2-6</v>
      </c>
      <c r="O28" s="2">
        <f t="shared" si="2"/>
        <v>0</v>
      </c>
      <c r="P28" s="2">
        <f t="shared" si="3"/>
        <v>0</v>
      </c>
      <c r="R28" s="2" cm="1">
        <f t="array" ref="R28">INDEX(Table2[Actual depth, ft MD], MATCH(1, (Compared!$N28=Table2[Well Name
Actual])*(Compared!$H28=Table2[Campaign]), 0))</f>
        <v>5484</v>
      </c>
      <c r="S28" s="5">
        <f t="shared" si="4"/>
        <v>0</v>
      </c>
      <c r="W28" t="s">
        <v>23</v>
      </c>
      <c r="X28" s="2">
        <f t="shared" si="5"/>
        <v>6748.0000000000009</v>
      </c>
    </row>
    <row r="29" spans="2:24" x14ac:dyDescent="0.3">
      <c r="B29" t="s">
        <v>41</v>
      </c>
      <c r="C29" t="s">
        <v>47</v>
      </c>
      <c r="D29" s="5">
        <v>5497</v>
      </c>
      <c r="E29" s="5">
        <v>25.3125</v>
      </c>
      <c r="F29" s="5"/>
      <c r="H29" t="s">
        <v>41</v>
      </c>
      <c r="I29" t="s">
        <v>47</v>
      </c>
      <c r="J29" s="5">
        <v>5497</v>
      </c>
      <c r="K29" s="5">
        <v>26.000000000000007</v>
      </c>
      <c r="M29" s="5" t="b">
        <f t="shared" si="0"/>
        <v>1</v>
      </c>
      <c r="N29" t="str">
        <f t="shared" si="1"/>
        <v>AWI 2-7 ML</v>
      </c>
      <c r="O29" s="2">
        <f t="shared" si="2"/>
        <v>0</v>
      </c>
      <c r="P29" s="2">
        <f t="shared" si="3"/>
        <v>-0.68750000000000711</v>
      </c>
      <c r="R29" s="2" cm="1">
        <f t="array" ref="R29">INDEX(Table2[Actual depth, ft MD], MATCH(1, (Compared!$N29=Table2[Well Name
Actual])*(Compared!$H29=Table2[Campaign]), 0))</f>
        <v>5497</v>
      </c>
      <c r="S29" s="5">
        <f t="shared" si="4"/>
        <v>0</v>
      </c>
      <c r="W29" t="s">
        <v>29</v>
      </c>
      <c r="X29" s="2">
        <f t="shared" si="5"/>
        <v>6500</v>
      </c>
    </row>
    <row r="30" spans="2:24" x14ac:dyDescent="0.3">
      <c r="B30" t="s">
        <v>41</v>
      </c>
      <c r="C30" t="s">
        <v>48</v>
      </c>
      <c r="D30" s="5">
        <v>5500</v>
      </c>
      <c r="E30" s="5">
        <v>16.5625</v>
      </c>
      <c r="F30" s="5"/>
      <c r="H30" t="s">
        <v>41</v>
      </c>
      <c r="I30" t="s">
        <v>48</v>
      </c>
      <c r="J30" s="5">
        <v>5500</v>
      </c>
      <c r="K30" s="5">
        <v>16.562500000000011</v>
      </c>
      <c r="M30" s="5" t="b">
        <f t="shared" si="0"/>
        <v>1</v>
      </c>
      <c r="N30" t="str">
        <f t="shared" si="1"/>
        <v>AWI 3-9</v>
      </c>
      <c r="O30" s="2">
        <f t="shared" si="2"/>
        <v>0</v>
      </c>
      <c r="P30" s="2">
        <f t="shared" si="3"/>
        <v>0</v>
      </c>
      <c r="R30" s="2" cm="1">
        <f t="array" ref="R30">INDEX(Table2[Actual depth, ft MD], MATCH(1, (Compared!$N30=Table2[Well Name
Actual])*(Compared!$H30=Table2[Campaign]), 0))</f>
        <v>5500</v>
      </c>
      <c r="S30" s="5">
        <f t="shared" si="4"/>
        <v>0</v>
      </c>
      <c r="W30" t="s">
        <v>30</v>
      </c>
      <c r="X30" s="2">
        <f t="shared" si="5"/>
        <v>6014</v>
      </c>
    </row>
    <row r="31" spans="2:24" x14ac:dyDescent="0.3">
      <c r="B31" t="s">
        <v>41</v>
      </c>
      <c r="C31" t="s">
        <v>50</v>
      </c>
      <c r="D31" s="5">
        <v>9000</v>
      </c>
      <c r="E31" s="5">
        <v>22.333333333333332</v>
      </c>
      <c r="F31" s="5"/>
      <c r="H31" t="s">
        <v>41</v>
      </c>
      <c r="I31" t="s">
        <v>50</v>
      </c>
      <c r="J31" s="53">
        <v>4499.9999999999991</v>
      </c>
      <c r="K31" s="5">
        <v>11.333333333333345</v>
      </c>
      <c r="M31" s="54" t="b">
        <f t="shared" si="0"/>
        <v>1</v>
      </c>
      <c r="N31" s="55" t="str">
        <f t="shared" si="1"/>
        <v>AWI 9-11</v>
      </c>
      <c r="O31" s="56">
        <f t="shared" si="2"/>
        <v>4500.0000000000009</v>
      </c>
      <c r="P31" s="56">
        <f t="shared" si="3"/>
        <v>10.999999999999988</v>
      </c>
      <c r="R31" s="2" cm="1">
        <f t="array" ref="R31">INDEX(Table2[Actual depth, ft MD], MATCH(1, (Compared!$N31=Table2[Well Name
Actual])*(Compared!$H31=Table2[Campaign]), 0))</f>
        <v>9000</v>
      </c>
      <c r="S31" s="5">
        <f t="shared" si="4"/>
        <v>0</v>
      </c>
      <c r="U31" s="57">
        <v>9000</v>
      </c>
      <c r="W31" t="s">
        <v>31</v>
      </c>
      <c r="X31" s="2">
        <f t="shared" si="5"/>
        <v>6000</v>
      </c>
    </row>
    <row r="32" spans="2:24" x14ac:dyDescent="0.3">
      <c r="B32" t="s">
        <v>52</v>
      </c>
      <c r="C32" t="s">
        <v>53</v>
      </c>
      <c r="D32" s="5">
        <v>5732</v>
      </c>
      <c r="E32" s="5">
        <v>28.895833333333336</v>
      </c>
      <c r="F32" s="5"/>
      <c r="H32" t="s">
        <v>52</v>
      </c>
      <c r="I32" t="s">
        <v>53</v>
      </c>
      <c r="J32" s="5">
        <v>5732</v>
      </c>
      <c r="K32" s="5">
        <v>28.895833333333339</v>
      </c>
      <c r="M32" s="5" t="b">
        <f t="shared" si="0"/>
        <v>1</v>
      </c>
      <c r="N32" t="str">
        <f t="shared" si="1"/>
        <v>MBA-6</v>
      </c>
      <c r="O32" s="2">
        <f t="shared" si="2"/>
        <v>0</v>
      </c>
      <c r="P32" s="2">
        <f t="shared" si="3"/>
        <v>0</v>
      </c>
      <c r="R32" s="2" cm="1">
        <f t="array" ref="R32">INDEX(Table2[Actual depth, ft MD], MATCH(1, (Compared!$N32=Table2[Well Name
Actual])*(Compared!$H32=Table2[Campaign]), 0))</f>
        <v>5732</v>
      </c>
      <c r="S32" s="5">
        <f t="shared" si="4"/>
        <v>0</v>
      </c>
      <c r="W32" t="s">
        <v>32</v>
      </c>
      <c r="X32" s="2">
        <f t="shared" si="5"/>
        <v>6500</v>
      </c>
    </row>
    <row r="33" spans="2:24" x14ac:dyDescent="0.3">
      <c r="B33" t="s">
        <v>52</v>
      </c>
      <c r="C33" t="s">
        <v>54</v>
      </c>
      <c r="D33" s="5">
        <v>4965</v>
      </c>
      <c r="E33" s="5">
        <v>27.583333333333329</v>
      </c>
      <c r="F33" s="5"/>
      <c r="H33" t="s">
        <v>52</v>
      </c>
      <c r="I33" t="s">
        <v>54</v>
      </c>
      <c r="J33" s="5">
        <v>4965</v>
      </c>
      <c r="K33" s="5">
        <v>27.583333333333343</v>
      </c>
      <c r="M33" s="5" t="b">
        <f t="shared" si="0"/>
        <v>1</v>
      </c>
      <c r="N33" t="str">
        <f t="shared" si="1"/>
        <v>MBA-7</v>
      </c>
      <c r="O33" s="2">
        <f t="shared" si="2"/>
        <v>0</v>
      </c>
      <c r="P33" s="2">
        <f t="shared" si="3"/>
        <v>0</v>
      </c>
      <c r="R33" s="2" cm="1">
        <f t="array" ref="R33">INDEX(Table2[Actual depth, ft MD], MATCH(1, (Compared!$N33=Table2[Well Name
Actual])*(Compared!$H33=Table2[Campaign]), 0))</f>
        <v>4965</v>
      </c>
      <c r="S33" s="5">
        <f t="shared" si="4"/>
        <v>0</v>
      </c>
      <c r="W33" t="s">
        <v>33</v>
      </c>
      <c r="X33" s="2">
        <f t="shared" si="5"/>
        <v>6000</v>
      </c>
    </row>
    <row r="34" spans="2:24" x14ac:dyDescent="0.3">
      <c r="B34" t="s">
        <v>52</v>
      </c>
      <c r="C34" t="s">
        <v>55</v>
      </c>
      <c r="D34" s="5">
        <v>4997</v>
      </c>
      <c r="E34" s="5">
        <v>39.770833333333329</v>
      </c>
      <c r="F34" s="5"/>
      <c r="H34" t="s">
        <v>52</v>
      </c>
      <c r="I34" t="s">
        <v>55</v>
      </c>
      <c r="J34" s="5">
        <v>4997</v>
      </c>
      <c r="K34" s="5">
        <v>38.770833333333343</v>
      </c>
      <c r="M34" s="5" t="b">
        <f t="shared" si="0"/>
        <v>1</v>
      </c>
      <c r="N34" t="str">
        <f t="shared" si="1"/>
        <v>MBD-7</v>
      </c>
      <c r="O34" s="2">
        <f t="shared" si="2"/>
        <v>0</v>
      </c>
      <c r="P34" s="2">
        <f t="shared" si="3"/>
        <v>0.99999999999998579</v>
      </c>
      <c r="R34" s="2" cm="1">
        <f t="array" ref="R34">INDEX(Table2[Actual depth, ft MD], MATCH(1, (Compared!$N34=Table2[Well Name
Actual])*(Compared!$H34=Table2[Campaign]), 0))</f>
        <v>4997</v>
      </c>
      <c r="S34" s="5">
        <f t="shared" si="4"/>
        <v>0</v>
      </c>
      <c r="W34" t="s">
        <v>43</v>
      </c>
      <c r="X34" s="2">
        <f t="shared" si="5"/>
        <v>4055.0000000000005</v>
      </c>
    </row>
    <row r="35" spans="2:24" x14ac:dyDescent="0.3">
      <c r="B35" t="s">
        <v>52</v>
      </c>
      <c r="C35" t="s">
        <v>56</v>
      </c>
      <c r="D35" s="5">
        <v>4140</v>
      </c>
      <c r="E35" s="5">
        <v>50.749999999999993</v>
      </c>
      <c r="F35" s="5"/>
      <c r="H35" t="s">
        <v>52</v>
      </c>
      <c r="I35" t="s">
        <v>56</v>
      </c>
      <c r="J35" s="5">
        <v>4140</v>
      </c>
      <c r="K35" s="5">
        <v>50.604166666666679</v>
      </c>
      <c r="M35" s="5" t="b">
        <f t="shared" si="0"/>
        <v>1</v>
      </c>
      <c r="N35" t="str">
        <f t="shared" si="1"/>
        <v>MBD-8</v>
      </c>
      <c r="O35" s="2">
        <f t="shared" si="2"/>
        <v>0</v>
      </c>
      <c r="P35" s="2">
        <f t="shared" si="3"/>
        <v>0.14583333333331439</v>
      </c>
      <c r="R35" s="2" cm="1">
        <f t="array" ref="R35">INDEX(Table2[Actual depth, ft MD], MATCH(1, (Compared!$N35=Table2[Well Name
Actual])*(Compared!$H35=Table2[Campaign]), 0))</f>
        <v>4140</v>
      </c>
      <c r="S35" s="5">
        <f t="shared" si="4"/>
        <v>0</v>
      </c>
      <c r="W35" t="s">
        <v>42</v>
      </c>
      <c r="X35" s="2">
        <f t="shared" si="5"/>
        <v>5060</v>
      </c>
    </row>
    <row r="36" spans="2:24" x14ac:dyDescent="0.3">
      <c r="B36" t="s">
        <v>57</v>
      </c>
      <c r="C36" t="s">
        <v>59</v>
      </c>
      <c r="D36" s="5">
        <v>4500</v>
      </c>
      <c r="E36" s="5">
        <v>15.229166666666666</v>
      </c>
      <c r="F36" s="5"/>
      <c r="H36" t="s">
        <v>57</v>
      </c>
      <c r="I36" t="s">
        <v>59</v>
      </c>
      <c r="J36" s="5">
        <v>4500</v>
      </c>
      <c r="K36" s="5">
        <v>15.229166666666677</v>
      </c>
      <c r="M36" s="5" t="b">
        <f t="shared" si="0"/>
        <v>1</v>
      </c>
      <c r="N36" t="str">
        <f t="shared" si="1"/>
        <v>MBE-6</v>
      </c>
      <c r="O36" s="2">
        <f t="shared" si="2"/>
        <v>0</v>
      </c>
      <c r="P36" s="2">
        <f t="shared" si="3"/>
        <v>0</v>
      </c>
      <c r="R36" s="2" cm="1">
        <f t="array" ref="R36">INDEX(Table2[Actual depth, ft MD], MATCH(1, (Compared!$N36=Table2[Well Name
Actual])*(Compared!$H36=Table2[Campaign]), 0))</f>
        <v>4500</v>
      </c>
      <c r="S36" s="5">
        <f t="shared" si="4"/>
        <v>0</v>
      </c>
      <c r="W36" t="s">
        <v>48</v>
      </c>
      <c r="X36" s="2">
        <f t="shared" si="5"/>
        <v>5500</v>
      </c>
    </row>
    <row r="37" spans="2:24" x14ac:dyDescent="0.3">
      <c r="B37" t="s">
        <v>57</v>
      </c>
      <c r="C37" t="s">
        <v>60</v>
      </c>
      <c r="D37" s="5">
        <v>7065.0000000000009</v>
      </c>
      <c r="E37" s="5">
        <v>24.104166666666664</v>
      </c>
      <c r="F37" s="5"/>
      <c r="H37" t="s">
        <v>57</v>
      </c>
      <c r="I37" t="s">
        <v>60</v>
      </c>
      <c r="J37" s="5">
        <v>7065.0000000000009</v>
      </c>
      <c r="K37" s="5">
        <v>24.104166666666675</v>
      </c>
      <c r="M37" s="5" t="b">
        <f t="shared" si="0"/>
        <v>1</v>
      </c>
      <c r="N37" t="str">
        <f t="shared" si="1"/>
        <v>MBE-7</v>
      </c>
      <c r="O37" s="2">
        <f t="shared" si="2"/>
        <v>0</v>
      </c>
      <c r="P37" s="2">
        <f t="shared" si="3"/>
        <v>0</v>
      </c>
      <c r="R37" s="2" cm="1">
        <f t="array" ref="R37">INDEX(Table2[Actual depth, ft MD], MATCH(1, (Compared!$N37=Table2[Well Name
Actual])*(Compared!$H37=Table2[Campaign]), 0))</f>
        <v>7065.0000000000009</v>
      </c>
      <c r="S37" s="5">
        <f t="shared" si="4"/>
        <v>0</v>
      </c>
      <c r="W37" t="s">
        <v>44</v>
      </c>
      <c r="X37" s="2">
        <f t="shared" si="5"/>
        <v>9000</v>
      </c>
    </row>
    <row r="38" spans="2:24" x14ac:dyDescent="0.3">
      <c r="B38" t="s">
        <v>57</v>
      </c>
      <c r="C38" t="s">
        <v>61</v>
      </c>
      <c r="D38" s="5">
        <v>4325</v>
      </c>
      <c r="E38" s="5">
        <v>10.916666666666666</v>
      </c>
      <c r="F38" s="5"/>
      <c r="H38" t="s">
        <v>57</v>
      </c>
      <c r="I38" t="s">
        <v>61</v>
      </c>
      <c r="J38" s="5">
        <v>4325</v>
      </c>
      <c r="K38" s="5">
        <v>10.916666666666675</v>
      </c>
      <c r="M38" s="5" t="b">
        <f t="shared" si="0"/>
        <v>1</v>
      </c>
      <c r="N38" t="str">
        <f t="shared" si="1"/>
        <v>MBI-1</v>
      </c>
      <c r="O38" s="2">
        <f t="shared" si="2"/>
        <v>0</v>
      </c>
      <c r="P38" s="2">
        <f t="shared" si="3"/>
        <v>0</v>
      </c>
      <c r="R38" s="2" cm="1">
        <f t="array" ref="R38">INDEX(Table2[Actual depth, ft MD], MATCH(1, (Compared!$N38=Table2[Well Name
Actual])*(Compared!$H38=Table2[Campaign]), 0))</f>
        <v>4325</v>
      </c>
      <c r="S38" s="5">
        <f t="shared" si="4"/>
        <v>0</v>
      </c>
      <c r="W38" t="s">
        <v>45</v>
      </c>
      <c r="X38" s="2">
        <f t="shared" si="5"/>
        <v>8050.0000000000009</v>
      </c>
    </row>
    <row r="39" spans="2:24" x14ac:dyDescent="0.3">
      <c r="B39" t="s">
        <v>57</v>
      </c>
      <c r="C39" t="s">
        <v>62</v>
      </c>
      <c r="D39" s="5">
        <v>4287</v>
      </c>
      <c r="E39" s="5">
        <v>46.229166666666664</v>
      </c>
      <c r="F39" s="5"/>
      <c r="H39" t="s">
        <v>57</v>
      </c>
      <c r="I39" t="s">
        <v>62</v>
      </c>
      <c r="J39" s="53">
        <v>5263</v>
      </c>
      <c r="K39" s="5">
        <v>45.229166666666671</v>
      </c>
      <c r="M39" s="54" t="b">
        <f t="shared" si="0"/>
        <v>1</v>
      </c>
      <c r="N39" s="55" t="str">
        <f t="shared" si="1"/>
        <v>WWA-8</v>
      </c>
      <c r="O39" s="56">
        <f t="shared" si="2"/>
        <v>-976</v>
      </c>
      <c r="P39" s="56">
        <f t="shared" si="3"/>
        <v>0.99999999999999289</v>
      </c>
      <c r="R39" s="2" cm="1">
        <f t="array" ref="R39">INDEX(Table2[Actual depth, ft MD], MATCH(1, (Compared!$N39=Table2[Well Name
Actual])*(Compared!$H39=Table2[Campaign]), 0))</f>
        <v>5263</v>
      </c>
      <c r="S39" s="5">
        <f t="shared" si="4"/>
        <v>-976</v>
      </c>
      <c r="U39" s="57">
        <v>4287</v>
      </c>
      <c r="W39" t="s">
        <v>47</v>
      </c>
      <c r="X39" s="2">
        <f t="shared" si="5"/>
        <v>5497</v>
      </c>
    </row>
    <row r="40" spans="2:24" x14ac:dyDescent="0.3">
      <c r="B40" t="s">
        <v>57</v>
      </c>
      <c r="C40" t="s">
        <v>63</v>
      </c>
      <c r="D40" s="5">
        <v>7158</v>
      </c>
      <c r="E40" s="5">
        <v>19.083333333333332</v>
      </c>
      <c r="F40" s="5"/>
      <c r="H40" t="s">
        <v>57</v>
      </c>
      <c r="I40" t="s">
        <v>63</v>
      </c>
      <c r="J40" s="5">
        <v>7158</v>
      </c>
      <c r="K40" s="5">
        <v>18.458333333333339</v>
      </c>
      <c r="M40" s="5" t="b">
        <f t="shared" si="0"/>
        <v>1</v>
      </c>
      <c r="N40" t="str">
        <f t="shared" si="1"/>
        <v>WWA-9</v>
      </c>
      <c r="O40" s="2">
        <f t="shared" si="2"/>
        <v>0</v>
      </c>
      <c r="P40" s="2">
        <f t="shared" si="3"/>
        <v>0.62499999999999289</v>
      </c>
      <c r="R40" s="2" cm="1">
        <f t="array" ref="R40">INDEX(Table2[Actual depth, ft MD], MATCH(1, (Compared!$N40=Table2[Well Name
Actual])*(Compared!$H40=Table2[Campaign]), 0))</f>
        <v>7158</v>
      </c>
      <c r="S40" s="5">
        <f t="shared" si="4"/>
        <v>0</v>
      </c>
      <c r="W40" t="s">
        <v>46</v>
      </c>
      <c r="X40" s="2">
        <f t="shared" si="5"/>
        <v>5484</v>
      </c>
    </row>
    <row r="41" spans="2:24" x14ac:dyDescent="0.3">
      <c r="W41" t="s">
        <v>50</v>
      </c>
      <c r="X41" s="2">
        <f t="shared" si="5"/>
        <v>9000</v>
      </c>
    </row>
    <row r="42" spans="2:24" x14ac:dyDescent="0.3">
      <c r="W42" t="s">
        <v>49</v>
      </c>
      <c r="X42" s="2" t="e">
        <f t="shared" si="5"/>
        <v>#N/A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43D3C-004C-45A1-80AE-830257BE95A6}">
  <dimension ref="B2:I11"/>
  <sheetViews>
    <sheetView showGridLines="0" topLeftCell="A78" workbookViewId="0">
      <selection activeCell="E95" sqref="E95"/>
    </sheetView>
  </sheetViews>
  <sheetFormatPr defaultColWidth="9.109375" defaultRowHeight="14.4" x14ac:dyDescent="0.3"/>
  <cols>
    <col min="1" max="1" width="4.109375" style="40" customWidth="1"/>
    <col min="2" max="2" width="10.44140625" style="46" bestFit="1" customWidth="1"/>
    <col min="3" max="3" width="22.44140625" style="40" bestFit="1" customWidth="1"/>
    <col min="4" max="4" width="33.44140625" style="40" bestFit="1" customWidth="1"/>
    <col min="5" max="5" width="20.6640625" style="40" customWidth="1"/>
    <col min="6" max="16384" width="9.109375" style="40"/>
  </cols>
  <sheetData>
    <row r="2" spans="2:9" ht="18" x14ac:dyDescent="0.3">
      <c r="B2" s="59" t="s">
        <v>662</v>
      </c>
      <c r="C2" s="59"/>
      <c r="D2" s="59"/>
      <c r="E2" s="59"/>
    </row>
    <row r="4" spans="2:9" s="42" customFormat="1" x14ac:dyDescent="0.3">
      <c r="B4" s="41" t="s">
        <v>663</v>
      </c>
      <c r="C4" s="41" t="s">
        <v>664</v>
      </c>
      <c r="D4" s="41" t="s">
        <v>2</v>
      </c>
      <c r="E4" s="41" t="s">
        <v>253</v>
      </c>
    </row>
    <row r="5" spans="2:9" s="46" customFormat="1" ht="57.6" x14ac:dyDescent="0.3">
      <c r="B5" s="43">
        <v>2</v>
      </c>
      <c r="C5" s="44" t="s">
        <v>197</v>
      </c>
      <c r="D5" s="44" t="s">
        <v>665</v>
      </c>
      <c r="E5" s="45" t="s">
        <v>666</v>
      </c>
      <c r="I5" s="47"/>
    </row>
    <row r="6" spans="2:9" s="46" customFormat="1" ht="57.6" x14ac:dyDescent="0.3">
      <c r="B6" s="43">
        <v>2</v>
      </c>
      <c r="C6" s="44" t="s">
        <v>201</v>
      </c>
      <c r="D6" s="44" t="s">
        <v>667</v>
      </c>
      <c r="E6" s="45" t="s">
        <v>668</v>
      </c>
      <c r="I6" s="47"/>
    </row>
    <row r="7" spans="2:9" s="46" customFormat="1" ht="86.4" x14ac:dyDescent="0.3">
      <c r="B7" s="43">
        <v>2</v>
      </c>
      <c r="C7" s="48" t="s">
        <v>214</v>
      </c>
      <c r="D7" s="44" t="s">
        <v>669</v>
      </c>
      <c r="E7" s="45" t="s">
        <v>670</v>
      </c>
    </row>
    <row r="8" spans="2:9" s="46" customFormat="1" ht="72" x14ac:dyDescent="0.3">
      <c r="B8" s="43">
        <v>2</v>
      </c>
      <c r="C8" s="48" t="s">
        <v>225</v>
      </c>
      <c r="D8" s="44" t="s">
        <v>671</v>
      </c>
      <c r="E8" s="45" t="s">
        <v>672</v>
      </c>
    </row>
    <row r="9" spans="2:9" ht="72" x14ac:dyDescent="0.3">
      <c r="B9" s="49">
        <v>2</v>
      </c>
      <c r="C9" s="50" t="s">
        <v>231</v>
      </c>
      <c r="D9" s="50" t="s">
        <v>673</v>
      </c>
      <c r="E9" s="51" t="s">
        <v>674</v>
      </c>
    </row>
    <row r="10" spans="2:9" ht="72" x14ac:dyDescent="0.3">
      <c r="B10" s="49">
        <v>2</v>
      </c>
      <c r="C10" s="50" t="s">
        <v>239</v>
      </c>
      <c r="D10" s="50" t="s">
        <v>675</v>
      </c>
      <c r="E10" s="51" t="s">
        <v>676</v>
      </c>
    </row>
    <row r="11" spans="2:9" ht="129.6" x14ac:dyDescent="0.3">
      <c r="B11" s="43">
        <v>2</v>
      </c>
      <c r="C11" s="44" t="s">
        <v>247</v>
      </c>
      <c r="D11" s="44" t="s">
        <v>677</v>
      </c>
      <c r="E11" s="45" t="s">
        <v>678</v>
      </c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645E-88BD-4253-9888-66443A3D4374}">
  <dimension ref="A1"/>
  <sheetViews>
    <sheetView workbookViewId="0"/>
  </sheetViews>
  <sheetFormatPr defaultRowHeight="13.8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3C59-2CCE-4A98-BAF0-3A794FAA60BD}">
  <dimension ref="B1:I56"/>
  <sheetViews>
    <sheetView workbookViewId="0">
      <selection sqref="A1:A1048576"/>
    </sheetView>
  </sheetViews>
  <sheetFormatPr defaultRowHeight="13.8" x14ac:dyDescent="0.3"/>
  <cols>
    <col min="1" max="1" width="3.6640625" customWidth="1"/>
    <col min="2" max="2" width="19.44140625" bestFit="1" customWidth="1"/>
    <col min="3" max="3" width="9.88671875" bestFit="1" customWidth="1"/>
    <col min="4" max="4" width="6.5546875" bestFit="1" customWidth="1"/>
    <col min="5" max="5" width="5.44140625" bestFit="1" customWidth="1"/>
    <col min="6" max="6" width="12.6640625" bestFit="1" customWidth="1"/>
    <col min="7" max="7" width="4.33203125" bestFit="1" customWidth="1"/>
    <col min="8" max="8" width="3.5546875" customWidth="1"/>
    <col min="9" max="9" width="8.5546875" bestFit="1" customWidth="1"/>
  </cols>
  <sheetData>
    <row r="1" spans="2:9" ht="15.6" x14ac:dyDescent="0.3">
      <c r="B1" s="16" t="s">
        <v>600</v>
      </c>
      <c r="C1" s="16"/>
      <c r="D1" s="16"/>
      <c r="E1" s="16"/>
      <c r="F1" s="16"/>
      <c r="G1" s="16"/>
      <c r="H1" s="16"/>
      <c r="I1" s="16"/>
    </row>
    <row r="3" spans="2:9" x14ac:dyDescent="0.3">
      <c r="B3" s="23"/>
      <c r="C3" s="23"/>
      <c r="D3" s="23"/>
      <c r="E3" s="23"/>
      <c r="F3" s="23"/>
    </row>
    <row r="4" spans="2:9" x14ac:dyDescent="0.3">
      <c r="B4" s="13" t="s">
        <v>1</v>
      </c>
      <c r="C4" s="13" t="s">
        <v>2</v>
      </c>
      <c r="D4" s="13" t="s">
        <v>15</v>
      </c>
      <c r="E4" s="13" t="s">
        <v>34</v>
      </c>
      <c r="F4" s="13" t="s">
        <v>51</v>
      </c>
    </row>
    <row r="5" spans="2:9" x14ac:dyDescent="0.3">
      <c r="B5" s="8" t="s">
        <v>15</v>
      </c>
      <c r="C5" s="8" t="s">
        <v>16</v>
      </c>
      <c r="D5" s="5">
        <f>IFERROR(Pivot.Master!AO5*1000/Pivot.Master!AG5, 0)</f>
        <v>241.30358874878783</v>
      </c>
      <c r="E5" s="5"/>
      <c r="F5" s="5"/>
    </row>
    <row r="6" spans="2:9" x14ac:dyDescent="0.3">
      <c r="B6" s="8" t="s">
        <v>15</v>
      </c>
      <c r="C6" s="8" t="s">
        <v>22</v>
      </c>
      <c r="D6" s="5">
        <f>IFERROR(Pivot.Master!AO6*1000/Pivot.Master!AG6, 0)</f>
        <v>224.93333333333356</v>
      </c>
      <c r="E6" s="5"/>
      <c r="F6" s="5"/>
    </row>
    <row r="7" spans="2:9" x14ac:dyDescent="0.3">
      <c r="B7" s="22" t="s">
        <v>15</v>
      </c>
      <c r="C7" s="8" t="s">
        <v>28</v>
      </c>
      <c r="D7" s="5">
        <f>IFERROR(Pivot.Master!AO7*1000/Pivot.Master!AG7, 0)</f>
        <v>221.75957098167757</v>
      </c>
      <c r="E7" s="5"/>
      <c r="F7" s="5"/>
    </row>
    <row r="8" spans="2:9" x14ac:dyDescent="0.3">
      <c r="B8" s="8" t="s">
        <v>34</v>
      </c>
      <c r="C8" s="8" t="s">
        <v>35</v>
      </c>
      <c r="D8" s="5"/>
      <c r="E8" s="5">
        <f>IFERROR(Pivot.Master!AP8*1000/Pivot.Master!AH8, 0)</f>
        <v>405.40909090909128</v>
      </c>
      <c r="F8" s="5"/>
    </row>
    <row r="9" spans="2:9" x14ac:dyDescent="0.3">
      <c r="B9" s="22" t="s">
        <v>34</v>
      </c>
      <c r="C9" s="8" t="s">
        <v>41</v>
      </c>
      <c r="D9" s="5"/>
      <c r="E9" s="5">
        <f>IFERROR(Pivot.Master!AP9*1000/Pivot.Master!AH9, 0)</f>
        <v>377.19943328610748</v>
      </c>
      <c r="F9" s="5"/>
    </row>
    <row r="10" spans="2:9" x14ac:dyDescent="0.3">
      <c r="B10" s="8" t="s">
        <v>51</v>
      </c>
      <c r="C10" s="8" t="s">
        <v>52</v>
      </c>
      <c r="D10" s="5"/>
      <c r="E10" s="5"/>
      <c r="F10" s="5">
        <f>IFERROR(Pivot.Master!AQ10*1000/Pivot.Master!AI10, 0)</f>
        <v>121.16237303106143</v>
      </c>
    </row>
    <row r="11" spans="2:9" x14ac:dyDescent="0.3">
      <c r="B11" s="22" t="s">
        <v>51</v>
      </c>
      <c r="C11" s="8" t="s">
        <v>57</v>
      </c>
      <c r="D11" s="5"/>
      <c r="E11" s="5"/>
      <c r="F11" s="5">
        <f>IFERROR(Pivot.Master!AQ11*1000/Pivot.Master!AI11, 0)</f>
        <v>239.26586102719054</v>
      </c>
    </row>
    <row r="35" spans="2:8" x14ac:dyDescent="0.3">
      <c r="B35" t="s">
        <v>601</v>
      </c>
      <c r="C35">
        <v>600</v>
      </c>
      <c r="D35" t="s">
        <v>604</v>
      </c>
      <c r="F35" t="s">
        <v>613</v>
      </c>
    </row>
    <row r="36" spans="2:8" x14ac:dyDescent="0.3">
      <c r="B36" t="s">
        <v>602</v>
      </c>
      <c r="C36">
        <v>20</v>
      </c>
      <c r="D36" t="s">
        <v>603</v>
      </c>
    </row>
    <row r="37" spans="2:8" x14ac:dyDescent="0.3">
      <c r="B37" t="s">
        <v>605</v>
      </c>
      <c r="C37">
        <v>30</v>
      </c>
      <c r="D37" t="s">
        <v>603</v>
      </c>
      <c r="F37" t="s">
        <v>614</v>
      </c>
    </row>
    <row r="38" spans="2:8" x14ac:dyDescent="0.3">
      <c r="B38" t="s">
        <v>611</v>
      </c>
      <c r="C38">
        <f>C36-C37</f>
        <v>-10</v>
      </c>
      <c r="D38" t="s">
        <v>603</v>
      </c>
      <c r="F38" t="s">
        <v>615</v>
      </c>
    </row>
    <row r="40" spans="2:8" x14ac:dyDescent="0.3">
      <c r="F40" t="s">
        <v>616</v>
      </c>
      <c r="G40">
        <v>600</v>
      </c>
      <c r="H40" t="s">
        <v>604</v>
      </c>
    </row>
    <row r="41" spans="2:8" x14ac:dyDescent="0.3">
      <c r="B41" s="20" t="s">
        <v>612</v>
      </c>
      <c r="F41" t="s">
        <v>623</v>
      </c>
      <c r="G41">
        <v>30</v>
      </c>
      <c r="H41" t="s">
        <v>617</v>
      </c>
    </row>
    <row r="42" spans="2:8" x14ac:dyDescent="0.3">
      <c r="B42" t="s">
        <v>606</v>
      </c>
      <c r="C42">
        <f>C35/C36</f>
        <v>30</v>
      </c>
      <c r="D42" t="s">
        <v>600</v>
      </c>
      <c r="F42" t="s">
        <v>624</v>
      </c>
      <c r="G42">
        <v>10</v>
      </c>
      <c r="H42" t="s">
        <v>617</v>
      </c>
    </row>
    <row r="43" spans="2:8" x14ac:dyDescent="0.3">
      <c r="B43" t="s">
        <v>608</v>
      </c>
      <c r="C43">
        <f>C35/C42</f>
        <v>20</v>
      </c>
      <c r="D43" t="s">
        <v>600</v>
      </c>
    </row>
    <row r="44" spans="2:8" x14ac:dyDescent="0.3">
      <c r="B44" t="s">
        <v>607</v>
      </c>
      <c r="C44">
        <f>C43-C42</f>
        <v>-10</v>
      </c>
      <c r="D44" t="s">
        <v>600</v>
      </c>
    </row>
    <row r="45" spans="2:8" x14ac:dyDescent="0.3">
      <c r="F45" t="s">
        <v>619</v>
      </c>
      <c r="G45">
        <f>(G41+G42)</f>
        <v>40</v>
      </c>
      <c r="H45" t="s">
        <v>600</v>
      </c>
    </row>
    <row r="46" spans="2:8" x14ac:dyDescent="0.3">
      <c r="B46" t="s">
        <v>609</v>
      </c>
      <c r="C46">
        <f>C44*C37</f>
        <v>-300</v>
      </c>
      <c r="D46" t="s">
        <v>604</v>
      </c>
      <c r="F46" s="31" t="s">
        <v>620</v>
      </c>
      <c r="G46" s="31">
        <f>G40/G45</f>
        <v>15</v>
      </c>
      <c r="H46" s="31" t="s">
        <v>618</v>
      </c>
    </row>
    <row r="48" spans="2:8" x14ac:dyDescent="0.3">
      <c r="B48" t="s">
        <v>610</v>
      </c>
      <c r="C48">
        <f>C42*C37</f>
        <v>900</v>
      </c>
      <c r="D48" t="s">
        <v>604</v>
      </c>
      <c r="F48" t="s">
        <v>621</v>
      </c>
      <c r="G48">
        <v>30</v>
      </c>
      <c r="H48" t="s">
        <v>600</v>
      </c>
    </row>
    <row r="49" spans="6:8" x14ac:dyDescent="0.3">
      <c r="F49" s="31" t="s">
        <v>622</v>
      </c>
      <c r="G49" s="31">
        <f>G40/G48</f>
        <v>20</v>
      </c>
      <c r="H49" s="31" t="s">
        <v>618</v>
      </c>
    </row>
    <row r="51" spans="6:8" x14ac:dyDescent="0.3">
      <c r="F51" t="s">
        <v>625</v>
      </c>
      <c r="G51">
        <f>G46-G49</f>
        <v>-5</v>
      </c>
      <c r="H51" t="s">
        <v>603</v>
      </c>
    </row>
    <row r="53" spans="6:8" x14ac:dyDescent="0.3">
      <c r="F53" t="s">
        <v>616</v>
      </c>
      <c r="G53">
        <v>600</v>
      </c>
      <c r="H53" t="s">
        <v>604</v>
      </c>
    </row>
    <row r="54" spans="6:8" x14ac:dyDescent="0.3">
      <c r="F54" t="s">
        <v>626</v>
      </c>
      <c r="G54">
        <v>1</v>
      </c>
      <c r="H54" t="s">
        <v>603</v>
      </c>
    </row>
    <row r="55" spans="6:8" x14ac:dyDescent="0.3">
      <c r="F55" t="s">
        <v>627</v>
      </c>
      <c r="G55" s="32">
        <v>0.15</v>
      </c>
    </row>
    <row r="56" spans="6:8" x14ac:dyDescent="0.3">
      <c r="F56" t="s">
        <v>628</v>
      </c>
      <c r="G56" s="33">
        <f>G54*(1-G55)</f>
        <v>0.85</v>
      </c>
      <c r="H56" t="s">
        <v>603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1503-B41E-474D-B0D2-0BAF6C213F16}">
  <dimension ref="A1:I4"/>
  <sheetViews>
    <sheetView workbookViewId="0">
      <selection activeCell="I4" sqref="I4"/>
    </sheetView>
  </sheetViews>
  <sheetFormatPr defaultRowHeight="13.8" x14ac:dyDescent="0.3"/>
  <cols>
    <col min="1" max="1" width="11.44140625" bestFit="1" customWidth="1"/>
    <col min="2" max="2" width="14.88671875" bestFit="1" customWidth="1"/>
    <col min="3" max="3" width="18.33203125" bestFit="1" customWidth="1"/>
    <col min="4" max="6" width="16.33203125" bestFit="1" customWidth="1"/>
    <col min="7" max="7" width="24.88671875" bestFit="1" customWidth="1"/>
    <col min="8" max="8" width="14.109375" bestFit="1" customWidth="1"/>
    <col min="9" max="9" width="23.109375" bestFit="1" customWidth="1"/>
  </cols>
  <sheetData>
    <row r="1" spans="1:9" x14ac:dyDescent="0.3">
      <c r="A1" s="8" t="s">
        <v>594</v>
      </c>
    </row>
    <row r="3" spans="1:9" x14ac:dyDescent="0.3">
      <c r="A3" t="s">
        <v>585</v>
      </c>
      <c r="B3" t="s">
        <v>586</v>
      </c>
      <c r="C3" t="s">
        <v>587</v>
      </c>
      <c r="D3" t="s">
        <v>588</v>
      </c>
      <c r="E3" t="s">
        <v>589</v>
      </c>
      <c r="F3" t="s">
        <v>590</v>
      </c>
      <c r="G3" t="s">
        <v>591</v>
      </c>
      <c r="H3" t="s">
        <v>592</v>
      </c>
      <c r="I3" t="s">
        <v>593</v>
      </c>
    </row>
    <row r="4" spans="1:9" x14ac:dyDescent="0.3">
      <c r="A4">
        <v>47</v>
      </c>
      <c r="B4" t="s">
        <v>51</v>
      </c>
      <c r="C4" t="s">
        <v>52</v>
      </c>
      <c r="D4" t="s">
        <v>97</v>
      </c>
      <c r="E4" t="s">
        <v>105</v>
      </c>
      <c r="F4" t="s">
        <v>110</v>
      </c>
      <c r="G4" t="s">
        <v>116</v>
      </c>
      <c r="H4" t="s">
        <v>56</v>
      </c>
      <c r="I4">
        <v>1977239.44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AE07-D027-4CB8-A011-20732A450865}">
  <dimension ref="A1:G30"/>
  <sheetViews>
    <sheetView topLeftCell="A10" zoomScale="160" zoomScaleNormal="160" workbookViewId="0">
      <selection activeCell="A11" activeCellId="1" sqref="A7 A9:A12 A14:A29"/>
    </sheetView>
  </sheetViews>
  <sheetFormatPr defaultRowHeight="13.8" x14ac:dyDescent="0.3"/>
  <cols>
    <col min="1" max="1" width="38.33203125" bestFit="1" customWidth="1"/>
    <col min="2" max="2" width="14.5546875" bestFit="1" customWidth="1"/>
    <col min="3" max="5" width="10.33203125" bestFit="1" customWidth="1"/>
    <col min="6" max="6" width="11.33203125" bestFit="1" customWidth="1"/>
    <col min="7" max="13" width="11" bestFit="1" customWidth="1"/>
    <col min="14" max="14" width="10.88671875" bestFit="1" customWidth="1"/>
    <col min="15" max="15" width="10" bestFit="1" customWidth="1"/>
    <col min="16" max="17" width="11" bestFit="1" customWidth="1"/>
    <col min="18" max="18" width="10" bestFit="1" customWidth="1"/>
    <col min="19" max="22" width="11" bestFit="1" customWidth="1"/>
    <col min="23" max="23" width="10" bestFit="1" customWidth="1"/>
    <col min="24" max="30" width="11" bestFit="1" customWidth="1"/>
    <col min="31" max="31" width="12" bestFit="1" customWidth="1"/>
    <col min="32" max="37" width="11" bestFit="1" customWidth="1"/>
    <col min="38" max="38" width="10" bestFit="1" customWidth="1"/>
    <col min="39" max="41" width="11" bestFit="1" customWidth="1"/>
    <col min="42" max="42" width="12" bestFit="1" customWidth="1"/>
  </cols>
  <sheetData>
    <row r="1" spans="1:7" x14ac:dyDescent="0.3">
      <c r="A1" s="3" t="s">
        <v>0</v>
      </c>
      <c r="B1" t="s" vm="1">
        <v>579</v>
      </c>
    </row>
    <row r="3" spans="1:7" x14ac:dyDescent="0.3">
      <c r="A3" s="3" t="s">
        <v>91</v>
      </c>
      <c r="B3" s="3" t="s">
        <v>580</v>
      </c>
    </row>
    <row r="4" spans="1:7" x14ac:dyDescent="0.3">
      <c r="A4" s="3" t="s">
        <v>504</v>
      </c>
      <c r="B4" t="s">
        <v>53</v>
      </c>
      <c r="C4" t="s">
        <v>54</v>
      </c>
      <c r="D4" t="s">
        <v>55</v>
      </c>
      <c r="E4" t="s">
        <v>56</v>
      </c>
    </row>
    <row r="5" spans="1:7" x14ac:dyDescent="0.3">
      <c r="A5" s="4" t="s">
        <v>105</v>
      </c>
      <c r="B5" s="5"/>
      <c r="C5" s="5"/>
      <c r="D5" s="5"/>
      <c r="E5" s="5"/>
    </row>
    <row r="6" spans="1:7" x14ac:dyDescent="0.3">
      <c r="A6" s="24" t="s">
        <v>127</v>
      </c>
      <c r="B6" s="5"/>
      <c r="C6" s="5"/>
      <c r="D6" s="5"/>
      <c r="E6" s="5"/>
    </row>
    <row r="7" spans="1:7" x14ac:dyDescent="0.3">
      <c r="A7" s="25" t="s">
        <v>127</v>
      </c>
      <c r="B7" s="5">
        <v>12864.21</v>
      </c>
      <c r="C7" s="5"/>
      <c r="D7" s="5"/>
      <c r="E7" s="5"/>
    </row>
    <row r="8" spans="1:7" x14ac:dyDescent="0.3">
      <c r="A8" s="24" t="s">
        <v>106</v>
      </c>
      <c r="B8" s="5"/>
      <c r="C8" s="5"/>
      <c r="D8" s="5"/>
      <c r="E8" s="5"/>
    </row>
    <row r="9" spans="1:7" x14ac:dyDescent="0.3">
      <c r="A9" s="25" t="s">
        <v>107</v>
      </c>
      <c r="B9" s="5">
        <v>395838.88</v>
      </c>
      <c r="C9" s="5">
        <v>325171.96999999997</v>
      </c>
      <c r="D9" s="27">
        <v>299595.78999999998</v>
      </c>
      <c r="E9" s="27">
        <v>304089.61</v>
      </c>
      <c r="G9" t="s">
        <v>582</v>
      </c>
    </row>
    <row r="10" spans="1:7" x14ac:dyDescent="0.3">
      <c r="A10" s="25" t="s">
        <v>118</v>
      </c>
      <c r="B10" s="5">
        <v>457313.66</v>
      </c>
      <c r="C10" s="5"/>
      <c r="D10" s="5"/>
      <c r="E10" s="5"/>
    </row>
    <row r="11" spans="1:7" x14ac:dyDescent="0.3">
      <c r="A11" s="25" t="s">
        <v>108</v>
      </c>
      <c r="B11" s="5">
        <v>133859.92000000001</v>
      </c>
      <c r="C11" s="5">
        <v>217969.05</v>
      </c>
      <c r="D11" s="27">
        <v>397730.2</v>
      </c>
      <c r="E11" s="27">
        <v>432393.83</v>
      </c>
      <c r="G11" t="s">
        <v>581</v>
      </c>
    </row>
    <row r="12" spans="1:7" x14ac:dyDescent="0.3">
      <c r="A12" s="25" t="s">
        <v>109</v>
      </c>
      <c r="B12" s="5">
        <v>76817.64</v>
      </c>
      <c r="C12" s="5">
        <v>73907.16</v>
      </c>
      <c r="D12" s="5">
        <v>57089.09</v>
      </c>
      <c r="E12" s="5">
        <v>64532.62</v>
      </c>
    </row>
    <row r="13" spans="1:7" x14ac:dyDescent="0.3">
      <c r="A13" s="24" t="s">
        <v>110</v>
      </c>
      <c r="B13" s="5"/>
      <c r="C13" s="5"/>
      <c r="D13" s="5"/>
      <c r="E13" s="5"/>
    </row>
    <row r="14" spans="1:7" x14ac:dyDescent="0.3">
      <c r="A14" s="25" t="s">
        <v>111</v>
      </c>
      <c r="B14" s="5">
        <v>103071.13</v>
      </c>
      <c r="C14" s="5">
        <v>129993.89</v>
      </c>
      <c r="D14" s="5">
        <v>131706.28</v>
      </c>
      <c r="E14" s="5">
        <v>152464.29</v>
      </c>
    </row>
    <row r="15" spans="1:7" x14ac:dyDescent="0.3">
      <c r="A15" s="25" t="s">
        <v>112</v>
      </c>
      <c r="B15" s="27">
        <v>-12705</v>
      </c>
      <c r="C15" s="5">
        <v>88611</v>
      </c>
      <c r="D15" s="5">
        <v>84413</v>
      </c>
      <c r="E15" s="5">
        <v>76948.75</v>
      </c>
    </row>
    <row r="16" spans="1:7" x14ac:dyDescent="0.3">
      <c r="A16" s="25" t="s">
        <v>113</v>
      </c>
      <c r="B16" s="5">
        <v>75718.2</v>
      </c>
      <c r="C16" s="5">
        <v>76816.73</v>
      </c>
      <c r="D16" s="5">
        <v>55441.94</v>
      </c>
      <c r="E16" s="5">
        <v>75380.460000000006</v>
      </c>
    </row>
    <row r="17" spans="1:7" x14ac:dyDescent="0.3">
      <c r="A17" s="25" t="s">
        <v>114</v>
      </c>
      <c r="B17" s="5">
        <v>439716.99</v>
      </c>
      <c r="C17" s="5">
        <v>402650.92</v>
      </c>
      <c r="D17" s="5">
        <v>450613.83</v>
      </c>
      <c r="E17" s="5">
        <v>644909.26</v>
      </c>
    </row>
    <row r="18" spans="1:7" x14ac:dyDescent="0.3">
      <c r="A18" s="25" t="s">
        <v>115</v>
      </c>
      <c r="B18" s="5">
        <v>1543621.9</v>
      </c>
      <c r="C18" s="5">
        <v>1455536.41</v>
      </c>
      <c r="D18" s="26">
        <v>1675768.33</v>
      </c>
      <c r="E18" s="26">
        <v>2358033.9800000004</v>
      </c>
      <c r="G18" t="s">
        <v>584</v>
      </c>
    </row>
    <row r="19" spans="1:7" x14ac:dyDescent="0.3">
      <c r="A19" s="25" t="s">
        <v>116</v>
      </c>
      <c r="B19" s="5">
        <v>334786.2</v>
      </c>
      <c r="C19" s="5">
        <v>341813.33</v>
      </c>
      <c r="D19" s="5">
        <v>416441.82</v>
      </c>
      <c r="E19" s="28">
        <v>1977239.44</v>
      </c>
      <c r="G19" t="s">
        <v>583</v>
      </c>
    </row>
    <row r="20" spans="1:7" x14ac:dyDescent="0.3">
      <c r="A20" s="25" t="s">
        <v>117</v>
      </c>
      <c r="B20" s="5">
        <v>71177</v>
      </c>
      <c r="C20" s="5">
        <v>66339.490000000005</v>
      </c>
      <c r="D20" s="5">
        <v>94771.95</v>
      </c>
      <c r="E20" s="5">
        <v>93867.15</v>
      </c>
    </row>
    <row r="21" spans="1:7" x14ac:dyDescent="0.3">
      <c r="A21" s="25" t="s">
        <v>118</v>
      </c>
      <c r="B21" s="26">
        <v>-141778.44</v>
      </c>
      <c r="C21" s="5">
        <v>329171.23</v>
      </c>
      <c r="D21" s="26">
        <v>829062.51</v>
      </c>
      <c r="E21" s="5">
        <v>626075.37</v>
      </c>
      <c r="G21" t="s">
        <v>584</v>
      </c>
    </row>
    <row r="22" spans="1:7" x14ac:dyDescent="0.3">
      <c r="A22" s="25" t="s">
        <v>119</v>
      </c>
      <c r="B22" s="5">
        <v>117550.47</v>
      </c>
      <c r="C22" s="5">
        <v>76205.36</v>
      </c>
      <c r="D22" s="5">
        <v>150677.1</v>
      </c>
      <c r="E22" s="5">
        <v>185244.79</v>
      </c>
    </row>
    <row r="23" spans="1:7" x14ac:dyDescent="0.3">
      <c r="A23" s="25" t="s">
        <v>120</v>
      </c>
      <c r="B23" s="5">
        <v>68207.7</v>
      </c>
      <c r="C23" s="5">
        <v>61220.32</v>
      </c>
      <c r="D23" s="5">
        <v>88856.75</v>
      </c>
      <c r="E23" s="5">
        <v>104010.01</v>
      </c>
    </row>
    <row r="24" spans="1:7" x14ac:dyDescent="0.3">
      <c r="A24" s="25" t="s">
        <v>121</v>
      </c>
      <c r="B24" s="5">
        <v>417750.09000000008</v>
      </c>
      <c r="C24" s="5">
        <v>688367.79</v>
      </c>
      <c r="D24" s="26">
        <v>1827224.33</v>
      </c>
      <c r="E24" s="26">
        <v>1762720.88</v>
      </c>
      <c r="G24" t="s">
        <v>584</v>
      </c>
    </row>
    <row r="25" spans="1:7" x14ac:dyDescent="0.3">
      <c r="A25" s="25" t="s">
        <v>122</v>
      </c>
      <c r="B25" s="5"/>
      <c r="C25" s="5">
        <v>0</v>
      </c>
      <c r="D25" s="5">
        <v>0</v>
      </c>
      <c r="E25" s="5">
        <v>154684.51999999999</v>
      </c>
    </row>
    <row r="26" spans="1:7" x14ac:dyDescent="0.3">
      <c r="A26" s="25" t="s">
        <v>123</v>
      </c>
      <c r="B26" s="5">
        <v>200544.72999999998</v>
      </c>
      <c r="C26" s="5">
        <v>7081.19</v>
      </c>
      <c r="D26" s="5">
        <v>7103.95</v>
      </c>
      <c r="E26" s="5">
        <v>14360.42</v>
      </c>
    </row>
    <row r="27" spans="1:7" x14ac:dyDescent="0.3">
      <c r="A27" s="25" t="s">
        <v>142</v>
      </c>
      <c r="B27" s="5">
        <v>17890.25</v>
      </c>
      <c r="C27" s="5"/>
      <c r="D27" s="5"/>
      <c r="E27" s="5"/>
    </row>
    <row r="28" spans="1:7" x14ac:dyDescent="0.3">
      <c r="A28" s="25" t="s">
        <v>124</v>
      </c>
      <c r="B28" s="5">
        <v>1752.74</v>
      </c>
      <c r="C28" s="5">
        <v>1785.73</v>
      </c>
      <c r="D28" s="5">
        <v>2140.73</v>
      </c>
      <c r="E28" s="5">
        <v>2421.73</v>
      </c>
    </row>
    <row r="29" spans="1:7" x14ac:dyDescent="0.3">
      <c r="A29" s="25" t="s">
        <v>125</v>
      </c>
      <c r="B29" s="5">
        <v>185132.24</v>
      </c>
      <c r="C29" s="5">
        <v>80443.649999999994</v>
      </c>
      <c r="D29" s="5">
        <v>127652.64</v>
      </c>
      <c r="E29" s="5">
        <v>151322.99</v>
      </c>
    </row>
    <row r="30" spans="1:7" x14ac:dyDescent="0.3">
      <c r="G30" t="s">
        <v>595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C441-2030-47E5-95D0-21ED68C820A0}">
  <dimension ref="B2:J1140"/>
  <sheetViews>
    <sheetView workbookViewId="0">
      <pane xSplit="3" ySplit="4" topLeftCell="D1082" activePane="bottomRight" state="frozen"/>
      <selection pane="topRight" activeCell="D1" sqref="D1"/>
      <selection pane="bottomLeft" activeCell="A5" sqref="A5"/>
      <selection pane="bottomRight" activeCell="G1091" sqref="G1091"/>
    </sheetView>
  </sheetViews>
  <sheetFormatPr defaultRowHeight="13.8" x14ac:dyDescent="0.3"/>
  <cols>
    <col min="2" max="2" width="5" bestFit="1" customWidth="1"/>
    <col min="3" max="3" width="13.33203125" bestFit="1" customWidth="1"/>
    <col min="4" max="4" width="10.6640625" customWidth="1"/>
    <col min="5" max="5" width="18.6640625" bestFit="1" customWidth="1"/>
    <col min="6" max="7" width="34.44140625" bestFit="1" customWidth="1"/>
    <col min="8" max="8" width="35.109375" bestFit="1" customWidth="1"/>
    <col min="9" max="9" width="10.88671875" bestFit="1" customWidth="1"/>
    <col min="10" max="10" width="15.44140625" customWidth="1"/>
  </cols>
  <sheetData>
    <row r="2" spans="2:10" x14ac:dyDescent="0.3">
      <c r="B2" t="s">
        <v>101</v>
      </c>
      <c r="C2" t="s">
        <v>0</v>
      </c>
      <c r="D2" t="s">
        <v>2</v>
      </c>
      <c r="E2" t="s">
        <v>92</v>
      </c>
      <c r="F2" t="s">
        <v>93</v>
      </c>
      <c r="G2" t="s">
        <v>94</v>
      </c>
      <c r="H2" t="s">
        <v>95</v>
      </c>
      <c r="I2" t="s">
        <v>4</v>
      </c>
      <c r="J2" t="s">
        <v>102</v>
      </c>
    </row>
    <row r="3" spans="2:10" x14ac:dyDescent="0.3">
      <c r="B3">
        <v>1</v>
      </c>
      <c r="C3" s="1" t="s">
        <v>51</v>
      </c>
      <c r="D3" t="s">
        <v>52</v>
      </c>
      <c r="E3" t="s">
        <v>97</v>
      </c>
      <c r="F3" t="s">
        <v>103</v>
      </c>
      <c r="G3" t="s">
        <v>103</v>
      </c>
      <c r="H3" t="s">
        <v>103</v>
      </c>
      <c r="I3" t="s">
        <v>100</v>
      </c>
      <c r="J3" s="2">
        <v>-105457.27</v>
      </c>
    </row>
    <row r="4" spans="2:10" x14ac:dyDescent="0.3">
      <c r="B4">
        <v>2</v>
      </c>
      <c r="C4" s="1" t="s">
        <v>51</v>
      </c>
      <c r="D4" t="s">
        <v>52</v>
      </c>
      <c r="E4" t="s">
        <v>97</v>
      </c>
      <c r="F4" t="s">
        <v>104</v>
      </c>
      <c r="G4" t="s">
        <v>104</v>
      </c>
      <c r="H4" t="s">
        <v>104</v>
      </c>
      <c r="I4" t="s">
        <v>100</v>
      </c>
      <c r="J4" s="2">
        <v>160573.24</v>
      </c>
    </row>
    <row r="5" spans="2:10" x14ac:dyDescent="0.3">
      <c r="B5">
        <v>3</v>
      </c>
      <c r="C5" s="1" t="s">
        <v>51</v>
      </c>
      <c r="D5" t="s">
        <v>52</v>
      </c>
      <c r="E5" t="s">
        <v>97</v>
      </c>
      <c r="F5" t="s">
        <v>105</v>
      </c>
      <c r="G5" t="s">
        <v>106</v>
      </c>
      <c r="H5" t="s">
        <v>107</v>
      </c>
      <c r="I5" t="s">
        <v>100</v>
      </c>
      <c r="J5" s="2">
        <v>0</v>
      </c>
    </row>
    <row r="6" spans="2:10" x14ac:dyDescent="0.3">
      <c r="B6">
        <v>4</v>
      </c>
      <c r="C6" s="1" t="s">
        <v>51</v>
      </c>
      <c r="D6" t="s">
        <v>52</v>
      </c>
      <c r="E6" t="s">
        <v>97</v>
      </c>
      <c r="F6" t="s">
        <v>105</v>
      </c>
      <c r="G6" t="s">
        <v>106</v>
      </c>
      <c r="H6" t="s">
        <v>107</v>
      </c>
      <c r="I6" t="s">
        <v>53</v>
      </c>
      <c r="J6" s="2">
        <v>11935.55</v>
      </c>
    </row>
    <row r="7" spans="2:10" x14ac:dyDescent="0.3">
      <c r="B7">
        <v>5</v>
      </c>
      <c r="C7" s="1" t="s">
        <v>51</v>
      </c>
      <c r="D7" t="s">
        <v>52</v>
      </c>
      <c r="E7" t="s">
        <v>97</v>
      </c>
      <c r="F7" t="s">
        <v>105</v>
      </c>
      <c r="G7" t="s">
        <v>106</v>
      </c>
      <c r="H7" t="s">
        <v>107</v>
      </c>
      <c r="I7" t="s">
        <v>54</v>
      </c>
      <c r="J7" s="2">
        <v>325171.96999999997</v>
      </c>
    </row>
    <row r="8" spans="2:10" x14ac:dyDescent="0.3">
      <c r="B8">
        <v>6</v>
      </c>
      <c r="C8" s="1" t="s">
        <v>51</v>
      </c>
      <c r="D8" t="s">
        <v>52</v>
      </c>
      <c r="E8" t="s">
        <v>97</v>
      </c>
      <c r="F8" t="s">
        <v>105</v>
      </c>
      <c r="G8" t="s">
        <v>106</v>
      </c>
      <c r="H8" t="s">
        <v>107</v>
      </c>
      <c r="I8" t="s">
        <v>55</v>
      </c>
      <c r="J8" s="2">
        <v>299595.78999999998</v>
      </c>
    </row>
    <row r="9" spans="2:10" x14ac:dyDescent="0.3">
      <c r="B9">
        <v>7</v>
      </c>
      <c r="C9" s="1" t="s">
        <v>51</v>
      </c>
      <c r="D9" t="s">
        <v>52</v>
      </c>
      <c r="E9" t="s">
        <v>97</v>
      </c>
      <c r="F9" t="s">
        <v>105</v>
      </c>
      <c r="G9" t="s">
        <v>106</v>
      </c>
      <c r="H9" t="s">
        <v>107</v>
      </c>
      <c r="I9" t="s">
        <v>56</v>
      </c>
      <c r="J9" s="2">
        <v>304089.61</v>
      </c>
    </row>
    <row r="10" spans="2:10" x14ac:dyDescent="0.3">
      <c r="B10">
        <v>8</v>
      </c>
      <c r="C10" s="1" t="s">
        <v>51</v>
      </c>
      <c r="D10" t="s">
        <v>52</v>
      </c>
      <c r="E10" t="s">
        <v>97</v>
      </c>
      <c r="F10" t="s">
        <v>105</v>
      </c>
      <c r="G10" t="s">
        <v>106</v>
      </c>
      <c r="H10" t="s">
        <v>108</v>
      </c>
      <c r="I10" t="s">
        <v>100</v>
      </c>
      <c r="J10" s="2">
        <v>-149146.03</v>
      </c>
    </row>
    <row r="11" spans="2:10" x14ac:dyDescent="0.3">
      <c r="B11">
        <v>9</v>
      </c>
      <c r="C11" s="1" t="s">
        <v>51</v>
      </c>
      <c r="D11" t="s">
        <v>52</v>
      </c>
      <c r="E11" t="s">
        <v>97</v>
      </c>
      <c r="F11" t="s">
        <v>105</v>
      </c>
      <c r="G11" t="s">
        <v>106</v>
      </c>
      <c r="H11" t="s">
        <v>108</v>
      </c>
      <c r="I11" t="s">
        <v>53</v>
      </c>
      <c r="J11" s="2">
        <v>133859.92000000001</v>
      </c>
    </row>
    <row r="12" spans="2:10" x14ac:dyDescent="0.3">
      <c r="B12">
        <v>10</v>
      </c>
      <c r="C12" s="1" t="s">
        <v>51</v>
      </c>
      <c r="D12" t="s">
        <v>52</v>
      </c>
      <c r="E12" t="s">
        <v>97</v>
      </c>
      <c r="F12" t="s">
        <v>105</v>
      </c>
      <c r="G12" t="s">
        <v>106</v>
      </c>
      <c r="H12" t="s">
        <v>108</v>
      </c>
      <c r="I12" t="s">
        <v>54</v>
      </c>
      <c r="J12" s="2">
        <v>217969.05</v>
      </c>
    </row>
    <row r="13" spans="2:10" x14ac:dyDescent="0.3">
      <c r="B13">
        <v>11</v>
      </c>
      <c r="C13" s="1" t="s">
        <v>51</v>
      </c>
      <c r="D13" t="s">
        <v>52</v>
      </c>
      <c r="E13" t="s">
        <v>97</v>
      </c>
      <c r="F13" t="s">
        <v>105</v>
      </c>
      <c r="G13" t="s">
        <v>106</v>
      </c>
      <c r="H13" t="s">
        <v>108</v>
      </c>
      <c r="I13" t="s">
        <v>55</v>
      </c>
      <c r="J13" s="2">
        <v>397730.2</v>
      </c>
    </row>
    <row r="14" spans="2:10" x14ac:dyDescent="0.3">
      <c r="B14">
        <v>12</v>
      </c>
      <c r="C14" s="1" t="s">
        <v>51</v>
      </c>
      <c r="D14" t="s">
        <v>52</v>
      </c>
      <c r="E14" t="s">
        <v>97</v>
      </c>
      <c r="F14" t="s">
        <v>105</v>
      </c>
      <c r="G14" t="s">
        <v>106</v>
      </c>
      <c r="H14" t="s">
        <v>108</v>
      </c>
      <c r="I14" t="s">
        <v>56</v>
      </c>
      <c r="J14" s="2">
        <v>432393.83</v>
      </c>
    </row>
    <row r="15" spans="2:10" x14ac:dyDescent="0.3">
      <c r="B15">
        <v>13</v>
      </c>
      <c r="C15" s="1" t="s">
        <v>51</v>
      </c>
      <c r="D15" t="s">
        <v>52</v>
      </c>
      <c r="E15" t="s">
        <v>97</v>
      </c>
      <c r="F15" t="s">
        <v>105</v>
      </c>
      <c r="G15" t="s">
        <v>106</v>
      </c>
      <c r="H15" t="s">
        <v>109</v>
      </c>
      <c r="I15" t="s">
        <v>100</v>
      </c>
      <c r="J15" s="2">
        <v>0</v>
      </c>
    </row>
    <row r="16" spans="2:10" x14ac:dyDescent="0.3">
      <c r="B16">
        <v>14</v>
      </c>
      <c r="C16" s="1" t="s">
        <v>51</v>
      </c>
      <c r="D16" t="s">
        <v>52</v>
      </c>
      <c r="E16" t="s">
        <v>97</v>
      </c>
      <c r="F16" t="s">
        <v>105</v>
      </c>
      <c r="G16" t="s">
        <v>106</v>
      </c>
      <c r="H16" t="s">
        <v>109</v>
      </c>
      <c r="I16" t="s">
        <v>53</v>
      </c>
      <c r="J16" s="2">
        <v>-321.14999999999998</v>
      </c>
    </row>
    <row r="17" spans="2:10" x14ac:dyDescent="0.3">
      <c r="B17">
        <v>15</v>
      </c>
      <c r="C17" s="1" t="s">
        <v>51</v>
      </c>
      <c r="D17" t="s">
        <v>52</v>
      </c>
      <c r="E17" t="s">
        <v>97</v>
      </c>
      <c r="F17" t="s">
        <v>105</v>
      </c>
      <c r="G17" t="s">
        <v>106</v>
      </c>
      <c r="H17" t="s">
        <v>109</v>
      </c>
      <c r="I17" t="s">
        <v>54</v>
      </c>
      <c r="J17" s="2">
        <v>73907.16</v>
      </c>
    </row>
    <row r="18" spans="2:10" x14ac:dyDescent="0.3">
      <c r="B18">
        <v>16</v>
      </c>
      <c r="C18" s="1" t="s">
        <v>51</v>
      </c>
      <c r="D18" t="s">
        <v>52</v>
      </c>
      <c r="E18" t="s">
        <v>97</v>
      </c>
      <c r="F18" t="s">
        <v>105</v>
      </c>
      <c r="G18" t="s">
        <v>106</v>
      </c>
      <c r="H18" t="s">
        <v>109</v>
      </c>
      <c r="I18" t="s">
        <v>55</v>
      </c>
      <c r="J18" s="2">
        <v>57089.09</v>
      </c>
    </row>
    <row r="19" spans="2:10" x14ac:dyDescent="0.3">
      <c r="B19">
        <v>17</v>
      </c>
      <c r="C19" s="1" t="s">
        <v>51</v>
      </c>
      <c r="D19" t="s">
        <v>52</v>
      </c>
      <c r="E19" t="s">
        <v>97</v>
      </c>
      <c r="F19" t="s">
        <v>105</v>
      </c>
      <c r="G19" t="s">
        <v>106</v>
      </c>
      <c r="H19" t="s">
        <v>109</v>
      </c>
      <c r="I19" t="s">
        <v>56</v>
      </c>
      <c r="J19" s="2">
        <v>64532.62</v>
      </c>
    </row>
    <row r="20" spans="2:10" x14ac:dyDescent="0.3">
      <c r="B20">
        <v>18</v>
      </c>
      <c r="C20" s="1" t="s">
        <v>51</v>
      </c>
      <c r="D20" t="s">
        <v>52</v>
      </c>
      <c r="E20" t="s">
        <v>97</v>
      </c>
      <c r="F20" t="s">
        <v>105</v>
      </c>
      <c r="G20" t="s">
        <v>110</v>
      </c>
      <c r="H20" t="s">
        <v>111</v>
      </c>
      <c r="I20" t="s">
        <v>100</v>
      </c>
      <c r="J20" s="2">
        <v>-228196.52</v>
      </c>
    </row>
    <row r="21" spans="2:10" x14ac:dyDescent="0.3">
      <c r="B21">
        <v>19</v>
      </c>
      <c r="C21" s="1" t="s">
        <v>51</v>
      </c>
      <c r="D21" t="s">
        <v>52</v>
      </c>
      <c r="E21" t="s">
        <v>97</v>
      </c>
      <c r="F21" t="s">
        <v>105</v>
      </c>
      <c r="G21" t="s">
        <v>110</v>
      </c>
      <c r="H21" t="s">
        <v>111</v>
      </c>
      <c r="I21" t="s">
        <v>53</v>
      </c>
      <c r="J21" s="2">
        <v>103071.13</v>
      </c>
    </row>
    <row r="22" spans="2:10" x14ac:dyDescent="0.3">
      <c r="B22">
        <v>20</v>
      </c>
      <c r="C22" s="1" t="s">
        <v>51</v>
      </c>
      <c r="D22" t="s">
        <v>52</v>
      </c>
      <c r="E22" t="s">
        <v>97</v>
      </c>
      <c r="F22" t="s">
        <v>105</v>
      </c>
      <c r="G22" t="s">
        <v>110</v>
      </c>
      <c r="H22" t="s">
        <v>111</v>
      </c>
      <c r="I22" t="s">
        <v>54</v>
      </c>
      <c r="J22" s="2">
        <v>129993.89</v>
      </c>
    </row>
    <row r="23" spans="2:10" x14ac:dyDescent="0.3">
      <c r="B23">
        <v>21</v>
      </c>
      <c r="C23" s="1" t="s">
        <v>51</v>
      </c>
      <c r="D23" t="s">
        <v>52</v>
      </c>
      <c r="E23" t="s">
        <v>97</v>
      </c>
      <c r="F23" t="s">
        <v>105</v>
      </c>
      <c r="G23" t="s">
        <v>110</v>
      </c>
      <c r="H23" t="s">
        <v>111</v>
      </c>
      <c r="I23" t="s">
        <v>55</v>
      </c>
      <c r="J23" s="2">
        <v>131706.28</v>
      </c>
    </row>
    <row r="24" spans="2:10" x14ac:dyDescent="0.3">
      <c r="B24">
        <v>22</v>
      </c>
      <c r="C24" s="1" t="s">
        <v>51</v>
      </c>
      <c r="D24" t="s">
        <v>52</v>
      </c>
      <c r="E24" t="s">
        <v>97</v>
      </c>
      <c r="F24" t="s">
        <v>105</v>
      </c>
      <c r="G24" t="s">
        <v>110</v>
      </c>
      <c r="H24" t="s">
        <v>111</v>
      </c>
      <c r="I24" t="s">
        <v>56</v>
      </c>
      <c r="J24" s="2">
        <v>152464.29</v>
      </c>
    </row>
    <row r="25" spans="2:10" x14ac:dyDescent="0.3">
      <c r="B25">
        <v>23</v>
      </c>
      <c r="C25" s="1" t="s">
        <v>51</v>
      </c>
      <c r="D25" t="s">
        <v>52</v>
      </c>
      <c r="E25" t="s">
        <v>97</v>
      </c>
      <c r="F25" t="s">
        <v>105</v>
      </c>
      <c r="G25" t="s">
        <v>110</v>
      </c>
      <c r="H25" t="s">
        <v>112</v>
      </c>
      <c r="I25" t="s">
        <v>100</v>
      </c>
      <c r="J25" s="2">
        <v>0</v>
      </c>
    </row>
    <row r="26" spans="2:10" x14ac:dyDescent="0.3">
      <c r="B26">
        <v>24</v>
      </c>
      <c r="C26" s="1" t="s">
        <v>51</v>
      </c>
      <c r="D26" t="s">
        <v>52</v>
      </c>
      <c r="E26" t="s">
        <v>97</v>
      </c>
      <c r="F26" t="s">
        <v>105</v>
      </c>
      <c r="G26" t="s">
        <v>110</v>
      </c>
      <c r="H26" t="s">
        <v>112</v>
      </c>
      <c r="I26" t="s">
        <v>53</v>
      </c>
      <c r="J26" s="2">
        <v>-45705</v>
      </c>
    </row>
    <row r="27" spans="2:10" x14ac:dyDescent="0.3">
      <c r="B27">
        <v>25</v>
      </c>
      <c r="C27" s="1" t="s">
        <v>51</v>
      </c>
      <c r="D27" t="s">
        <v>52</v>
      </c>
      <c r="E27" t="s">
        <v>97</v>
      </c>
      <c r="F27" t="s">
        <v>105</v>
      </c>
      <c r="G27" t="s">
        <v>110</v>
      </c>
      <c r="H27" t="s">
        <v>112</v>
      </c>
      <c r="I27" t="s">
        <v>54</v>
      </c>
      <c r="J27" s="2">
        <v>88611</v>
      </c>
    </row>
    <row r="28" spans="2:10" x14ac:dyDescent="0.3">
      <c r="B28">
        <v>26</v>
      </c>
      <c r="C28" s="1" t="s">
        <v>51</v>
      </c>
      <c r="D28" t="s">
        <v>52</v>
      </c>
      <c r="E28" t="s">
        <v>97</v>
      </c>
      <c r="F28" t="s">
        <v>105</v>
      </c>
      <c r="G28" t="s">
        <v>110</v>
      </c>
      <c r="H28" t="s">
        <v>112</v>
      </c>
      <c r="I28" t="s">
        <v>55</v>
      </c>
      <c r="J28" s="2">
        <v>84413</v>
      </c>
    </row>
    <row r="29" spans="2:10" x14ac:dyDescent="0.3">
      <c r="B29">
        <v>27</v>
      </c>
      <c r="C29" s="1" t="s">
        <v>51</v>
      </c>
      <c r="D29" t="s">
        <v>52</v>
      </c>
      <c r="E29" t="s">
        <v>97</v>
      </c>
      <c r="F29" t="s">
        <v>105</v>
      </c>
      <c r="G29" t="s">
        <v>110</v>
      </c>
      <c r="H29" t="s">
        <v>112</v>
      </c>
      <c r="I29" t="s">
        <v>56</v>
      </c>
      <c r="J29" s="2">
        <v>76948.75</v>
      </c>
    </row>
    <row r="30" spans="2:10" x14ac:dyDescent="0.3">
      <c r="B30">
        <v>28</v>
      </c>
      <c r="C30" s="1" t="s">
        <v>51</v>
      </c>
      <c r="D30" t="s">
        <v>52</v>
      </c>
      <c r="E30" t="s">
        <v>97</v>
      </c>
      <c r="F30" t="s">
        <v>105</v>
      </c>
      <c r="G30" t="s">
        <v>110</v>
      </c>
      <c r="H30" t="s">
        <v>113</v>
      </c>
      <c r="I30" t="s">
        <v>100</v>
      </c>
      <c r="J30" s="2">
        <v>-10421.91</v>
      </c>
    </row>
    <row r="31" spans="2:10" x14ac:dyDescent="0.3">
      <c r="B31">
        <v>29</v>
      </c>
      <c r="C31" s="1" t="s">
        <v>51</v>
      </c>
      <c r="D31" t="s">
        <v>52</v>
      </c>
      <c r="E31" t="s">
        <v>97</v>
      </c>
      <c r="F31" t="s">
        <v>105</v>
      </c>
      <c r="G31" t="s">
        <v>110</v>
      </c>
      <c r="H31" t="s">
        <v>113</v>
      </c>
      <c r="I31" t="s">
        <v>53</v>
      </c>
      <c r="J31" s="2">
        <v>2844.22</v>
      </c>
    </row>
    <row r="32" spans="2:10" x14ac:dyDescent="0.3">
      <c r="B32">
        <v>30</v>
      </c>
      <c r="C32" s="1" t="s">
        <v>51</v>
      </c>
      <c r="D32" t="s">
        <v>52</v>
      </c>
      <c r="E32" t="s">
        <v>97</v>
      </c>
      <c r="F32" t="s">
        <v>105</v>
      </c>
      <c r="G32" t="s">
        <v>110</v>
      </c>
      <c r="H32" t="s">
        <v>113</v>
      </c>
      <c r="I32" t="s">
        <v>54</v>
      </c>
      <c r="J32" s="2">
        <v>76816.73</v>
      </c>
    </row>
    <row r="33" spans="2:10" x14ac:dyDescent="0.3">
      <c r="B33">
        <v>31</v>
      </c>
      <c r="C33" s="1" t="s">
        <v>51</v>
      </c>
      <c r="D33" t="s">
        <v>52</v>
      </c>
      <c r="E33" t="s">
        <v>97</v>
      </c>
      <c r="F33" t="s">
        <v>105</v>
      </c>
      <c r="G33" t="s">
        <v>110</v>
      </c>
      <c r="H33" t="s">
        <v>113</v>
      </c>
      <c r="I33" t="s">
        <v>55</v>
      </c>
      <c r="J33" s="2">
        <v>55441.94</v>
      </c>
    </row>
    <row r="34" spans="2:10" x14ac:dyDescent="0.3">
      <c r="B34">
        <v>32</v>
      </c>
      <c r="C34" s="1" t="s">
        <v>51</v>
      </c>
      <c r="D34" t="s">
        <v>52</v>
      </c>
      <c r="E34" t="s">
        <v>97</v>
      </c>
      <c r="F34" t="s">
        <v>105</v>
      </c>
      <c r="G34" t="s">
        <v>110</v>
      </c>
      <c r="H34" t="s">
        <v>113</v>
      </c>
      <c r="I34" t="s">
        <v>56</v>
      </c>
      <c r="J34" s="2">
        <v>75380.460000000006</v>
      </c>
    </row>
    <row r="35" spans="2:10" x14ac:dyDescent="0.3">
      <c r="B35">
        <v>33</v>
      </c>
      <c r="C35" s="1" t="s">
        <v>51</v>
      </c>
      <c r="D35" t="s">
        <v>52</v>
      </c>
      <c r="E35" t="s">
        <v>97</v>
      </c>
      <c r="F35" t="s">
        <v>105</v>
      </c>
      <c r="G35" t="s">
        <v>110</v>
      </c>
      <c r="H35" t="s">
        <v>114</v>
      </c>
      <c r="I35" t="s">
        <v>100</v>
      </c>
      <c r="J35" s="2">
        <v>-174558.94</v>
      </c>
    </row>
    <row r="36" spans="2:10" x14ac:dyDescent="0.3">
      <c r="B36">
        <v>34</v>
      </c>
      <c r="C36" s="1" t="s">
        <v>51</v>
      </c>
      <c r="D36" t="s">
        <v>52</v>
      </c>
      <c r="E36" t="s">
        <v>97</v>
      </c>
      <c r="F36" t="s">
        <v>105</v>
      </c>
      <c r="G36" t="s">
        <v>110</v>
      </c>
      <c r="H36" t="s">
        <v>114</v>
      </c>
      <c r="I36" t="s">
        <v>53</v>
      </c>
      <c r="J36" s="2">
        <v>-26298.11</v>
      </c>
    </row>
    <row r="37" spans="2:10" x14ac:dyDescent="0.3">
      <c r="B37">
        <v>35</v>
      </c>
      <c r="C37" s="1" t="s">
        <v>51</v>
      </c>
      <c r="D37" t="s">
        <v>52</v>
      </c>
      <c r="E37" t="s">
        <v>97</v>
      </c>
      <c r="F37" t="s">
        <v>105</v>
      </c>
      <c r="G37" t="s">
        <v>110</v>
      </c>
      <c r="H37" t="s">
        <v>114</v>
      </c>
      <c r="I37" t="s">
        <v>54</v>
      </c>
      <c r="J37" s="2">
        <v>402650.92</v>
      </c>
    </row>
    <row r="38" spans="2:10" x14ac:dyDescent="0.3">
      <c r="B38">
        <v>36</v>
      </c>
      <c r="C38" s="1" t="s">
        <v>51</v>
      </c>
      <c r="D38" t="s">
        <v>52</v>
      </c>
      <c r="E38" t="s">
        <v>97</v>
      </c>
      <c r="F38" t="s">
        <v>105</v>
      </c>
      <c r="G38" t="s">
        <v>110</v>
      </c>
      <c r="H38" t="s">
        <v>114</v>
      </c>
      <c r="I38" t="s">
        <v>55</v>
      </c>
      <c r="J38" s="2">
        <v>450613.83</v>
      </c>
    </row>
    <row r="39" spans="2:10" x14ac:dyDescent="0.3">
      <c r="B39">
        <v>37</v>
      </c>
      <c r="C39" s="1" t="s">
        <v>51</v>
      </c>
      <c r="D39" t="s">
        <v>52</v>
      </c>
      <c r="E39" t="s">
        <v>97</v>
      </c>
      <c r="F39" t="s">
        <v>105</v>
      </c>
      <c r="G39" t="s">
        <v>110</v>
      </c>
      <c r="H39" t="s">
        <v>114</v>
      </c>
      <c r="I39" t="s">
        <v>56</v>
      </c>
      <c r="J39" s="2">
        <v>644909.26</v>
      </c>
    </row>
    <row r="40" spans="2:10" x14ac:dyDescent="0.3">
      <c r="B40">
        <v>38</v>
      </c>
      <c r="C40" s="1" t="s">
        <v>51</v>
      </c>
      <c r="D40" t="s">
        <v>52</v>
      </c>
      <c r="E40" t="s">
        <v>97</v>
      </c>
      <c r="F40" t="s">
        <v>105</v>
      </c>
      <c r="G40" t="s">
        <v>110</v>
      </c>
      <c r="H40" t="s">
        <v>115</v>
      </c>
      <c r="I40" t="s">
        <v>100</v>
      </c>
      <c r="J40" s="2">
        <v>-1867545.5</v>
      </c>
    </row>
    <row r="41" spans="2:10" x14ac:dyDescent="0.3">
      <c r="B41">
        <v>39</v>
      </c>
      <c r="C41" s="1" t="s">
        <v>51</v>
      </c>
      <c r="D41" t="s">
        <v>52</v>
      </c>
      <c r="E41" t="s">
        <v>97</v>
      </c>
      <c r="F41" t="s">
        <v>105</v>
      </c>
      <c r="G41" t="s">
        <v>110</v>
      </c>
      <c r="H41" t="s">
        <v>115</v>
      </c>
      <c r="I41" t="s">
        <v>53</v>
      </c>
      <c r="J41" s="2">
        <v>566893.34</v>
      </c>
    </row>
    <row r="42" spans="2:10" x14ac:dyDescent="0.3">
      <c r="B42">
        <v>40</v>
      </c>
      <c r="C42" s="1" t="s">
        <v>51</v>
      </c>
      <c r="D42" t="s">
        <v>52</v>
      </c>
      <c r="E42" t="s">
        <v>97</v>
      </c>
      <c r="F42" t="s">
        <v>105</v>
      </c>
      <c r="G42" t="s">
        <v>110</v>
      </c>
      <c r="H42" t="s">
        <v>115</v>
      </c>
      <c r="I42" t="s">
        <v>54</v>
      </c>
      <c r="J42" s="2">
        <v>1455536.41</v>
      </c>
    </row>
    <row r="43" spans="2:10" x14ac:dyDescent="0.3">
      <c r="B43">
        <v>41</v>
      </c>
      <c r="C43" s="1" t="s">
        <v>51</v>
      </c>
      <c r="D43" t="s">
        <v>52</v>
      </c>
      <c r="E43" t="s">
        <v>97</v>
      </c>
      <c r="F43" t="s">
        <v>105</v>
      </c>
      <c r="G43" t="s">
        <v>110</v>
      </c>
      <c r="H43" t="s">
        <v>115</v>
      </c>
      <c r="I43" t="s">
        <v>55</v>
      </c>
      <c r="J43" s="2">
        <v>1675768.33</v>
      </c>
    </row>
    <row r="44" spans="2:10" x14ac:dyDescent="0.3">
      <c r="B44">
        <v>42</v>
      </c>
      <c r="C44" s="1" t="s">
        <v>51</v>
      </c>
      <c r="D44" t="s">
        <v>52</v>
      </c>
      <c r="E44" t="s">
        <v>97</v>
      </c>
      <c r="F44" t="s">
        <v>105</v>
      </c>
      <c r="G44" t="s">
        <v>110</v>
      </c>
      <c r="H44" t="s">
        <v>115</v>
      </c>
      <c r="I44" t="s">
        <v>56</v>
      </c>
      <c r="J44" s="2">
        <v>2358033.9800000004</v>
      </c>
    </row>
    <row r="45" spans="2:10" x14ac:dyDescent="0.3">
      <c r="B45">
        <v>43</v>
      </c>
      <c r="C45" s="1" t="s">
        <v>51</v>
      </c>
      <c r="D45" t="s">
        <v>52</v>
      </c>
      <c r="E45" t="s">
        <v>97</v>
      </c>
      <c r="F45" t="s">
        <v>105</v>
      </c>
      <c r="G45" t="s">
        <v>110</v>
      </c>
      <c r="H45" t="s">
        <v>116</v>
      </c>
      <c r="I45" t="s">
        <v>100</v>
      </c>
      <c r="J45" s="2">
        <v>0</v>
      </c>
    </row>
    <row r="46" spans="2:10" x14ac:dyDescent="0.3">
      <c r="B46">
        <v>44</v>
      </c>
      <c r="C46" s="1" t="s">
        <v>51</v>
      </c>
      <c r="D46" t="s">
        <v>52</v>
      </c>
      <c r="E46" t="s">
        <v>97</v>
      </c>
      <c r="F46" t="s">
        <v>105</v>
      </c>
      <c r="G46" t="s">
        <v>110</v>
      </c>
      <c r="H46" t="s">
        <v>116</v>
      </c>
      <c r="I46" t="s">
        <v>53</v>
      </c>
      <c r="J46" s="2">
        <v>-141925.79999999999</v>
      </c>
    </row>
    <row r="47" spans="2:10" x14ac:dyDescent="0.3">
      <c r="B47">
        <v>45</v>
      </c>
      <c r="C47" s="1" t="s">
        <v>51</v>
      </c>
      <c r="D47" t="s">
        <v>52</v>
      </c>
      <c r="E47" t="s">
        <v>97</v>
      </c>
      <c r="F47" t="s">
        <v>105</v>
      </c>
      <c r="G47" t="s">
        <v>110</v>
      </c>
      <c r="H47" t="s">
        <v>116</v>
      </c>
      <c r="I47" t="s">
        <v>54</v>
      </c>
      <c r="J47" s="2">
        <v>341813.33</v>
      </c>
    </row>
    <row r="48" spans="2:10" x14ac:dyDescent="0.3">
      <c r="B48">
        <v>46</v>
      </c>
      <c r="C48" s="1" t="s">
        <v>51</v>
      </c>
      <c r="D48" t="s">
        <v>52</v>
      </c>
      <c r="E48" t="s">
        <v>97</v>
      </c>
      <c r="F48" t="s">
        <v>105</v>
      </c>
      <c r="G48" t="s">
        <v>110</v>
      </c>
      <c r="H48" t="s">
        <v>116</v>
      </c>
      <c r="I48" t="s">
        <v>55</v>
      </c>
      <c r="J48" s="2">
        <v>416441.82</v>
      </c>
    </row>
    <row r="49" spans="2:10" x14ac:dyDescent="0.3">
      <c r="B49">
        <v>47</v>
      </c>
      <c r="C49" s="1" t="s">
        <v>51</v>
      </c>
      <c r="D49" t="s">
        <v>52</v>
      </c>
      <c r="E49" t="s">
        <v>97</v>
      </c>
      <c r="F49" t="s">
        <v>105</v>
      </c>
      <c r="G49" t="s">
        <v>110</v>
      </c>
      <c r="H49" t="s">
        <v>116</v>
      </c>
      <c r="I49" t="s">
        <v>56</v>
      </c>
      <c r="J49" s="2">
        <v>1977239.44</v>
      </c>
    </row>
    <row r="50" spans="2:10" x14ac:dyDescent="0.3">
      <c r="B50">
        <v>48</v>
      </c>
      <c r="C50" s="1" t="s">
        <v>51</v>
      </c>
      <c r="D50" t="s">
        <v>52</v>
      </c>
      <c r="E50" t="s">
        <v>97</v>
      </c>
      <c r="F50" t="s">
        <v>105</v>
      </c>
      <c r="G50" t="s">
        <v>110</v>
      </c>
      <c r="H50" t="s">
        <v>117</v>
      </c>
      <c r="I50" t="s">
        <v>100</v>
      </c>
      <c r="J50" s="2">
        <v>-16482.32</v>
      </c>
    </row>
    <row r="51" spans="2:10" x14ac:dyDescent="0.3">
      <c r="B51">
        <v>49</v>
      </c>
      <c r="C51" s="1" t="s">
        <v>51</v>
      </c>
      <c r="D51" t="s">
        <v>52</v>
      </c>
      <c r="E51" t="s">
        <v>97</v>
      </c>
      <c r="F51" t="s">
        <v>105</v>
      </c>
      <c r="G51" t="s">
        <v>110</v>
      </c>
      <c r="H51" t="s">
        <v>117</v>
      </c>
      <c r="I51" t="s">
        <v>53</v>
      </c>
      <c r="J51" s="2">
        <v>39109.49</v>
      </c>
    </row>
    <row r="52" spans="2:10" x14ac:dyDescent="0.3">
      <c r="B52">
        <v>50</v>
      </c>
      <c r="C52" s="1" t="s">
        <v>51</v>
      </c>
      <c r="D52" t="s">
        <v>52</v>
      </c>
      <c r="E52" t="s">
        <v>97</v>
      </c>
      <c r="F52" t="s">
        <v>105</v>
      </c>
      <c r="G52" t="s">
        <v>110</v>
      </c>
      <c r="H52" t="s">
        <v>117</v>
      </c>
      <c r="I52" t="s">
        <v>54</v>
      </c>
      <c r="J52" s="2">
        <v>66339.490000000005</v>
      </c>
    </row>
    <row r="53" spans="2:10" x14ac:dyDescent="0.3">
      <c r="B53">
        <v>51</v>
      </c>
      <c r="C53" s="1" t="s">
        <v>51</v>
      </c>
      <c r="D53" t="s">
        <v>52</v>
      </c>
      <c r="E53" t="s">
        <v>97</v>
      </c>
      <c r="F53" t="s">
        <v>105</v>
      </c>
      <c r="G53" t="s">
        <v>110</v>
      </c>
      <c r="H53" t="s">
        <v>117</v>
      </c>
      <c r="I53" t="s">
        <v>55</v>
      </c>
      <c r="J53" s="2">
        <v>94771.95</v>
      </c>
    </row>
    <row r="54" spans="2:10" x14ac:dyDescent="0.3">
      <c r="B54">
        <v>52</v>
      </c>
      <c r="C54" s="1" t="s">
        <v>51</v>
      </c>
      <c r="D54" t="s">
        <v>52</v>
      </c>
      <c r="E54" t="s">
        <v>97</v>
      </c>
      <c r="F54" t="s">
        <v>105</v>
      </c>
      <c r="G54" t="s">
        <v>110</v>
      </c>
      <c r="H54" t="s">
        <v>117</v>
      </c>
      <c r="I54" t="s">
        <v>56</v>
      </c>
      <c r="J54" s="2">
        <v>93867.15</v>
      </c>
    </row>
    <row r="55" spans="2:10" x14ac:dyDescent="0.3">
      <c r="B55">
        <v>53</v>
      </c>
      <c r="C55" s="1" t="s">
        <v>51</v>
      </c>
      <c r="D55" t="s">
        <v>52</v>
      </c>
      <c r="E55" t="s">
        <v>97</v>
      </c>
      <c r="F55" t="s">
        <v>105</v>
      </c>
      <c r="G55" t="s">
        <v>110</v>
      </c>
      <c r="H55" t="s">
        <v>118</v>
      </c>
      <c r="I55" t="s">
        <v>100</v>
      </c>
      <c r="J55" s="2">
        <v>0</v>
      </c>
    </row>
    <row r="56" spans="2:10" x14ac:dyDescent="0.3">
      <c r="B56">
        <v>54</v>
      </c>
      <c r="C56" s="1" t="s">
        <v>51</v>
      </c>
      <c r="D56" t="s">
        <v>52</v>
      </c>
      <c r="E56" t="s">
        <v>97</v>
      </c>
      <c r="F56" t="s">
        <v>105</v>
      </c>
      <c r="G56" t="s">
        <v>110</v>
      </c>
      <c r="H56" t="s">
        <v>118</v>
      </c>
      <c r="I56" t="s">
        <v>53</v>
      </c>
      <c r="J56" s="2">
        <v>-141778.44</v>
      </c>
    </row>
    <row r="57" spans="2:10" x14ac:dyDescent="0.3">
      <c r="B57">
        <v>55</v>
      </c>
      <c r="C57" s="1" t="s">
        <v>51</v>
      </c>
      <c r="D57" t="s">
        <v>52</v>
      </c>
      <c r="E57" t="s">
        <v>97</v>
      </c>
      <c r="F57" t="s">
        <v>105</v>
      </c>
      <c r="G57" t="s">
        <v>110</v>
      </c>
      <c r="H57" t="s">
        <v>118</v>
      </c>
      <c r="I57" t="s">
        <v>54</v>
      </c>
      <c r="J57" s="2">
        <v>329171.23</v>
      </c>
    </row>
    <row r="58" spans="2:10" x14ac:dyDescent="0.3">
      <c r="B58">
        <v>56</v>
      </c>
      <c r="C58" s="1" t="s">
        <v>51</v>
      </c>
      <c r="D58" t="s">
        <v>52</v>
      </c>
      <c r="E58" t="s">
        <v>97</v>
      </c>
      <c r="F58" t="s">
        <v>105</v>
      </c>
      <c r="G58" t="s">
        <v>110</v>
      </c>
      <c r="H58" t="s">
        <v>118</v>
      </c>
      <c r="I58" t="s">
        <v>55</v>
      </c>
      <c r="J58" s="2">
        <v>829062.51</v>
      </c>
    </row>
    <row r="59" spans="2:10" x14ac:dyDescent="0.3">
      <c r="B59">
        <v>57</v>
      </c>
      <c r="C59" s="1" t="s">
        <v>51</v>
      </c>
      <c r="D59" t="s">
        <v>52</v>
      </c>
      <c r="E59" t="s">
        <v>97</v>
      </c>
      <c r="F59" t="s">
        <v>105</v>
      </c>
      <c r="G59" t="s">
        <v>110</v>
      </c>
      <c r="H59" t="s">
        <v>118</v>
      </c>
      <c r="I59" t="s">
        <v>56</v>
      </c>
      <c r="J59" s="2">
        <v>626075.37</v>
      </c>
    </row>
    <row r="60" spans="2:10" x14ac:dyDescent="0.3">
      <c r="B60">
        <v>58</v>
      </c>
      <c r="C60" s="1" t="s">
        <v>51</v>
      </c>
      <c r="D60" t="s">
        <v>52</v>
      </c>
      <c r="E60" t="s">
        <v>97</v>
      </c>
      <c r="F60" t="s">
        <v>105</v>
      </c>
      <c r="G60" t="s">
        <v>110</v>
      </c>
      <c r="H60" t="s">
        <v>119</v>
      </c>
      <c r="I60" t="s">
        <v>100</v>
      </c>
      <c r="J60" s="2">
        <v>-38611.47</v>
      </c>
    </row>
    <row r="61" spans="2:10" x14ac:dyDescent="0.3">
      <c r="B61">
        <v>59</v>
      </c>
      <c r="C61" s="1" t="s">
        <v>51</v>
      </c>
      <c r="D61" t="s">
        <v>52</v>
      </c>
      <c r="E61" t="s">
        <v>97</v>
      </c>
      <c r="F61" t="s">
        <v>105</v>
      </c>
      <c r="G61" t="s">
        <v>110</v>
      </c>
      <c r="H61" t="s">
        <v>119</v>
      </c>
      <c r="I61" t="s">
        <v>53</v>
      </c>
      <c r="J61" s="2">
        <v>10230.16</v>
      </c>
    </row>
    <row r="62" spans="2:10" x14ac:dyDescent="0.3">
      <c r="B62">
        <v>60</v>
      </c>
      <c r="C62" s="1" t="s">
        <v>51</v>
      </c>
      <c r="D62" t="s">
        <v>52</v>
      </c>
      <c r="E62" t="s">
        <v>97</v>
      </c>
      <c r="F62" t="s">
        <v>105</v>
      </c>
      <c r="G62" t="s">
        <v>110</v>
      </c>
      <c r="H62" t="s">
        <v>119</v>
      </c>
      <c r="I62" t="s">
        <v>54</v>
      </c>
      <c r="J62" s="2">
        <v>76205.36</v>
      </c>
    </row>
    <row r="63" spans="2:10" x14ac:dyDescent="0.3">
      <c r="B63">
        <v>61</v>
      </c>
      <c r="C63" s="1" t="s">
        <v>51</v>
      </c>
      <c r="D63" t="s">
        <v>52</v>
      </c>
      <c r="E63" t="s">
        <v>97</v>
      </c>
      <c r="F63" t="s">
        <v>105</v>
      </c>
      <c r="G63" t="s">
        <v>110</v>
      </c>
      <c r="H63" t="s">
        <v>119</v>
      </c>
      <c r="I63" t="s">
        <v>55</v>
      </c>
      <c r="J63" s="2">
        <v>150677.1</v>
      </c>
    </row>
    <row r="64" spans="2:10" x14ac:dyDescent="0.3">
      <c r="B64">
        <v>62</v>
      </c>
      <c r="C64" s="1" t="s">
        <v>51</v>
      </c>
      <c r="D64" t="s">
        <v>52</v>
      </c>
      <c r="E64" t="s">
        <v>97</v>
      </c>
      <c r="F64" t="s">
        <v>105</v>
      </c>
      <c r="G64" t="s">
        <v>110</v>
      </c>
      <c r="H64" t="s">
        <v>119</v>
      </c>
      <c r="I64" t="s">
        <v>56</v>
      </c>
      <c r="J64" s="2">
        <v>185244.79</v>
      </c>
    </row>
    <row r="65" spans="2:10" x14ac:dyDescent="0.3">
      <c r="B65">
        <v>63</v>
      </c>
      <c r="C65" s="1" t="s">
        <v>51</v>
      </c>
      <c r="D65" t="s">
        <v>52</v>
      </c>
      <c r="E65" t="s">
        <v>97</v>
      </c>
      <c r="F65" t="s">
        <v>105</v>
      </c>
      <c r="G65" t="s">
        <v>110</v>
      </c>
      <c r="H65" t="s">
        <v>120</v>
      </c>
      <c r="I65" t="s">
        <v>100</v>
      </c>
      <c r="J65" s="2">
        <v>-32083.35</v>
      </c>
    </row>
    <row r="66" spans="2:10" x14ac:dyDescent="0.3">
      <c r="B66">
        <v>64</v>
      </c>
      <c r="C66" s="1" t="s">
        <v>51</v>
      </c>
      <c r="D66" t="s">
        <v>52</v>
      </c>
      <c r="E66" t="s">
        <v>97</v>
      </c>
      <c r="F66" t="s">
        <v>105</v>
      </c>
      <c r="G66" t="s">
        <v>110</v>
      </c>
      <c r="H66" t="s">
        <v>120</v>
      </c>
      <c r="I66" t="s">
        <v>53</v>
      </c>
      <c r="J66" s="2">
        <v>-5105.34</v>
      </c>
    </row>
    <row r="67" spans="2:10" x14ac:dyDescent="0.3">
      <c r="B67">
        <v>65</v>
      </c>
      <c r="C67" s="1" t="s">
        <v>51</v>
      </c>
      <c r="D67" t="s">
        <v>52</v>
      </c>
      <c r="E67" t="s">
        <v>97</v>
      </c>
      <c r="F67" t="s">
        <v>105</v>
      </c>
      <c r="G67" t="s">
        <v>110</v>
      </c>
      <c r="H67" t="s">
        <v>120</v>
      </c>
      <c r="I67" t="s">
        <v>54</v>
      </c>
      <c r="J67" s="2">
        <v>61220.32</v>
      </c>
    </row>
    <row r="68" spans="2:10" x14ac:dyDescent="0.3">
      <c r="B68">
        <v>66</v>
      </c>
      <c r="C68" s="1" t="s">
        <v>51</v>
      </c>
      <c r="D68" t="s">
        <v>52</v>
      </c>
      <c r="E68" t="s">
        <v>97</v>
      </c>
      <c r="F68" t="s">
        <v>105</v>
      </c>
      <c r="G68" t="s">
        <v>110</v>
      </c>
      <c r="H68" t="s">
        <v>120</v>
      </c>
      <c r="I68" t="s">
        <v>55</v>
      </c>
      <c r="J68" s="2">
        <v>88856.75</v>
      </c>
    </row>
    <row r="69" spans="2:10" x14ac:dyDescent="0.3">
      <c r="B69">
        <v>67</v>
      </c>
      <c r="C69" s="1" t="s">
        <v>51</v>
      </c>
      <c r="D69" t="s">
        <v>52</v>
      </c>
      <c r="E69" t="s">
        <v>97</v>
      </c>
      <c r="F69" t="s">
        <v>105</v>
      </c>
      <c r="G69" t="s">
        <v>110</v>
      </c>
      <c r="H69" t="s">
        <v>120</v>
      </c>
      <c r="I69" t="s">
        <v>56</v>
      </c>
      <c r="J69" s="2">
        <v>104010.01</v>
      </c>
    </row>
    <row r="70" spans="2:10" x14ac:dyDescent="0.3">
      <c r="B70">
        <v>68</v>
      </c>
      <c r="C70" s="1" t="s">
        <v>51</v>
      </c>
      <c r="D70" t="s">
        <v>52</v>
      </c>
      <c r="E70" t="s">
        <v>97</v>
      </c>
      <c r="F70" t="s">
        <v>105</v>
      </c>
      <c r="G70" t="s">
        <v>110</v>
      </c>
      <c r="H70" t="s">
        <v>121</v>
      </c>
      <c r="I70" t="s">
        <v>100</v>
      </c>
      <c r="J70" s="2">
        <v>0</v>
      </c>
    </row>
    <row r="71" spans="2:10" x14ac:dyDescent="0.3">
      <c r="B71">
        <v>69</v>
      </c>
      <c r="C71" s="1" t="s">
        <v>51</v>
      </c>
      <c r="D71" t="s">
        <v>52</v>
      </c>
      <c r="E71" t="s">
        <v>97</v>
      </c>
      <c r="F71" t="s">
        <v>105</v>
      </c>
      <c r="G71" t="s">
        <v>110</v>
      </c>
      <c r="H71" t="s">
        <v>121</v>
      </c>
      <c r="I71" t="s">
        <v>53</v>
      </c>
      <c r="J71" s="2">
        <v>-668928.96</v>
      </c>
    </row>
    <row r="72" spans="2:10" x14ac:dyDescent="0.3">
      <c r="B72">
        <v>70</v>
      </c>
      <c r="C72" s="1" t="s">
        <v>51</v>
      </c>
      <c r="D72" t="s">
        <v>52</v>
      </c>
      <c r="E72" t="s">
        <v>97</v>
      </c>
      <c r="F72" t="s">
        <v>105</v>
      </c>
      <c r="G72" t="s">
        <v>110</v>
      </c>
      <c r="H72" t="s">
        <v>121</v>
      </c>
      <c r="I72" t="s">
        <v>54</v>
      </c>
      <c r="J72" s="2">
        <v>688367.79</v>
      </c>
    </row>
    <row r="73" spans="2:10" x14ac:dyDescent="0.3">
      <c r="B73">
        <v>71</v>
      </c>
      <c r="C73" s="1" t="s">
        <v>51</v>
      </c>
      <c r="D73" t="s">
        <v>52</v>
      </c>
      <c r="E73" t="s">
        <v>97</v>
      </c>
      <c r="F73" t="s">
        <v>105</v>
      </c>
      <c r="G73" t="s">
        <v>110</v>
      </c>
      <c r="H73" t="s">
        <v>121</v>
      </c>
      <c r="I73" t="s">
        <v>55</v>
      </c>
      <c r="J73" s="2">
        <v>1827224.33</v>
      </c>
    </row>
    <row r="74" spans="2:10" x14ac:dyDescent="0.3">
      <c r="B74">
        <v>72</v>
      </c>
      <c r="C74" s="1" t="s">
        <v>51</v>
      </c>
      <c r="D74" t="s">
        <v>52</v>
      </c>
      <c r="E74" t="s">
        <v>97</v>
      </c>
      <c r="F74" t="s">
        <v>105</v>
      </c>
      <c r="G74" t="s">
        <v>110</v>
      </c>
      <c r="H74" t="s">
        <v>121</v>
      </c>
      <c r="I74" t="s">
        <v>56</v>
      </c>
      <c r="J74" s="2">
        <v>1762720.88</v>
      </c>
    </row>
    <row r="75" spans="2:10" x14ac:dyDescent="0.3">
      <c r="B75">
        <v>73</v>
      </c>
      <c r="C75" s="1" t="s">
        <v>51</v>
      </c>
      <c r="D75" t="s">
        <v>52</v>
      </c>
      <c r="E75" t="s">
        <v>97</v>
      </c>
      <c r="F75" t="s">
        <v>105</v>
      </c>
      <c r="G75" t="s">
        <v>110</v>
      </c>
      <c r="H75" t="s">
        <v>122</v>
      </c>
      <c r="I75" t="s">
        <v>100</v>
      </c>
      <c r="J75" s="2">
        <v>0</v>
      </c>
    </row>
    <row r="76" spans="2:10" x14ac:dyDescent="0.3">
      <c r="B76">
        <v>74</v>
      </c>
      <c r="C76" s="1" t="s">
        <v>51</v>
      </c>
      <c r="D76" t="s">
        <v>52</v>
      </c>
      <c r="E76" t="s">
        <v>97</v>
      </c>
      <c r="F76" t="s">
        <v>105</v>
      </c>
      <c r="G76" t="s">
        <v>110</v>
      </c>
      <c r="H76" t="s">
        <v>122</v>
      </c>
      <c r="I76" t="s">
        <v>54</v>
      </c>
      <c r="J76" s="2">
        <v>0</v>
      </c>
    </row>
    <row r="77" spans="2:10" x14ac:dyDescent="0.3">
      <c r="B77">
        <v>75</v>
      </c>
      <c r="C77" s="1" t="s">
        <v>51</v>
      </c>
      <c r="D77" t="s">
        <v>52</v>
      </c>
      <c r="E77" t="s">
        <v>97</v>
      </c>
      <c r="F77" t="s">
        <v>105</v>
      </c>
      <c r="G77" t="s">
        <v>110</v>
      </c>
      <c r="H77" t="s">
        <v>122</v>
      </c>
      <c r="I77" t="s">
        <v>55</v>
      </c>
      <c r="J77" s="2">
        <v>0</v>
      </c>
    </row>
    <row r="78" spans="2:10" x14ac:dyDescent="0.3">
      <c r="B78">
        <v>76</v>
      </c>
      <c r="C78" s="1" t="s">
        <v>51</v>
      </c>
      <c r="D78" t="s">
        <v>52</v>
      </c>
      <c r="E78" t="s">
        <v>97</v>
      </c>
      <c r="F78" t="s">
        <v>105</v>
      </c>
      <c r="G78" t="s">
        <v>110</v>
      </c>
      <c r="H78" t="s">
        <v>122</v>
      </c>
      <c r="I78" t="s">
        <v>56</v>
      </c>
      <c r="J78" s="2">
        <v>154684.51999999999</v>
      </c>
    </row>
    <row r="79" spans="2:10" x14ac:dyDescent="0.3">
      <c r="B79">
        <v>77</v>
      </c>
      <c r="C79" s="1" t="s">
        <v>51</v>
      </c>
      <c r="D79" t="s">
        <v>52</v>
      </c>
      <c r="E79" t="s">
        <v>97</v>
      </c>
      <c r="F79" t="s">
        <v>105</v>
      </c>
      <c r="G79" t="s">
        <v>110</v>
      </c>
      <c r="H79" t="s">
        <v>123</v>
      </c>
      <c r="I79" t="s">
        <v>100</v>
      </c>
      <c r="J79" s="2">
        <v>-16983.189999999999</v>
      </c>
    </row>
    <row r="80" spans="2:10" x14ac:dyDescent="0.3">
      <c r="B80">
        <v>78</v>
      </c>
      <c r="C80" s="1" t="s">
        <v>51</v>
      </c>
      <c r="D80" t="s">
        <v>52</v>
      </c>
      <c r="E80" t="s">
        <v>97</v>
      </c>
      <c r="F80" t="s">
        <v>105</v>
      </c>
      <c r="G80" t="s">
        <v>110</v>
      </c>
      <c r="H80" t="s">
        <v>123</v>
      </c>
      <c r="I80" t="s">
        <v>53</v>
      </c>
      <c r="J80" s="2">
        <v>11550.1</v>
      </c>
    </row>
    <row r="81" spans="2:10" x14ac:dyDescent="0.3">
      <c r="B81">
        <v>79</v>
      </c>
      <c r="C81" s="1" t="s">
        <v>51</v>
      </c>
      <c r="D81" t="s">
        <v>52</v>
      </c>
      <c r="E81" t="s">
        <v>97</v>
      </c>
      <c r="F81" t="s">
        <v>105</v>
      </c>
      <c r="G81" t="s">
        <v>110</v>
      </c>
      <c r="H81" t="s">
        <v>123</v>
      </c>
      <c r="I81" t="s">
        <v>54</v>
      </c>
      <c r="J81" s="2">
        <v>7081.19</v>
      </c>
    </row>
    <row r="82" spans="2:10" x14ac:dyDescent="0.3">
      <c r="B82">
        <v>80</v>
      </c>
      <c r="C82" s="1" t="s">
        <v>51</v>
      </c>
      <c r="D82" t="s">
        <v>52</v>
      </c>
      <c r="E82" t="s">
        <v>97</v>
      </c>
      <c r="F82" t="s">
        <v>105</v>
      </c>
      <c r="G82" t="s">
        <v>110</v>
      </c>
      <c r="H82" t="s">
        <v>123</v>
      </c>
      <c r="I82" t="s">
        <v>55</v>
      </c>
      <c r="J82" s="2">
        <v>7103.95</v>
      </c>
    </row>
    <row r="83" spans="2:10" x14ac:dyDescent="0.3">
      <c r="B83">
        <v>81</v>
      </c>
      <c r="C83" s="1" t="s">
        <v>51</v>
      </c>
      <c r="D83" t="s">
        <v>52</v>
      </c>
      <c r="E83" t="s">
        <v>97</v>
      </c>
      <c r="F83" t="s">
        <v>105</v>
      </c>
      <c r="G83" t="s">
        <v>110</v>
      </c>
      <c r="H83" t="s">
        <v>123</v>
      </c>
      <c r="I83" t="s">
        <v>56</v>
      </c>
      <c r="J83" s="2">
        <v>14360.42</v>
      </c>
    </row>
    <row r="84" spans="2:10" x14ac:dyDescent="0.3">
      <c r="B84">
        <v>82</v>
      </c>
      <c r="C84" s="1" t="s">
        <v>51</v>
      </c>
      <c r="D84" t="s">
        <v>52</v>
      </c>
      <c r="E84" t="s">
        <v>97</v>
      </c>
      <c r="F84" t="s">
        <v>105</v>
      </c>
      <c r="G84" t="s">
        <v>110</v>
      </c>
      <c r="H84" t="s">
        <v>124</v>
      </c>
      <c r="I84" t="s">
        <v>100</v>
      </c>
      <c r="J84" s="2">
        <v>-3010.93</v>
      </c>
    </row>
    <row r="85" spans="2:10" x14ac:dyDescent="0.3">
      <c r="B85">
        <v>83</v>
      </c>
      <c r="C85" s="1" t="s">
        <v>51</v>
      </c>
      <c r="D85" t="s">
        <v>52</v>
      </c>
      <c r="E85" t="s">
        <v>97</v>
      </c>
      <c r="F85" t="s">
        <v>105</v>
      </c>
      <c r="G85" t="s">
        <v>110</v>
      </c>
      <c r="H85" t="s">
        <v>124</v>
      </c>
      <c r="I85" t="s">
        <v>53</v>
      </c>
      <c r="J85" s="2">
        <v>-247.26</v>
      </c>
    </row>
    <row r="86" spans="2:10" x14ac:dyDescent="0.3">
      <c r="B86">
        <v>84</v>
      </c>
      <c r="C86" s="1" t="s">
        <v>51</v>
      </c>
      <c r="D86" t="s">
        <v>52</v>
      </c>
      <c r="E86" t="s">
        <v>97</v>
      </c>
      <c r="F86" t="s">
        <v>105</v>
      </c>
      <c r="G86" t="s">
        <v>110</v>
      </c>
      <c r="H86" t="s">
        <v>124</v>
      </c>
      <c r="I86" t="s">
        <v>54</v>
      </c>
      <c r="J86" s="2">
        <v>1785.73</v>
      </c>
    </row>
    <row r="87" spans="2:10" x14ac:dyDescent="0.3">
      <c r="B87">
        <v>85</v>
      </c>
      <c r="C87" s="1" t="s">
        <v>51</v>
      </c>
      <c r="D87" t="s">
        <v>52</v>
      </c>
      <c r="E87" t="s">
        <v>97</v>
      </c>
      <c r="F87" t="s">
        <v>105</v>
      </c>
      <c r="G87" t="s">
        <v>110</v>
      </c>
      <c r="H87" t="s">
        <v>124</v>
      </c>
      <c r="I87" t="s">
        <v>55</v>
      </c>
      <c r="J87" s="2">
        <v>2140.73</v>
      </c>
    </row>
    <row r="88" spans="2:10" x14ac:dyDescent="0.3">
      <c r="B88">
        <v>86</v>
      </c>
      <c r="C88" s="1" t="s">
        <v>51</v>
      </c>
      <c r="D88" t="s">
        <v>52</v>
      </c>
      <c r="E88" t="s">
        <v>97</v>
      </c>
      <c r="F88" t="s">
        <v>105</v>
      </c>
      <c r="G88" t="s">
        <v>110</v>
      </c>
      <c r="H88" t="s">
        <v>124</v>
      </c>
      <c r="I88" t="s">
        <v>56</v>
      </c>
      <c r="J88" s="2">
        <v>2421.73</v>
      </c>
    </row>
    <row r="89" spans="2:10" x14ac:dyDescent="0.3">
      <c r="B89">
        <v>87</v>
      </c>
      <c r="C89" s="1" t="s">
        <v>51</v>
      </c>
      <c r="D89" t="s">
        <v>52</v>
      </c>
      <c r="E89" t="s">
        <v>97</v>
      </c>
      <c r="F89" t="s">
        <v>105</v>
      </c>
      <c r="G89" t="s">
        <v>110</v>
      </c>
      <c r="H89" t="s">
        <v>125</v>
      </c>
      <c r="I89" t="s">
        <v>100</v>
      </c>
      <c r="J89" s="2">
        <v>-111731.14</v>
      </c>
    </row>
    <row r="90" spans="2:10" x14ac:dyDescent="0.3">
      <c r="B90">
        <v>88</v>
      </c>
      <c r="C90" s="1" t="s">
        <v>51</v>
      </c>
      <c r="D90" t="s">
        <v>52</v>
      </c>
      <c r="E90" t="s">
        <v>97</v>
      </c>
      <c r="F90" t="s">
        <v>105</v>
      </c>
      <c r="G90" t="s">
        <v>110</v>
      </c>
      <c r="H90" t="s">
        <v>125</v>
      </c>
      <c r="I90" t="s">
        <v>53</v>
      </c>
      <c r="J90" s="2">
        <v>116332.5</v>
      </c>
    </row>
    <row r="91" spans="2:10" x14ac:dyDescent="0.3">
      <c r="B91">
        <v>89</v>
      </c>
      <c r="C91" s="1" t="s">
        <v>51</v>
      </c>
      <c r="D91" t="s">
        <v>52</v>
      </c>
      <c r="E91" t="s">
        <v>97</v>
      </c>
      <c r="F91" t="s">
        <v>105</v>
      </c>
      <c r="G91" t="s">
        <v>110</v>
      </c>
      <c r="H91" t="s">
        <v>125</v>
      </c>
      <c r="I91" t="s">
        <v>54</v>
      </c>
      <c r="J91" s="2">
        <v>80443.649999999994</v>
      </c>
    </row>
    <row r="92" spans="2:10" x14ac:dyDescent="0.3">
      <c r="B92">
        <v>90</v>
      </c>
      <c r="C92" s="1" t="s">
        <v>51</v>
      </c>
      <c r="D92" t="s">
        <v>52</v>
      </c>
      <c r="E92" t="s">
        <v>97</v>
      </c>
      <c r="F92" t="s">
        <v>105</v>
      </c>
      <c r="G92" t="s">
        <v>110</v>
      </c>
      <c r="H92" t="s">
        <v>125</v>
      </c>
      <c r="I92" t="s">
        <v>55</v>
      </c>
      <c r="J92" s="2">
        <v>127652.64</v>
      </c>
    </row>
    <row r="93" spans="2:10" x14ac:dyDescent="0.3">
      <c r="B93">
        <v>91</v>
      </c>
      <c r="C93" s="1" t="s">
        <v>51</v>
      </c>
      <c r="D93" t="s">
        <v>52</v>
      </c>
      <c r="E93" t="s">
        <v>97</v>
      </c>
      <c r="F93" t="s">
        <v>105</v>
      </c>
      <c r="G93" t="s">
        <v>110</v>
      </c>
      <c r="H93" t="s">
        <v>125</v>
      </c>
      <c r="I93" t="s">
        <v>56</v>
      </c>
      <c r="J93" s="2">
        <v>151322.99</v>
      </c>
    </row>
    <row r="94" spans="2:10" x14ac:dyDescent="0.3">
      <c r="B94">
        <v>92</v>
      </c>
      <c r="C94" s="1" t="s">
        <v>51</v>
      </c>
      <c r="D94" t="s">
        <v>52</v>
      </c>
      <c r="E94" t="s">
        <v>98</v>
      </c>
      <c r="F94" t="s">
        <v>126</v>
      </c>
      <c r="G94" t="s">
        <v>126</v>
      </c>
      <c r="H94" t="s">
        <v>126</v>
      </c>
      <c r="I94" t="s">
        <v>100</v>
      </c>
      <c r="J94" s="2">
        <v>112.34</v>
      </c>
    </row>
    <row r="95" spans="2:10" x14ac:dyDescent="0.3">
      <c r="B95">
        <v>93</v>
      </c>
      <c r="C95" s="1" t="s">
        <v>51</v>
      </c>
      <c r="D95" t="s">
        <v>52</v>
      </c>
      <c r="E95" t="s">
        <v>98</v>
      </c>
      <c r="F95" t="s">
        <v>126</v>
      </c>
      <c r="G95" t="s">
        <v>127</v>
      </c>
      <c r="H95" t="s">
        <v>126</v>
      </c>
      <c r="I95" t="s">
        <v>100</v>
      </c>
      <c r="J95" s="2">
        <v>71133.41</v>
      </c>
    </row>
    <row r="96" spans="2:10" x14ac:dyDescent="0.3">
      <c r="B96">
        <v>94</v>
      </c>
      <c r="C96" s="1" t="s">
        <v>51</v>
      </c>
      <c r="D96" t="s">
        <v>52</v>
      </c>
      <c r="E96" t="s">
        <v>98</v>
      </c>
      <c r="F96" t="s">
        <v>128</v>
      </c>
      <c r="G96" t="s">
        <v>129</v>
      </c>
      <c r="H96" t="s">
        <v>130</v>
      </c>
      <c r="I96" t="s">
        <v>100</v>
      </c>
      <c r="J96" s="2">
        <v>0</v>
      </c>
    </row>
    <row r="97" spans="2:10" x14ac:dyDescent="0.3">
      <c r="B97">
        <v>95</v>
      </c>
      <c r="C97" s="1" t="s">
        <v>51</v>
      </c>
      <c r="D97" t="s">
        <v>52</v>
      </c>
      <c r="E97" t="s">
        <v>98</v>
      </c>
      <c r="F97" t="s">
        <v>131</v>
      </c>
      <c r="G97" t="s">
        <v>131</v>
      </c>
      <c r="H97" t="s">
        <v>131</v>
      </c>
      <c r="I97" t="s">
        <v>100</v>
      </c>
      <c r="J97" s="2">
        <v>72283.429999999993</v>
      </c>
    </row>
    <row r="98" spans="2:10" x14ac:dyDescent="0.3">
      <c r="B98">
        <v>96</v>
      </c>
      <c r="C98" s="1" t="s">
        <v>51</v>
      </c>
      <c r="D98" t="s">
        <v>52</v>
      </c>
      <c r="E98" t="s">
        <v>98</v>
      </c>
      <c r="F98" t="s">
        <v>132</v>
      </c>
      <c r="G98" t="s">
        <v>132</v>
      </c>
      <c r="H98" t="s">
        <v>133</v>
      </c>
      <c r="I98" t="s">
        <v>100</v>
      </c>
      <c r="J98" s="2">
        <v>117507.87999999999</v>
      </c>
    </row>
    <row r="99" spans="2:10" x14ac:dyDescent="0.3">
      <c r="B99">
        <v>97</v>
      </c>
      <c r="C99" s="1" t="s">
        <v>51</v>
      </c>
      <c r="D99" t="s">
        <v>52</v>
      </c>
      <c r="E99" t="s">
        <v>99</v>
      </c>
      <c r="F99" t="s">
        <v>134</v>
      </c>
      <c r="G99" t="s">
        <v>134</v>
      </c>
      <c r="H99" t="s">
        <v>135</v>
      </c>
      <c r="I99" t="s">
        <v>100</v>
      </c>
      <c r="J99" s="2">
        <v>0</v>
      </c>
    </row>
    <row r="100" spans="2:10" x14ac:dyDescent="0.3">
      <c r="B100">
        <v>98</v>
      </c>
      <c r="C100" s="1" t="s">
        <v>51</v>
      </c>
      <c r="D100" t="s">
        <v>52</v>
      </c>
      <c r="E100" t="s">
        <v>99</v>
      </c>
      <c r="F100" t="s">
        <v>136</v>
      </c>
      <c r="G100" t="s">
        <v>137</v>
      </c>
      <c r="H100" t="s">
        <v>138</v>
      </c>
      <c r="I100" t="s">
        <v>100</v>
      </c>
      <c r="J100" s="2">
        <v>552424.06000000006</v>
      </c>
    </row>
    <row r="101" spans="2:10" x14ac:dyDescent="0.3">
      <c r="B101">
        <v>99</v>
      </c>
      <c r="C101" s="1" t="s">
        <v>51</v>
      </c>
      <c r="D101" t="s">
        <v>52</v>
      </c>
      <c r="E101" t="s">
        <v>99</v>
      </c>
      <c r="F101" t="s">
        <v>136</v>
      </c>
      <c r="G101" t="s">
        <v>137</v>
      </c>
      <c r="H101" t="s">
        <v>106</v>
      </c>
      <c r="I101" t="s">
        <v>100</v>
      </c>
      <c r="J101" s="2">
        <v>313780.66000000003</v>
      </c>
    </row>
    <row r="102" spans="2:10" x14ac:dyDescent="0.3">
      <c r="B102">
        <v>100</v>
      </c>
      <c r="C102" s="1" t="s">
        <v>51</v>
      </c>
      <c r="D102" t="s">
        <v>52</v>
      </c>
      <c r="E102" t="s">
        <v>97</v>
      </c>
      <c r="F102" t="s">
        <v>105</v>
      </c>
      <c r="G102" t="s">
        <v>106</v>
      </c>
      <c r="H102" t="s">
        <v>107</v>
      </c>
      <c r="I102" t="s">
        <v>53</v>
      </c>
      <c r="J102" s="2">
        <v>383903.33</v>
      </c>
    </row>
    <row r="103" spans="2:10" x14ac:dyDescent="0.3">
      <c r="B103">
        <v>101</v>
      </c>
      <c r="C103" s="1" t="s">
        <v>51</v>
      </c>
      <c r="D103" t="s">
        <v>52</v>
      </c>
      <c r="E103" t="s">
        <v>97</v>
      </c>
      <c r="F103" t="s">
        <v>105</v>
      </c>
      <c r="G103" t="s">
        <v>106</v>
      </c>
      <c r="H103" t="s">
        <v>109</v>
      </c>
      <c r="I103" t="s">
        <v>53</v>
      </c>
      <c r="J103" s="2">
        <v>77138.789999999994</v>
      </c>
    </row>
    <row r="104" spans="2:10" x14ac:dyDescent="0.3">
      <c r="B104">
        <v>102</v>
      </c>
      <c r="C104" s="1" t="s">
        <v>51</v>
      </c>
      <c r="D104" t="s">
        <v>52</v>
      </c>
      <c r="E104" t="s">
        <v>97</v>
      </c>
      <c r="F104" t="s">
        <v>105</v>
      </c>
      <c r="G104" t="s">
        <v>110</v>
      </c>
      <c r="H104" t="s">
        <v>124</v>
      </c>
      <c r="I104" t="s">
        <v>53</v>
      </c>
      <c r="J104" s="2">
        <v>2000</v>
      </c>
    </row>
    <row r="105" spans="2:10" x14ac:dyDescent="0.3">
      <c r="B105">
        <v>103</v>
      </c>
      <c r="C105" s="1" t="s">
        <v>51</v>
      </c>
      <c r="D105" t="s">
        <v>52</v>
      </c>
      <c r="E105" t="s">
        <v>97</v>
      </c>
      <c r="F105" t="s">
        <v>105</v>
      </c>
      <c r="G105" t="s">
        <v>127</v>
      </c>
      <c r="H105" t="s">
        <v>127</v>
      </c>
      <c r="I105" t="s">
        <v>53</v>
      </c>
      <c r="J105" s="2">
        <v>12864.21</v>
      </c>
    </row>
    <row r="106" spans="2:10" x14ac:dyDescent="0.3">
      <c r="B106">
        <v>104</v>
      </c>
      <c r="C106" s="1" t="s">
        <v>51</v>
      </c>
      <c r="D106" t="s">
        <v>52</v>
      </c>
      <c r="E106" t="s">
        <v>97</v>
      </c>
      <c r="F106" t="s">
        <v>105</v>
      </c>
      <c r="G106" t="s">
        <v>110</v>
      </c>
      <c r="H106" t="s">
        <v>115</v>
      </c>
      <c r="I106" t="s">
        <v>53</v>
      </c>
      <c r="J106" s="2">
        <v>976728.56</v>
      </c>
    </row>
    <row r="107" spans="2:10" x14ac:dyDescent="0.3">
      <c r="B107">
        <v>105</v>
      </c>
      <c r="C107" s="1" t="s">
        <v>51</v>
      </c>
      <c r="D107" t="s">
        <v>52</v>
      </c>
      <c r="E107" t="s">
        <v>97</v>
      </c>
      <c r="F107" t="s">
        <v>105</v>
      </c>
      <c r="G107" t="s">
        <v>110</v>
      </c>
      <c r="H107" t="s">
        <v>121</v>
      </c>
      <c r="I107" t="s">
        <v>53</v>
      </c>
      <c r="J107" s="2">
        <v>1086679.05</v>
      </c>
    </row>
    <row r="108" spans="2:10" x14ac:dyDescent="0.3">
      <c r="B108">
        <v>106</v>
      </c>
      <c r="C108" s="1" t="s">
        <v>51</v>
      </c>
      <c r="D108" t="s">
        <v>52</v>
      </c>
      <c r="E108" t="s">
        <v>97</v>
      </c>
      <c r="F108" t="s">
        <v>105</v>
      </c>
      <c r="G108" t="s">
        <v>110</v>
      </c>
      <c r="H108" t="s">
        <v>112</v>
      </c>
      <c r="I108" t="s">
        <v>53</v>
      </c>
      <c r="J108" s="2">
        <v>33000</v>
      </c>
    </row>
    <row r="109" spans="2:10" x14ac:dyDescent="0.3">
      <c r="B109">
        <v>107</v>
      </c>
      <c r="C109" s="1" t="s">
        <v>51</v>
      </c>
      <c r="D109" t="s">
        <v>52</v>
      </c>
      <c r="E109" t="s">
        <v>97</v>
      </c>
      <c r="F109" t="s">
        <v>105</v>
      </c>
      <c r="G109" t="s">
        <v>106</v>
      </c>
      <c r="H109" t="s">
        <v>118</v>
      </c>
      <c r="I109" t="s">
        <v>53</v>
      </c>
      <c r="J109" s="2">
        <v>457313.66</v>
      </c>
    </row>
    <row r="110" spans="2:10" x14ac:dyDescent="0.3">
      <c r="B110">
        <v>108</v>
      </c>
      <c r="C110" s="1" t="s">
        <v>51</v>
      </c>
      <c r="D110" t="s">
        <v>52</v>
      </c>
      <c r="E110" t="s">
        <v>97</v>
      </c>
      <c r="F110" t="s">
        <v>105</v>
      </c>
      <c r="G110" t="s">
        <v>110</v>
      </c>
      <c r="H110" t="s">
        <v>116</v>
      </c>
      <c r="I110" t="s">
        <v>53</v>
      </c>
      <c r="J110" s="2">
        <v>476712</v>
      </c>
    </row>
    <row r="111" spans="2:10" x14ac:dyDescent="0.3">
      <c r="B111">
        <v>109</v>
      </c>
      <c r="C111" s="1" t="s">
        <v>51</v>
      </c>
      <c r="D111" t="s">
        <v>52</v>
      </c>
      <c r="E111" t="s">
        <v>97</v>
      </c>
      <c r="F111" t="s">
        <v>105</v>
      </c>
      <c r="G111" t="s">
        <v>110</v>
      </c>
      <c r="H111" t="s">
        <v>113</v>
      </c>
      <c r="I111" t="s">
        <v>53</v>
      </c>
      <c r="J111" s="2">
        <v>72873.98</v>
      </c>
    </row>
    <row r="112" spans="2:10" x14ac:dyDescent="0.3">
      <c r="B112">
        <v>110</v>
      </c>
      <c r="C112" s="1" t="s">
        <v>51</v>
      </c>
      <c r="D112" t="s">
        <v>52</v>
      </c>
      <c r="E112" t="s">
        <v>97</v>
      </c>
      <c r="F112" t="s">
        <v>105</v>
      </c>
      <c r="G112" t="s">
        <v>110</v>
      </c>
      <c r="H112" t="s">
        <v>114</v>
      </c>
      <c r="I112" t="s">
        <v>53</v>
      </c>
      <c r="J112" s="2">
        <v>466015.1</v>
      </c>
    </row>
    <row r="113" spans="2:10" x14ac:dyDescent="0.3">
      <c r="B113">
        <v>111</v>
      </c>
      <c r="C113" s="1" t="s">
        <v>51</v>
      </c>
      <c r="D113" t="s">
        <v>52</v>
      </c>
      <c r="E113" t="s">
        <v>97</v>
      </c>
      <c r="F113" t="s">
        <v>105</v>
      </c>
      <c r="G113" t="s">
        <v>110</v>
      </c>
      <c r="H113" t="s">
        <v>120</v>
      </c>
      <c r="I113" t="s">
        <v>53</v>
      </c>
      <c r="J113" s="2">
        <v>73313.039999999994</v>
      </c>
    </row>
    <row r="114" spans="2:10" x14ac:dyDescent="0.3">
      <c r="B114">
        <v>112</v>
      </c>
      <c r="C114" s="1" t="s">
        <v>51</v>
      </c>
      <c r="D114" t="s">
        <v>52</v>
      </c>
      <c r="E114" t="s">
        <v>97</v>
      </c>
      <c r="F114" t="s">
        <v>105</v>
      </c>
      <c r="G114" t="s">
        <v>110</v>
      </c>
      <c r="H114" t="s">
        <v>125</v>
      </c>
      <c r="I114" t="s">
        <v>53</v>
      </c>
      <c r="J114" s="2">
        <v>68799.740000000005</v>
      </c>
    </row>
    <row r="115" spans="2:10" x14ac:dyDescent="0.3">
      <c r="B115">
        <v>113</v>
      </c>
      <c r="C115" s="1" t="s">
        <v>51</v>
      </c>
      <c r="D115" t="s">
        <v>52</v>
      </c>
      <c r="E115" t="s">
        <v>97</v>
      </c>
      <c r="F115" t="s">
        <v>105</v>
      </c>
      <c r="G115" t="s">
        <v>110</v>
      </c>
      <c r="H115" t="s">
        <v>119</v>
      </c>
      <c r="I115" t="s">
        <v>53</v>
      </c>
      <c r="J115" s="2">
        <v>107320.31</v>
      </c>
    </row>
    <row r="116" spans="2:10" x14ac:dyDescent="0.3">
      <c r="B116">
        <v>114</v>
      </c>
      <c r="C116" s="1" t="s">
        <v>51</v>
      </c>
      <c r="D116" t="s">
        <v>52</v>
      </c>
      <c r="E116" t="s">
        <v>97</v>
      </c>
      <c r="F116" t="s">
        <v>105</v>
      </c>
      <c r="G116" t="s">
        <v>110</v>
      </c>
      <c r="H116" t="s">
        <v>123</v>
      </c>
      <c r="I116" t="s">
        <v>53</v>
      </c>
      <c r="J116" s="2">
        <v>5871.45</v>
      </c>
    </row>
    <row r="117" spans="2:10" x14ac:dyDescent="0.3">
      <c r="B117">
        <v>115</v>
      </c>
      <c r="C117" s="1" t="s">
        <v>51</v>
      </c>
      <c r="D117" t="s">
        <v>52</v>
      </c>
      <c r="E117" t="s">
        <v>97</v>
      </c>
      <c r="F117" t="s">
        <v>105</v>
      </c>
      <c r="G117" t="s">
        <v>110</v>
      </c>
      <c r="H117" t="s">
        <v>123</v>
      </c>
      <c r="I117" t="s">
        <v>53</v>
      </c>
      <c r="J117" s="2">
        <v>183123.18</v>
      </c>
    </row>
    <row r="118" spans="2:10" x14ac:dyDescent="0.3">
      <c r="B118">
        <v>116</v>
      </c>
      <c r="C118" s="1" t="s">
        <v>51</v>
      </c>
      <c r="D118" t="s">
        <v>52</v>
      </c>
      <c r="E118" t="s">
        <v>97</v>
      </c>
      <c r="F118" t="s">
        <v>105</v>
      </c>
      <c r="G118" t="s">
        <v>110</v>
      </c>
      <c r="H118" t="s">
        <v>117</v>
      </c>
      <c r="I118" t="s">
        <v>53</v>
      </c>
      <c r="J118" s="2">
        <v>32067.51</v>
      </c>
    </row>
    <row r="119" spans="2:10" x14ac:dyDescent="0.3">
      <c r="B119">
        <v>117</v>
      </c>
      <c r="C119" s="1" t="s">
        <v>51</v>
      </c>
      <c r="D119" t="s">
        <v>52</v>
      </c>
      <c r="E119" t="s">
        <v>97</v>
      </c>
      <c r="F119" t="s">
        <v>105</v>
      </c>
      <c r="G119" t="s">
        <v>110</v>
      </c>
      <c r="H119" t="s">
        <v>142</v>
      </c>
      <c r="I119" t="s">
        <v>53</v>
      </c>
      <c r="J119" s="2">
        <v>10359.49</v>
      </c>
    </row>
    <row r="120" spans="2:10" x14ac:dyDescent="0.3">
      <c r="B120">
        <v>118</v>
      </c>
      <c r="C120" s="1" t="s">
        <v>51</v>
      </c>
      <c r="D120" t="s">
        <v>52</v>
      </c>
      <c r="E120" t="s">
        <v>97</v>
      </c>
      <c r="F120" t="s">
        <v>105</v>
      </c>
      <c r="G120" t="s">
        <v>110</v>
      </c>
      <c r="H120" t="s">
        <v>142</v>
      </c>
      <c r="I120" t="s">
        <v>53</v>
      </c>
      <c r="J120" s="2">
        <v>7530.76</v>
      </c>
    </row>
    <row r="121" spans="2:10" x14ac:dyDescent="0.3">
      <c r="B121">
        <v>119</v>
      </c>
      <c r="C121" s="1" t="s">
        <v>51</v>
      </c>
      <c r="D121" t="s">
        <v>52</v>
      </c>
      <c r="E121" t="s">
        <v>97</v>
      </c>
      <c r="F121" t="s">
        <v>105</v>
      </c>
      <c r="G121" t="s">
        <v>110</v>
      </c>
      <c r="H121" t="s">
        <v>142</v>
      </c>
      <c r="I121" t="s">
        <v>100</v>
      </c>
      <c r="J121" s="2">
        <v>476192.46</v>
      </c>
    </row>
    <row r="122" spans="2:10" x14ac:dyDescent="0.3">
      <c r="B122">
        <v>120</v>
      </c>
      <c r="C122" s="1" t="s">
        <v>51</v>
      </c>
      <c r="D122" t="s">
        <v>52</v>
      </c>
      <c r="E122" t="s">
        <v>97</v>
      </c>
      <c r="F122" t="s">
        <v>105</v>
      </c>
      <c r="G122" t="str">
        <f>VLOOKUP(Table18[[#This Row],[Level 5]],[1]Sheet1!$C$2:$D$79,2,0)</f>
        <v>Services</v>
      </c>
      <c r="H122" t="s">
        <v>124</v>
      </c>
      <c r="I122" t="s">
        <v>100</v>
      </c>
      <c r="J122" s="2">
        <v>3010.93</v>
      </c>
    </row>
    <row r="123" spans="2:10" x14ac:dyDescent="0.3">
      <c r="B123">
        <v>121</v>
      </c>
      <c r="C123" s="1" t="s">
        <v>51</v>
      </c>
      <c r="D123" t="s">
        <v>52</v>
      </c>
      <c r="E123" t="s">
        <v>97</v>
      </c>
      <c r="F123" t="s">
        <v>105</v>
      </c>
      <c r="G123" t="str">
        <f>VLOOKUP(Table18[[#This Row],[Level 5]],[1]Sheet1!$C$2:$D$79,2,0)</f>
        <v>Drilling Operation Water Support</v>
      </c>
      <c r="H123" t="s">
        <v>127</v>
      </c>
      <c r="I123" t="s">
        <v>100</v>
      </c>
      <c r="J123" s="2">
        <v>4904.05</v>
      </c>
    </row>
    <row r="124" spans="2:10" x14ac:dyDescent="0.3">
      <c r="B124">
        <v>122</v>
      </c>
      <c r="C124" s="1" t="s">
        <v>51</v>
      </c>
      <c r="D124" t="s">
        <v>52</v>
      </c>
      <c r="E124" t="s">
        <v>97</v>
      </c>
      <c r="F124" t="s">
        <v>105</v>
      </c>
      <c r="G124" t="str">
        <f>VLOOKUP(Table18[[#This Row],[Level 5]],[1]Sheet1!$C$2:$D$79,2,0)</f>
        <v>Services</v>
      </c>
      <c r="H124" t="s">
        <v>115</v>
      </c>
      <c r="I124" t="s">
        <v>100</v>
      </c>
      <c r="J124" s="2">
        <v>1866987.58</v>
      </c>
    </row>
    <row r="125" spans="2:10" x14ac:dyDescent="0.3">
      <c r="B125">
        <v>123</v>
      </c>
      <c r="C125" s="1" t="s">
        <v>51</v>
      </c>
      <c r="D125" t="s">
        <v>52</v>
      </c>
      <c r="E125" t="s">
        <v>97</v>
      </c>
      <c r="F125" t="s">
        <v>105</v>
      </c>
      <c r="G125" t="str">
        <f>VLOOKUP(Table18[[#This Row],[Level 5]],[1]Sheet1!$C$2:$D$79,2,0)</f>
        <v>Services</v>
      </c>
      <c r="H125" t="s">
        <v>113</v>
      </c>
      <c r="I125" t="s">
        <v>100</v>
      </c>
      <c r="J125" s="2">
        <v>10421.91</v>
      </c>
    </row>
    <row r="126" spans="2:10" x14ac:dyDescent="0.3">
      <c r="B126">
        <v>124</v>
      </c>
      <c r="C126" s="1" t="s">
        <v>51</v>
      </c>
      <c r="D126" t="s">
        <v>52</v>
      </c>
      <c r="E126" t="s">
        <v>97</v>
      </c>
      <c r="F126" t="s">
        <v>105</v>
      </c>
      <c r="G126" t="str">
        <f>VLOOKUP(Table18[[#This Row],[Level 5]],[1]Sheet1!$C$2:$D$79,2,0)</f>
        <v>Services</v>
      </c>
      <c r="H126" t="s">
        <v>114</v>
      </c>
      <c r="I126" t="s">
        <v>100</v>
      </c>
      <c r="J126" s="2">
        <v>174558.94</v>
      </c>
    </row>
    <row r="127" spans="2:10" x14ac:dyDescent="0.3">
      <c r="B127">
        <v>125</v>
      </c>
      <c r="C127" s="1" t="s">
        <v>51</v>
      </c>
      <c r="D127" t="s">
        <v>52</v>
      </c>
      <c r="E127" t="s">
        <v>97</v>
      </c>
      <c r="F127" t="s">
        <v>105</v>
      </c>
      <c r="G127" t="str">
        <f>VLOOKUP(Table18[[#This Row],[Level 5]],[1]Sheet1!$C$2:$D$79,2,0)</f>
        <v>Services</v>
      </c>
      <c r="H127" t="s">
        <v>120</v>
      </c>
      <c r="I127" t="s">
        <v>100</v>
      </c>
      <c r="J127" s="2">
        <v>16400</v>
      </c>
    </row>
    <row r="128" spans="2:10" x14ac:dyDescent="0.3">
      <c r="B128">
        <v>126</v>
      </c>
      <c r="C128" s="1" t="s">
        <v>51</v>
      </c>
      <c r="D128" t="s">
        <v>52</v>
      </c>
      <c r="E128" t="s">
        <v>97</v>
      </c>
      <c r="F128" t="s">
        <v>105</v>
      </c>
      <c r="G128" t="str">
        <f>VLOOKUP(Table18[[#This Row],[Level 5]],[1]Sheet1!$C$2:$D$79,2,0)</f>
        <v>Services</v>
      </c>
      <c r="H128" t="s">
        <v>125</v>
      </c>
      <c r="I128" t="s">
        <v>100</v>
      </c>
      <c r="J128" s="2">
        <v>111731.14</v>
      </c>
    </row>
    <row r="129" spans="2:10" x14ac:dyDescent="0.3">
      <c r="B129">
        <v>127</v>
      </c>
      <c r="C129" s="1" t="s">
        <v>51</v>
      </c>
      <c r="D129" t="s">
        <v>52</v>
      </c>
      <c r="E129" t="s">
        <v>97</v>
      </c>
      <c r="F129" t="s">
        <v>105</v>
      </c>
      <c r="G129" t="str">
        <f>VLOOKUP(Table18[[#This Row],[Level 5]],[1]Sheet1!$C$2:$D$79,2,0)</f>
        <v>Services</v>
      </c>
      <c r="H129" t="s">
        <v>119</v>
      </c>
      <c r="I129" t="s">
        <v>100</v>
      </c>
      <c r="J129" s="2">
        <v>32683.58</v>
      </c>
    </row>
    <row r="130" spans="2:10" x14ac:dyDescent="0.3">
      <c r="B130">
        <v>128</v>
      </c>
      <c r="C130" s="1" t="s">
        <v>51</v>
      </c>
      <c r="D130" t="s">
        <v>52</v>
      </c>
      <c r="E130" t="s">
        <v>97</v>
      </c>
      <c r="F130" t="s">
        <v>105</v>
      </c>
      <c r="G130" t="str">
        <f>VLOOKUP(Table18[[#This Row],[Level 5]],[1]Sheet1!$C$2:$D$79,2,0)</f>
        <v>Services</v>
      </c>
      <c r="H130" t="s">
        <v>123</v>
      </c>
      <c r="I130" t="s">
        <v>100</v>
      </c>
      <c r="J130" s="2">
        <v>16983.189999999999</v>
      </c>
    </row>
    <row r="131" spans="2:10" x14ac:dyDescent="0.3">
      <c r="B131">
        <v>129</v>
      </c>
      <c r="C131" s="1" t="s">
        <v>51</v>
      </c>
      <c r="D131" t="s">
        <v>52</v>
      </c>
      <c r="E131" t="s">
        <v>97</v>
      </c>
      <c r="F131" t="s">
        <v>105</v>
      </c>
      <c r="G131" t="str">
        <f>VLOOKUP(Table18[[#This Row],[Level 5]],[1]Sheet1!$C$2:$D$79,2,0)</f>
        <v>Material - LL</v>
      </c>
      <c r="H131" t="s">
        <v>108</v>
      </c>
      <c r="I131" t="s">
        <v>100</v>
      </c>
      <c r="J131" s="2">
        <v>149146.03</v>
      </c>
    </row>
    <row r="132" spans="2:10" x14ac:dyDescent="0.3">
      <c r="B132">
        <v>130</v>
      </c>
      <c r="C132" s="1" t="s">
        <v>51</v>
      </c>
      <c r="D132" t="s">
        <v>52</v>
      </c>
      <c r="E132" t="s">
        <v>97</v>
      </c>
      <c r="F132" t="s">
        <v>105</v>
      </c>
      <c r="G132" t="s">
        <v>110</v>
      </c>
      <c r="H132" t="s">
        <v>142</v>
      </c>
      <c r="I132" t="s">
        <v>100</v>
      </c>
      <c r="J132" s="2">
        <v>69.37</v>
      </c>
    </row>
    <row r="133" spans="2:10" x14ac:dyDescent="0.3">
      <c r="B133">
        <v>131</v>
      </c>
      <c r="C133" s="1" t="s">
        <v>51</v>
      </c>
      <c r="D133" t="s">
        <v>52</v>
      </c>
      <c r="E133" t="s">
        <v>97</v>
      </c>
      <c r="F133" t="s">
        <v>105</v>
      </c>
      <c r="G133" t="str">
        <f>VLOOKUP(Table18[[#This Row],[Level 5]],[1]Sheet1!$C$2:$D$79,2,0)</f>
        <v>Services</v>
      </c>
      <c r="H133" t="s">
        <v>117</v>
      </c>
      <c r="I133" t="s">
        <v>100</v>
      </c>
      <c r="J133" s="2">
        <v>16365.77</v>
      </c>
    </row>
    <row r="134" spans="2:10" x14ac:dyDescent="0.3">
      <c r="B134">
        <v>132</v>
      </c>
      <c r="C134" s="1" t="s">
        <v>51</v>
      </c>
      <c r="D134" t="s">
        <v>52</v>
      </c>
      <c r="E134" t="s">
        <v>97</v>
      </c>
      <c r="F134" t="s">
        <v>105</v>
      </c>
      <c r="G134" t="s">
        <v>110</v>
      </c>
      <c r="H134" t="s">
        <v>142</v>
      </c>
      <c r="I134" t="s">
        <v>100</v>
      </c>
      <c r="J134" s="2">
        <v>175153.08</v>
      </c>
    </row>
    <row r="135" spans="2:10" x14ac:dyDescent="0.3">
      <c r="B135">
        <v>133</v>
      </c>
      <c r="C135" s="1" t="s">
        <v>51</v>
      </c>
      <c r="D135" t="s">
        <v>52</v>
      </c>
      <c r="E135" t="s">
        <v>97</v>
      </c>
      <c r="F135" t="s">
        <v>105</v>
      </c>
      <c r="G135" t="s">
        <v>110</v>
      </c>
      <c r="H135" t="s">
        <v>142</v>
      </c>
      <c r="I135" t="s">
        <v>100</v>
      </c>
      <c r="J135" s="2">
        <v>580963.37</v>
      </c>
    </row>
    <row r="136" spans="2:10" x14ac:dyDescent="0.3">
      <c r="B136">
        <v>134</v>
      </c>
      <c r="C136" s="1" t="s">
        <v>51</v>
      </c>
      <c r="D136" t="s">
        <v>52</v>
      </c>
      <c r="E136" t="s">
        <v>97</v>
      </c>
      <c r="F136" t="s">
        <v>105</v>
      </c>
      <c r="G136" t="s">
        <v>110</v>
      </c>
      <c r="H136" t="s">
        <v>142</v>
      </c>
      <c r="I136" t="s">
        <v>100</v>
      </c>
      <c r="J136" s="2">
        <v>18635.98</v>
      </c>
    </row>
    <row r="137" spans="2:10" x14ac:dyDescent="0.3">
      <c r="B137">
        <v>136</v>
      </c>
      <c r="C137" s="1" t="s">
        <v>15</v>
      </c>
      <c r="D137" t="s">
        <v>16</v>
      </c>
      <c r="E137" t="s">
        <v>97</v>
      </c>
      <c r="F137" t="s">
        <v>139</v>
      </c>
      <c r="G137" t="s">
        <v>139</v>
      </c>
      <c r="H137" t="s">
        <v>139</v>
      </c>
      <c r="I137" t="s">
        <v>100</v>
      </c>
      <c r="J137" s="2">
        <v>3136274.38</v>
      </c>
    </row>
    <row r="138" spans="2:10" x14ac:dyDescent="0.3">
      <c r="B138">
        <v>137</v>
      </c>
      <c r="C138" s="1" t="s">
        <v>15</v>
      </c>
      <c r="D138" t="s">
        <v>16</v>
      </c>
      <c r="E138" t="s">
        <v>97</v>
      </c>
      <c r="F138" t="s">
        <v>140</v>
      </c>
      <c r="G138" t="s">
        <v>141</v>
      </c>
      <c r="H138" t="s">
        <v>140</v>
      </c>
      <c r="I138" t="s">
        <v>100</v>
      </c>
      <c r="J138" s="2">
        <v>1337803.5499999998</v>
      </c>
    </row>
    <row r="139" spans="2:10" x14ac:dyDescent="0.3">
      <c r="B139">
        <v>138</v>
      </c>
      <c r="C139" s="1" t="s">
        <v>15</v>
      </c>
      <c r="D139" t="s">
        <v>16</v>
      </c>
      <c r="E139" t="s">
        <v>97</v>
      </c>
      <c r="F139" t="s">
        <v>105</v>
      </c>
      <c r="G139" t="s">
        <v>106</v>
      </c>
      <c r="H139" t="s">
        <v>107</v>
      </c>
      <c r="I139" t="s">
        <v>17</v>
      </c>
      <c r="J139" s="2">
        <v>367853.72</v>
      </c>
    </row>
    <row r="140" spans="2:10" x14ac:dyDescent="0.3">
      <c r="B140">
        <v>139</v>
      </c>
      <c r="C140" s="1" t="s">
        <v>15</v>
      </c>
      <c r="D140" t="s">
        <v>16</v>
      </c>
      <c r="E140" t="s">
        <v>97</v>
      </c>
      <c r="F140" t="s">
        <v>105</v>
      </c>
      <c r="G140" t="s">
        <v>106</v>
      </c>
      <c r="H140" t="s">
        <v>107</v>
      </c>
      <c r="I140" t="s">
        <v>18</v>
      </c>
      <c r="J140" s="2">
        <v>571988.4</v>
      </c>
    </row>
    <row r="141" spans="2:10" x14ac:dyDescent="0.3">
      <c r="B141">
        <v>140</v>
      </c>
      <c r="C141" s="1" t="s">
        <v>15</v>
      </c>
      <c r="D141" t="s">
        <v>16</v>
      </c>
      <c r="E141" t="s">
        <v>97</v>
      </c>
      <c r="F141" t="s">
        <v>105</v>
      </c>
      <c r="G141" t="s">
        <v>106</v>
      </c>
      <c r="H141" t="s">
        <v>107</v>
      </c>
      <c r="I141" t="s">
        <v>19</v>
      </c>
      <c r="J141" s="2">
        <v>532507.52</v>
      </c>
    </row>
    <row r="142" spans="2:10" x14ac:dyDescent="0.3">
      <c r="B142">
        <v>141</v>
      </c>
      <c r="C142" s="1" t="s">
        <v>15</v>
      </c>
      <c r="D142" t="s">
        <v>16</v>
      </c>
      <c r="E142" t="s">
        <v>97</v>
      </c>
      <c r="F142" t="s">
        <v>105</v>
      </c>
      <c r="G142" t="s">
        <v>106</v>
      </c>
      <c r="H142" t="s">
        <v>107</v>
      </c>
      <c r="I142" t="s">
        <v>20</v>
      </c>
      <c r="J142" s="2">
        <v>454605.79</v>
      </c>
    </row>
    <row r="143" spans="2:10" x14ac:dyDescent="0.3">
      <c r="B143">
        <v>142</v>
      </c>
      <c r="C143" s="1" t="s">
        <v>15</v>
      </c>
      <c r="D143" t="s">
        <v>16</v>
      </c>
      <c r="E143" t="s">
        <v>97</v>
      </c>
      <c r="F143" t="s">
        <v>105</v>
      </c>
      <c r="G143" t="s">
        <v>106</v>
      </c>
      <c r="H143" t="s">
        <v>107</v>
      </c>
      <c r="I143" t="s">
        <v>21</v>
      </c>
      <c r="J143" s="2">
        <v>359868.91</v>
      </c>
    </row>
    <row r="144" spans="2:10" x14ac:dyDescent="0.3">
      <c r="B144">
        <v>143</v>
      </c>
      <c r="C144" s="1" t="s">
        <v>15</v>
      </c>
      <c r="D144" t="s">
        <v>16</v>
      </c>
      <c r="E144" t="s">
        <v>97</v>
      </c>
      <c r="F144" t="s">
        <v>105</v>
      </c>
      <c r="G144" t="s">
        <v>106</v>
      </c>
      <c r="H144" t="s">
        <v>118</v>
      </c>
      <c r="I144" t="s">
        <v>17</v>
      </c>
      <c r="J144" s="2">
        <v>370208.79</v>
      </c>
    </row>
    <row r="145" spans="2:10" x14ac:dyDescent="0.3">
      <c r="B145">
        <v>144</v>
      </c>
      <c r="C145" s="1" t="s">
        <v>15</v>
      </c>
      <c r="D145" t="s">
        <v>16</v>
      </c>
      <c r="E145" t="s">
        <v>97</v>
      </c>
      <c r="F145" t="s">
        <v>105</v>
      </c>
      <c r="G145" t="s">
        <v>106</v>
      </c>
      <c r="H145" t="s">
        <v>118</v>
      </c>
      <c r="I145" t="s">
        <v>18</v>
      </c>
      <c r="J145" s="2">
        <v>862920.21</v>
      </c>
    </row>
    <row r="146" spans="2:10" x14ac:dyDescent="0.3">
      <c r="B146">
        <v>145</v>
      </c>
      <c r="C146" s="1" t="s">
        <v>15</v>
      </c>
      <c r="D146" t="s">
        <v>16</v>
      </c>
      <c r="E146" t="s">
        <v>97</v>
      </c>
      <c r="F146" t="s">
        <v>105</v>
      </c>
      <c r="G146" t="s">
        <v>106</v>
      </c>
      <c r="H146" t="s">
        <v>118</v>
      </c>
      <c r="I146" t="s">
        <v>19</v>
      </c>
      <c r="J146" s="2">
        <v>567110.31000000006</v>
      </c>
    </row>
    <row r="147" spans="2:10" x14ac:dyDescent="0.3">
      <c r="B147">
        <v>146</v>
      </c>
      <c r="C147" s="1" t="s">
        <v>15</v>
      </c>
      <c r="D147" t="s">
        <v>16</v>
      </c>
      <c r="E147" t="s">
        <v>97</v>
      </c>
      <c r="F147" t="s">
        <v>105</v>
      </c>
      <c r="G147" t="s">
        <v>106</v>
      </c>
      <c r="H147" t="s">
        <v>118</v>
      </c>
      <c r="I147" t="s">
        <v>20</v>
      </c>
      <c r="J147" s="2">
        <v>428314.23</v>
      </c>
    </row>
    <row r="148" spans="2:10" x14ac:dyDescent="0.3">
      <c r="B148">
        <v>147</v>
      </c>
      <c r="C148" s="1" t="s">
        <v>15</v>
      </c>
      <c r="D148" t="s">
        <v>16</v>
      </c>
      <c r="E148" t="s">
        <v>97</v>
      </c>
      <c r="F148" t="s">
        <v>105</v>
      </c>
      <c r="G148" t="s">
        <v>106</v>
      </c>
      <c r="H148" t="s">
        <v>118</v>
      </c>
      <c r="I148" t="s">
        <v>21</v>
      </c>
      <c r="J148" s="2">
        <v>332831.74</v>
      </c>
    </row>
    <row r="149" spans="2:10" x14ac:dyDescent="0.3">
      <c r="B149">
        <v>148</v>
      </c>
      <c r="C149" s="1" t="s">
        <v>15</v>
      </c>
      <c r="D149" t="s">
        <v>16</v>
      </c>
      <c r="E149" t="s">
        <v>97</v>
      </c>
      <c r="F149" t="s">
        <v>105</v>
      </c>
      <c r="G149" t="s">
        <v>106</v>
      </c>
      <c r="H149" t="s">
        <v>108</v>
      </c>
      <c r="I149" t="s">
        <v>17</v>
      </c>
      <c r="J149" s="2">
        <v>318467.05</v>
      </c>
    </row>
    <row r="150" spans="2:10" x14ac:dyDescent="0.3">
      <c r="B150">
        <v>149</v>
      </c>
      <c r="C150" s="1" t="s">
        <v>15</v>
      </c>
      <c r="D150" t="s">
        <v>16</v>
      </c>
      <c r="E150" t="s">
        <v>97</v>
      </c>
      <c r="F150" t="s">
        <v>105</v>
      </c>
      <c r="G150" t="s">
        <v>106</v>
      </c>
      <c r="H150" t="s">
        <v>108</v>
      </c>
      <c r="I150" t="s">
        <v>18</v>
      </c>
      <c r="J150" s="2">
        <v>580748.72</v>
      </c>
    </row>
    <row r="151" spans="2:10" x14ac:dyDescent="0.3">
      <c r="B151">
        <v>150</v>
      </c>
      <c r="C151" s="1" t="s">
        <v>15</v>
      </c>
      <c r="D151" t="s">
        <v>16</v>
      </c>
      <c r="E151" t="s">
        <v>97</v>
      </c>
      <c r="F151" t="s">
        <v>105</v>
      </c>
      <c r="G151" t="s">
        <v>106</v>
      </c>
      <c r="H151" t="s">
        <v>108</v>
      </c>
      <c r="I151" t="s">
        <v>19</v>
      </c>
      <c r="J151" s="2">
        <v>368892.76</v>
      </c>
    </row>
    <row r="152" spans="2:10" x14ac:dyDescent="0.3">
      <c r="B152">
        <v>151</v>
      </c>
      <c r="C152" s="1" t="s">
        <v>15</v>
      </c>
      <c r="D152" t="s">
        <v>16</v>
      </c>
      <c r="E152" t="s">
        <v>97</v>
      </c>
      <c r="F152" t="s">
        <v>105</v>
      </c>
      <c r="G152" t="s">
        <v>106</v>
      </c>
      <c r="H152" t="s">
        <v>108</v>
      </c>
      <c r="I152" t="s">
        <v>20</v>
      </c>
      <c r="J152" s="2">
        <v>298311.87</v>
      </c>
    </row>
    <row r="153" spans="2:10" x14ac:dyDescent="0.3">
      <c r="B153">
        <v>152</v>
      </c>
      <c r="C153" s="1" t="s">
        <v>15</v>
      </c>
      <c r="D153" t="s">
        <v>16</v>
      </c>
      <c r="E153" t="s">
        <v>97</v>
      </c>
      <c r="F153" t="s">
        <v>105</v>
      </c>
      <c r="G153" t="s">
        <v>106</v>
      </c>
      <c r="H153" t="s">
        <v>108</v>
      </c>
      <c r="I153" t="s">
        <v>21</v>
      </c>
      <c r="J153" s="2">
        <v>281753.90000000002</v>
      </c>
    </row>
    <row r="154" spans="2:10" x14ac:dyDescent="0.3">
      <c r="B154">
        <v>153</v>
      </c>
      <c r="C154" s="1" t="s">
        <v>15</v>
      </c>
      <c r="D154" t="s">
        <v>16</v>
      </c>
      <c r="E154" t="s">
        <v>97</v>
      </c>
      <c r="F154" t="s">
        <v>105</v>
      </c>
      <c r="G154" t="s">
        <v>106</v>
      </c>
      <c r="H154" t="s">
        <v>109</v>
      </c>
      <c r="I154" t="s">
        <v>17</v>
      </c>
      <c r="J154" s="2">
        <v>42261.87</v>
      </c>
    </row>
    <row r="155" spans="2:10" x14ac:dyDescent="0.3">
      <c r="B155">
        <v>154</v>
      </c>
      <c r="C155" s="1" t="s">
        <v>15</v>
      </c>
      <c r="D155" t="s">
        <v>16</v>
      </c>
      <c r="E155" t="s">
        <v>97</v>
      </c>
      <c r="F155" t="s">
        <v>105</v>
      </c>
      <c r="G155" t="s">
        <v>106</v>
      </c>
      <c r="H155" t="s">
        <v>109</v>
      </c>
      <c r="I155" t="s">
        <v>18</v>
      </c>
      <c r="J155" s="2">
        <v>46684.52</v>
      </c>
    </row>
    <row r="156" spans="2:10" x14ac:dyDescent="0.3">
      <c r="B156">
        <v>155</v>
      </c>
      <c r="C156" s="1" t="s">
        <v>15</v>
      </c>
      <c r="D156" t="s">
        <v>16</v>
      </c>
      <c r="E156" t="s">
        <v>97</v>
      </c>
      <c r="F156" t="s">
        <v>105</v>
      </c>
      <c r="G156" t="s">
        <v>106</v>
      </c>
      <c r="H156" t="s">
        <v>109</v>
      </c>
      <c r="I156" t="s">
        <v>19</v>
      </c>
      <c r="J156" s="2">
        <v>44139.040000000001</v>
      </c>
    </row>
    <row r="157" spans="2:10" x14ac:dyDescent="0.3">
      <c r="B157">
        <v>156</v>
      </c>
      <c r="C157" s="1" t="s">
        <v>15</v>
      </c>
      <c r="D157" t="s">
        <v>16</v>
      </c>
      <c r="E157" t="s">
        <v>97</v>
      </c>
      <c r="F157" t="s">
        <v>105</v>
      </c>
      <c r="G157" t="s">
        <v>106</v>
      </c>
      <c r="H157" t="s">
        <v>109</v>
      </c>
      <c r="I157" t="s">
        <v>20</v>
      </c>
      <c r="J157" s="2">
        <v>43094.75</v>
      </c>
    </row>
    <row r="158" spans="2:10" x14ac:dyDescent="0.3">
      <c r="B158">
        <v>157</v>
      </c>
      <c r="C158" s="1" t="s">
        <v>15</v>
      </c>
      <c r="D158" t="s">
        <v>16</v>
      </c>
      <c r="E158" t="s">
        <v>97</v>
      </c>
      <c r="F158" t="s">
        <v>105</v>
      </c>
      <c r="G158" t="s">
        <v>106</v>
      </c>
      <c r="H158" t="s">
        <v>109</v>
      </c>
      <c r="I158" t="s">
        <v>21</v>
      </c>
      <c r="J158" s="2">
        <v>43465.68</v>
      </c>
    </row>
    <row r="159" spans="2:10" x14ac:dyDescent="0.3">
      <c r="B159">
        <v>158</v>
      </c>
      <c r="C159" s="1" t="s">
        <v>15</v>
      </c>
      <c r="D159" t="s">
        <v>16</v>
      </c>
      <c r="E159" t="s">
        <v>97</v>
      </c>
      <c r="F159" t="s">
        <v>105</v>
      </c>
      <c r="G159" t="s">
        <v>110</v>
      </c>
      <c r="H159" t="s">
        <v>112</v>
      </c>
      <c r="I159" t="s">
        <v>17</v>
      </c>
      <c r="J159" s="2">
        <v>135360</v>
      </c>
    </row>
    <row r="160" spans="2:10" x14ac:dyDescent="0.3">
      <c r="B160">
        <v>159</v>
      </c>
      <c r="C160" s="1" t="s">
        <v>15</v>
      </c>
      <c r="D160" t="s">
        <v>16</v>
      </c>
      <c r="E160" t="s">
        <v>97</v>
      </c>
      <c r="F160" t="s">
        <v>105</v>
      </c>
      <c r="G160" t="s">
        <v>110</v>
      </c>
      <c r="H160" t="s">
        <v>112</v>
      </c>
      <c r="I160" t="s">
        <v>18</v>
      </c>
      <c r="J160" s="2">
        <v>321941.78999999998</v>
      </c>
    </row>
    <row r="161" spans="2:10" x14ac:dyDescent="0.3">
      <c r="B161">
        <v>160</v>
      </c>
      <c r="C161" s="1" t="s">
        <v>15</v>
      </c>
      <c r="D161" t="s">
        <v>16</v>
      </c>
      <c r="E161" t="s">
        <v>97</v>
      </c>
      <c r="F161" t="s">
        <v>105</v>
      </c>
      <c r="G161" t="s">
        <v>110</v>
      </c>
      <c r="H161" t="s">
        <v>112</v>
      </c>
      <c r="I161" t="s">
        <v>19</v>
      </c>
      <c r="J161" s="2">
        <v>168825.17</v>
      </c>
    </row>
    <row r="162" spans="2:10" x14ac:dyDescent="0.3">
      <c r="B162">
        <v>161</v>
      </c>
      <c r="C162" s="1" t="s">
        <v>15</v>
      </c>
      <c r="D162" t="s">
        <v>16</v>
      </c>
      <c r="E162" t="s">
        <v>97</v>
      </c>
      <c r="F162" t="s">
        <v>105</v>
      </c>
      <c r="G162" t="s">
        <v>110</v>
      </c>
      <c r="H162" t="s">
        <v>112</v>
      </c>
      <c r="I162" t="s">
        <v>20</v>
      </c>
      <c r="J162" s="2">
        <v>105736.8</v>
      </c>
    </row>
    <row r="163" spans="2:10" x14ac:dyDescent="0.3">
      <c r="B163">
        <v>162</v>
      </c>
      <c r="C163" s="1" t="s">
        <v>15</v>
      </c>
      <c r="D163" t="s">
        <v>16</v>
      </c>
      <c r="E163" t="s">
        <v>97</v>
      </c>
      <c r="F163" t="s">
        <v>105</v>
      </c>
      <c r="G163" t="s">
        <v>110</v>
      </c>
      <c r="H163" t="s">
        <v>112</v>
      </c>
      <c r="I163" t="s">
        <v>21</v>
      </c>
      <c r="J163" s="2">
        <v>128882.5</v>
      </c>
    </row>
    <row r="164" spans="2:10" x14ac:dyDescent="0.3">
      <c r="B164">
        <v>163</v>
      </c>
      <c r="C164" s="1" t="s">
        <v>15</v>
      </c>
      <c r="D164" t="s">
        <v>16</v>
      </c>
      <c r="E164" t="s">
        <v>97</v>
      </c>
      <c r="F164" t="s">
        <v>105</v>
      </c>
      <c r="G164" t="s">
        <v>110</v>
      </c>
      <c r="H164" t="s">
        <v>113</v>
      </c>
      <c r="I164" t="s">
        <v>17</v>
      </c>
      <c r="J164" s="2">
        <v>53399.65</v>
      </c>
    </row>
    <row r="165" spans="2:10" x14ac:dyDescent="0.3">
      <c r="B165">
        <v>164</v>
      </c>
      <c r="C165" s="1" t="s">
        <v>15</v>
      </c>
      <c r="D165" t="s">
        <v>16</v>
      </c>
      <c r="E165" t="s">
        <v>97</v>
      </c>
      <c r="F165" t="s">
        <v>105</v>
      </c>
      <c r="G165" t="s">
        <v>110</v>
      </c>
      <c r="H165" t="s">
        <v>113</v>
      </c>
      <c r="I165" t="s">
        <v>18</v>
      </c>
      <c r="J165" s="2">
        <v>147905.10999999999</v>
      </c>
    </row>
    <row r="166" spans="2:10" x14ac:dyDescent="0.3">
      <c r="B166">
        <v>165</v>
      </c>
      <c r="C166" s="1" t="s">
        <v>15</v>
      </c>
      <c r="D166" t="s">
        <v>16</v>
      </c>
      <c r="E166" t="s">
        <v>97</v>
      </c>
      <c r="F166" t="s">
        <v>105</v>
      </c>
      <c r="G166" t="s">
        <v>110</v>
      </c>
      <c r="H166" t="s">
        <v>113</v>
      </c>
      <c r="I166" t="s">
        <v>19</v>
      </c>
      <c r="J166" s="2">
        <v>22398.73</v>
      </c>
    </row>
    <row r="167" spans="2:10" x14ac:dyDescent="0.3">
      <c r="B167">
        <v>166</v>
      </c>
      <c r="C167" s="1" t="s">
        <v>15</v>
      </c>
      <c r="D167" t="s">
        <v>16</v>
      </c>
      <c r="E167" t="s">
        <v>97</v>
      </c>
      <c r="F167" t="s">
        <v>105</v>
      </c>
      <c r="G167" t="s">
        <v>110</v>
      </c>
      <c r="H167" t="s">
        <v>113</v>
      </c>
      <c r="I167" t="s">
        <v>20</v>
      </c>
      <c r="J167" s="2">
        <v>43200.12</v>
      </c>
    </row>
    <row r="168" spans="2:10" x14ac:dyDescent="0.3">
      <c r="B168">
        <v>167</v>
      </c>
      <c r="C168" s="1" t="s">
        <v>15</v>
      </c>
      <c r="D168" t="s">
        <v>16</v>
      </c>
      <c r="E168" t="s">
        <v>97</v>
      </c>
      <c r="F168" t="s">
        <v>105</v>
      </c>
      <c r="G168" t="s">
        <v>110</v>
      </c>
      <c r="H168" t="s">
        <v>113</v>
      </c>
      <c r="I168" t="s">
        <v>21</v>
      </c>
      <c r="J168" s="2">
        <v>111988.49</v>
      </c>
    </row>
    <row r="169" spans="2:10" x14ac:dyDescent="0.3">
      <c r="B169">
        <v>168</v>
      </c>
      <c r="C169" s="1" t="s">
        <v>15</v>
      </c>
      <c r="D169" t="s">
        <v>16</v>
      </c>
      <c r="E169" t="s">
        <v>97</v>
      </c>
      <c r="F169" t="s">
        <v>105</v>
      </c>
      <c r="G169" t="s">
        <v>110</v>
      </c>
      <c r="H169" t="s">
        <v>114</v>
      </c>
      <c r="I169" t="s">
        <v>17</v>
      </c>
      <c r="J169" s="2">
        <v>395083.1</v>
      </c>
    </row>
    <row r="170" spans="2:10" x14ac:dyDescent="0.3">
      <c r="B170">
        <v>169</v>
      </c>
      <c r="C170" s="1" t="s">
        <v>15</v>
      </c>
      <c r="D170" t="s">
        <v>16</v>
      </c>
      <c r="E170" t="s">
        <v>97</v>
      </c>
      <c r="F170" t="s">
        <v>105</v>
      </c>
      <c r="G170" t="s">
        <v>110</v>
      </c>
      <c r="H170" t="s">
        <v>114</v>
      </c>
      <c r="I170" t="s">
        <v>18</v>
      </c>
      <c r="J170" s="2">
        <v>929785.71</v>
      </c>
    </row>
    <row r="171" spans="2:10" x14ac:dyDescent="0.3">
      <c r="B171">
        <v>170</v>
      </c>
      <c r="C171" s="1" t="s">
        <v>15</v>
      </c>
      <c r="D171" t="s">
        <v>16</v>
      </c>
      <c r="E171" t="s">
        <v>97</v>
      </c>
      <c r="F171" t="s">
        <v>105</v>
      </c>
      <c r="G171" t="s">
        <v>110</v>
      </c>
      <c r="H171" t="s">
        <v>114</v>
      </c>
      <c r="I171" t="s">
        <v>19</v>
      </c>
      <c r="J171" s="2">
        <v>808531.89</v>
      </c>
    </row>
    <row r="172" spans="2:10" x14ac:dyDescent="0.3">
      <c r="B172">
        <v>171</v>
      </c>
      <c r="C172" s="1" t="s">
        <v>15</v>
      </c>
      <c r="D172" t="s">
        <v>16</v>
      </c>
      <c r="E172" t="s">
        <v>97</v>
      </c>
      <c r="F172" t="s">
        <v>105</v>
      </c>
      <c r="G172" t="s">
        <v>110</v>
      </c>
      <c r="H172" t="s">
        <v>114</v>
      </c>
      <c r="I172" t="s">
        <v>20</v>
      </c>
      <c r="J172" s="2">
        <v>567957.4</v>
      </c>
    </row>
    <row r="173" spans="2:10" x14ac:dyDescent="0.3">
      <c r="B173">
        <v>172</v>
      </c>
      <c r="C173" s="1" t="s">
        <v>15</v>
      </c>
      <c r="D173" t="s">
        <v>16</v>
      </c>
      <c r="E173" t="s">
        <v>97</v>
      </c>
      <c r="F173" t="s">
        <v>105</v>
      </c>
      <c r="G173" t="s">
        <v>110</v>
      </c>
      <c r="H173" t="s">
        <v>114</v>
      </c>
      <c r="I173" t="s">
        <v>21</v>
      </c>
      <c r="J173" s="2">
        <v>418783.86</v>
      </c>
    </row>
    <row r="174" spans="2:10" x14ac:dyDescent="0.3">
      <c r="B174">
        <v>173</v>
      </c>
      <c r="C174" s="1" t="s">
        <v>15</v>
      </c>
      <c r="D174" t="s">
        <v>16</v>
      </c>
      <c r="E174" t="s">
        <v>97</v>
      </c>
      <c r="F174" t="s">
        <v>105</v>
      </c>
      <c r="G174" t="s">
        <v>110</v>
      </c>
      <c r="H174" t="s">
        <v>115</v>
      </c>
      <c r="I174" t="s">
        <v>17</v>
      </c>
      <c r="J174" s="2">
        <v>1319224</v>
      </c>
    </row>
    <row r="175" spans="2:10" x14ac:dyDescent="0.3">
      <c r="B175">
        <v>174</v>
      </c>
      <c r="C175" s="1" t="s">
        <v>15</v>
      </c>
      <c r="D175" t="s">
        <v>16</v>
      </c>
      <c r="E175" t="s">
        <v>97</v>
      </c>
      <c r="F175" t="s">
        <v>105</v>
      </c>
      <c r="G175" t="s">
        <v>110</v>
      </c>
      <c r="H175" t="s">
        <v>115</v>
      </c>
      <c r="I175" t="s">
        <v>18</v>
      </c>
      <c r="J175" s="2">
        <v>2233613.7000000002</v>
      </c>
    </row>
    <row r="176" spans="2:10" x14ac:dyDescent="0.3">
      <c r="B176">
        <v>175</v>
      </c>
      <c r="C176" s="1" t="s">
        <v>15</v>
      </c>
      <c r="D176" t="s">
        <v>16</v>
      </c>
      <c r="E176" t="s">
        <v>97</v>
      </c>
      <c r="F176" t="s">
        <v>105</v>
      </c>
      <c r="G176" t="s">
        <v>110</v>
      </c>
      <c r="H176" t="s">
        <v>115</v>
      </c>
      <c r="I176" t="s">
        <v>19</v>
      </c>
      <c r="J176" s="2">
        <v>1308448.96</v>
      </c>
    </row>
    <row r="177" spans="2:10" x14ac:dyDescent="0.3">
      <c r="B177">
        <v>176</v>
      </c>
      <c r="C177" s="1" t="s">
        <v>15</v>
      </c>
      <c r="D177" t="s">
        <v>16</v>
      </c>
      <c r="E177" t="s">
        <v>97</v>
      </c>
      <c r="F177" t="s">
        <v>105</v>
      </c>
      <c r="G177" t="s">
        <v>110</v>
      </c>
      <c r="H177" t="s">
        <v>115</v>
      </c>
      <c r="I177" t="s">
        <v>20</v>
      </c>
      <c r="J177" s="2">
        <v>1045526.44</v>
      </c>
    </row>
    <row r="178" spans="2:10" x14ac:dyDescent="0.3">
      <c r="B178">
        <v>177</v>
      </c>
      <c r="C178" s="1" t="s">
        <v>15</v>
      </c>
      <c r="D178" t="s">
        <v>16</v>
      </c>
      <c r="E178" t="s">
        <v>97</v>
      </c>
      <c r="F178" t="s">
        <v>105</v>
      </c>
      <c r="G178" t="s">
        <v>110</v>
      </c>
      <c r="H178" t="s">
        <v>115</v>
      </c>
      <c r="I178" t="s">
        <v>21</v>
      </c>
      <c r="J178" s="2">
        <v>728159.42</v>
      </c>
    </row>
    <row r="179" spans="2:10" x14ac:dyDescent="0.3">
      <c r="B179">
        <v>178</v>
      </c>
      <c r="C179" s="1" t="s">
        <v>15</v>
      </c>
      <c r="D179" t="s">
        <v>16</v>
      </c>
      <c r="E179" t="s">
        <v>97</v>
      </c>
      <c r="F179" t="s">
        <v>105</v>
      </c>
      <c r="G179" t="s">
        <v>110</v>
      </c>
      <c r="H179" t="s">
        <v>116</v>
      </c>
      <c r="I179" t="s">
        <v>17</v>
      </c>
      <c r="J179" s="2">
        <v>358007.9</v>
      </c>
    </row>
    <row r="180" spans="2:10" x14ac:dyDescent="0.3">
      <c r="B180">
        <v>179</v>
      </c>
      <c r="C180" s="1" t="s">
        <v>15</v>
      </c>
      <c r="D180" t="s">
        <v>16</v>
      </c>
      <c r="E180" t="s">
        <v>97</v>
      </c>
      <c r="F180" t="s">
        <v>105</v>
      </c>
      <c r="G180" t="s">
        <v>110</v>
      </c>
      <c r="H180" t="s">
        <v>116</v>
      </c>
      <c r="I180" t="s">
        <v>19</v>
      </c>
      <c r="J180" s="2">
        <v>624076.93999999994</v>
      </c>
    </row>
    <row r="181" spans="2:10" x14ac:dyDescent="0.3">
      <c r="B181">
        <v>180</v>
      </c>
      <c r="C181" s="1" t="s">
        <v>15</v>
      </c>
      <c r="D181" t="s">
        <v>16</v>
      </c>
      <c r="E181" t="s">
        <v>97</v>
      </c>
      <c r="F181" t="s">
        <v>105</v>
      </c>
      <c r="G181" t="s">
        <v>110</v>
      </c>
      <c r="H181" t="s">
        <v>116</v>
      </c>
      <c r="I181" t="s">
        <v>20</v>
      </c>
      <c r="J181" s="2">
        <v>756550.79</v>
      </c>
    </row>
    <row r="182" spans="2:10" x14ac:dyDescent="0.3">
      <c r="B182">
        <v>181</v>
      </c>
      <c r="C182" s="1" t="s">
        <v>15</v>
      </c>
      <c r="D182" t="s">
        <v>16</v>
      </c>
      <c r="E182" t="s">
        <v>97</v>
      </c>
      <c r="F182" t="s">
        <v>105</v>
      </c>
      <c r="G182" t="s">
        <v>110</v>
      </c>
      <c r="H182" t="s">
        <v>116</v>
      </c>
      <c r="I182" t="s">
        <v>21</v>
      </c>
      <c r="J182" s="2">
        <v>1096259.06</v>
      </c>
    </row>
    <row r="183" spans="2:10" x14ac:dyDescent="0.3">
      <c r="B183">
        <v>182</v>
      </c>
      <c r="C183" s="1" t="s">
        <v>15</v>
      </c>
      <c r="D183" t="s">
        <v>16</v>
      </c>
      <c r="E183" t="s">
        <v>97</v>
      </c>
      <c r="F183" t="s">
        <v>105</v>
      </c>
      <c r="G183" t="s">
        <v>110</v>
      </c>
      <c r="H183" t="s">
        <v>117</v>
      </c>
      <c r="I183" t="s">
        <v>17</v>
      </c>
      <c r="J183" s="2">
        <v>41904.019999999997</v>
      </c>
    </row>
    <row r="184" spans="2:10" x14ac:dyDescent="0.3">
      <c r="B184">
        <v>183</v>
      </c>
      <c r="C184" s="1" t="s">
        <v>15</v>
      </c>
      <c r="D184" t="s">
        <v>16</v>
      </c>
      <c r="E184" t="s">
        <v>97</v>
      </c>
      <c r="F184" t="s">
        <v>105</v>
      </c>
      <c r="G184" t="s">
        <v>110</v>
      </c>
      <c r="H184" t="s">
        <v>117</v>
      </c>
      <c r="I184" t="s">
        <v>18</v>
      </c>
      <c r="J184" s="2">
        <v>128749.16</v>
      </c>
    </row>
    <row r="185" spans="2:10" x14ac:dyDescent="0.3">
      <c r="B185">
        <v>184</v>
      </c>
      <c r="C185" s="1" t="s">
        <v>15</v>
      </c>
      <c r="D185" t="s">
        <v>16</v>
      </c>
      <c r="E185" t="s">
        <v>97</v>
      </c>
      <c r="F185" t="s">
        <v>105</v>
      </c>
      <c r="G185" t="s">
        <v>110</v>
      </c>
      <c r="H185" t="s">
        <v>117</v>
      </c>
      <c r="I185" t="s">
        <v>19</v>
      </c>
      <c r="J185" s="2">
        <v>75023.199999999997</v>
      </c>
    </row>
    <row r="186" spans="2:10" x14ac:dyDescent="0.3">
      <c r="B186">
        <v>185</v>
      </c>
      <c r="C186" s="1" t="s">
        <v>15</v>
      </c>
      <c r="D186" t="s">
        <v>16</v>
      </c>
      <c r="E186" t="s">
        <v>97</v>
      </c>
      <c r="F186" t="s">
        <v>105</v>
      </c>
      <c r="G186" t="s">
        <v>110</v>
      </c>
      <c r="H186" t="s">
        <v>117</v>
      </c>
      <c r="I186" t="s">
        <v>20</v>
      </c>
      <c r="J186" s="2">
        <v>57579.6</v>
      </c>
    </row>
    <row r="187" spans="2:10" x14ac:dyDescent="0.3">
      <c r="B187">
        <v>186</v>
      </c>
      <c r="C187" s="1" t="s">
        <v>15</v>
      </c>
      <c r="D187" t="s">
        <v>16</v>
      </c>
      <c r="E187" t="s">
        <v>97</v>
      </c>
      <c r="F187" t="s">
        <v>105</v>
      </c>
      <c r="G187" t="s">
        <v>110</v>
      </c>
      <c r="H187" t="s">
        <v>117</v>
      </c>
      <c r="I187" t="s">
        <v>21</v>
      </c>
      <c r="J187" s="2">
        <v>29319.96</v>
      </c>
    </row>
    <row r="188" spans="2:10" x14ac:dyDescent="0.3">
      <c r="B188">
        <v>187</v>
      </c>
      <c r="C188" s="1" t="s">
        <v>15</v>
      </c>
      <c r="D188" t="s">
        <v>16</v>
      </c>
      <c r="E188" t="s">
        <v>97</v>
      </c>
      <c r="F188" t="s">
        <v>105</v>
      </c>
      <c r="G188" t="s">
        <v>110</v>
      </c>
      <c r="H188" t="s">
        <v>119</v>
      </c>
      <c r="I188" t="s">
        <v>17</v>
      </c>
      <c r="J188" s="2">
        <v>93305.44</v>
      </c>
    </row>
    <row r="189" spans="2:10" x14ac:dyDescent="0.3">
      <c r="B189">
        <v>188</v>
      </c>
      <c r="C189" s="1" t="s">
        <v>15</v>
      </c>
      <c r="D189" t="s">
        <v>16</v>
      </c>
      <c r="E189" t="s">
        <v>97</v>
      </c>
      <c r="F189" t="s">
        <v>105</v>
      </c>
      <c r="G189" t="s">
        <v>110</v>
      </c>
      <c r="H189" t="s">
        <v>119</v>
      </c>
      <c r="I189" t="s">
        <v>18</v>
      </c>
      <c r="J189" s="2">
        <v>225633.72</v>
      </c>
    </row>
    <row r="190" spans="2:10" x14ac:dyDescent="0.3">
      <c r="B190">
        <v>189</v>
      </c>
      <c r="C190" s="1" t="s">
        <v>15</v>
      </c>
      <c r="D190" t="s">
        <v>16</v>
      </c>
      <c r="E190" t="s">
        <v>97</v>
      </c>
      <c r="F190" t="s">
        <v>105</v>
      </c>
      <c r="G190" t="s">
        <v>110</v>
      </c>
      <c r="H190" t="s">
        <v>119</v>
      </c>
      <c r="I190" t="s">
        <v>19</v>
      </c>
      <c r="J190" s="2">
        <v>130265.36</v>
      </c>
    </row>
    <row r="191" spans="2:10" x14ac:dyDescent="0.3">
      <c r="B191">
        <v>190</v>
      </c>
      <c r="C191" s="1" t="s">
        <v>15</v>
      </c>
      <c r="D191" t="s">
        <v>16</v>
      </c>
      <c r="E191" t="s">
        <v>97</v>
      </c>
      <c r="F191" t="s">
        <v>105</v>
      </c>
      <c r="G191" t="s">
        <v>110</v>
      </c>
      <c r="H191" t="s">
        <v>119</v>
      </c>
      <c r="I191" t="s">
        <v>20</v>
      </c>
      <c r="J191" s="2">
        <v>100633.48</v>
      </c>
    </row>
    <row r="192" spans="2:10" x14ac:dyDescent="0.3">
      <c r="B192">
        <v>191</v>
      </c>
      <c r="C192" s="1" t="s">
        <v>15</v>
      </c>
      <c r="D192" t="s">
        <v>16</v>
      </c>
      <c r="E192" t="s">
        <v>97</v>
      </c>
      <c r="F192" t="s">
        <v>105</v>
      </c>
      <c r="G192" t="s">
        <v>110</v>
      </c>
      <c r="H192" t="s">
        <v>119</v>
      </c>
      <c r="I192" t="s">
        <v>21</v>
      </c>
      <c r="J192" s="2">
        <v>170960.95</v>
      </c>
    </row>
    <row r="193" spans="2:10" x14ac:dyDescent="0.3">
      <c r="B193">
        <v>192</v>
      </c>
      <c r="C193" s="1" t="s">
        <v>15</v>
      </c>
      <c r="D193" t="s">
        <v>16</v>
      </c>
      <c r="E193" t="s">
        <v>97</v>
      </c>
      <c r="F193" t="s">
        <v>105</v>
      </c>
      <c r="G193" t="s">
        <v>110</v>
      </c>
      <c r="H193" t="s">
        <v>120</v>
      </c>
      <c r="I193" t="s">
        <v>17</v>
      </c>
      <c r="J193" s="2">
        <v>35453.82</v>
      </c>
    </row>
    <row r="194" spans="2:10" x14ac:dyDescent="0.3">
      <c r="B194">
        <v>193</v>
      </c>
      <c r="C194" s="1" t="s">
        <v>15</v>
      </c>
      <c r="D194" t="s">
        <v>16</v>
      </c>
      <c r="E194" t="s">
        <v>97</v>
      </c>
      <c r="F194" t="s">
        <v>105</v>
      </c>
      <c r="G194" t="s">
        <v>110</v>
      </c>
      <c r="H194" t="s">
        <v>120</v>
      </c>
      <c r="I194" t="s">
        <v>18</v>
      </c>
      <c r="J194" s="2">
        <v>84843.99</v>
      </c>
    </row>
    <row r="195" spans="2:10" x14ac:dyDescent="0.3">
      <c r="B195">
        <v>194</v>
      </c>
      <c r="C195" s="1" t="s">
        <v>15</v>
      </c>
      <c r="D195" t="s">
        <v>16</v>
      </c>
      <c r="E195" t="s">
        <v>97</v>
      </c>
      <c r="F195" t="s">
        <v>105</v>
      </c>
      <c r="G195" t="s">
        <v>110</v>
      </c>
      <c r="H195" t="s">
        <v>120</v>
      </c>
      <c r="I195" t="s">
        <v>19</v>
      </c>
      <c r="J195" s="2">
        <v>50328.800000000003</v>
      </c>
    </row>
    <row r="196" spans="2:10" x14ac:dyDescent="0.3">
      <c r="B196">
        <v>195</v>
      </c>
      <c r="C196" s="1" t="s">
        <v>15</v>
      </c>
      <c r="D196" t="s">
        <v>16</v>
      </c>
      <c r="E196" t="s">
        <v>97</v>
      </c>
      <c r="F196" t="s">
        <v>105</v>
      </c>
      <c r="G196" t="s">
        <v>110</v>
      </c>
      <c r="H196" t="s">
        <v>120</v>
      </c>
      <c r="I196" t="s">
        <v>20</v>
      </c>
      <c r="J196" s="2">
        <v>37982.980000000003</v>
      </c>
    </row>
    <row r="197" spans="2:10" x14ac:dyDescent="0.3">
      <c r="B197">
        <v>196</v>
      </c>
      <c r="C197" s="1" t="s">
        <v>15</v>
      </c>
      <c r="D197" t="s">
        <v>16</v>
      </c>
      <c r="E197" t="s">
        <v>97</v>
      </c>
      <c r="F197" t="s">
        <v>105</v>
      </c>
      <c r="G197" t="s">
        <v>110</v>
      </c>
      <c r="H197" t="s">
        <v>120</v>
      </c>
      <c r="I197" t="s">
        <v>21</v>
      </c>
      <c r="J197" s="2">
        <v>30672.16</v>
      </c>
    </row>
    <row r="198" spans="2:10" x14ac:dyDescent="0.3">
      <c r="B198">
        <v>197</v>
      </c>
      <c r="C198" s="1" t="s">
        <v>15</v>
      </c>
      <c r="D198" t="s">
        <v>16</v>
      </c>
      <c r="E198" t="s">
        <v>97</v>
      </c>
      <c r="F198" t="s">
        <v>105</v>
      </c>
      <c r="G198" t="s">
        <v>110</v>
      </c>
      <c r="H198" t="s">
        <v>121</v>
      </c>
      <c r="I198" t="s">
        <v>17</v>
      </c>
      <c r="J198" s="2">
        <v>401556.19</v>
      </c>
    </row>
    <row r="199" spans="2:10" x14ac:dyDescent="0.3">
      <c r="B199">
        <v>198</v>
      </c>
      <c r="C199" s="1" t="s">
        <v>15</v>
      </c>
      <c r="D199" t="s">
        <v>16</v>
      </c>
      <c r="E199" t="s">
        <v>97</v>
      </c>
      <c r="F199" t="s">
        <v>105</v>
      </c>
      <c r="G199" t="s">
        <v>110</v>
      </c>
      <c r="H199" t="s">
        <v>121</v>
      </c>
      <c r="I199" t="s">
        <v>19</v>
      </c>
      <c r="J199" s="2">
        <v>824197.43</v>
      </c>
    </row>
    <row r="200" spans="2:10" x14ac:dyDescent="0.3">
      <c r="B200">
        <v>199</v>
      </c>
      <c r="C200" s="1" t="s">
        <v>15</v>
      </c>
      <c r="D200" t="s">
        <v>16</v>
      </c>
      <c r="E200" t="s">
        <v>97</v>
      </c>
      <c r="F200" t="s">
        <v>105</v>
      </c>
      <c r="G200" t="s">
        <v>110</v>
      </c>
      <c r="H200" t="s">
        <v>121</v>
      </c>
      <c r="I200" t="s">
        <v>20</v>
      </c>
      <c r="J200" s="2">
        <v>626372.53</v>
      </c>
    </row>
    <row r="201" spans="2:10" x14ac:dyDescent="0.3">
      <c r="B201">
        <v>200</v>
      </c>
      <c r="C201" s="1" t="s">
        <v>15</v>
      </c>
      <c r="D201" t="s">
        <v>16</v>
      </c>
      <c r="E201" t="s">
        <v>97</v>
      </c>
      <c r="F201" t="s">
        <v>105</v>
      </c>
      <c r="G201" t="s">
        <v>110</v>
      </c>
      <c r="H201" t="s">
        <v>121</v>
      </c>
      <c r="I201" t="s">
        <v>21</v>
      </c>
      <c r="J201" s="2">
        <v>1445756.1199999999</v>
      </c>
    </row>
    <row r="202" spans="2:10" x14ac:dyDescent="0.3">
      <c r="B202">
        <v>201</v>
      </c>
      <c r="C202" s="1" t="s">
        <v>15</v>
      </c>
      <c r="D202" t="s">
        <v>16</v>
      </c>
      <c r="E202" t="s">
        <v>97</v>
      </c>
      <c r="F202" t="s">
        <v>105</v>
      </c>
      <c r="G202" t="s">
        <v>110</v>
      </c>
      <c r="H202" t="s">
        <v>122</v>
      </c>
      <c r="I202" t="s">
        <v>21</v>
      </c>
      <c r="J202" s="2">
        <v>109856.93</v>
      </c>
    </row>
    <row r="203" spans="2:10" x14ac:dyDescent="0.3">
      <c r="B203">
        <v>202</v>
      </c>
      <c r="C203" s="1" t="s">
        <v>15</v>
      </c>
      <c r="D203" t="s">
        <v>16</v>
      </c>
      <c r="E203" t="s">
        <v>97</v>
      </c>
      <c r="F203" t="s">
        <v>105</v>
      </c>
      <c r="G203" t="s">
        <v>110</v>
      </c>
      <c r="H203" t="s">
        <v>142</v>
      </c>
      <c r="I203" t="s">
        <v>17</v>
      </c>
      <c r="J203" s="2">
        <v>171589.19999999998</v>
      </c>
    </row>
    <row r="204" spans="2:10" x14ac:dyDescent="0.3">
      <c r="B204">
        <v>203</v>
      </c>
      <c r="C204" s="1" t="s">
        <v>15</v>
      </c>
      <c r="D204" t="s">
        <v>16</v>
      </c>
      <c r="E204" t="s">
        <v>97</v>
      </c>
      <c r="F204" t="s">
        <v>105</v>
      </c>
      <c r="G204" t="s">
        <v>110</v>
      </c>
      <c r="H204" t="s">
        <v>142</v>
      </c>
      <c r="I204" t="s">
        <v>18</v>
      </c>
      <c r="J204" s="2">
        <v>204629.65</v>
      </c>
    </row>
    <row r="205" spans="2:10" x14ac:dyDescent="0.3">
      <c r="B205">
        <v>204</v>
      </c>
      <c r="C205" s="1" t="s">
        <v>15</v>
      </c>
      <c r="D205" t="s">
        <v>16</v>
      </c>
      <c r="E205" t="s">
        <v>97</v>
      </c>
      <c r="F205" t="s">
        <v>105</v>
      </c>
      <c r="G205" t="s">
        <v>110</v>
      </c>
      <c r="H205" t="s">
        <v>142</v>
      </c>
      <c r="I205" t="s">
        <v>19</v>
      </c>
      <c r="J205" s="2">
        <v>326157.76</v>
      </c>
    </row>
    <row r="206" spans="2:10" x14ac:dyDescent="0.3">
      <c r="B206">
        <v>205</v>
      </c>
      <c r="C206" s="1" t="s">
        <v>15</v>
      </c>
      <c r="D206" t="s">
        <v>16</v>
      </c>
      <c r="E206" t="s">
        <v>97</v>
      </c>
      <c r="F206" t="s">
        <v>105</v>
      </c>
      <c r="G206" t="s">
        <v>110</v>
      </c>
      <c r="H206" t="s">
        <v>142</v>
      </c>
      <c r="I206" t="s">
        <v>20</v>
      </c>
      <c r="J206" s="2">
        <v>135804.1</v>
      </c>
    </row>
    <row r="207" spans="2:10" x14ac:dyDescent="0.3">
      <c r="B207">
        <v>206</v>
      </c>
      <c r="C207" s="1" t="s">
        <v>15</v>
      </c>
      <c r="D207" t="s">
        <v>16</v>
      </c>
      <c r="E207" t="s">
        <v>97</v>
      </c>
      <c r="F207" t="s">
        <v>105</v>
      </c>
      <c r="G207" t="s">
        <v>110</v>
      </c>
      <c r="H207" t="s">
        <v>142</v>
      </c>
      <c r="I207" t="s">
        <v>21</v>
      </c>
      <c r="J207" s="2">
        <v>193295.66</v>
      </c>
    </row>
    <row r="208" spans="2:10" x14ac:dyDescent="0.3">
      <c r="B208">
        <v>207</v>
      </c>
      <c r="C208" s="1" t="s">
        <v>15</v>
      </c>
      <c r="D208" t="s">
        <v>16</v>
      </c>
      <c r="E208" t="s">
        <v>97</v>
      </c>
      <c r="F208" t="s">
        <v>105</v>
      </c>
      <c r="G208" t="s">
        <v>110</v>
      </c>
      <c r="H208" t="s">
        <v>142</v>
      </c>
      <c r="I208" t="s">
        <v>100</v>
      </c>
      <c r="J208" s="2">
        <v>6141.5700000065563</v>
      </c>
    </row>
    <row r="209" spans="2:10" x14ac:dyDescent="0.3">
      <c r="B209">
        <v>208</v>
      </c>
      <c r="C209" s="1" t="s">
        <v>15</v>
      </c>
      <c r="D209" t="s">
        <v>16</v>
      </c>
      <c r="E209" t="s">
        <v>97</v>
      </c>
      <c r="F209" t="s">
        <v>105</v>
      </c>
      <c r="G209" t="s">
        <v>110</v>
      </c>
      <c r="H209" t="s">
        <v>124</v>
      </c>
      <c r="I209" t="s">
        <v>17</v>
      </c>
      <c r="J209" s="2">
        <v>1142</v>
      </c>
    </row>
    <row r="210" spans="2:10" x14ac:dyDescent="0.3">
      <c r="B210">
        <v>209</v>
      </c>
      <c r="C210" s="1" t="s">
        <v>15</v>
      </c>
      <c r="D210" t="s">
        <v>16</v>
      </c>
      <c r="E210" t="s">
        <v>97</v>
      </c>
      <c r="F210" t="s">
        <v>105</v>
      </c>
      <c r="G210" t="s">
        <v>110</v>
      </c>
      <c r="H210" t="s">
        <v>124</v>
      </c>
      <c r="I210" t="s">
        <v>19</v>
      </c>
      <c r="J210" s="2">
        <v>1582</v>
      </c>
    </row>
    <row r="211" spans="2:10" x14ac:dyDescent="0.3">
      <c r="B211">
        <v>210</v>
      </c>
      <c r="C211" s="1" t="s">
        <v>15</v>
      </c>
      <c r="D211" t="s">
        <v>16</v>
      </c>
      <c r="E211" t="s">
        <v>97</v>
      </c>
      <c r="F211" t="s">
        <v>105</v>
      </c>
      <c r="G211" t="s">
        <v>110</v>
      </c>
      <c r="H211" t="s">
        <v>124</v>
      </c>
      <c r="I211" t="s">
        <v>20</v>
      </c>
      <c r="J211" s="2">
        <v>1156</v>
      </c>
    </row>
    <row r="212" spans="2:10" x14ac:dyDescent="0.3">
      <c r="B212">
        <v>211</v>
      </c>
      <c r="C212" s="1" t="s">
        <v>15</v>
      </c>
      <c r="D212" t="s">
        <v>16</v>
      </c>
      <c r="E212" t="s">
        <v>97</v>
      </c>
      <c r="F212" t="s">
        <v>105</v>
      </c>
      <c r="G212" t="s">
        <v>110</v>
      </c>
      <c r="H212" t="s">
        <v>124</v>
      </c>
      <c r="I212" t="s">
        <v>21</v>
      </c>
      <c r="J212" s="2">
        <v>3575</v>
      </c>
    </row>
    <row r="213" spans="2:10" x14ac:dyDescent="0.3">
      <c r="B213">
        <v>212</v>
      </c>
      <c r="C213" s="1" t="s">
        <v>15</v>
      </c>
      <c r="D213" t="s">
        <v>16</v>
      </c>
      <c r="E213" t="s">
        <v>97</v>
      </c>
      <c r="F213" t="s">
        <v>105</v>
      </c>
      <c r="G213" t="s">
        <v>110</v>
      </c>
      <c r="H213" t="s">
        <v>125</v>
      </c>
      <c r="I213" t="s">
        <v>17</v>
      </c>
      <c r="J213" s="2">
        <v>110802.99</v>
      </c>
    </row>
    <row r="214" spans="2:10" x14ac:dyDescent="0.3">
      <c r="B214">
        <v>213</v>
      </c>
      <c r="C214" s="1" t="s">
        <v>15</v>
      </c>
      <c r="D214" t="s">
        <v>16</v>
      </c>
      <c r="E214" t="s">
        <v>97</v>
      </c>
      <c r="F214" t="s">
        <v>105</v>
      </c>
      <c r="G214" t="s">
        <v>110</v>
      </c>
      <c r="H214" t="s">
        <v>125</v>
      </c>
      <c r="I214" t="s">
        <v>18</v>
      </c>
      <c r="J214" s="2">
        <v>216667.32</v>
      </c>
    </row>
    <row r="215" spans="2:10" x14ac:dyDescent="0.3">
      <c r="B215">
        <v>214</v>
      </c>
      <c r="C215" s="1" t="s">
        <v>15</v>
      </c>
      <c r="D215" t="s">
        <v>16</v>
      </c>
      <c r="E215" t="s">
        <v>97</v>
      </c>
      <c r="F215" t="s">
        <v>105</v>
      </c>
      <c r="G215" t="s">
        <v>110</v>
      </c>
      <c r="H215" t="s">
        <v>125</v>
      </c>
      <c r="I215" t="s">
        <v>19</v>
      </c>
      <c r="J215" s="2">
        <v>116665.88</v>
      </c>
    </row>
    <row r="216" spans="2:10" x14ac:dyDescent="0.3">
      <c r="B216">
        <v>215</v>
      </c>
      <c r="C216" s="1" t="s">
        <v>15</v>
      </c>
      <c r="D216" t="s">
        <v>16</v>
      </c>
      <c r="E216" t="s">
        <v>97</v>
      </c>
      <c r="F216" t="s">
        <v>105</v>
      </c>
      <c r="G216" t="s">
        <v>110</v>
      </c>
      <c r="H216" t="s">
        <v>125</v>
      </c>
      <c r="I216" t="s">
        <v>20</v>
      </c>
      <c r="J216" s="2">
        <v>100968.1</v>
      </c>
    </row>
    <row r="217" spans="2:10" x14ac:dyDescent="0.3">
      <c r="B217">
        <v>216</v>
      </c>
      <c r="C217" s="1" t="s">
        <v>15</v>
      </c>
      <c r="D217" t="s">
        <v>16</v>
      </c>
      <c r="E217" t="s">
        <v>97</v>
      </c>
      <c r="F217" t="s">
        <v>105</v>
      </c>
      <c r="G217" t="s">
        <v>110</v>
      </c>
      <c r="H217" t="s">
        <v>125</v>
      </c>
      <c r="I217" t="s">
        <v>21</v>
      </c>
      <c r="J217" s="2">
        <v>93671.47</v>
      </c>
    </row>
    <row r="218" spans="2:10" x14ac:dyDescent="0.3">
      <c r="B218">
        <v>217</v>
      </c>
      <c r="C218" s="1" t="s">
        <v>15</v>
      </c>
      <c r="D218" t="s">
        <v>16</v>
      </c>
      <c r="E218" t="s">
        <v>98</v>
      </c>
      <c r="F218" t="s">
        <v>127</v>
      </c>
      <c r="G218" t="s">
        <v>127</v>
      </c>
      <c r="H218" t="s">
        <v>127</v>
      </c>
      <c r="I218" t="s">
        <v>100</v>
      </c>
      <c r="J218" s="2">
        <v>1009443.94</v>
      </c>
    </row>
    <row r="219" spans="2:10" x14ac:dyDescent="0.3">
      <c r="B219">
        <v>218</v>
      </c>
      <c r="C219" s="1" t="s">
        <v>15</v>
      </c>
      <c r="D219" t="s">
        <v>16</v>
      </c>
      <c r="E219" t="s">
        <v>98</v>
      </c>
      <c r="F219" t="s">
        <v>143</v>
      </c>
      <c r="G219" t="s">
        <v>144</v>
      </c>
      <c r="H219" t="s">
        <v>144</v>
      </c>
      <c r="I219" t="s">
        <v>100</v>
      </c>
      <c r="J219" s="2">
        <v>602913.71</v>
      </c>
    </row>
    <row r="220" spans="2:10" x14ac:dyDescent="0.3">
      <c r="B220">
        <v>219</v>
      </c>
      <c r="C220" s="1" t="s">
        <v>15</v>
      </c>
      <c r="D220" t="s">
        <v>16</v>
      </c>
      <c r="E220" t="s">
        <v>98</v>
      </c>
      <c r="F220" t="s">
        <v>132</v>
      </c>
      <c r="G220" t="s">
        <v>132</v>
      </c>
      <c r="H220" t="s">
        <v>133</v>
      </c>
      <c r="I220" t="s">
        <v>100</v>
      </c>
      <c r="J220" s="2">
        <v>232821.26</v>
      </c>
    </row>
    <row r="221" spans="2:10" x14ac:dyDescent="0.3">
      <c r="B221">
        <v>220</v>
      </c>
      <c r="C221" s="1" t="s">
        <v>15</v>
      </c>
      <c r="D221" t="s">
        <v>16</v>
      </c>
      <c r="E221" t="s">
        <v>98</v>
      </c>
      <c r="F221" t="s">
        <v>145</v>
      </c>
      <c r="G221" t="s">
        <v>145</v>
      </c>
      <c r="H221" t="s">
        <v>145</v>
      </c>
      <c r="I221" t="s">
        <v>100</v>
      </c>
      <c r="J221" s="2">
        <v>333273.87000000005</v>
      </c>
    </row>
    <row r="222" spans="2:10" x14ac:dyDescent="0.3">
      <c r="B222">
        <v>221</v>
      </c>
      <c r="C222" s="1" t="s">
        <v>15</v>
      </c>
      <c r="D222" t="s">
        <v>16</v>
      </c>
      <c r="E222" t="s">
        <v>98</v>
      </c>
      <c r="F222" t="s">
        <v>146</v>
      </c>
      <c r="G222" t="s">
        <v>146</v>
      </c>
      <c r="H222" t="s">
        <v>146</v>
      </c>
      <c r="I222" t="s">
        <v>100</v>
      </c>
      <c r="J222" s="2">
        <v>141985.79</v>
      </c>
    </row>
    <row r="223" spans="2:10" x14ac:dyDescent="0.3">
      <c r="B223">
        <v>222</v>
      </c>
      <c r="C223" s="1" t="s">
        <v>15</v>
      </c>
      <c r="D223" t="s">
        <v>16</v>
      </c>
      <c r="E223" t="s">
        <v>99</v>
      </c>
      <c r="F223" t="s">
        <v>134</v>
      </c>
      <c r="G223" t="s">
        <v>110</v>
      </c>
      <c r="H223" t="s">
        <v>135</v>
      </c>
      <c r="I223" t="s">
        <v>100</v>
      </c>
      <c r="J223" s="2">
        <v>570474.38</v>
      </c>
    </row>
    <row r="224" spans="2:10" x14ac:dyDescent="0.3">
      <c r="B224">
        <v>223</v>
      </c>
      <c r="C224" s="1" t="s">
        <v>15</v>
      </c>
      <c r="D224" t="s">
        <v>16</v>
      </c>
      <c r="E224" t="s">
        <v>99</v>
      </c>
      <c r="F224" t="s">
        <v>147</v>
      </c>
      <c r="G224" t="s">
        <v>148</v>
      </c>
      <c r="H224" t="s">
        <v>148</v>
      </c>
      <c r="I224" t="s">
        <v>100</v>
      </c>
      <c r="J224" s="2">
        <v>1183965.08</v>
      </c>
    </row>
    <row r="225" spans="2:10" x14ac:dyDescent="0.3">
      <c r="B225">
        <v>224</v>
      </c>
      <c r="C225" s="1" t="s">
        <v>15</v>
      </c>
      <c r="D225" t="s">
        <v>16</v>
      </c>
      <c r="E225" t="s">
        <v>99</v>
      </c>
      <c r="F225" t="s">
        <v>136</v>
      </c>
      <c r="G225" t="s">
        <v>148</v>
      </c>
      <c r="H225" t="s">
        <v>138</v>
      </c>
      <c r="I225" t="s">
        <v>100</v>
      </c>
      <c r="J225" s="2">
        <v>2589388.6800000002</v>
      </c>
    </row>
    <row r="226" spans="2:10" x14ac:dyDescent="0.3">
      <c r="B226">
        <v>225</v>
      </c>
      <c r="C226" s="1" t="s">
        <v>15</v>
      </c>
      <c r="D226" t="s">
        <v>16</v>
      </c>
      <c r="E226" t="s">
        <v>99</v>
      </c>
      <c r="F226" t="s">
        <v>136</v>
      </c>
      <c r="G226" t="s">
        <v>137</v>
      </c>
      <c r="H226" t="s">
        <v>106</v>
      </c>
      <c r="I226" t="s">
        <v>100</v>
      </c>
      <c r="J226" s="2">
        <v>3295100.56</v>
      </c>
    </row>
    <row r="227" spans="2:10" x14ac:dyDescent="0.3">
      <c r="B227">
        <v>226</v>
      </c>
      <c r="C227" s="1" t="s">
        <v>15</v>
      </c>
      <c r="D227" t="s">
        <v>16</v>
      </c>
      <c r="E227" t="s">
        <v>99</v>
      </c>
      <c r="F227" t="s">
        <v>136</v>
      </c>
      <c r="G227" t="s">
        <v>137</v>
      </c>
      <c r="H227" t="s">
        <v>149</v>
      </c>
      <c r="I227" t="s">
        <v>100</v>
      </c>
      <c r="J227" s="2">
        <v>440017.11</v>
      </c>
    </row>
    <row r="228" spans="2:10" x14ac:dyDescent="0.3">
      <c r="B228">
        <v>227</v>
      </c>
      <c r="C228" s="1" t="s">
        <v>51</v>
      </c>
      <c r="D228" t="s">
        <v>57</v>
      </c>
      <c r="E228" t="s">
        <v>97</v>
      </c>
      <c r="F228" t="s">
        <v>150</v>
      </c>
      <c r="G228" t="s">
        <v>150</v>
      </c>
      <c r="H228" t="s">
        <v>150</v>
      </c>
      <c r="I228" t="s">
        <v>100</v>
      </c>
      <c r="J228" s="2">
        <v>129531.42</v>
      </c>
    </row>
    <row r="229" spans="2:10" x14ac:dyDescent="0.3">
      <c r="B229">
        <v>228</v>
      </c>
      <c r="C229" s="1" t="s">
        <v>51</v>
      </c>
      <c r="D229" t="s">
        <v>57</v>
      </c>
      <c r="E229" t="s">
        <v>97</v>
      </c>
      <c r="F229" t="s">
        <v>103</v>
      </c>
      <c r="G229" t="s">
        <v>103</v>
      </c>
      <c r="H229" t="s">
        <v>103</v>
      </c>
      <c r="I229" t="s">
        <v>100</v>
      </c>
      <c r="J229" s="2">
        <v>330865.53999999998</v>
      </c>
    </row>
    <row r="230" spans="2:10" x14ac:dyDescent="0.3">
      <c r="B230">
        <v>229</v>
      </c>
      <c r="C230" s="1" t="s">
        <v>51</v>
      </c>
      <c r="D230" t="s">
        <v>57</v>
      </c>
      <c r="E230" t="s">
        <v>97</v>
      </c>
      <c r="F230" t="s">
        <v>140</v>
      </c>
      <c r="G230" t="s">
        <v>141</v>
      </c>
      <c r="H230" t="s">
        <v>140</v>
      </c>
      <c r="I230" t="s">
        <v>100</v>
      </c>
      <c r="J230" s="2">
        <v>3981170.51</v>
      </c>
    </row>
    <row r="231" spans="2:10" x14ac:dyDescent="0.3">
      <c r="B231">
        <v>230</v>
      </c>
      <c r="C231" s="1" t="s">
        <v>51</v>
      </c>
      <c r="D231" t="s">
        <v>57</v>
      </c>
      <c r="E231" t="s">
        <v>97</v>
      </c>
      <c r="F231" t="s">
        <v>151</v>
      </c>
      <c r="G231" t="s">
        <v>151</v>
      </c>
      <c r="H231" t="s">
        <v>151</v>
      </c>
      <c r="I231" t="s">
        <v>100</v>
      </c>
      <c r="J231" s="2">
        <v>201214.07</v>
      </c>
    </row>
    <row r="232" spans="2:10" x14ac:dyDescent="0.3">
      <c r="B232">
        <v>231</v>
      </c>
      <c r="C232" s="1" t="s">
        <v>51</v>
      </c>
      <c r="D232" t="s">
        <v>57</v>
      </c>
      <c r="E232" t="s">
        <v>97</v>
      </c>
      <c r="F232" t="s">
        <v>105</v>
      </c>
      <c r="G232" t="s">
        <v>106</v>
      </c>
      <c r="H232" t="s">
        <v>107</v>
      </c>
      <c r="I232" t="s">
        <v>58</v>
      </c>
      <c r="J232" s="2">
        <v>72987.899999999994</v>
      </c>
    </row>
    <row r="233" spans="2:10" x14ac:dyDescent="0.3">
      <c r="B233">
        <v>232</v>
      </c>
      <c r="C233" s="1" t="s">
        <v>51</v>
      </c>
      <c r="D233" t="s">
        <v>57</v>
      </c>
      <c r="E233" t="s">
        <v>97</v>
      </c>
      <c r="F233" t="s">
        <v>105</v>
      </c>
      <c r="G233" t="s">
        <v>106</v>
      </c>
      <c r="H233" t="s">
        <v>107</v>
      </c>
      <c r="I233" t="s">
        <v>59</v>
      </c>
      <c r="J233" s="2">
        <v>409317.86</v>
      </c>
    </row>
    <row r="234" spans="2:10" x14ac:dyDescent="0.3">
      <c r="B234">
        <v>233</v>
      </c>
      <c r="C234" s="1" t="s">
        <v>51</v>
      </c>
      <c r="D234" t="s">
        <v>57</v>
      </c>
      <c r="E234" t="s">
        <v>97</v>
      </c>
      <c r="F234" t="s">
        <v>105</v>
      </c>
      <c r="G234" t="s">
        <v>106</v>
      </c>
      <c r="H234" t="s">
        <v>107</v>
      </c>
      <c r="I234" t="s">
        <v>60</v>
      </c>
      <c r="J234" s="2">
        <v>593931.6</v>
      </c>
    </row>
    <row r="235" spans="2:10" x14ac:dyDescent="0.3">
      <c r="B235">
        <v>234</v>
      </c>
      <c r="C235" s="1" t="s">
        <v>51</v>
      </c>
      <c r="D235" t="s">
        <v>57</v>
      </c>
      <c r="E235" t="s">
        <v>97</v>
      </c>
      <c r="F235" t="s">
        <v>105</v>
      </c>
      <c r="G235" t="s">
        <v>106</v>
      </c>
      <c r="H235" t="s">
        <v>107</v>
      </c>
      <c r="I235" t="s">
        <v>61</v>
      </c>
      <c r="J235" s="2">
        <v>368289.74</v>
      </c>
    </row>
    <row r="236" spans="2:10" x14ac:dyDescent="0.3">
      <c r="B236">
        <v>235</v>
      </c>
      <c r="C236" s="1" t="s">
        <v>51</v>
      </c>
      <c r="D236" t="s">
        <v>57</v>
      </c>
      <c r="E236" t="s">
        <v>97</v>
      </c>
      <c r="F236" t="s">
        <v>105</v>
      </c>
      <c r="G236" t="s">
        <v>106</v>
      </c>
      <c r="H236" t="s">
        <v>107</v>
      </c>
      <c r="I236" t="s">
        <v>62</v>
      </c>
      <c r="J236" s="2">
        <v>513871.54</v>
      </c>
    </row>
    <row r="237" spans="2:10" x14ac:dyDescent="0.3">
      <c r="B237">
        <v>236</v>
      </c>
      <c r="C237" s="1" t="s">
        <v>51</v>
      </c>
      <c r="D237" t="s">
        <v>57</v>
      </c>
      <c r="E237" t="s">
        <v>97</v>
      </c>
      <c r="F237" t="s">
        <v>105</v>
      </c>
      <c r="G237" t="s">
        <v>106</v>
      </c>
      <c r="H237" t="s">
        <v>107</v>
      </c>
      <c r="I237" t="s">
        <v>63</v>
      </c>
      <c r="J237" s="2">
        <v>585870.55000000005</v>
      </c>
    </row>
    <row r="238" spans="2:10" x14ac:dyDescent="0.3">
      <c r="B238">
        <v>237</v>
      </c>
      <c r="C238" s="1" t="s">
        <v>51</v>
      </c>
      <c r="D238" t="s">
        <v>57</v>
      </c>
      <c r="E238" t="s">
        <v>97</v>
      </c>
      <c r="F238" t="s">
        <v>105</v>
      </c>
      <c r="G238" t="s">
        <v>106</v>
      </c>
      <c r="H238" t="s">
        <v>118</v>
      </c>
      <c r="I238" t="s">
        <v>58</v>
      </c>
      <c r="J238" s="2">
        <v>533496.04</v>
      </c>
    </row>
    <row r="239" spans="2:10" x14ac:dyDescent="0.3">
      <c r="B239">
        <v>238</v>
      </c>
      <c r="C239" s="1" t="s">
        <v>51</v>
      </c>
      <c r="D239" t="s">
        <v>57</v>
      </c>
      <c r="E239" t="s">
        <v>97</v>
      </c>
      <c r="F239" t="s">
        <v>105</v>
      </c>
      <c r="G239" t="s">
        <v>106</v>
      </c>
      <c r="H239" t="s">
        <v>118</v>
      </c>
      <c r="I239" t="s">
        <v>59</v>
      </c>
      <c r="J239" s="2">
        <v>231136.99</v>
      </c>
    </row>
    <row r="240" spans="2:10" x14ac:dyDescent="0.3">
      <c r="B240">
        <v>239</v>
      </c>
      <c r="C240" s="1" t="s">
        <v>51</v>
      </c>
      <c r="D240" t="s">
        <v>57</v>
      </c>
      <c r="E240" t="s">
        <v>97</v>
      </c>
      <c r="F240" t="s">
        <v>105</v>
      </c>
      <c r="G240" t="s">
        <v>106</v>
      </c>
      <c r="H240" t="s">
        <v>118</v>
      </c>
      <c r="I240" t="s">
        <v>60</v>
      </c>
      <c r="J240" s="2">
        <v>344832.62</v>
      </c>
    </row>
    <row r="241" spans="2:10" x14ac:dyDescent="0.3">
      <c r="B241">
        <v>240</v>
      </c>
      <c r="C241" s="1" t="s">
        <v>51</v>
      </c>
      <c r="D241" t="s">
        <v>57</v>
      </c>
      <c r="E241" t="s">
        <v>97</v>
      </c>
      <c r="F241" t="s">
        <v>105</v>
      </c>
      <c r="G241" t="s">
        <v>106</v>
      </c>
      <c r="H241" t="s">
        <v>118</v>
      </c>
      <c r="I241" t="s">
        <v>61</v>
      </c>
      <c r="J241" s="2">
        <v>179334.32</v>
      </c>
    </row>
    <row r="242" spans="2:10" x14ac:dyDescent="0.3">
      <c r="B242">
        <v>241</v>
      </c>
      <c r="C242" s="1" t="s">
        <v>51</v>
      </c>
      <c r="D242" t="s">
        <v>57</v>
      </c>
      <c r="E242" t="s">
        <v>97</v>
      </c>
      <c r="F242" t="s">
        <v>105</v>
      </c>
      <c r="G242" t="s">
        <v>106</v>
      </c>
      <c r="H242" t="s">
        <v>118</v>
      </c>
      <c r="I242" t="s">
        <v>62</v>
      </c>
      <c r="J242" s="2">
        <v>762026.33</v>
      </c>
    </row>
    <row r="243" spans="2:10" x14ac:dyDescent="0.3">
      <c r="B243">
        <v>242</v>
      </c>
      <c r="C243" s="1" t="s">
        <v>51</v>
      </c>
      <c r="D243" t="s">
        <v>57</v>
      </c>
      <c r="E243" t="s">
        <v>97</v>
      </c>
      <c r="F243" t="s">
        <v>105</v>
      </c>
      <c r="G243" t="s">
        <v>106</v>
      </c>
      <c r="H243" t="s">
        <v>118</v>
      </c>
      <c r="I243" t="s">
        <v>63</v>
      </c>
      <c r="J243" s="2">
        <v>270273.02</v>
      </c>
    </row>
    <row r="244" spans="2:10" x14ac:dyDescent="0.3">
      <c r="B244">
        <v>243</v>
      </c>
      <c r="C244" s="1" t="s">
        <v>51</v>
      </c>
      <c r="D244" t="s">
        <v>57</v>
      </c>
      <c r="E244" t="s">
        <v>97</v>
      </c>
      <c r="F244" t="s">
        <v>105</v>
      </c>
      <c r="G244" t="s">
        <v>106</v>
      </c>
      <c r="H244" t="s">
        <v>108</v>
      </c>
      <c r="I244" t="s">
        <v>58</v>
      </c>
      <c r="J244" s="2">
        <v>200286.6</v>
      </c>
    </row>
    <row r="245" spans="2:10" x14ac:dyDescent="0.3">
      <c r="B245">
        <v>244</v>
      </c>
      <c r="C245" s="1" t="s">
        <v>51</v>
      </c>
      <c r="D245" t="s">
        <v>57</v>
      </c>
      <c r="E245" t="s">
        <v>97</v>
      </c>
      <c r="F245" t="s">
        <v>105</v>
      </c>
      <c r="G245" t="s">
        <v>106</v>
      </c>
      <c r="H245" t="s">
        <v>108</v>
      </c>
      <c r="I245" t="s">
        <v>59</v>
      </c>
      <c r="J245" s="2">
        <v>169951.07</v>
      </c>
    </row>
    <row r="246" spans="2:10" x14ac:dyDescent="0.3">
      <c r="B246">
        <v>245</v>
      </c>
      <c r="C246" s="1" t="s">
        <v>51</v>
      </c>
      <c r="D246" t="s">
        <v>57</v>
      </c>
      <c r="E246" t="s">
        <v>97</v>
      </c>
      <c r="F246" t="s">
        <v>105</v>
      </c>
      <c r="G246" t="s">
        <v>106</v>
      </c>
      <c r="H246" t="s">
        <v>108</v>
      </c>
      <c r="I246" t="s">
        <v>60</v>
      </c>
      <c r="J246" s="2">
        <v>91084.43</v>
      </c>
    </row>
    <row r="247" spans="2:10" x14ac:dyDescent="0.3">
      <c r="B247">
        <v>246</v>
      </c>
      <c r="C247" s="1" t="s">
        <v>51</v>
      </c>
      <c r="D247" t="s">
        <v>57</v>
      </c>
      <c r="E247" t="s">
        <v>97</v>
      </c>
      <c r="F247" t="s">
        <v>105</v>
      </c>
      <c r="G247" t="s">
        <v>106</v>
      </c>
      <c r="H247" t="s">
        <v>108</v>
      </c>
      <c r="I247" t="s">
        <v>61</v>
      </c>
      <c r="J247" s="2">
        <v>88905.15</v>
      </c>
    </row>
    <row r="248" spans="2:10" x14ac:dyDescent="0.3">
      <c r="B248">
        <v>247</v>
      </c>
      <c r="C248" s="1" t="s">
        <v>51</v>
      </c>
      <c r="D248" t="s">
        <v>57</v>
      </c>
      <c r="E248" t="s">
        <v>97</v>
      </c>
      <c r="F248" t="s">
        <v>105</v>
      </c>
      <c r="G248" t="s">
        <v>106</v>
      </c>
      <c r="H248" t="s">
        <v>108</v>
      </c>
      <c r="I248" t="s">
        <v>62</v>
      </c>
      <c r="J248" s="2">
        <v>226206.2</v>
      </c>
    </row>
    <row r="249" spans="2:10" x14ac:dyDescent="0.3">
      <c r="B249">
        <v>248</v>
      </c>
      <c r="C249" s="1" t="s">
        <v>51</v>
      </c>
      <c r="D249" t="s">
        <v>57</v>
      </c>
      <c r="E249" t="s">
        <v>97</v>
      </c>
      <c r="F249" t="s">
        <v>105</v>
      </c>
      <c r="G249" t="s">
        <v>106</v>
      </c>
      <c r="H249" t="s">
        <v>108</v>
      </c>
      <c r="I249" t="s">
        <v>63</v>
      </c>
      <c r="J249" s="2">
        <v>218216.73</v>
      </c>
    </row>
    <row r="250" spans="2:10" x14ac:dyDescent="0.3">
      <c r="B250">
        <v>249</v>
      </c>
      <c r="C250" s="1" t="s">
        <v>51</v>
      </c>
      <c r="D250" t="s">
        <v>57</v>
      </c>
      <c r="E250" t="s">
        <v>97</v>
      </c>
      <c r="F250" t="s">
        <v>105</v>
      </c>
      <c r="G250" t="s">
        <v>106</v>
      </c>
      <c r="H250" t="s">
        <v>109</v>
      </c>
      <c r="I250" t="s">
        <v>59</v>
      </c>
      <c r="J250" s="2">
        <v>80177.45</v>
      </c>
    </row>
    <row r="251" spans="2:10" x14ac:dyDescent="0.3">
      <c r="B251">
        <v>250</v>
      </c>
      <c r="C251" s="1" t="s">
        <v>51</v>
      </c>
      <c r="D251" t="s">
        <v>57</v>
      </c>
      <c r="E251" t="s">
        <v>97</v>
      </c>
      <c r="F251" t="s">
        <v>105</v>
      </c>
      <c r="G251" t="s">
        <v>106</v>
      </c>
      <c r="H251" t="s">
        <v>109</v>
      </c>
      <c r="I251" t="s">
        <v>60</v>
      </c>
      <c r="J251" s="2">
        <v>64124.49</v>
      </c>
    </row>
    <row r="252" spans="2:10" x14ac:dyDescent="0.3">
      <c r="B252">
        <v>251</v>
      </c>
      <c r="C252" s="1" t="s">
        <v>51</v>
      </c>
      <c r="D252" t="s">
        <v>57</v>
      </c>
      <c r="E252" t="s">
        <v>97</v>
      </c>
      <c r="F252" t="s">
        <v>105</v>
      </c>
      <c r="G252" t="s">
        <v>106</v>
      </c>
      <c r="H252" t="s">
        <v>109</v>
      </c>
      <c r="I252" t="s">
        <v>61</v>
      </c>
      <c r="J252" s="2">
        <v>66560.990000000005</v>
      </c>
    </row>
    <row r="253" spans="2:10" x14ac:dyDescent="0.3">
      <c r="B253">
        <v>252</v>
      </c>
      <c r="C253" s="1" t="s">
        <v>51</v>
      </c>
      <c r="D253" t="s">
        <v>57</v>
      </c>
      <c r="E253" t="s">
        <v>97</v>
      </c>
      <c r="F253" t="s">
        <v>105</v>
      </c>
      <c r="G253" t="s">
        <v>106</v>
      </c>
      <c r="H253" t="s">
        <v>109</v>
      </c>
      <c r="I253" t="s">
        <v>62</v>
      </c>
      <c r="J253" s="2">
        <v>56105.440000000002</v>
      </c>
    </row>
    <row r="254" spans="2:10" x14ac:dyDescent="0.3">
      <c r="B254">
        <v>253</v>
      </c>
      <c r="C254" s="1" t="s">
        <v>51</v>
      </c>
      <c r="D254" t="s">
        <v>57</v>
      </c>
      <c r="E254" t="s">
        <v>97</v>
      </c>
      <c r="F254" t="s">
        <v>105</v>
      </c>
      <c r="G254" t="s">
        <v>106</v>
      </c>
      <c r="H254" t="s">
        <v>109</v>
      </c>
      <c r="I254" t="s">
        <v>63</v>
      </c>
      <c r="J254" s="2">
        <v>52653.32</v>
      </c>
    </row>
    <row r="255" spans="2:10" x14ac:dyDescent="0.3">
      <c r="B255">
        <v>254</v>
      </c>
      <c r="C255" s="1" t="s">
        <v>51</v>
      </c>
      <c r="D255" t="s">
        <v>57</v>
      </c>
      <c r="E255" t="s">
        <v>97</v>
      </c>
      <c r="F255" t="s">
        <v>105</v>
      </c>
      <c r="G255" t="s">
        <v>110</v>
      </c>
      <c r="H255" t="s">
        <v>112</v>
      </c>
      <c r="I255" t="s">
        <v>58</v>
      </c>
      <c r="J255" s="2">
        <v>15385.86</v>
      </c>
    </row>
    <row r="256" spans="2:10" x14ac:dyDescent="0.3">
      <c r="B256">
        <v>255</v>
      </c>
      <c r="C256" s="1" t="s">
        <v>51</v>
      </c>
      <c r="D256" t="s">
        <v>57</v>
      </c>
      <c r="E256" t="s">
        <v>97</v>
      </c>
      <c r="F256" t="s">
        <v>105</v>
      </c>
      <c r="G256" t="s">
        <v>110</v>
      </c>
      <c r="H256" t="s">
        <v>112</v>
      </c>
      <c r="I256" t="s">
        <v>59</v>
      </c>
      <c r="J256" s="2">
        <v>71817.63</v>
      </c>
    </row>
    <row r="257" spans="2:10" x14ac:dyDescent="0.3">
      <c r="B257">
        <v>256</v>
      </c>
      <c r="C257" s="1" t="s">
        <v>51</v>
      </c>
      <c r="D257" t="s">
        <v>57</v>
      </c>
      <c r="E257" t="s">
        <v>97</v>
      </c>
      <c r="F257" t="s">
        <v>105</v>
      </c>
      <c r="G257" t="s">
        <v>110</v>
      </c>
      <c r="H257" t="s">
        <v>112</v>
      </c>
      <c r="I257" t="s">
        <v>60</v>
      </c>
      <c r="J257" s="2">
        <v>110547.29</v>
      </c>
    </row>
    <row r="258" spans="2:10" x14ac:dyDescent="0.3">
      <c r="B258">
        <v>257</v>
      </c>
      <c r="C258" s="1" t="s">
        <v>51</v>
      </c>
      <c r="D258" t="s">
        <v>57</v>
      </c>
      <c r="E258" t="s">
        <v>97</v>
      </c>
      <c r="F258" t="s">
        <v>105</v>
      </c>
      <c r="G258" t="s">
        <v>110</v>
      </c>
      <c r="H258" t="s">
        <v>112</v>
      </c>
      <c r="I258" t="s">
        <v>61</v>
      </c>
      <c r="J258" s="2">
        <v>90817.65</v>
      </c>
    </row>
    <row r="259" spans="2:10" x14ac:dyDescent="0.3">
      <c r="B259">
        <v>258</v>
      </c>
      <c r="C259" s="1" t="s">
        <v>51</v>
      </c>
      <c r="D259" t="s">
        <v>57</v>
      </c>
      <c r="E259" t="s">
        <v>97</v>
      </c>
      <c r="F259" t="s">
        <v>105</v>
      </c>
      <c r="G259" t="s">
        <v>110</v>
      </c>
      <c r="H259" t="s">
        <v>112</v>
      </c>
      <c r="I259" t="s">
        <v>62</v>
      </c>
      <c r="J259" s="2">
        <v>171407.29</v>
      </c>
    </row>
    <row r="260" spans="2:10" x14ac:dyDescent="0.3">
      <c r="B260">
        <v>259</v>
      </c>
      <c r="C260" s="1" t="s">
        <v>51</v>
      </c>
      <c r="D260" t="s">
        <v>57</v>
      </c>
      <c r="E260" t="s">
        <v>97</v>
      </c>
      <c r="F260" t="s">
        <v>105</v>
      </c>
      <c r="G260" t="s">
        <v>110</v>
      </c>
      <c r="H260" t="s">
        <v>112</v>
      </c>
      <c r="I260" t="s">
        <v>63</v>
      </c>
      <c r="J260" s="2">
        <v>110547.28</v>
      </c>
    </row>
    <row r="261" spans="2:10" x14ac:dyDescent="0.3">
      <c r="B261">
        <v>260</v>
      </c>
      <c r="C261" s="1" t="s">
        <v>51</v>
      </c>
      <c r="D261" t="s">
        <v>57</v>
      </c>
      <c r="E261" t="s">
        <v>97</v>
      </c>
      <c r="F261" t="s">
        <v>105</v>
      </c>
      <c r="G261" t="s">
        <v>110</v>
      </c>
      <c r="H261" t="s">
        <v>113</v>
      </c>
      <c r="I261" t="s">
        <v>58</v>
      </c>
      <c r="J261" s="2">
        <v>55337.05</v>
      </c>
    </row>
    <row r="262" spans="2:10" x14ac:dyDescent="0.3">
      <c r="B262">
        <v>261</v>
      </c>
      <c r="C262" s="1" t="s">
        <v>51</v>
      </c>
      <c r="D262" t="s">
        <v>57</v>
      </c>
      <c r="E262" t="s">
        <v>97</v>
      </c>
      <c r="F262" t="s">
        <v>105</v>
      </c>
      <c r="G262" t="s">
        <v>110</v>
      </c>
      <c r="H262" t="s">
        <v>113</v>
      </c>
      <c r="I262" t="s">
        <v>59</v>
      </c>
      <c r="J262" s="2">
        <v>55253.68</v>
      </c>
    </row>
    <row r="263" spans="2:10" x14ac:dyDescent="0.3">
      <c r="B263">
        <v>262</v>
      </c>
      <c r="C263" s="1" t="s">
        <v>51</v>
      </c>
      <c r="D263" t="s">
        <v>57</v>
      </c>
      <c r="E263" t="s">
        <v>97</v>
      </c>
      <c r="F263" t="s">
        <v>105</v>
      </c>
      <c r="G263" t="s">
        <v>110</v>
      </c>
      <c r="H263" t="s">
        <v>113</v>
      </c>
      <c r="I263" t="s">
        <v>60</v>
      </c>
      <c r="J263" s="2">
        <v>100305.64</v>
      </c>
    </row>
    <row r="264" spans="2:10" x14ac:dyDescent="0.3">
      <c r="B264">
        <v>263</v>
      </c>
      <c r="C264" s="1" t="s">
        <v>51</v>
      </c>
      <c r="D264" t="s">
        <v>57</v>
      </c>
      <c r="E264" t="s">
        <v>97</v>
      </c>
      <c r="F264" t="s">
        <v>105</v>
      </c>
      <c r="G264" t="s">
        <v>110</v>
      </c>
      <c r="H264" t="s">
        <v>113</v>
      </c>
      <c r="I264" t="s">
        <v>61</v>
      </c>
      <c r="J264" s="2">
        <v>55580.6</v>
      </c>
    </row>
    <row r="265" spans="2:10" x14ac:dyDescent="0.3">
      <c r="B265">
        <v>264</v>
      </c>
      <c r="C265" s="1" t="s">
        <v>51</v>
      </c>
      <c r="D265" t="s">
        <v>57</v>
      </c>
      <c r="E265" t="s">
        <v>97</v>
      </c>
      <c r="F265" t="s">
        <v>105</v>
      </c>
      <c r="G265" t="s">
        <v>110</v>
      </c>
      <c r="H265" t="s">
        <v>113</v>
      </c>
      <c r="I265" t="s">
        <v>62</v>
      </c>
      <c r="J265" s="2">
        <v>53894.8</v>
      </c>
    </row>
    <row r="266" spans="2:10" x14ac:dyDescent="0.3">
      <c r="B266">
        <v>265</v>
      </c>
      <c r="C266" s="1" t="s">
        <v>51</v>
      </c>
      <c r="D266" t="s">
        <v>57</v>
      </c>
      <c r="E266" t="s">
        <v>97</v>
      </c>
      <c r="F266" t="s">
        <v>105</v>
      </c>
      <c r="G266" t="s">
        <v>110</v>
      </c>
      <c r="H266" t="s">
        <v>113</v>
      </c>
      <c r="I266" t="s">
        <v>63</v>
      </c>
      <c r="J266" s="2">
        <v>72409.5</v>
      </c>
    </row>
    <row r="267" spans="2:10" x14ac:dyDescent="0.3">
      <c r="B267">
        <v>266</v>
      </c>
      <c r="C267" s="1" t="s">
        <v>51</v>
      </c>
      <c r="D267" t="s">
        <v>57</v>
      </c>
      <c r="E267" t="s">
        <v>97</v>
      </c>
      <c r="F267" t="s">
        <v>105</v>
      </c>
      <c r="G267" t="s">
        <v>110</v>
      </c>
      <c r="H267" t="s">
        <v>114</v>
      </c>
      <c r="I267" t="s">
        <v>58</v>
      </c>
      <c r="J267" s="2">
        <v>187723.47</v>
      </c>
    </row>
    <row r="268" spans="2:10" x14ac:dyDescent="0.3">
      <c r="B268">
        <v>267</v>
      </c>
      <c r="C268" s="1" t="s">
        <v>51</v>
      </c>
      <c r="D268" t="s">
        <v>57</v>
      </c>
      <c r="E268" t="s">
        <v>97</v>
      </c>
      <c r="F268" t="s">
        <v>105</v>
      </c>
      <c r="G268" t="s">
        <v>110</v>
      </c>
      <c r="H268" t="s">
        <v>114</v>
      </c>
      <c r="I268" t="s">
        <v>59</v>
      </c>
      <c r="J268" s="2">
        <v>276242.39</v>
      </c>
    </row>
    <row r="269" spans="2:10" x14ac:dyDescent="0.3">
      <c r="B269">
        <v>268</v>
      </c>
      <c r="C269" s="1" t="s">
        <v>51</v>
      </c>
      <c r="D269" t="s">
        <v>57</v>
      </c>
      <c r="E269" t="s">
        <v>97</v>
      </c>
      <c r="F269" t="s">
        <v>105</v>
      </c>
      <c r="G269" t="s">
        <v>110</v>
      </c>
      <c r="H269" t="s">
        <v>114</v>
      </c>
      <c r="I269" t="s">
        <v>60</v>
      </c>
      <c r="J269" s="2">
        <v>400466.91</v>
      </c>
    </row>
    <row r="270" spans="2:10" x14ac:dyDescent="0.3">
      <c r="B270">
        <v>269</v>
      </c>
      <c r="C270" s="1" t="s">
        <v>51</v>
      </c>
      <c r="D270" t="s">
        <v>57</v>
      </c>
      <c r="E270" t="s">
        <v>97</v>
      </c>
      <c r="F270" t="s">
        <v>105</v>
      </c>
      <c r="G270" t="s">
        <v>110</v>
      </c>
      <c r="H270" t="s">
        <v>114</v>
      </c>
      <c r="I270" t="s">
        <v>61</v>
      </c>
      <c r="J270" s="2">
        <v>236423.66</v>
      </c>
    </row>
    <row r="271" spans="2:10" x14ac:dyDescent="0.3">
      <c r="B271">
        <v>270</v>
      </c>
      <c r="C271" s="1" t="s">
        <v>51</v>
      </c>
      <c r="D271" t="s">
        <v>57</v>
      </c>
      <c r="E271" t="s">
        <v>97</v>
      </c>
      <c r="F271" t="s">
        <v>105</v>
      </c>
      <c r="G271" t="s">
        <v>110</v>
      </c>
      <c r="H271" t="s">
        <v>114</v>
      </c>
      <c r="I271" t="s">
        <v>62</v>
      </c>
      <c r="J271" s="2">
        <v>532362.28</v>
      </c>
    </row>
    <row r="272" spans="2:10" x14ac:dyDescent="0.3">
      <c r="B272">
        <v>271</v>
      </c>
      <c r="C272" s="1" t="s">
        <v>51</v>
      </c>
      <c r="D272" t="s">
        <v>57</v>
      </c>
      <c r="E272" t="s">
        <v>97</v>
      </c>
      <c r="F272" t="s">
        <v>105</v>
      </c>
      <c r="G272" t="s">
        <v>110</v>
      </c>
      <c r="H272" t="s">
        <v>114</v>
      </c>
      <c r="I272" t="s">
        <v>63</v>
      </c>
      <c r="J272" s="2">
        <v>305944.7</v>
      </c>
    </row>
    <row r="273" spans="2:10" x14ac:dyDescent="0.3">
      <c r="B273">
        <v>272</v>
      </c>
      <c r="C273" s="1" t="s">
        <v>51</v>
      </c>
      <c r="D273" t="s">
        <v>57</v>
      </c>
      <c r="E273" t="s">
        <v>97</v>
      </c>
      <c r="F273" t="s">
        <v>105</v>
      </c>
      <c r="G273" t="s">
        <v>110</v>
      </c>
      <c r="H273" t="s">
        <v>115</v>
      </c>
      <c r="I273" t="s">
        <v>58</v>
      </c>
      <c r="J273" s="2">
        <v>880156.96</v>
      </c>
    </row>
    <row r="274" spans="2:10" x14ac:dyDescent="0.3">
      <c r="B274">
        <v>273</v>
      </c>
      <c r="C274" s="1" t="s">
        <v>51</v>
      </c>
      <c r="D274" t="s">
        <v>57</v>
      </c>
      <c r="E274" t="s">
        <v>97</v>
      </c>
      <c r="F274" t="s">
        <v>105</v>
      </c>
      <c r="G274" t="s">
        <v>110</v>
      </c>
      <c r="H274" t="s">
        <v>115</v>
      </c>
      <c r="I274" t="s">
        <v>59</v>
      </c>
      <c r="J274" s="2">
        <v>436456.53</v>
      </c>
    </row>
    <row r="275" spans="2:10" x14ac:dyDescent="0.3">
      <c r="B275">
        <v>274</v>
      </c>
      <c r="C275" s="1" t="s">
        <v>51</v>
      </c>
      <c r="D275" t="s">
        <v>57</v>
      </c>
      <c r="E275" t="s">
        <v>97</v>
      </c>
      <c r="F275" t="s">
        <v>105</v>
      </c>
      <c r="G275" t="s">
        <v>110</v>
      </c>
      <c r="H275" t="s">
        <v>115</v>
      </c>
      <c r="I275" t="s">
        <v>60</v>
      </c>
      <c r="J275" s="2">
        <v>680370.68</v>
      </c>
    </row>
    <row r="276" spans="2:10" x14ac:dyDescent="0.3">
      <c r="B276">
        <v>275</v>
      </c>
      <c r="C276" s="1" t="s">
        <v>51</v>
      </c>
      <c r="D276" t="s">
        <v>57</v>
      </c>
      <c r="E276" t="s">
        <v>97</v>
      </c>
      <c r="F276" t="s">
        <v>105</v>
      </c>
      <c r="G276" t="s">
        <v>110</v>
      </c>
      <c r="H276" t="s">
        <v>115</v>
      </c>
      <c r="I276" t="s">
        <v>61</v>
      </c>
      <c r="J276" s="2">
        <v>348332.76</v>
      </c>
    </row>
    <row r="277" spans="2:10" x14ac:dyDescent="0.3">
      <c r="B277">
        <v>276</v>
      </c>
      <c r="C277" s="1" t="s">
        <v>51</v>
      </c>
      <c r="D277" t="s">
        <v>57</v>
      </c>
      <c r="E277" t="s">
        <v>97</v>
      </c>
      <c r="F277" t="s">
        <v>105</v>
      </c>
      <c r="G277" t="s">
        <v>110</v>
      </c>
      <c r="H277" t="s">
        <v>115</v>
      </c>
      <c r="I277" t="s">
        <v>62</v>
      </c>
      <c r="J277" s="2">
        <v>1229036.48</v>
      </c>
    </row>
    <row r="278" spans="2:10" x14ac:dyDescent="0.3">
      <c r="B278">
        <v>277</v>
      </c>
      <c r="C278" s="1" t="s">
        <v>51</v>
      </c>
      <c r="D278" t="s">
        <v>57</v>
      </c>
      <c r="E278" t="s">
        <v>97</v>
      </c>
      <c r="F278" t="s">
        <v>105</v>
      </c>
      <c r="G278" t="s">
        <v>110</v>
      </c>
      <c r="H278" t="s">
        <v>115</v>
      </c>
      <c r="I278" t="s">
        <v>63</v>
      </c>
      <c r="J278" s="2">
        <v>518644.75</v>
      </c>
    </row>
    <row r="279" spans="2:10" x14ac:dyDescent="0.3">
      <c r="B279">
        <v>278</v>
      </c>
      <c r="C279" s="1" t="s">
        <v>51</v>
      </c>
      <c r="D279" t="s">
        <v>57</v>
      </c>
      <c r="E279" t="s">
        <v>97</v>
      </c>
      <c r="F279" t="s">
        <v>105</v>
      </c>
      <c r="G279" t="s">
        <v>110</v>
      </c>
      <c r="H279" t="s">
        <v>116</v>
      </c>
      <c r="I279" t="s">
        <v>58</v>
      </c>
      <c r="J279" s="2">
        <v>315268.62</v>
      </c>
    </row>
    <row r="280" spans="2:10" x14ac:dyDescent="0.3">
      <c r="B280">
        <v>279</v>
      </c>
      <c r="C280" s="1" t="s">
        <v>51</v>
      </c>
      <c r="D280" t="s">
        <v>57</v>
      </c>
      <c r="E280" t="s">
        <v>97</v>
      </c>
      <c r="F280" t="s">
        <v>105</v>
      </c>
      <c r="G280" t="s">
        <v>110</v>
      </c>
      <c r="H280" t="s">
        <v>116</v>
      </c>
      <c r="I280" t="s">
        <v>59</v>
      </c>
      <c r="J280" s="2">
        <v>239924.36</v>
      </c>
    </row>
    <row r="281" spans="2:10" x14ac:dyDescent="0.3">
      <c r="B281">
        <v>280</v>
      </c>
      <c r="C281" s="1" t="s">
        <v>51</v>
      </c>
      <c r="D281" t="s">
        <v>57</v>
      </c>
      <c r="E281" t="s">
        <v>97</v>
      </c>
      <c r="F281" t="s">
        <v>105</v>
      </c>
      <c r="G281" t="s">
        <v>110</v>
      </c>
      <c r="H281" t="s">
        <v>116</v>
      </c>
      <c r="I281" t="s">
        <v>60</v>
      </c>
      <c r="J281" s="2">
        <v>324820.26</v>
      </c>
    </row>
    <row r="282" spans="2:10" x14ac:dyDescent="0.3">
      <c r="B282">
        <v>281</v>
      </c>
      <c r="C282" s="1" t="s">
        <v>51</v>
      </c>
      <c r="D282" t="s">
        <v>57</v>
      </c>
      <c r="E282" t="s">
        <v>97</v>
      </c>
      <c r="F282" t="s">
        <v>105</v>
      </c>
      <c r="G282" t="s">
        <v>110</v>
      </c>
      <c r="H282" t="s">
        <v>116</v>
      </c>
      <c r="I282" t="s">
        <v>61</v>
      </c>
      <c r="J282" s="2">
        <v>208122.09</v>
      </c>
    </row>
    <row r="283" spans="2:10" x14ac:dyDescent="0.3">
      <c r="B283">
        <v>282</v>
      </c>
      <c r="C283" s="1" t="s">
        <v>51</v>
      </c>
      <c r="D283" t="s">
        <v>57</v>
      </c>
      <c r="E283" t="s">
        <v>97</v>
      </c>
      <c r="F283" t="s">
        <v>105</v>
      </c>
      <c r="G283" t="s">
        <v>110</v>
      </c>
      <c r="H283" t="s">
        <v>116</v>
      </c>
      <c r="I283" t="s">
        <v>62</v>
      </c>
      <c r="J283" s="2">
        <v>706179.17</v>
      </c>
    </row>
    <row r="284" spans="2:10" x14ac:dyDescent="0.3">
      <c r="B284">
        <v>283</v>
      </c>
      <c r="C284" s="1" t="s">
        <v>51</v>
      </c>
      <c r="D284" t="s">
        <v>57</v>
      </c>
      <c r="E284" t="s">
        <v>97</v>
      </c>
      <c r="F284" t="s">
        <v>105</v>
      </c>
      <c r="G284" t="s">
        <v>110</v>
      </c>
      <c r="H284" t="s">
        <v>116</v>
      </c>
      <c r="I284" t="s">
        <v>63</v>
      </c>
      <c r="J284" s="2">
        <v>265095.09000000003</v>
      </c>
    </row>
    <row r="285" spans="2:10" x14ac:dyDescent="0.3">
      <c r="B285">
        <v>284</v>
      </c>
      <c r="C285" s="1" t="s">
        <v>51</v>
      </c>
      <c r="D285" t="s">
        <v>57</v>
      </c>
      <c r="E285" t="s">
        <v>97</v>
      </c>
      <c r="F285" t="s">
        <v>105</v>
      </c>
      <c r="G285" t="s">
        <v>110</v>
      </c>
      <c r="H285" t="s">
        <v>117</v>
      </c>
      <c r="I285" t="s">
        <v>58</v>
      </c>
      <c r="J285" s="2">
        <v>12392.45</v>
      </c>
    </row>
    <row r="286" spans="2:10" x14ac:dyDescent="0.3">
      <c r="B286">
        <v>285</v>
      </c>
      <c r="C286" s="1" t="s">
        <v>51</v>
      </c>
      <c r="D286" t="s">
        <v>57</v>
      </c>
      <c r="E286" t="s">
        <v>97</v>
      </c>
      <c r="F286" t="s">
        <v>105</v>
      </c>
      <c r="G286" t="s">
        <v>110</v>
      </c>
      <c r="H286" t="s">
        <v>117</v>
      </c>
      <c r="I286" t="s">
        <v>59</v>
      </c>
      <c r="J286" s="2">
        <v>6832.05</v>
      </c>
    </row>
    <row r="287" spans="2:10" x14ac:dyDescent="0.3">
      <c r="B287">
        <v>286</v>
      </c>
      <c r="C287" s="1" t="s">
        <v>51</v>
      </c>
      <c r="D287" t="s">
        <v>57</v>
      </c>
      <c r="E287" t="s">
        <v>97</v>
      </c>
      <c r="F287" t="s">
        <v>105</v>
      </c>
      <c r="G287" t="s">
        <v>110</v>
      </c>
      <c r="H287" t="s">
        <v>117</v>
      </c>
      <c r="I287" t="s">
        <v>60</v>
      </c>
      <c r="J287" s="2">
        <v>10737.34</v>
      </c>
    </row>
    <row r="288" spans="2:10" x14ac:dyDescent="0.3">
      <c r="B288">
        <v>287</v>
      </c>
      <c r="C288" s="1" t="s">
        <v>51</v>
      </c>
      <c r="D288" t="s">
        <v>57</v>
      </c>
      <c r="E288" t="s">
        <v>97</v>
      </c>
      <c r="F288" t="s">
        <v>105</v>
      </c>
      <c r="G288" t="s">
        <v>110</v>
      </c>
      <c r="H288" t="s">
        <v>117</v>
      </c>
      <c r="I288" t="s">
        <v>61</v>
      </c>
      <c r="J288" s="2">
        <v>5366</v>
      </c>
    </row>
    <row r="289" spans="2:10" x14ac:dyDescent="0.3">
      <c r="B289">
        <v>288</v>
      </c>
      <c r="C289" s="1" t="s">
        <v>51</v>
      </c>
      <c r="D289" t="s">
        <v>57</v>
      </c>
      <c r="E289" t="s">
        <v>97</v>
      </c>
      <c r="F289" t="s">
        <v>105</v>
      </c>
      <c r="G289" t="s">
        <v>110</v>
      </c>
      <c r="H289" t="s">
        <v>117</v>
      </c>
      <c r="I289" t="s">
        <v>62</v>
      </c>
      <c r="J289" s="2">
        <v>18858.509999999998</v>
      </c>
    </row>
    <row r="290" spans="2:10" x14ac:dyDescent="0.3">
      <c r="B290">
        <v>289</v>
      </c>
      <c r="C290" s="1" t="s">
        <v>51</v>
      </c>
      <c r="D290" t="s">
        <v>57</v>
      </c>
      <c r="E290" t="s">
        <v>97</v>
      </c>
      <c r="F290" t="s">
        <v>105</v>
      </c>
      <c r="G290" t="s">
        <v>110</v>
      </c>
      <c r="H290" t="s">
        <v>117</v>
      </c>
      <c r="I290" t="s">
        <v>63</v>
      </c>
      <c r="J290" s="2">
        <v>7931.09</v>
      </c>
    </row>
    <row r="291" spans="2:10" x14ac:dyDescent="0.3">
      <c r="B291">
        <v>290</v>
      </c>
      <c r="C291" s="1" t="s">
        <v>51</v>
      </c>
      <c r="D291" t="s">
        <v>57</v>
      </c>
      <c r="E291" t="s">
        <v>97</v>
      </c>
      <c r="F291" t="s">
        <v>105</v>
      </c>
      <c r="G291" t="s">
        <v>110</v>
      </c>
      <c r="H291" t="s">
        <v>119</v>
      </c>
      <c r="I291" t="s">
        <v>58</v>
      </c>
      <c r="J291" s="2">
        <v>68781.39</v>
      </c>
    </row>
    <row r="292" spans="2:10" x14ac:dyDescent="0.3">
      <c r="B292">
        <v>291</v>
      </c>
      <c r="C292" s="1" t="s">
        <v>51</v>
      </c>
      <c r="D292" t="s">
        <v>57</v>
      </c>
      <c r="E292" t="s">
        <v>97</v>
      </c>
      <c r="F292" t="s">
        <v>105</v>
      </c>
      <c r="G292" t="s">
        <v>110</v>
      </c>
      <c r="H292" t="s">
        <v>119</v>
      </c>
      <c r="I292" t="s">
        <v>59</v>
      </c>
      <c r="J292" s="2">
        <v>46472.28</v>
      </c>
    </row>
    <row r="293" spans="2:10" x14ac:dyDescent="0.3">
      <c r="B293">
        <v>292</v>
      </c>
      <c r="C293" s="1" t="s">
        <v>51</v>
      </c>
      <c r="D293" t="s">
        <v>57</v>
      </c>
      <c r="E293" t="s">
        <v>97</v>
      </c>
      <c r="F293" t="s">
        <v>105</v>
      </c>
      <c r="G293" t="s">
        <v>110</v>
      </c>
      <c r="H293" t="s">
        <v>119</v>
      </c>
      <c r="I293" t="s">
        <v>60</v>
      </c>
      <c r="J293" s="2">
        <v>54339.75</v>
      </c>
    </row>
    <row r="294" spans="2:10" x14ac:dyDescent="0.3">
      <c r="B294">
        <v>293</v>
      </c>
      <c r="C294" s="1" t="s">
        <v>51</v>
      </c>
      <c r="D294" t="s">
        <v>57</v>
      </c>
      <c r="E294" t="s">
        <v>97</v>
      </c>
      <c r="F294" t="s">
        <v>105</v>
      </c>
      <c r="G294" t="s">
        <v>110</v>
      </c>
      <c r="H294" t="s">
        <v>119</v>
      </c>
      <c r="I294" t="s">
        <v>61</v>
      </c>
      <c r="J294" s="2">
        <v>23515.42</v>
      </c>
    </row>
    <row r="295" spans="2:10" x14ac:dyDescent="0.3">
      <c r="B295">
        <v>294</v>
      </c>
      <c r="C295" s="1" t="s">
        <v>51</v>
      </c>
      <c r="D295" t="s">
        <v>57</v>
      </c>
      <c r="E295" t="s">
        <v>97</v>
      </c>
      <c r="F295" t="s">
        <v>105</v>
      </c>
      <c r="G295" t="s">
        <v>110</v>
      </c>
      <c r="H295" t="s">
        <v>119</v>
      </c>
      <c r="I295" t="s">
        <v>62</v>
      </c>
      <c r="J295" s="2">
        <v>114753.8</v>
      </c>
    </row>
    <row r="296" spans="2:10" x14ac:dyDescent="0.3">
      <c r="B296">
        <v>295</v>
      </c>
      <c r="C296" s="1" t="s">
        <v>51</v>
      </c>
      <c r="D296" t="s">
        <v>57</v>
      </c>
      <c r="E296" t="s">
        <v>97</v>
      </c>
      <c r="F296" t="s">
        <v>105</v>
      </c>
      <c r="G296" t="s">
        <v>110</v>
      </c>
      <c r="H296" t="s">
        <v>119</v>
      </c>
      <c r="I296" t="s">
        <v>63</v>
      </c>
      <c r="J296" s="2">
        <v>56610.35</v>
      </c>
    </row>
    <row r="297" spans="2:10" x14ac:dyDescent="0.3">
      <c r="B297">
        <v>296</v>
      </c>
      <c r="C297" s="1" t="s">
        <v>51</v>
      </c>
      <c r="D297" t="s">
        <v>57</v>
      </c>
      <c r="E297" t="s">
        <v>97</v>
      </c>
      <c r="F297" t="s">
        <v>105</v>
      </c>
      <c r="G297" t="s">
        <v>110</v>
      </c>
      <c r="H297" t="s">
        <v>120</v>
      </c>
      <c r="I297" t="s">
        <v>58</v>
      </c>
      <c r="J297" s="2">
        <v>24494.27</v>
      </c>
    </row>
    <row r="298" spans="2:10" x14ac:dyDescent="0.3">
      <c r="B298">
        <v>297</v>
      </c>
      <c r="C298" s="1" t="s">
        <v>51</v>
      </c>
      <c r="D298" t="s">
        <v>57</v>
      </c>
      <c r="E298" t="s">
        <v>97</v>
      </c>
      <c r="F298" t="s">
        <v>105</v>
      </c>
      <c r="G298" t="s">
        <v>110</v>
      </c>
      <c r="H298" t="s">
        <v>120</v>
      </c>
      <c r="I298" t="s">
        <v>59</v>
      </c>
      <c r="J298" s="2">
        <v>11480</v>
      </c>
    </row>
    <row r="299" spans="2:10" x14ac:dyDescent="0.3">
      <c r="B299">
        <v>298</v>
      </c>
      <c r="C299" s="1" t="s">
        <v>51</v>
      </c>
      <c r="D299" t="s">
        <v>57</v>
      </c>
      <c r="E299" t="s">
        <v>97</v>
      </c>
      <c r="F299" t="s">
        <v>105</v>
      </c>
      <c r="G299" t="s">
        <v>110</v>
      </c>
      <c r="H299" t="s">
        <v>120</v>
      </c>
      <c r="I299" t="s">
        <v>60</v>
      </c>
      <c r="J299" s="2">
        <v>548.80999999999995</v>
      </c>
    </row>
    <row r="300" spans="2:10" x14ac:dyDescent="0.3">
      <c r="B300">
        <v>299</v>
      </c>
      <c r="C300" s="1" t="s">
        <v>51</v>
      </c>
      <c r="D300" t="s">
        <v>57</v>
      </c>
      <c r="E300" t="s">
        <v>97</v>
      </c>
      <c r="F300" t="s">
        <v>105</v>
      </c>
      <c r="G300" t="s">
        <v>110</v>
      </c>
      <c r="H300" t="s">
        <v>120</v>
      </c>
      <c r="I300" t="s">
        <v>61</v>
      </c>
      <c r="J300" s="2">
        <v>15831.29</v>
      </c>
    </row>
    <row r="301" spans="2:10" x14ac:dyDescent="0.3">
      <c r="B301">
        <v>300</v>
      </c>
      <c r="C301" s="1" t="s">
        <v>51</v>
      </c>
      <c r="D301" t="s">
        <v>57</v>
      </c>
      <c r="E301" t="s">
        <v>97</v>
      </c>
      <c r="F301" t="s">
        <v>105</v>
      </c>
      <c r="G301" t="s">
        <v>110</v>
      </c>
      <c r="H301" t="s">
        <v>120</v>
      </c>
      <c r="I301" t="s">
        <v>62</v>
      </c>
      <c r="J301" s="2">
        <v>59638.95</v>
      </c>
    </row>
    <row r="302" spans="2:10" x14ac:dyDescent="0.3">
      <c r="B302">
        <v>301</v>
      </c>
      <c r="C302" s="1" t="s">
        <v>51</v>
      </c>
      <c r="D302" t="s">
        <v>57</v>
      </c>
      <c r="E302" t="s">
        <v>97</v>
      </c>
      <c r="F302" t="s">
        <v>105</v>
      </c>
      <c r="G302" t="s">
        <v>110</v>
      </c>
      <c r="H302" t="s">
        <v>120</v>
      </c>
      <c r="I302" t="s">
        <v>63</v>
      </c>
      <c r="J302" s="2">
        <v>24464.01</v>
      </c>
    </row>
    <row r="303" spans="2:10" x14ac:dyDescent="0.3">
      <c r="B303">
        <v>302</v>
      </c>
      <c r="C303" s="1" t="s">
        <v>51</v>
      </c>
      <c r="D303" t="s">
        <v>57</v>
      </c>
      <c r="E303" t="s">
        <v>97</v>
      </c>
      <c r="F303" t="s">
        <v>105</v>
      </c>
      <c r="G303" t="s">
        <v>110</v>
      </c>
      <c r="H303" t="s">
        <v>121</v>
      </c>
      <c r="I303" t="s">
        <v>58</v>
      </c>
      <c r="J303" s="2">
        <v>277995.3</v>
      </c>
    </row>
    <row r="304" spans="2:10" x14ac:dyDescent="0.3">
      <c r="B304">
        <v>303</v>
      </c>
      <c r="C304" s="1" t="s">
        <v>51</v>
      </c>
      <c r="D304" t="s">
        <v>57</v>
      </c>
      <c r="E304" t="s">
        <v>97</v>
      </c>
      <c r="F304" t="s">
        <v>105</v>
      </c>
      <c r="G304" t="s">
        <v>110</v>
      </c>
      <c r="H304" t="s">
        <v>121</v>
      </c>
      <c r="I304" t="s">
        <v>59</v>
      </c>
      <c r="J304" s="2">
        <v>277107.12</v>
      </c>
    </row>
    <row r="305" spans="2:10" x14ac:dyDescent="0.3">
      <c r="B305">
        <v>304</v>
      </c>
      <c r="C305" s="1" t="s">
        <v>51</v>
      </c>
      <c r="D305" t="s">
        <v>57</v>
      </c>
      <c r="E305" t="s">
        <v>97</v>
      </c>
      <c r="F305" t="s">
        <v>105</v>
      </c>
      <c r="G305" t="s">
        <v>110</v>
      </c>
      <c r="H305" t="s">
        <v>121</v>
      </c>
      <c r="I305" t="s">
        <v>60</v>
      </c>
      <c r="J305" s="2">
        <v>404978.12</v>
      </c>
    </row>
    <row r="306" spans="2:10" x14ac:dyDescent="0.3">
      <c r="B306">
        <v>305</v>
      </c>
      <c r="C306" s="1" t="s">
        <v>51</v>
      </c>
      <c r="D306" t="s">
        <v>57</v>
      </c>
      <c r="E306" t="s">
        <v>97</v>
      </c>
      <c r="F306" t="s">
        <v>105</v>
      </c>
      <c r="G306" t="s">
        <v>110</v>
      </c>
      <c r="H306" t="s">
        <v>121</v>
      </c>
      <c r="I306" t="s">
        <v>61</v>
      </c>
      <c r="J306" s="2">
        <v>71653.58</v>
      </c>
    </row>
    <row r="307" spans="2:10" x14ac:dyDescent="0.3">
      <c r="B307">
        <v>306</v>
      </c>
      <c r="C307" s="1" t="s">
        <v>51</v>
      </c>
      <c r="D307" t="s">
        <v>57</v>
      </c>
      <c r="E307" t="s">
        <v>97</v>
      </c>
      <c r="F307" t="s">
        <v>105</v>
      </c>
      <c r="G307" t="s">
        <v>110</v>
      </c>
      <c r="H307" t="s">
        <v>121</v>
      </c>
      <c r="I307" t="s">
        <v>62</v>
      </c>
      <c r="J307" s="2">
        <v>493805.9</v>
      </c>
    </row>
    <row r="308" spans="2:10" x14ac:dyDescent="0.3">
      <c r="B308">
        <v>307</v>
      </c>
      <c r="C308" s="1" t="s">
        <v>51</v>
      </c>
      <c r="D308" t="s">
        <v>57</v>
      </c>
      <c r="E308" t="s">
        <v>97</v>
      </c>
      <c r="F308" t="s">
        <v>105</v>
      </c>
      <c r="G308" t="s">
        <v>110</v>
      </c>
      <c r="H308" t="s">
        <v>121</v>
      </c>
      <c r="I308" t="s">
        <v>63</v>
      </c>
      <c r="J308" s="2">
        <v>179630.72</v>
      </c>
    </row>
    <row r="309" spans="2:10" x14ac:dyDescent="0.3">
      <c r="B309">
        <v>308</v>
      </c>
      <c r="C309" s="1" t="s">
        <v>51</v>
      </c>
      <c r="D309" t="s">
        <v>57</v>
      </c>
      <c r="E309" t="s">
        <v>97</v>
      </c>
      <c r="F309" t="s">
        <v>105</v>
      </c>
      <c r="G309" t="s">
        <v>110</v>
      </c>
      <c r="H309" t="s">
        <v>122</v>
      </c>
      <c r="I309" t="s">
        <v>59</v>
      </c>
      <c r="J309" s="2">
        <v>29400</v>
      </c>
    </row>
    <row r="310" spans="2:10" x14ac:dyDescent="0.3">
      <c r="B310">
        <v>309</v>
      </c>
      <c r="C310" s="1" t="s">
        <v>51</v>
      </c>
      <c r="D310" t="s">
        <v>57</v>
      </c>
      <c r="E310" t="s">
        <v>97</v>
      </c>
      <c r="F310" t="s">
        <v>105</v>
      </c>
      <c r="G310" t="s">
        <v>110</v>
      </c>
      <c r="H310" t="s">
        <v>122</v>
      </c>
      <c r="I310" t="s">
        <v>60</v>
      </c>
      <c r="J310" s="2">
        <v>41823.449999999997</v>
      </c>
    </row>
    <row r="311" spans="2:10" x14ac:dyDescent="0.3">
      <c r="B311">
        <v>310</v>
      </c>
      <c r="C311" s="1" t="s">
        <v>51</v>
      </c>
      <c r="D311" t="s">
        <v>57</v>
      </c>
      <c r="E311" t="s">
        <v>97</v>
      </c>
      <c r="F311" t="s">
        <v>105</v>
      </c>
      <c r="G311" t="s">
        <v>110</v>
      </c>
      <c r="H311" t="s">
        <v>123</v>
      </c>
      <c r="I311" t="s">
        <v>100</v>
      </c>
      <c r="J311" s="2">
        <v>22300.879999999997</v>
      </c>
    </row>
    <row r="312" spans="2:10" x14ac:dyDescent="0.3">
      <c r="B312">
        <v>311</v>
      </c>
      <c r="C312" s="1" t="s">
        <v>51</v>
      </c>
      <c r="D312" t="s">
        <v>57</v>
      </c>
      <c r="E312" t="s">
        <v>97</v>
      </c>
      <c r="F312" t="s">
        <v>105</v>
      </c>
      <c r="G312" t="s">
        <v>110</v>
      </c>
      <c r="H312" t="s">
        <v>123</v>
      </c>
      <c r="I312" t="s">
        <v>58</v>
      </c>
      <c r="J312" s="2">
        <v>3095.42</v>
      </c>
    </row>
    <row r="313" spans="2:10" x14ac:dyDescent="0.3">
      <c r="B313">
        <v>312</v>
      </c>
      <c r="C313" s="1" t="s">
        <v>51</v>
      </c>
      <c r="D313" t="s">
        <v>57</v>
      </c>
      <c r="E313" t="s">
        <v>97</v>
      </c>
      <c r="F313" t="s">
        <v>105</v>
      </c>
      <c r="G313" t="s">
        <v>110</v>
      </c>
      <c r="H313" t="s">
        <v>123</v>
      </c>
      <c r="I313" t="s">
        <v>59</v>
      </c>
      <c r="J313" s="2">
        <v>4562.38</v>
      </c>
    </row>
    <row r="314" spans="2:10" x14ac:dyDescent="0.3">
      <c r="B314">
        <v>313</v>
      </c>
      <c r="C314" s="1" t="s">
        <v>51</v>
      </c>
      <c r="D314" t="s">
        <v>57</v>
      </c>
      <c r="E314" t="s">
        <v>97</v>
      </c>
      <c r="F314" t="s">
        <v>105</v>
      </c>
      <c r="G314" t="s">
        <v>110</v>
      </c>
      <c r="H314" t="s">
        <v>123</v>
      </c>
      <c r="I314" t="s">
        <v>60</v>
      </c>
      <c r="J314" s="2">
        <v>4428.1899999999996</v>
      </c>
    </row>
    <row r="315" spans="2:10" x14ac:dyDescent="0.3">
      <c r="B315">
        <v>314</v>
      </c>
      <c r="C315" s="1" t="s">
        <v>51</v>
      </c>
      <c r="D315" t="s">
        <v>57</v>
      </c>
      <c r="E315" t="s">
        <v>97</v>
      </c>
      <c r="F315" t="s">
        <v>105</v>
      </c>
      <c r="G315" t="s">
        <v>110</v>
      </c>
      <c r="H315" t="s">
        <v>142</v>
      </c>
      <c r="I315" t="s">
        <v>58</v>
      </c>
      <c r="J315" s="2">
        <v>84302.59</v>
      </c>
    </row>
    <row r="316" spans="2:10" x14ac:dyDescent="0.3">
      <c r="B316">
        <v>315</v>
      </c>
      <c r="C316" s="1" t="s">
        <v>51</v>
      </c>
      <c r="D316" t="s">
        <v>57</v>
      </c>
      <c r="E316" t="s">
        <v>97</v>
      </c>
      <c r="F316" t="s">
        <v>105</v>
      </c>
      <c r="G316" t="s">
        <v>110</v>
      </c>
      <c r="H316" t="s">
        <v>142</v>
      </c>
      <c r="I316" t="s">
        <v>59</v>
      </c>
      <c r="J316" s="2">
        <v>145881.28</v>
      </c>
    </row>
    <row r="317" spans="2:10" x14ac:dyDescent="0.3">
      <c r="B317">
        <v>316</v>
      </c>
      <c r="C317" s="1" t="s">
        <v>51</v>
      </c>
      <c r="D317" t="s">
        <v>57</v>
      </c>
      <c r="E317" t="s">
        <v>97</v>
      </c>
      <c r="F317" t="s">
        <v>105</v>
      </c>
      <c r="G317" t="s">
        <v>110</v>
      </c>
      <c r="H317" t="s">
        <v>142</v>
      </c>
      <c r="I317" t="s">
        <v>60</v>
      </c>
      <c r="J317" s="2">
        <v>178521.37</v>
      </c>
    </row>
    <row r="318" spans="2:10" x14ac:dyDescent="0.3">
      <c r="B318">
        <v>317</v>
      </c>
      <c r="C318" s="1" t="s">
        <v>51</v>
      </c>
      <c r="D318" t="s">
        <v>57</v>
      </c>
      <c r="E318" t="s">
        <v>97</v>
      </c>
      <c r="F318" t="s">
        <v>105</v>
      </c>
      <c r="G318" t="s">
        <v>110</v>
      </c>
      <c r="H318" t="s">
        <v>142</v>
      </c>
      <c r="I318" t="s">
        <v>61</v>
      </c>
      <c r="J318" s="2">
        <v>112596.93</v>
      </c>
    </row>
    <row r="319" spans="2:10" x14ac:dyDescent="0.3">
      <c r="B319">
        <v>318</v>
      </c>
      <c r="C319" s="1" t="s">
        <v>51</v>
      </c>
      <c r="D319" t="s">
        <v>57</v>
      </c>
      <c r="E319" t="s">
        <v>97</v>
      </c>
      <c r="F319" t="s">
        <v>105</v>
      </c>
      <c r="G319" t="s">
        <v>110</v>
      </c>
      <c r="H319" t="s">
        <v>142</v>
      </c>
      <c r="I319" t="s">
        <v>62</v>
      </c>
      <c r="J319" s="2">
        <v>241638.46</v>
      </c>
    </row>
    <row r="320" spans="2:10" x14ac:dyDescent="0.3">
      <c r="B320">
        <v>319</v>
      </c>
      <c r="C320" s="1" t="s">
        <v>51</v>
      </c>
      <c r="D320" t="s">
        <v>57</v>
      </c>
      <c r="E320" t="s">
        <v>97</v>
      </c>
      <c r="F320" t="s">
        <v>105</v>
      </c>
      <c r="G320" t="s">
        <v>110</v>
      </c>
      <c r="H320" t="s">
        <v>142</v>
      </c>
      <c r="I320" t="s">
        <v>63</v>
      </c>
      <c r="J320" s="2">
        <v>180531.16</v>
      </c>
    </row>
    <row r="321" spans="2:10" x14ac:dyDescent="0.3">
      <c r="B321">
        <v>320</v>
      </c>
      <c r="C321" s="1" t="s">
        <v>51</v>
      </c>
      <c r="D321" t="s">
        <v>57</v>
      </c>
      <c r="E321" t="s">
        <v>97</v>
      </c>
      <c r="F321" t="s">
        <v>105</v>
      </c>
      <c r="G321" t="s">
        <v>110</v>
      </c>
      <c r="H321" t="s">
        <v>124</v>
      </c>
      <c r="I321" t="s">
        <v>58</v>
      </c>
      <c r="J321" s="2">
        <v>941</v>
      </c>
    </row>
    <row r="322" spans="2:10" x14ac:dyDescent="0.3">
      <c r="B322">
        <v>321</v>
      </c>
      <c r="C322" s="1" t="s">
        <v>51</v>
      </c>
      <c r="D322" t="s">
        <v>57</v>
      </c>
      <c r="E322" t="s">
        <v>97</v>
      </c>
      <c r="F322" t="s">
        <v>105</v>
      </c>
      <c r="G322" t="s">
        <v>110</v>
      </c>
      <c r="H322" t="s">
        <v>124</v>
      </c>
      <c r="I322" t="s">
        <v>59</v>
      </c>
      <c r="J322" s="2">
        <v>1115</v>
      </c>
    </row>
    <row r="323" spans="2:10" x14ac:dyDescent="0.3">
      <c r="B323">
        <v>322</v>
      </c>
      <c r="C323" s="1" t="s">
        <v>51</v>
      </c>
      <c r="D323" t="s">
        <v>57</v>
      </c>
      <c r="E323" t="s">
        <v>97</v>
      </c>
      <c r="F323" t="s">
        <v>105</v>
      </c>
      <c r="G323" t="s">
        <v>110</v>
      </c>
      <c r="H323" t="s">
        <v>124</v>
      </c>
      <c r="I323" t="s">
        <v>60</v>
      </c>
      <c r="J323" s="2">
        <v>3429.54</v>
      </c>
    </row>
    <row r="324" spans="2:10" x14ac:dyDescent="0.3">
      <c r="B324">
        <v>323</v>
      </c>
      <c r="C324" s="1" t="s">
        <v>51</v>
      </c>
      <c r="D324" t="s">
        <v>57</v>
      </c>
      <c r="E324" t="s">
        <v>97</v>
      </c>
      <c r="F324" t="s">
        <v>105</v>
      </c>
      <c r="G324" t="s">
        <v>110</v>
      </c>
      <c r="H324" t="s">
        <v>124</v>
      </c>
      <c r="I324" t="s">
        <v>61</v>
      </c>
      <c r="J324" s="2">
        <v>363</v>
      </c>
    </row>
    <row r="325" spans="2:10" x14ac:dyDescent="0.3">
      <c r="B325">
        <v>324</v>
      </c>
      <c r="C325" s="1" t="s">
        <v>51</v>
      </c>
      <c r="D325" t="s">
        <v>57</v>
      </c>
      <c r="E325" t="s">
        <v>97</v>
      </c>
      <c r="F325" t="s">
        <v>105</v>
      </c>
      <c r="G325" t="s">
        <v>110</v>
      </c>
      <c r="H325" t="s">
        <v>124</v>
      </c>
      <c r="I325" t="s">
        <v>62</v>
      </c>
      <c r="J325" s="2">
        <v>900</v>
      </c>
    </row>
    <row r="326" spans="2:10" x14ac:dyDescent="0.3">
      <c r="B326">
        <v>325</v>
      </c>
      <c r="C326" s="1" t="s">
        <v>51</v>
      </c>
      <c r="D326" t="s">
        <v>57</v>
      </c>
      <c r="E326" t="s">
        <v>97</v>
      </c>
      <c r="F326" t="s">
        <v>105</v>
      </c>
      <c r="G326" t="s">
        <v>110</v>
      </c>
      <c r="H326" t="s">
        <v>124</v>
      </c>
      <c r="I326" t="s">
        <v>63</v>
      </c>
      <c r="J326" s="2">
        <v>615</v>
      </c>
    </row>
    <row r="327" spans="2:10" x14ac:dyDescent="0.3">
      <c r="B327">
        <v>326</v>
      </c>
      <c r="C327" s="1" t="s">
        <v>51</v>
      </c>
      <c r="D327" t="s">
        <v>57</v>
      </c>
      <c r="E327" t="s">
        <v>97</v>
      </c>
      <c r="F327" t="s">
        <v>105</v>
      </c>
      <c r="G327" t="s">
        <v>110</v>
      </c>
      <c r="H327" t="s">
        <v>125</v>
      </c>
      <c r="I327" t="s">
        <v>58</v>
      </c>
      <c r="J327" s="2">
        <v>83861.36</v>
      </c>
    </row>
    <row r="328" spans="2:10" x14ac:dyDescent="0.3">
      <c r="B328">
        <v>327</v>
      </c>
      <c r="C328" s="1" t="s">
        <v>51</v>
      </c>
      <c r="D328" t="s">
        <v>57</v>
      </c>
      <c r="E328" t="s">
        <v>97</v>
      </c>
      <c r="F328" t="s">
        <v>105</v>
      </c>
      <c r="G328" t="s">
        <v>110</v>
      </c>
      <c r="H328" t="s">
        <v>125</v>
      </c>
      <c r="I328" t="s">
        <v>59</v>
      </c>
      <c r="J328" s="2">
        <v>46711.72</v>
      </c>
    </row>
    <row r="329" spans="2:10" x14ac:dyDescent="0.3">
      <c r="B329">
        <v>328</v>
      </c>
      <c r="C329" s="1" t="s">
        <v>51</v>
      </c>
      <c r="D329" t="s">
        <v>57</v>
      </c>
      <c r="E329" t="s">
        <v>97</v>
      </c>
      <c r="F329" t="s">
        <v>105</v>
      </c>
      <c r="G329" t="s">
        <v>110</v>
      </c>
      <c r="H329" t="s">
        <v>125</v>
      </c>
      <c r="I329" t="s">
        <v>60</v>
      </c>
      <c r="J329" s="2">
        <v>72937.179999999993</v>
      </c>
    </row>
    <row r="330" spans="2:10" x14ac:dyDescent="0.3">
      <c r="B330">
        <v>329</v>
      </c>
      <c r="C330" s="1" t="s">
        <v>51</v>
      </c>
      <c r="D330" t="s">
        <v>57</v>
      </c>
      <c r="E330" t="s">
        <v>97</v>
      </c>
      <c r="F330" t="s">
        <v>105</v>
      </c>
      <c r="G330" t="s">
        <v>110</v>
      </c>
      <c r="H330" t="s">
        <v>125</v>
      </c>
      <c r="I330" t="s">
        <v>61</v>
      </c>
      <c r="J330" s="2">
        <v>45980.56</v>
      </c>
    </row>
    <row r="331" spans="2:10" x14ac:dyDescent="0.3">
      <c r="B331">
        <v>330</v>
      </c>
      <c r="C331" s="1" t="s">
        <v>51</v>
      </c>
      <c r="D331" t="s">
        <v>57</v>
      </c>
      <c r="E331" t="s">
        <v>97</v>
      </c>
      <c r="F331" t="s">
        <v>105</v>
      </c>
      <c r="G331" t="s">
        <v>110</v>
      </c>
      <c r="H331" t="s">
        <v>125</v>
      </c>
      <c r="I331" t="s">
        <v>62</v>
      </c>
      <c r="J331" s="2">
        <v>125279.46</v>
      </c>
    </row>
    <row r="332" spans="2:10" x14ac:dyDescent="0.3">
      <c r="B332">
        <v>331</v>
      </c>
      <c r="C332" s="1" t="s">
        <v>51</v>
      </c>
      <c r="D332" t="s">
        <v>57</v>
      </c>
      <c r="E332" t="s">
        <v>97</v>
      </c>
      <c r="F332" t="s">
        <v>105</v>
      </c>
      <c r="G332" t="s">
        <v>110</v>
      </c>
      <c r="H332" t="s">
        <v>125</v>
      </c>
      <c r="I332" t="s">
        <v>63</v>
      </c>
      <c r="J332" s="2">
        <v>53695.39</v>
      </c>
    </row>
    <row r="333" spans="2:10" x14ac:dyDescent="0.3">
      <c r="B333">
        <v>332</v>
      </c>
      <c r="C333" s="1" t="s">
        <v>51</v>
      </c>
      <c r="D333" t="s">
        <v>57</v>
      </c>
      <c r="E333" t="s">
        <v>98</v>
      </c>
      <c r="F333" t="s">
        <v>127</v>
      </c>
      <c r="G333" t="s">
        <v>127</v>
      </c>
      <c r="H333" t="s">
        <v>127</v>
      </c>
      <c r="I333" t="s">
        <v>100</v>
      </c>
      <c r="J333" s="2">
        <v>129437.17</v>
      </c>
    </row>
    <row r="334" spans="2:10" x14ac:dyDescent="0.3">
      <c r="B334">
        <v>333</v>
      </c>
      <c r="C334" s="1" t="s">
        <v>51</v>
      </c>
      <c r="D334" t="s">
        <v>57</v>
      </c>
      <c r="E334" t="s">
        <v>98</v>
      </c>
      <c r="F334" t="s">
        <v>152</v>
      </c>
      <c r="G334" t="s">
        <v>126</v>
      </c>
      <c r="H334" t="s">
        <v>129</v>
      </c>
      <c r="I334" t="s">
        <v>100</v>
      </c>
      <c r="J334" s="2">
        <v>15984.04</v>
      </c>
    </row>
    <row r="335" spans="2:10" x14ac:dyDescent="0.3">
      <c r="B335">
        <v>334</v>
      </c>
      <c r="C335" s="1" t="s">
        <v>51</v>
      </c>
      <c r="D335" t="s">
        <v>57</v>
      </c>
      <c r="E335" t="s">
        <v>98</v>
      </c>
      <c r="F335" t="s">
        <v>152</v>
      </c>
      <c r="G335" t="s">
        <v>153</v>
      </c>
      <c r="H335" t="s">
        <v>153</v>
      </c>
      <c r="I335" t="s">
        <v>100</v>
      </c>
      <c r="J335" s="2">
        <v>18015.03</v>
      </c>
    </row>
    <row r="336" spans="2:10" x14ac:dyDescent="0.3">
      <c r="B336">
        <v>335</v>
      </c>
      <c r="C336" s="1" t="s">
        <v>51</v>
      </c>
      <c r="D336" t="s">
        <v>57</v>
      </c>
      <c r="E336" t="s">
        <v>98</v>
      </c>
      <c r="F336" t="s">
        <v>143</v>
      </c>
      <c r="G336" t="s">
        <v>144</v>
      </c>
      <c r="H336" t="s">
        <v>144</v>
      </c>
      <c r="I336" t="s">
        <v>100</v>
      </c>
      <c r="J336" s="2">
        <v>4156.68</v>
      </c>
    </row>
    <row r="337" spans="2:10" x14ac:dyDescent="0.3">
      <c r="B337">
        <v>336</v>
      </c>
      <c r="C337" s="1" t="s">
        <v>51</v>
      </c>
      <c r="D337" t="s">
        <v>57</v>
      </c>
      <c r="E337" t="s">
        <v>98</v>
      </c>
      <c r="F337" t="s">
        <v>143</v>
      </c>
      <c r="G337" t="s">
        <v>154</v>
      </c>
      <c r="H337" t="s">
        <v>154</v>
      </c>
      <c r="I337" t="s">
        <v>100</v>
      </c>
      <c r="J337" s="2">
        <v>65091.26</v>
      </c>
    </row>
    <row r="338" spans="2:10" x14ac:dyDescent="0.3">
      <c r="B338">
        <v>337</v>
      </c>
      <c r="C338" s="1" t="s">
        <v>51</v>
      </c>
      <c r="D338" t="s">
        <v>57</v>
      </c>
      <c r="E338" t="s">
        <v>98</v>
      </c>
      <c r="F338" t="s">
        <v>131</v>
      </c>
      <c r="G338" t="s">
        <v>131</v>
      </c>
      <c r="H338" t="s">
        <v>131</v>
      </c>
      <c r="I338" t="s">
        <v>100</v>
      </c>
      <c r="J338" s="2">
        <v>36778.03</v>
      </c>
    </row>
    <row r="339" spans="2:10" x14ac:dyDescent="0.3">
      <c r="B339">
        <v>338</v>
      </c>
      <c r="C339" s="1" t="s">
        <v>51</v>
      </c>
      <c r="D339" t="s">
        <v>57</v>
      </c>
      <c r="E339" t="s">
        <v>98</v>
      </c>
      <c r="F339" t="s">
        <v>131</v>
      </c>
      <c r="G339" t="s">
        <v>131</v>
      </c>
      <c r="H339" t="s">
        <v>131</v>
      </c>
      <c r="I339" t="s">
        <v>58</v>
      </c>
      <c r="J339" s="2">
        <v>5802.67</v>
      </c>
    </row>
    <row r="340" spans="2:10" x14ac:dyDescent="0.3">
      <c r="B340">
        <v>339</v>
      </c>
      <c r="C340" s="1" t="s">
        <v>51</v>
      </c>
      <c r="D340" t="s">
        <v>57</v>
      </c>
      <c r="E340" t="s">
        <v>98</v>
      </c>
      <c r="F340" t="s">
        <v>131</v>
      </c>
      <c r="G340" t="s">
        <v>131</v>
      </c>
      <c r="H340" t="s">
        <v>131</v>
      </c>
      <c r="I340" t="s">
        <v>59</v>
      </c>
      <c r="J340" s="2">
        <v>17944.21</v>
      </c>
    </row>
    <row r="341" spans="2:10" x14ac:dyDescent="0.3">
      <c r="B341">
        <v>340</v>
      </c>
      <c r="C341" s="1" t="s">
        <v>51</v>
      </c>
      <c r="D341" t="s">
        <v>57</v>
      </c>
      <c r="E341" t="s">
        <v>98</v>
      </c>
      <c r="F341" t="s">
        <v>131</v>
      </c>
      <c r="G341" t="s">
        <v>131</v>
      </c>
      <c r="H341" t="s">
        <v>131</v>
      </c>
      <c r="I341" t="s">
        <v>60</v>
      </c>
      <c r="J341" s="2">
        <v>21184.52</v>
      </c>
    </row>
    <row r="342" spans="2:10" x14ac:dyDescent="0.3">
      <c r="B342">
        <v>341</v>
      </c>
      <c r="C342" s="1" t="s">
        <v>51</v>
      </c>
      <c r="D342" t="s">
        <v>57</v>
      </c>
      <c r="E342" t="s">
        <v>98</v>
      </c>
      <c r="F342" t="s">
        <v>131</v>
      </c>
      <c r="G342" t="s">
        <v>131</v>
      </c>
      <c r="H342" t="s">
        <v>131</v>
      </c>
      <c r="I342" t="s">
        <v>61</v>
      </c>
      <c r="J342" s="2">
        <v>3034.21</v>
      </c>
    </row>
    <row r="343" spans="2:10" x14ac:dyDescent="0.3">
      <c r="B343">
        <v>342</v>
      </c>
      <c r="C343" s="1" t="s">
        <v>51</v>
      </c>
      <c r="D343" t="s">
        <v>57</v>
      </c>
      <c r="E343" t="s">
        <v>98</v>
      </c>
      <c r="F343" t="s">
        <v>131</v>
      </c>
      <c r="G343" t="s">
        <v>131</v>
      </c>
      <c r="H343" t="s">
        <v>131</v>
      </c>
      <c r="I343" t="s">
        <v>62</v>
      </c>
      <c r="J343" s="2">
        <v>3034.21</v>
      </c>
    </row>
    <row r="344" spans="2:10" x14ac:dyDescent="0.3">
      <c r="B344">
        <v>343</v>
      </c>
      <c r="C344" s="1" t="s">
        <v>51</v>
      </c>
      <c r="D344" t="s">
        <v>57</v>
      </c>
      <c r="E344" t="s">
        <v>98</v>
      </c>
      <c r="F344" t="s">
        <v>131</v>
      </c>
      <c r="G344" t="s">
        <v>131</v>
      </c>
      <c r="H344" t="s">
        <v>131</v>
      </c>
      <c r="I344" t="s">
        <v>63</v>
      </c>
      <c r="J344" s="2">
        <v>3034.21</v>
      </c>
    </row>
    <row r="345" spans="2:10" x14ac:dyDescent="0.3">
      <c r="B345">
        <v>344</v>
      </c>
      <c r="C345" s="1" t="s">
        <v>51</v>
      </c>
      <c r="D345" t="s">
        <v>57</v>
      </c>
      <c r="E345" t="s">
        <v>98</v>
      </c>
      <c r="F345" t="s">
        <v>155</v>
      </c>
      <c r="G345" t="s">
        <v>156</v>
      </c>
      <c r="H345" t="s">
        <v>157</v>
      </c>
      <c r="I345" t="s">
        <v>100</v>
      </c>
      <c r="J345" s="2">
        <v>135591.22999999998</v>
      </c>
    </row>
    <row r="346" spans="2:10" x14ac:dyDescent="0.3">
      <c r="B346">
        <v>345</v>
      </c>
      <c r="C346" s="1" t="s">
        <v>51</v>
      </c>
      <c r="D346" t="s">
        <v>57</v>
      </c>
      <c r="E346" t="s">
        <v>98</v>
      </c>
      <c r="F346" t="s">
        <v>155</v>
      </c>
      <c r="G346" t="s">
        <v>158</v>
      </c>
      <c r="H346" t="s">
        <v>159</v>
      </c>
      <c r="I346" t="s">
        <v>100</v>
      </c>
      <c r="J346" s="2">
        <v>8336.8799999999992</v>
      </c>
    </row>
    <row r="347" spans="2:10" x14ac:dyDescent="0.3">
      <c r="B347">
        <v>346</v>
      </c>
      <c r="C347" s="1" t="s">
        <v>51</v>
      </c>
      <c r="D347" t="s">
        <v>57</v>
      </c>
      <c r="E347" t="s">
        <v>98</v>
      </c>
      <c r="F347" t="s">
        <v>155</v>
      </c>
      <c r="G347" t="s">
        <v>160</v>
      </c>
      <c r="H347" t="s">
        <v>160</v>
      </c>
      <c r="I347" t="s">
        <v>100</v>
      </c>
      <c r="J347" s="2">
        <v>16051.55</v>
      </c>
    </row>
    <row r="348" spans="2:10" x14ac:dyDescent="0.3">
      <c r="B348">
        <v>347</v>
      </c>
      <c r="C348" s="1" t="s">
        <v>51</v>
      </c>
      <c r="D348" t="s">
        <v>57</v>
      </c>
      <c r="E348" t="s">
        <v>98</v>
      </c>
      <c r="F348" t="s">
        <v>132</v>
      </c>
      <c r="G348" t="s">
        <v>132</v>
      </c>
      <c r="H348" t="s">
        <v>133</v>
      </c>
      <c r="I348" t="s">
        <v>100</v>
      </c>
      <c r="J348" s="2">
        <v>271686</v>
      </c>
    </row>
    <row r="349" spans="2:10" x14ac:dyDescent="0.3">
      <c r="B349">
        <v>348</v>
      </c>
      <c r="C349" s="1" t="s">
        <v>51</v>
      </c>
      <c r="D349" t="s">
        <v>57</v>
      </c>
      <c r="E349" t="s">
        <v>98</v>
      </c>
      <c r="F349" t="s">
        <v>146</v>
      </c>
      <c r="G349" t="s">
        <v>146</v>
      </c>
      <c r="H349" t="s">
        <v>146</v>
      </c>
      <c r="I349" t="s">
        <v>100</v>
      </c>
      <c r="J349" s="2">
        <v>73078.09</v>
      </c>
    </row>
    <row r="350" spans="2:10" x14ac:dyDescent="0.3">
      <c r="B350">
        <v>349</v>
      </c>
      <c r="C350" s="1" t="s">
        <v>51</v>
      </c>
      <c r="D350" t="s">
        <v>57</v>
      </c>
      <c r="E350" t="s">
        <v>99</v>
      </c>
      <c r="F350" t="s">
        <v>134</v>
      </c>
      <c r="G350" t="s">
        <v>134</v>
      </c>
      <c r="H350" t="s">
        <v>135</v>
      </c>
      <c r="I350" t="s">
        <v>59</v>
      </c>
      <c r="J350" s="2">
        <v>113533.87</v>
      </c>
    </row>
    <row r="351" spans="2:10" x14ac:dyDescent="0.3">
      <c r="B351">
        <v>350</v>
      </c>
      <c r="C351" s="1" t="s">
        <v>51</v>
      </c>
      <c r="D351" t="s">
        <v>57</v>
      </c>
      <c r="E351" t="s">
        <v>99</v>
      </c>
      <c r="F351" t="s">
        <v>134</v>
      </c>
      <c r="G351" t="s">
        <v>134</v>
      </c>
      <c r="H351" t="s">
        <v>135</v>
      </c>
      <c r="I351" t="s">
        <v>60</v>
      </c>
      <c r="J351" s="2">
        <v>131575.60999999999</v>
      </c>
    </row>
    <row r="352" spans="2:10" x14ac:dyDescent="0.3">
      <c r="B352">
        <v>351</v>
      </c>
      <c r="C352" s="1" t="s">
        <v>51</v>
      </c>
      <c r="D352" t="s">
        <v>57</v>
      </c>
      <c r="E352" t="s">
        <v>99</v>
      </c>
      <c r="F352" t="s">
        <v>134</v>
      </c>
      <c r="G352" t="s">
        <v>134</v>
      </c>
      <c r="H352" t="s">
        <v>135</v>
      </c>
      <c r="I352" t="s">
        <v>62</v>
      </c>
      <c r="J352" s="2">
        <v>103755.9</v>
      </c>
    </row>
    <row r="353" spans="2:10" x14ac:dyDescent="0.3">
      <c r="B353">
        <v>352</v>
      </c>
      <c r="C353" s="1" t="s">
        <v>51</v>
      </c>
      <c r="D353" t="s">
        <v>57</v>
      </c>
      <c r="E353" t="s">
        <v>99</v>
      </c>
      <c r="F353" t="s">
        <v>134</v>
      </c>
      <c r="G353" t="s">
        <v>134</v>
      </c>
      <c r="H353" t="s">
        <v>135</v>
      </c>
      <c r="I353" t="s">
        <v>63</v>
      </c>
      <c r="J353" s="2">
        <v>101119.67</v>
      </c>
    </row>
    <row r="354" spans="2:10" x14ac:dyDescent="0.3">
      <c r="B354">
        <v>353</v>
      </c>
      <c r="C354" s="1" t="s">
        <v>51</v>
      </c>
      <c r="D354" t="s">
        <v>57</v>
      </c>
      <c r="E354" t="s">
        <v>99</v>
      </c>
      <c r="F354" t="s">
        <v>147</v>
      </c>
      <c r="G354" t="s">
        <v>148</v>
      </c>
      <c r="H354" t="s">
        <v>148</v>
      </c>
      <c r="I354" t="s">
        <v>100</v>
      </c>
      <c r="J354" s="2">
        <v>339765.29000000004</v>
      </c>
    </row>
    <row r="355" spans="2:10" x14ac:dyDescent="0.3">
      <c r="B355">
        <v>354</v>
      </c>
      <c r="C355" s="1" t="s">
        <v>51</v>
      </c>
      <c r="D355" t="s">
        <v>57</v>
      </c>
      <c r="E355" t="s">
        <v>99</v>
      </c>
      <c r="F355" t="s">
        <v>147</v>
      </c>
      <c r="G355" t="s">
        <v>148</v>
      </c>
      <c r="H355" t="s">
        <v>148</v>
      </c>
      <c r="I355" t="s">
        <v>58</v>
      </c>
      <c r="J355" s="2">
        <v>43316.39</v>
      </c>
    </row>
    <row r="356" spans="2:10" x14ac:dyDescent="0.3">
      <c r="B356">
        <v>355</v>
      </c>
      <c r="C356" s="1" t="s">
        <v>51</v>
      </c>
      <c r="D356" t="s">
        <v>57</v>
      </c>
      <c r="E356" t="s">
        <v>99</v>
      </c>
      <c r="F356" t="s">
        <v>147</v>
      </c>
      <c r="G356" t="s">
        <v>148</v>
      </c>
      <c r="H356" t="s">
        <v>148</v>
      </c>
      <c r="I356" t="s">
        <v>59</v>
      </c>
      <c r="J356" s="2">
        <v>40570.57</v>
      </c>
    </row>
    <row r="357" spans="2:10" x14ac:dyDescent="0.3">
      <c r="B357">
        <v>356</v>
      </c>
      <c r="C357" s="1" t="s">
        <v>51</v>
      </c>
      <c r="D357" t="s">
        <v>57</v>
      </c>
      <c r="E357" t="s">
        <v>99</v>
      </c>
      <c r="F357" t="s">
        <v>147</v>
      </c>
      <c r="G357" t="s">
        <v>148</v>
      </c>
      <c r="H357" t="s">
        <v>148</v>
      </c>
      <c r="I357" t="s">
        <v>60</v>
      </c>
      <c r="J357" s="2">
        <v>32466.06</v>
      </c>
    </row>
    <row r="358" spans="2:10" x14ac:dyDescent="0.3">
      <c r="B358">
        <v>357</v>
      </c>
      <c r="C358" s="1" t="s">
        <v>51</v>
      </c>
      <c r="D358" t="s">
        <v>57</v>
      </c>
      <c r="E358" t="s">
        <v>99</v>
      </c>
      <c r="F358" t="s">
        <v>147</v>
      </c>
      <c r="G358" t="s">
        <v>148</v>
      </c>
      <c r="H358" t="s">
        <v>148</v>
      </c>
      <c r="I358" t="s">
        <v>61</v>
      </c>
      <c r="J358" s="2">
        <v>24941.43</v>
      </c>
    </row>
    <row r="359" spans="2:10" x14ac:dyDescent="0.3">
      <c r="B359">
        <v>358</v>
      </c>
      <c r="C359" s="1" t="s">
        <v>51</v>
      </c>
      <c r="D359" t="s">
        <v>57</v>
      </c>
      <c r="E359" t="s">
        <v>99</v>
      </c>
      <c r="F359" t="s">
        <v>147</v>
      </c>
      <c r="G359" t="s">
        <v>148</v>
      </c>
      <c r="H359" t="s">
        <v>148</v>
      </c>
      <c r="I359" t="s">
        <v>62</v>
      </c>
      <c r="J359" s="2">
        <v>11509.15</v>
      </c>
    </row>
    <row r="360" spans="2:10" x14ac:dyDescent="0.3">
      <c r="B360">
        <v>359</v>
      </c>
      <c r="C360" s="1" t="s">
        <v>51</v>
      </c>
      <c r="D360" t="s">
        <v>57</v>
      </c>
      <c r="E360" t="s">
        <v>99</v>
      </c>
      <c r="F360" t="s">
        <v>147</v>
      </c>
      <c r="G360" t="s">
        <v>148</v>
      </c>
      <c r="H360" t="s">
        <v>148</v>
      </c>
      <c r="I360" t="s">
        <v>63</v>
      </c>
      <c r="J360" s="2">
        <v>24870.39</v>
      </c>
    </row>
    <row r="361" spans="2:10" x14ac:dyDescent="0.3">
      <c r="B361">
        <v>360</v>
      </c>
      <c r="C361" s="1" t="s">
        <v>51</v>
      </c>
      <c r="D361" t="s">
        <v>57</v>
      </c>
      <c r="E361" t="s">
        <v>99</v>
      </c>
      <c r="F361" t="s">
        <v>136</v>
      </c>
      <c r="G361" t="s">
        <v>148</v>
      </c>
      <c r="H361" t="s">
        <v>138</v>
      </c>
      <c r="I361" t="s">
        <v>100</v>
      </c>
      <c r="J361" s="2">
        <v>160032.47</v>
      </c>
    </row>
    <row r="362" spans="2:10" x14ac:dyDescent="0.3">
      <c r="B362">
        <v>361</v>
      </c>
      <c r="C362" s="1" t="s">
        <v>51</v>
      </c>
      <c r="D362" t="s">
        <v>57</v>
      </c>
      <c r="E362" t="s">
        <v>99</v>
      </c>
      <c r="F362" t="s">
        <v>136</v>
      </c>
      <c r="G362" t="s">
        <v>148</v>
      </c>
      <c r="H362" t="s">
        <v>138</v>
      </c>
      <c r="I362" t="s">
        <v>58</v>
      </c>
      <c r="J362" s="2">
        <v>127823.73999999999</v>
      </c>
    </row>
    <row r="363" spans="2:10" x14ac:dyDescent="0.3">
      <c r="B363">
        <v>362</v>
      </c>
      <c r="C363" s="1" t="s">
        <v>51</v>
      </c>
      <c r="D363" t="s">
        <v>57</v>
      </c>
      <c r="E363" t="s">
        <v>99</v>
      </c>
      <c r="F363" t="s">
        <v>136</v>
      </c>
      <c r="G363" t="s">
        <v>148</v>
      </c>
      <c r="H363" t="s">
        <v>138</v>
      </c>
      <c r="I363" t="s">
        <v>59</v>
      </c>
      <c r="J363" s="2">
        <v>150242.22</v>
      </c>
    </row>
    <row r="364" spans="2:10" x14ac:dyDescent="0.3">
      <c r="B364">
        <v>363</v>
      </c>
      <c r="C364" s="1" t="s">
        <v>51</v>
      </c>
      <c r="D364" t="s">
        <v>57</v>
      </c>
      <c r="E364" t="s">
        <v>99</v>
      </c>
      <c r="F364" t="s">
        <v>136</v>
      </c>
      <c r="G364" t="s">
        <v>148</v>
      </c>
      <c r="H364" t="s">
        <v>138</v>
      </c>
      <c r="I364" t="s">
        <v>60</v>
      </c>
      <c r="J364" s="2">
        <v>163175.00999999998</v>
      </c>
    </row>
    <row r="365" spans="2:10" x14ac:dyDescent="0.3">
      <c r="B365">
        <v>364</v>
      </c>
      <c r="C365" s="1" t="s">
        <v>51</v>
      </c>
      <c r="D365" t="s">
        <v>57</v>
      </c>
      <c r="E365" t="s">
        <v>99</v>
      </c>
      <c r="F365" t="s">
        <v>136</v>
      </c>
      <c r="G365" t="s">
        <v>148</v>
      </c>
      <c r="H365" t="s">
        <v>138</v>
      </c>
      <c r="I365" t="s">
        <v>61</v>
      </c>
      <c r="J365" s="2">
        <v>151195.76999999999</v>
      </c>
    </row>
    <row r="366" spans="2:10" x14ac:dyDescent="0.3">
      <c r="B366">
        <v>365</v>
      </c>
      <c r="C366" s="1" t="s">
        <v>51</v>
      </c>
      <c r="D366" t="s">
        <v>57</v>
      </c>
      <c r="E366" t="s">
        <v>99</v>
      </c>
      <c r="F366" t="s">
        <v>136</v>
      </c>
      <c r="G366" t="s">
        <v>148</v>
      </c>
      <c r="H366" t="s">
        <v>138</v>
      </c>
      <c r="I366" t="s">
        <v>62</v>
      </c>
      <c r="J366" s="2">
        <v>30995.67</v>
      </c>
    </row>
    <row r="367" spans="2:10" x14ac:dyDescent="0.3">
      <c r="B367">
        <v>366</v>
      </c>
      <c r="C367" s="1" t="s">
        <v>51</v>
      </c>
      <c r="D367" t="s">
        <v>57</v>
      </c>
      <c r="E367" t="s">
        <v>99</v>
      </c>
      <c r="F367" t="s">
        <v>136</v>
      </c>
      <c r="G367" t="s">
        <v>148</v>
      </c>
      <c r="H367" t="s">
        <v>138</v>
      </c>
      <c r="I367" t="s">
        <v>63</v>
      </c>
      <c r="J367" s="2">
        <v>145307.49000000002</v>
      </c>
    </row>
    <row r="368" spans="2:10" x14ac:dyDescent="0.3">
      <c r="B368">
        <v>367</v>
      </c>
      <c r="C368" s="1" t="s">
        <v>51</v>
      </c>
      <c r="D368" t="s">
        <v>57</v>
      </c>
      <c r="E368" t="s">
        <v>99</v>
      </c>
      <c r="F368" t="s">
        <v>136</v>
      </c>
      <c r="G368" t="s">
        <v>161</v>
      </c>
      <c r="H368" t="s">
        <v>161</v>
      </c>
      <c r="I368" t="s">
        <v>100</v>
      </c>
      <c r="J368" s="2">
        <v>4339.4399999999996</v>
      </c>
    </row>
    <row r="369" spans="2:10" x14ac:dyDescent="0.3">
      <c r="B369">
        <v>368</v>
      </c>
      <c r="C369" s="1" t="s">
        <v>51</v>
      </c>
      <c r="D369" t="s">
        <v>57</v>
      </c>
      <c r="E369" t="s">
        <v>99</v>
      </c>
      <c r="F369" t="s">
        <v>136</v>
      </c>
      <c r="G369" t="s">
        <v>161</v>
      </c>
      <c r="H369" t="s">
        <v>161</v>
      </c>
      <c r="I369" t="s">
        <v>62</v>
      </c>
      <c r="J369" s="2">
        <v>6424.63</v>
      </c>
    </row>
    <row r="370" spans="2:10" x14ac:dyDescent="0.3">
      <c r="B370">
        <v>369</v>
      </c>
      <c r="C370" s="1" t="s">
        <v>51</v>
      </c>
      <c r="D370" t="s">
        <v>57</v>
      </c>
      <c r="E370" t="s">
        <v>99</v>
      </c>
      <c r="F370" t="s">
        <v>136</v>
      </c>
      <c r="G370" t="s">
        <v>161</v>
      </c>
      <c r="H370" t="s">
        <v>161</v>
      </c>
      <c r="I370" t="s">
        <v>63</v>
      </c>
      <c r="J370" s="2">
        <v>6424.61</v>
      </c>
    </row>
    <row r="371" spans="2:10" x14ac:dyDescent="0.3">
      <c r="B371">
        <v>370</v>
      </c>
      <c r="C371" s="1" t="s">
        <v>51</v>
      </c>
      <c r="D371" t="s">
        <v>57</v>
      </c>
      <c r="E371" t="s">
        <v>99</v>
      </c>
      <c r="F371" t="s">
        <v>136</v>
      </c>
      <c r="G371" t="s">
        <v>137</v>
      </c>
      <c r="H371" t="s">
        <v>106</v>
      </c>
      <c r="I371" t="s">
        <v>100</v>
      </c>
      <c r="J371" s="2">
        <v>208653.62</v>
      </c>
    </row>
    <row r="372" spans="2:10" x14ac:dyDescent="0.3">
      <c r="B372">
        <v>371</v>
      </c>
      <c r="C372" s="1" t="s">
        <v>51</v>
      </c>
      <c r="D372" t="s">
        <v>57</v>
      </c>
      <c r="E372" t="s">
        <v>99</v>
      </c>
      <c r="F372" t="s">
        <v>136</v>
      </c>
      <c r="G372" t="s">
        <v>137</v>
      </c>
      <c r="H372" t="s">
        <v>106</v>
      </c>
      <c r="I372" t="s">
        <v>58</v>
      </c>
      <c r="J372" s="2">
        <v>10090.5</v>
      </c>
    </row>
    <row r="373" spans="2:10" x14ac:dyDescent="0.3">
      <c r="B373">
        <v>372</v>
      </c>
      <c r="C373" s="1" t="s">
        <v>51</v>
      </c>
      <c r="D373" t="s">
        <v>57</v>
      </c>
      <c r="E373" t="s">
        <v>99</v>
      </c>
      <c r="F373" t="s">
        <v>136</v>
      </c>
      <c r="G373" t="s">
        <v>137</v>
      </c>
      <c r="H373" t="s">
        <v>106</v>
      </c>
      <c r="I373" t="s">
        <v>59</v>
      </c>
      <c r="J373" s="2">
        <v>47330.47</v>
      </c>
    </row>
    <row r="374" spans="2:10" x14ac:dyDescent="0.3">
      <c r="B374">
        <v>373</v>
      </c>
      <c r="C374" s="1" t="s">
        <v>51</v>
      </c>
      <c r="D374" t="s">
        <v>57</v>
      </c>
      <c r="E374" t="s">
        <v>99</v>
      </c>
      <c r="F374" t="s">
        <v>136</v>
      </c>
      <c r="G374" t="s">
        <v>137</v>
      </c>
      <c r="H374" t="s">
        <v>106</v>
      </c>
      <c r="I374" t="s">
        <v>60</v>
      </c>
      <c r="J374" s="2">
        <v>52316.65</v>
      </c>
    </row>
    <row r="375" spans="2:10" x14ac:dyDescent="0.3">
      <c r="B375">
        <v>374</v>
      </c>
      <c r="C375" s="1" t="s">
        <v>51</v>
      </c>
      <c r="D375" t="s">
        <v>57</v>
      </c>
      <c r="E375" t="s">
        <v>99</v>
      </c>
      <c r="F375" t="s">
        <v>136</v>
      </c>
      <c r="G375" t="s">
        <v>137</v>
      </c>
      <c r="H375" t="s">
        <v>106</v>
      </c>
      <c r="I375" t="s">
        <v>61</v>
      </c>
      <c r="J375" s="2">
        <v>101977.03</v>
      </c>
    </row>
    <row r="376" spans="2:10" x14ac:dyDescent="0.3">
      <c r="B376">
        <v>375</v>
      </c>
      <c r="C376" s="1" t="s">
        <v>51</v>
      </c>
      <c r="D376" t="s">
        <v>57</v>
      </c>
      <c r="E376" t="s">
        <v>99</v>
      </c>
      <c r="F376" t="s">
        <v>136</v>
      </c>
      <c r="G376" t="s">
        <v>137</v>
      </c>
      <c r="H376" t="s">
        <v>106</v>
      </c>
      <c r="I376" t="s">
        <v>62</v>
      </c>
      <c r="J376" s="2">
        <v>72676.009999999995</v>
      </c>
    </row>
    <row r="377" spans="2:10" x14ac:dyDescent="0.3">
      <c r="B377">
        <v>376</v>
      </c>
      <c r="C377" s="1" t="s">
        <v>51</v>
      </c>
      <c r="D377" t="s">
        <v>57</v>
      </c>
      <c r="E377" t="s">
        <v>99</v>
      </c>
      <c r="F377" t="s">
        <v>136</v>
      </c>
      <c r="G377" t="s">
        <v>137</v>
      </c>
      <c r="H377" t="s">
        <v>106</v>
      </c>
      <c r="I377" t="s">
        <v>63</v>
      </c>
      <c r="J377" s="2">
        <v>83379.7</v>
      </c>
    </row>
    <row r="378" spans="2:10" x14ac:dyDescent="0.3">
      <c r="B378">
        <v>377</v>
      </c>
      <c r="C378" s="1" t="s">
        <v>51</v>
      </c>
      <c r="D378" t="s">
        <v>57</v>
      </c>
      <c r="E378" t="s">
        <v>99</v>
      </c>
      <c r="F378" t="s">
        <v>136</v>
      </c>
      <c r="G378" t="s">
        <v>137</v>
      </c>
      <c r="H378" t="s">
        <v>149</v>
      </c>
      <c r="I378" t="s">
        <v>100</v>
      </c>
      <c r="J378" s="2">
        <v>59483.98</v>
      </c>
    </row>
    <row r="379" spans="2:10" x14ac:dyDescent="0.3">
      <c r="B379">
        <v>378</v>
      </c>
      <c r="C379" s="1" t="s">
        <v>51</v>
      </c>
      <c r="D379" t="s">
        <v>57</v>
      </c>
      <c r="E379" t="s">
        <v>99</v>
      </c>
      <c r="F379" t="s">
        <v>136</v>
      </c>
      <c r="G379" t="s">
        <v>137</v>
      </c>
      <c r="H379" t="s">
        <v>149</v>
      </c>
      <c r="I379" t="s">
        <v>59</v>
      </c>
      <c r="J379" s="2">
        <v>12494.31</v>
      </c>
    </row>
    <row r="380" spans="2:10" x14ac:dyDescent="0.3">
      <c r="B380">
        <v>379</v>
      </c>
      <c r="C380" s="1" t="s">
        <v>51</v>
      </c>
      <c r="D380" t="s">
        <v>57</v>
      </c>
      <c r="E380" t="s">
        <v>99</v>
      </c>
      <c r="F380" t="s">
        <v>136</v>
      </c>
      <c r="G380" t="s">
        <v>137</v>
      </c>
      <c r="H380" t="s">
        <v>149</v>
      </c>
      <c r="I380" t="s">
        <v>60</v>
      </c>
      <c r="J380" s="2">
        <v>11463.18</v>
      </c>
    </row>
    <row r="381" spans="2:10" x14ac:dyDescent="0.3">
      <c r="B381">
        <v>380</v>
      </c>
      <c r="C381" s="1" t="s">
        <v>51</v>
      </c>
      <c r="D381" t="s">
        <v>57</v>
      </c>
      <c r="E381" t="s">
        <v>99</v>
      </c>
      <c r="F381" t="s">
        <v>136</v>
      </c>
      <c r="G381" t="s">
        <v>137</v>
      </c>
      <c r="H381" t="s">
        <v>149</v>
      </c>
      <c r="I381" t="s">
        <v>61</v>
      </c>
      <c r="J381" s="2">
        <v>19141.45</v>
      </c>
    </row>
    <row r="382" spans="2:10" x14ac:dyDescent="0.3">
      <c r="B382">
        <v>381</v>
      </c>
      <c r="C382" s="1" t="s">
        <v>51</v>
      </c>
      <c r="D382" t="s">
        <v>57</v>
      </c>
      <c r="E382" t="s">
        <v>99</v>
      </c>
      <c r="F382" t="s">
        <v>136</v>
      </c>
      <c r="G382" t="s">
        <v>137</v>
      </c>
      <c r="H382" t="s">
        <v>149</v>
      </c>
      <c r="I382" t="s">
        <v>62</v>
      </c>
      <c r="J382" s="2">
        <v>11660.59</v>
      </c>
    </row>
    <row r="383" spans="2:10" x14ac:dyDescent="0.3">
      <c r="B383">
        <v>382</v>
      </c>
      <c r="C383" s="1" t="s">
        <v>51</v>
      </c>
      <c r="D383" t="s">
        <v>57</v>
      </c>
      <c r="E383" t="s">
        <v>99</v>
      </c>
      <c r="F383" t="s">
        <v>136</v>
      </c>
      <c r="G383" t="s">
        <v>137</v>
      </c>
      <c r="H383" t="s">
        <v>149</v>
      </c>
      <c r="I383" t="s">
        <v>63</v>
      </c>
      <c r="J383" s="2">
        <v>12278.16</v>
      </c>
    </row>
    <row r="384" spans="2:10" x14ac:dyDescent="0.3">
      <c r="B384">
        <v>383</v>
      </c>
      <c r="C384" s="1" t="s">
        <v>34</v>
      </c>
      <c r="D384" t="s">
        <v>35</v>
      </c>
      <c r="E384" t="s">
        <v>97</v>
      </c>
      <c r="F384" t="s">
        <v>103</v>
      </c>
      <c r="G384" t="s">
        <v>103</v>
      </c>
      <c r="H384" t="s">
        <v>103</v>
      </c>
      <c r="I384" t="s">
        <v>100</v>
      </c>
      <c r="J384" s="2">
        <v>1531986.77</v>
      </c>
    </row>
    <row r="385" spans="2:10" x14ac:dyDescent="0.3">
      <c r="B385">
        <v>384</v>
      </c>
      <c r="C385" s="1" t="s">
        <v>34</v>
      </c>
      <c r="D385" t="s">
        <v>35</v>
      </c>
      <c r="E385" t="s">
        <v>97</v>
      </c>
      <c r="F385" t="s">
        <v>139</v>
      </c>
      <c r="G385" t="s">
        <v>139</v>
      </c>
      <c r="H385" t="s">
        <v>139</v>
      </c>
      <c r="I385" t="s">
        <v>100</v>
      </c>
      <c r="J385" s="2">
        <v>2089596.1500000001</v>
      </c>
    </row>
    <row r="386" spans="2:10" x14ac:dyDescent="0.3">
      <c r="B386">
        <v>385</v>
      </c>
      <c r="C386" s="1" t="s">
        <v>34</v>
      </c>
      <c r="D386" t="s">
        <v>35</v>
      </c>
      <c r="E386" t="s">
        <v>97</v>
      </c>
      <c r="F386" t="s">
        <v>140</v>
      </c>
      <c r="G386" t="s">
        <v>141</v>
      </c>
      <c r="H386" t="s">
        <v>140</v>
      </c>
      <c r="I386" t="s">
        <v>100</v>
      </c>
      <c r="J386" s="2">
        <v>1721630.85</v>
      </c>
    </row>
    <row r="387" spans="2:10" x14ac:dyDescent="0.3">
      <c r="B387">
        <v>386</v>
      </c>
      <c r="C387" s="1" t="s">
        <v>34</v>
      </c>
      <c r="D387" t="s">
        <v>35</v>
      </c>
      <c r="E387" t="s">
        <v>97</v>
      </c>
      <c r="F387" t="s">
        <v>151</v>
      </c>
      <c r="G387" t="s">
        <v>151</v>
      </c>
      <c r="H387" t="s">
        <v>151</v>
      </c>
      <c r="I387" t="s">
        <v>100</v>
      </c>
      <c r="J387" s="2">
        <v>240894.27</v>
      </c>
    </row>
    <row r="388" spans="2:10" x14ac:dyDescent="0.3">
      <c r="B388">
        <v>387</v>
      </c>
      <c r="C388" s="1" t="s">
        <v>34</v>
      </c>
      <c r="D388" t="s">
        <v>35</v>
      </c>
      <c r="E388" t="s">
        <v>97</v>
      </c>
      <c r="F388" t="s">
        <v>105</v>
      </c>
      <c r="G388" t="s">
        <v>106</v>
      </c>
      <c r="H388" t="s">
        <v>107</v>
      </c>
      <c r="I388" t="s">
        <v>36</v>
      </c>
      <c r="J388" s="2">
        <v>425099.43</v>
      </c>
    </row>
    <row r="389" spans="2:10" x14ac:dyDescent="0.3">
      <c r="B389">
        <v>388</v>
      </c>
      <c r="C389" s="1" t="s">
        <v>34</v>
      </c>
      <c r="D389" t="s">
        <v>35</v>
      </c>
      <c r="E389" t="s">
        <v>97</v>
      </c>
      <c r="F389" t="s">
        <v>105</v>
      </c>
      <c r="G389" t="s">
        <v>106</v>
      </c>
      <c r="H389" t="s">
        <v>107</v>
      </c>
      <c r="I389" t="s">
        <v>37</v>
      </c>
      <c r="J389" s="2">
        <v>402339.51</v>
      </c>
    </row>
    <row r="390" spans="2:10" x14ac:dyDescent="0.3">
      <c r="B390">
        <v>389</v>
      </c>
      <c r="C390" s="1" t="s">
        <v>34</v>
      </c>
      <c r="D390" t="s">
        <v>35</v>
      </c>
      <c r="E390" t="s">
        <v>97</v>
      </c>
      <c r="F390" t="s">
        <v>105</v>
      </c>
      <c r="G390" t="s">
        <v>106</v>
      </c>
      <c r="H390" t="s">
        <v>107</v>
      </c>
      <c r="I390" t="s">
        <v>38</v>
      </c>
      <c r="J390" s="2">
        <v>472745.02</v>
      </c>
    </row>
    <row r="391" spans="2:10" x14ac:dyDescent="0.3">
      <c r="B391">
        <v>390</v>
      </c>
      <c r="C391" s="1" t="s">
        <v>34</v>
      </c>
      <c r="D391" t="s">
        <v>35</v>
      </c>
      <c r="E391" t="s">
        <v>97</v>
      </c>
      <c r="F391" t="s">
        <v>105</v>
      </c>
      <c r="G391" t="s">
        <v>106</v>
      </c>
      <c r="H391" t="s">
        <v>107</v>
      </c>
      <c r="I391" t="s">
        <v>39</v>
      </c>
      <c r="J391" s="2">
        <v>356852.49</v>
      </c>
    </row>
    <row r="392" spans="2:10" x14ac:dyDescent="0.3">
      <c r="B392">
        <v>391</v>
      </c>
      <c r="C392" s="1" t="s">
        <v>34</v>
      </c>
      <c r="D392" t="s">
        <v>35</v>
      </c>
      <c r="E392" t="s">
        <v>97</v>
      </c>
      <c r="F392" t="s">
        <v>105</v>
      </c>
      <c r="G392" t="s">
        <v>106</v>
      </c>
      <c r="H392" t="s">
        <v>107</v>
      </c>
      <c r="I392" t="s">
        <v>40</v>
      </c>
      <c r="J392" s="2">
        <v>527713.81000000006</v>
      </c>
    </row>
    <row r="393" spans="2:10" x14ac:dyDescent="0.3">
      <c r="B393">
        <v>392</v>
      </c>
      <c r="C393" s="1" t="s">
        <v>34</v>
      </c>
      <c r="D393" t="s">
        <v>35</v>
      </c>
      <c r="E393" t="s">
        <v>97</v>
      </c>
      <c r="F393" t="s">
        <v>105</v>
      </c>
      <c r="G393" t="s">
        <v>106</v>
      </c>
      <c r="H393" t="s">
        <v>108</v>
      </c>
      <c r="I393" t="s">
        <v>36</v>
      </c>
      <c r="J393" s="2">
        <v>467276.53</v>
      </c>
    </row>
    <row r="394" spans="2:10" x14ac:dyDescent="0.3">
      <c r="B394">
        <v>393</v>
      </c>
      <c r="C394" s="1" t="s">
        <v>34</v>
      </c>
      <c r="D394" t="s">
        <v>35</v>
      </c>
      <c r="E394" t="s">
        <v>97</v>
      </c>
      <c r="F394" t="s">
        <v>105</v>
      </c>
      <c r="G394" t="s">
        <v>106</v>
      </c>
      <c r="H394" t="s">
        <v>108</v>
      </c>
      <c r="I394" t="s">
        <v>37</v>
      </c>
      <c r="J394" s="2">
        <v>164541.09</v>
      </c>
    </row>
    <row r="395" spans="2:10" x14ac:dyDescent="0.3">
      <c r="B395">
        <v>394</v>
      </c>
      <c r="C395" s="1" t="s">
        <v>34</v>
      </c>
      <c r="D395" t="s">
        <v>35</v>
      </c>
      <c r="E395" t="s">
        <v>97</v>
      </c>
      <c r="F395" t="s">
        <v>105</v>
      </c>
      <c r="G395" t="s">
        <v>106</v>
      </c>
      <c r="H395" t="s">
        <v>108</v>
      </c>
      <c r="I395" t="s">
        <v>38</v>
      </c>
      <c r="J395" s="2">
        <v>215162.26</v>
      </c>
    </row>
    <row r="396" spans="2:10" x14ac:dyDescent="0.3">
      <c r="B396">
        <v>395</v>
      </c>
      <c r="C396" s="1" t="s">
        <v>34</v>
      </c>
      <c r="D396" t="s">
        <v>35</v>
      </c>
      <c r="E396" t="s">
        <v>97</v>
      </c>
      <c r="F396" t="s">
        <v>105</v>
      </c>
      <c r="G396" t="s">
        <v>106</v>
      </c>
      <c r="H396" t="s">
        <v>108</v>
      </c>
      <c r="I396" t="s">
        <v>39</v>
      </c>
      <c r="J396" s="2">
        <v>91365.62</v>
      </c>
    </row>
    <row r="397" spans="2:10" x14ac:dyDescent="0.3">
      <c r="B397">
        <v>396</v>
      </c>
      <c r="C397" s="1" t="s">
        <v>34</v>
      </c>
      <c r="D397" t="s">
        <v>35</v>
      </c>
      <c r="E397" t="s">
        <v>97</v>
      </c>
      <c r="F397" t="s">
        <v>105</v>
      </c>
      <c r="G397" t="s">
        <v>106</v>
      </c>
      <c r="H397" t="s">
        <v>108</v>
      </c>
      <c r="I397" t="s">
        <v>40</v>
      </c>
      <c r="J397" s="2">
        <v>267325.15999999997</v>
      </c>
    </row>
    <row r="398" spans="2:10" x14ac:dyDescent="0.3">
      <c r="B398">
        <v>397</v>
      </c>
      <c r="C398" s="1" t="s">
        <v>34</v>
      </c>
      <c r="D398" t="s">
        <v>35</v>
      </c>
      <c r="E398" t="s">
        <v>97</v>
      </c>
      <c r="F398" t="s">
        <v>105</v>
      </c>
      <c r="G398" t="s">
        <v>106</v>
      </c>
      <c r="H398" t="s">
        <v>142</v>
      </c>
      <c r="I398" t="s">
        <v>38</v>
      </c>
      <c r="J398" s="2">
        <v>20805.020000000019</v>
      </c>
    </row>
    <row r="399" spans="2:10" x14ac:dyDescent="0.3">
      <c r="B399">
        <v>398</v>
      </c>
      <c r="C399" s="1" t="s">
        <v>34</v>
      </c>
      <c r="D399" t="s">
        <v>35</v>
      </c>
      <c r="E399" t="s">
        <v>97</v>
      </c>
      <c r="F399" t="s">
        <v>105</v>
      </c>
      <c r="G399" t="s">
        <v>106</v>
      </c>
      <c r="H399" t="s">
        <v>142</v>
      </c>
      <c r="I399" t="s">
        <v>40</v>
      </c>
      <c r="J399" s="2">
        <v>4044.2799999999115</v>
      </c>
    </row>
    <row r="400" spans="2:10" x14ac:dyDescent="0.3">
      <c r="B400">
        <v>399</v>
      </c>
      <c r="C400" s="1" t="s">
        <v>34</v>
      </c>
      <c r="D400" t="s">
        <v>35</v>
      </c>
      <c r="E400" t="s">
        <v>97</v>
      </c>
      <c r="F400" t="s">
        <v>105</v>
      </c>
      <c r="G400" t="s">
        <v>106</v>
      </c>
      <c r="H400" t="s">
        <v>109</v>
      </c>
      <c r="I400" t="s">
        <v>36</v>
      </c>
      <c r="J400" s="2">
        <v>153306.91</v>
      </c>
    </row>
    <row r="401" spans="2:10" x14ac:dyDescent="0.3">
      <c r="B401">
        <v>400</v>
      </c>
      <c r="C401" s="1" t="s">
        <v>34</v>
      </c>
      <c r="D401" t="s">
        <v>35</v>
      </c>
      <c r="E401" t="s">
        <v>97</v>
      </c>
      <c r="F401" t="s">
        <v>105</v>
      </c>
      <c r="G401" t="s">
        <v>106</v>
      </c>
      <c r="H401" t="s">
        <v>109</v>
      </c>
      <c r="I401" t="s">
        <v>37</v>
      </c>
      <c r="J401" s="2">
        <v>138386.43</v>
      </c>
    </row>
    <row r="402" spans="2:10" x14ac:dyDescent="0.3">
      <c r="B402">
        <v>401</v>
      </c>
      <c r="C402" s="1" t="s">
        <v>34</v>
      </c>
      <c r="D402" t="s">
        <v>35</v>
      </c>
      <c r="E402" t="s">
        <v>97</v>
      </c>
      <c r="F402" t="s">
        <v>105</v>
      </c>
      <c r="G402" t="s">
        <v>106</v>
      </c>
      <c r="H402" t="s">
        <v>109</v>
      </c>
      <c r="I402" t="s">
        <v>38</v>
      </c>
      <c r="J402" s="2">
        <v>1777.1</v>
      </c>
    </row>
    <row r="403" spans="2:10" x14ac:dyDescent="0.3">
      <c r="B403">
        <v>402</v>
      </c>
      <c r="C403" s="1" t="s">
        <v>34</v>
      </c>
      <c r="D403" t="s">
        <v>35</v>
      </c>
      <c r="E403" t="s">
        <v>97</v>
      </c>
      <c r="F403" t="s">
        <v>105</v>
      </c>
      <c r="G403" t="s">
        <v>106</v>
      </c>
      <c r="H403" t="s">
        <v>109</v>
      </c>
      <c r="I403" t="s">
        <v>39</v>
      </c>
      <c r="J403" s="2">
        <v>1017.84</v>
      </c>
    </row>
    <row r="404" spans="2:10" x14ac:dyDescent="0.3">
      <c r="B404">
        <v>403</v>
      </c>
      <c r="C404" s="1" t="s">
        <v>34</v>
      </c>
      <c r="D404" t="s">
        <v>35</v>
      </c>
      <c r="E404" t="s">
        <v>97</v>
      </c>
      <c r="F404" t="s">
        <v>105</v>
      </c>
      <c r="G404" t="s">
        <v>106</v>
      </c>
      <c r="H404" t="s">
        <v>109</v>
      </c>
      <c r="I404" t="s">
        <v>40</v>
      </c>
      <c r="J404" s="2">
        <v>91686.64</v>
      </c>
    </row>
    <row r="405" spans="2:10" x14ac:dyDescent="0.3">
      <c r="B405">
        <v>404</v>
      </c>
      <c r="C405" s="1" t="s">
        <v>34</v>
      </c>
      <c r="D405" t="s">
        <v>35</v>
      </c>
      <c r="E405" t="s">
        <v>97</v>
      </c>
      <c r="F405" t="s">
        <v>105</v>
      </c>
      <c r="G405" t="s">
        <v>110</v>
      </c>
      <c r="H405" t="s">
        <v>112</v>
      </c>
      <c r="I405" t="s">
        <v>36</v>
      </c>
      <c r="J405" s="2">
        <v>152674</v>
      </c>
    </row>
    <row r="406" spans="2:10" x14ac:dyDescent="0.3">
      <c r="B406">
        <v>405</v>
      </c>
      <c r="C406" s="1" t="s">
        <v>34</v>
      </c>
      <c r="D406" t="s">
        <v>35</v>
      </c>
      <c r="E406" t="s">
        <v>97</v>
      </c>
      <c r="F406" t="s">
        <v>105</v>
      </c>
      <c r="G406" t="s">
        <v>110</v>
      </c>
      <c r="H406" t="s">
        <v>112</v>
      </c>
      <c r="I406" t="s">
        <v>37</v>
      </c>
      <c r="J406" s="2">
        <v>96387</v>
      </c>
    </row>
    <row r="407" spans="2:10" x14ac:dyDescent="0.3">
      <c r="B407">
        <v>406</v>
      </c>
      <c r="C407" s="1" t="s">
        <v>34</v>
      </c>
      <c r="D407" t="s">
        <v>35</v>
      </c>
      <c r="E407" t="s">
        <v>97</v>
      </c>
      <c r="F407" t="s">
        <v>105</v>
      </c>
      <c r="G407" t="s">
        <v>110</v>
      </c>
      <c r="H407" t="s">
        <v>112</v>
      </c>
      <c r="I407" t="s">
        <v>38</v>
      </c>
      <c r="J407" s="2">
        <v>107327</v>
      </c>
    </row>
    <row r="408" spans="2:10" x14ac:dyDescent="0.3">
      <c r="B408">
        <v>407</v>
      </c>
      <c r="C408" s="1" t="s">
        <v>34</v>
      </c>
      <c r="D408" t="s">
        <v>35</v>
      </c>
      <c r="E408" t="s">
        <v>97</v>
      </c>
      <c r="F408" t="s">
        <v>105</v>
      </c>
      <c r="G408" t="s">
        <v>110</v>
      </c>
      <c r="H408" t="s">
        <v>112</v>
      </c>
      <c r="I408" t="s">
        <v>39</v>
      </c>
      <c r="J408" s="2">
        <v>96387</v>
      </c>
    </row>
    <row r="409" spans="2:10" x14ac:dyDescent="0.3">
      <c r="B409">
        <v>408</v>
      </c>
      <c r="C409" s="1" t="s">
        <v>34</v>
      </c>
      <c r="D409" t="s">
        <v>35</v>
      </c>
      <c r="E409" t="s">
        <v>97</v>
      </c>
      <c r="F409" t="s">
        <v>105</v>
      </c>
      <c r="G409" t="s">
        <v>110</v>
      </c>
      <c r="H409" t="s">
        <v>112</v>
      </c>
      <c r="I409" t="s">
        <v>40</v>
      </c>
      <c r="J409" s="2">
        <v>96387</v>
      </c>
    </row>
    <row r="410" spans="2:10" x14ac:dyDescent="0.3">
      <c r="B410">
        <v>409</v>
      </c>
      <c r="C410" s="1" t="s">
        <v>34</v>
      </c>
      <c r="D410" t="s">
        <v>35</v>
      </c>
      <c r="E410" t="s">
        <v>97</v>
      </c>
      <c r="F410" t="s">
        <v>105</v>
      </c>
      <c r="G410" t="s">
        <v>110</v>
      </c>
      <c r="H410" t="s">
        <v>113</v>
      </c>
      <c r="I410" t="s">
        <v>36</v>
      </c>
      <c r="J410" s="2">
        <v>91320.71</v>
      </c>
    </row>
    <row r="411" spans="2:10" x14ac:dyDescent="0.3">
      <c r="B411">
        <v>410</v>
      </c>
      <c r="C411" s="1" t="s">
        <v>34</v>
      </c>
      <c r="D411" t="s">
        <v>35</v>
      </c>
      <c r="E411" t="s">
        <v>97</v>
      </c>
      <c r="F411" t="s">
        <v>105</v>
      </c>
      <c r="G411" t="s">
        <v>110</v>
      </c>
      <c r="H411" t="s">
        <v>113</v>
      </c>
      <c r="I411" t="s">
        <v>37</v>
      </c>
      <c r="J411" s="2">
        <v>73700.11</v>
      </c>
    </row>
    <row r="412" spans="2:10" x14ac:dyDescent="0.3">
      <c r="B412">
        <v>411</v>
      </c>
      <c r="C412" s="1" t="s">
        <v>34</v>
      </c>
      <c r="D412" t="s">
        <v>35</v>
      </c>
      <c r="E412" t="s">
        <v>97</v>
      </c>
      <c r="F412" t="s">
        <v>105</v>
      </c>
      <c r="G412" t="s">
        <v>110</v>
      </c>
      <c r="H412" t="s">
        <v>113</v>
      </c>
      <c r="I412" t="s">
        <v>38</v>
      </c>
      <c r="J412" s="2">
        <v>54026.09</v>
      </c>
    </row>
    <row r="413" spans="2:10" x14ac:dyDescent="0.3">
      <c r="B413">
        <v>412</v>
      </c>
      <c r="C413" s="1" t="s">
        <v>34</v>
      </c>
      <c r="D413" t="s">
        <v>35</v>
      </c>
      <c r="E413" t="s">
        <v>97</v>
      </c>
      <c r="F413" t="s">
        <v>105</v>
      </c>
      <c r="G413" t="s">
        <v>110</v>
      </c>
      <c r="H413" t="s">
        <v>113</v>
      </c>
      <c r="I413" t="s">
        <v>39</v>
      </c>
      <c r="J413" s="2">
        <v>54473.34</v>
      </c>
    </row>
    <row r="414" spans="2:10" x14ac:dyDescent="0.3">
      <c r="B414">
        <v>413</v>
      </c>
      <c r="C414" s="1" t="s">
        <v>34</v>
      </c>
      <c r="D414" t="s">
        <v>35</v>
      </c>
      <c r="E414" t="s">
        <v>97</v>
      </c>
      <c r="F414" t="s">
        <v>105</v>
      </c>
      <c r="G414" t="s">
        <v>110</v>
      </c>
      <c r="H414" t="s">
        <v>113</v>
      </c>
      <c r="I414" t="s">
        <v>40</v>
      </c>
      <c r="J414" s="2">
        <v>72940.53</v>
      </c>
    </row>
    <row r="415" spans="2:10" x14ac:dyDescent="0.3">
      <c r="B415">
        <v>414</v>
      </c>
      <c r="C415" s="1" t="s">
        <v>34</v>
      </c>
      <c r="D415" t="s">
        <v>35</v>
      </c>
      <c r="E415" t="s">
        <v>97</v>
      </c>
      <c r="F415" t="s">
        <v>105</v>
      </c>
      <c r="G415" t="s">
        <v>110</v>
      </c>
      <c r="H415" t="s">
        <v>114</v>
      </c>
      <c r="I415" t="s">
        <v>36</v>
      </c>
      <c r="J415" s="2">
        <v>901112.84</v>
      </c>
    </row>
    <row r="416" spans="2:10" x14ac:dyDescent="0.3">
      <c r="B416">
        <v>415</v>
      </c>
      <c r="C416" s="1" t="s">
        <v>34</v>
      </c>
      <c r="D416" t="s">
        <v>35</v>
      </c>
      <c r="E416" t="s">
        <v>97</v>
      </c>
      <c r="F416" t="s">
        <v>105</v>
      </c>
      <c r="G416" t="s">
        <v>110</v>
      </c>
      <c r="H416" t="s">
        <v>114</v>
      </c>
      <c r="I416" t="s">
        <v>37</v>
      </c>
      <c r="J416" s="2">
        <v>436221.84</v>
      </c>
    </row>
    <row r="417" spans="2:10" x14ac:dyDescent="0.3">
      <c r="B417">
        <v>416</v>
      </c>
      <c r="C417" s="1" t="s">
        <v>34</v>
      </c>
      <c r="D417" t="s">
        <v>35</v>
      </c>
      <c r="E417" t="s">
        <v>97</v>
      </c>
      <c r="F417" t="s">
        <v>105</v>
      </c>
      <c r="G417" t="s">
        <v>110</v>
      </c>
      <c r="H417" t="s">
        <v>114</v>
      </c>
      <c r="I417" t="s">
        <v>38</v>
      </c>
      <c r="J417" s="2">
        <v>337535.81</v>
      </c>
    </row>
    <row r="418" spans="2:10" x14ac:dyDescent="0.3">
      <c r="B418">
        <v>417</v>
      </c>
      <c r="C418" s="1" t="s">
        <v>34</v>
      </c>
      <c r="D418" t="s">
        <v>35</v>
      </c>
      <c r="E418" t="s">
        <v>97</v>
      </c>
      <c r="F418" t="s">
        <v>105</v>
      </c>
      <c r="G418" t="s">
        <v>110</v>
      </c>
      <c r="H418" t="s">
        <v>114</v>
      </c>
      <c r="I418" t="s">
        <v>39</v>
      </c>
      <c r="J418" s="2">
        <v>355841.12</v>
      </c>
    </row>
    <row r="419" spans="2:10" x14ac:dyDescent="0.3">
      <c r="B419">
        <v>418</v>
      </c>
      <c r="C419" s="1" t="s">
        <v>34</v>
      </c>
      <c r="D419" t="s">
        <v>35</v>
      </c>
      <c r="E419" t="s">
        <v>97</v>
      </c>
      <c r="F419" t="s">
        <v>105</v>
      </c>
      <c r="G419" t="s">
        <v>110</v>
      </c>
      <c r="H419" t="s">
        <v>114</v>
      </c>
      <c r="I419" t="s">
        <v>40</v>
      </c>
      <c r="J419" s="2">
        <v>480970.12</v>
      </c>
    </row>
    <row r="420" spans="2:10" x14ac:dyDescent="0.3">
      <c r="B420">
        <v>419</v>
      </c>
      <c r="C420" s="1" t="s">
        <v>34</v>
      </c>
      <c r="D420" t="s">
        <v>35</v>
      </c>
      <c r="E420" t="s">
        <v>97</v>
      </c>
      <c r="F420" t="s">
        <v>105</v>
      </c>
      <c r="G420" t="s">
        <v>110</v>
      </c>
      <c r="H420" t="s">
        <v>115</v>
      </c>
      <c r="I420" t="s">
        <v>36</v>
      </c>
      <c r="J420" s="2">
        <v>1120266.73</v>
      </c>
    </row>
    <row r="421" spans="2:10" x14ac:dyDescent="0.3">
      <c r="B421">
        <v>420</v>
      </c>
      <c r="C421" s="1" t="s">
        <v>34</v>
      </c>
      <c r="D421" t="s">
        <v>35</v>
      </c>
      <c r="E421" t="s">
        <v>97</v>
      </c>
      <c r="F421" t="s">
        <v>105</v>
      </c>
      <c r="G421" t="s">
        <v>110</v>
      </c>
      <c r="H421" t="s">
        <v>115</v>
      </c>
      <c r="I421" t="s">
        <v>37</v>
      </c>
      <c r="J421" s="2">
        <v>529448.46</v>
      </c>
    </row>
    <row r="422" spans="2:10" x14ac:dyDescent="0.3">
      <c r="B422">
        <v>421</v>
      </c>
      <c r="C422" s="1" t="s">
        <v>34</v>
      </c>
      <c r="D422" t="s">
        <v>35</v>
      </c>
      <c r="E422" t="s">
        <v>97</v>
      </c>
      <c r="F422" t="s">
        <v>105</v>
      </c>
      <c r="G422" t="s">
        <v>110</v>
      </c>
      <c r="H422" t="s">
        <v>115</v>
      </c>
      <c r="I422" t="s">
        <v>38</v>
      </c>
      <c r="J422" s="2">
        <v>610958.48</v>
      </c>
    </row>
    <row r="423" spans="2:10" x14ac:dyDescent="0.3">
      <c r="B423">
        <v>422</v>
      </c>
      <c r="C423" s="1" t="s">
        <v>34</v>
      </c>
      <c r="D423" t="s">
        <v>35</v>
      </c>
      <c r="E423" t="s">
        <v>97</v>
      </c>
      <c r="F423" t="s">
        <v>105</v>
      </c>
      <c r="G423" t="s">
        <v>110</v>
      </c>
      <c r="H423" t="s">
        <v>115</v>
      </c>
      <c r="I423" t="s">
        <v>39</v>
      </c>
      <c r="J423" s="2">
        <v>353180.05</v>
      </c>
    </row>
    <row r="424" spans="2:10" x14ac:dyDescent="0.3">
      <c r="B424">
        <v>423</v>
      </c>
      <c r="C424" s="1" t="s">
        <v>34</v>
      </c>
      <c r="D424" t="s">
        <v>35</v>
      </c>
      <c r="E424" t="s">
        <v>97</v>
      </c>
      <c r="F424" t="s">
        <v>105</v>
      </c>
      <c r="G424" t="s">
        <v>110</v>
      </c>
      <c r="H424" t="s">
        <v>115</v>
      </c>
      <c r="I424" t="s">
        <v>40</v>
      </c>
      <c r="J424" s="2">
        <v>625984.53</v>
      </c>
    </row>
    <row r="425" spans="2:10" x14ac:dyDescent="0.3">
      <c r="B425">
        <v>424</v>
      </c>
      <c r="C425" s="1" t="s">
        <v>34</v>
      </c>
      <c r="D425" t="s">
        <v>35</v>
      </c>
      <c r="E425" t="s">
        <v>97</v>
      </c>
      <c r="F425" t="s">
        <v>105</v>
      </c>
      <c r="G425" t="s">
        <v>110</v>
      </c>
      <c r="H425" t="s">
        <v>116</v>
      </c>
      <c r="I425" t="s">
        <v>36</v>
      </c>
      <c r="J425" s="2">
        <v>437427.53</v>
      </c>
    </row>
    <row r="426" spans="2:10" x14ac:dyDescent="0.3">
      <c r="B426">
        <v>425</v>
      </c>
      <c r="C426" s="1" t="s">
        <v>34</v>
      </c>
      <c r="D426" t="s">
        <v>35</v>
      </c>
      <c r="E426" t="s">
        <v>97</v>
      </c>
      <c r="F426" t="s">
        <v>105</v>
      </c>
      <c r="G426" t="s">
        <v>110</v>
      </c>
      <c r="H426" t="s">
        <v>116</v>
      </c>
      <c r="I426" t="s">
        <v>37</v>
      </c>
      <c r="J426" s="2">
        <v>224302.69</v>
      </c>
    </row>
    <row r="427" spans="2:10" x14ac:dyDescent="0.3">
      <c r="B427">
        <v>426</v>
      </c>
      <c r="C427" s="1" t="s">
        <v>34</v>
      </c>
      <c r="D427" t="s">
        <v>35</v>
      </c>
      <c r="E427" t="s">
        <v>97</v>
      </c>
      <c r="F427" t="s">
        <v>105</v>
      </c>
      <c r="G427" t="s">
        <v>110</v>
      </c>
      <c r="H427" t="s">
        <v>116</v>
      </c>
      <c r="I427" t="s">
        <v>38</v>
      </c>
      <c r="J427" s="2">
        <v>261948.12</v>
      </c>
    </row>
    <row r="428" spans="2:10" x14ac:dyDescent="0.3">
      <c r="B428">
        <v>427</v>
      </c>
      <c r="C428" s="1" t="s">
        <v>34</v>
      </c>
      <c r="D428" t="s">
        <v>35</v>
      </c>
      <c r="E428" t="s">
        <v>97</v>
      </c>
      <c r="F428" t="s">
        <v>105</v>
      </c>
      <c r="G428" t="s">
        <v>110</v>
      </c>
      <c r="H428" t="s">
        <v>116</v>
      </c>
      <c r="I428" t="s">
        <v>39</v>
      </c>
      <c r="J428" s="2">
        <v>166333.29999999999</v>
      </c>
    </row>
    <row r="429" spans="2:10" x14ac:dyDescent="0.3">
      <c r="B429">
        <v>428</v>
      </c>
      <c r="C429" s="1" t="s">
        <v>34</v>
      </c>
      <c r="D429" t="s">
        <v>35</v>
      </c>
      <c r="E429" t="s">
        <v>97</v>
      </c>
      <c r="F429" t="s">
        <v>105</v>
      </c>
      <c r="G429" t="s">
        <v>110</v>
      </c>
      <c r="H429" t="s">
        <v>116</v>
      </c>
      <c r="I429" t="s">
        <v>40</v>
      </c>
      <c r="J429" s="2">
        <v>260085.35</v>
      </c>
    </row>
    <row r="430" spans="2:10" x14ac:dyDescent="0.3">
      <c r="B430">
        <v>429</v>
      </c>
      <c r="C430" s="1" t="s">
        <v>34</v>
      </c>
      <c r="D430" t="s">
        <v>35</v>
      </c>
      <c r="E430" t="s">
        <v>97</v>
      </c>
      <c r="F430" t="s">
        <v>105</v>
      </c>
      <c r="G430" t="s">
        <v>110</v>
      </c>
      <c r="H430" t="s">
        <v>117</v>
      </c>
      <c r="I430" t="s">
        <v>36</v>
      </c>
      <c r="J430" s="2">
        <v>18622.03</v>
      </c>
    </row>
    <row r="431" spans="2:10" x14ac:dyDescent="0.3">
      <c r="B431">
        <v>430</v>
      </c>
      <c r="C431" s="1" t="s">
        <v>34</v>
      </c>
      <c r="D431" t="s">
        <v>35</v>
      </c>
      <c r="E431" t="s">
        <v>97</v>
      </c>
      <c r="F431" t="s">
        <v>105</v>
      </c>
      <c r="G431" t="s">
        <v>110</v>
      </c>
      <c r="H431" t="s">
        <v>117</v>
      </c>
      <c r="I431" t="s">
        <v>37</v>
      </c>
      <c r="J431" s="2">
        <v>8683.85</v>
      </c>
    </row>
    <row r="432" spans="2:10" x14ac:dyDescent="0.3">
      <c r="B432">
        <v>431</v>
      </c>
      <c r="C432" s="1" t="s">
        <v>34</v>
      </c>
      <c r="D432" t="s">
        <v>35</v>
      </c>
      <c r="E432" t="s">
        <v>97</v>
      </c>
      <c r="F432" t="s">
        <v>105</v>
      </c>
      <c r="G432" t="s">
        <v>110</v>
      </c>
      <c r="H432" t="s">
        <v>117</v>
      </c>
      <c r="I432" t="s">
        <v>38</v>
      </c>
      <c r="J432" s="2">
        <v>9585.31</v>
      </c>
    </row>
    <row r="433" spans="2:10" x14ac:dyDescent="0.3">
      <c r="B433">
        <v>432</v>
      </c>
      <c r="C433" s="1" t="s">
        <v>34</v>
      </c>
      <c r="D433" t="s">
        <v>35</v>
      </c>
      <c r="E433" t="s">
        <v>97</v>
      </c>
      <c r="F433" t="s">
        <v>105</v>
      </c>
      <c r="G433" t="s">
        <v>110</v>
      </c>
      <c r="H433" t="s">
        <v>117</v>
      </c>
      <c r="I433" t="s">
        <v>40</v>
      </c>
      <c r="J433" s="2">
        <v>9709.76</v>
      </c>
    </row>
    <row r="434" spans="2:10" x14ac:dyDescent="0.3">
      <c r="B434">
        <v>433</v>
      </c>
      <c r="C434" s="1" t="s">
        <v>34</v>
      </c>
      <c r="D434" t="s">
        <v>35</v>
      </c>
      <c r="E434" t="s">
        <v>97</v>
      </c>
      <c r="F434" t="s">
        <v>105</v>
      </c>
      <c r="G434" t="s">
        <v>110</v>
      </c>
      <c r="H434" t="s">
        <v>118</v>
      </c>
      <c r="I434" t="s">
        <v>36</v>
      </c>
      <c r="J434" s="2">
        <v>488997.36000000004</v>
      </c>
    </row>
    <row r="435" spans="2:10" x14ac:dyDescent="0.3">
      <c r="B435">
        <v>434</v>
      </c>
      <c r="C435" s="1" t="s">
        <v>34</v>
      </c>
      <c r="D435" t="s">
        <v>35</v>
      </c>
      <c r="E435" t="s">
        <v>97</v>
      </c>
      <c r="F435" t="s">
        <v>105</v>
      </c>
      <c r="G435" t="s">
        <v>110</v>
      </c>
      <c r="H435" t="s">
        <v>118</v>
      </c>
      <c r="I435" t="s">
        <v>37</v>
      </c>
      <c r="J435" s="2">
        <v>248812.25</v>
      </c>
    </row>
    <row r="436" spans="2:10" x14ac:dyDescent="0.3">
      <c r="B436">
        <v>435</v>
      </c>
      <c r="C436" s="1" t="s">
        <v>34</v>
      </c>
      <c r="D436" t="s">
        <v>35</v>
      </c>
      <c r="E436" t="s">
        <v>97</v>
      </c>
      <c r="F436" t="s">
        <v>105</v>
      </c>
      <c r="G436" t="s">
        <v>110</v>
      </c>
      <c r="H436" t="s">
        <v>118</v>
      </c>
      <c r="I436" t="s">
        <v>38</v>
      </c>
      <c r="J436" s="2">
        <v>459144.39</v>
      </c>
    </row>
    <row r="437" spans="2:10" x14ac:dyDescent="0.3">
      <c r="B437">
        <v>436</v>
      </c>
      <c r="C437" s="1" t="s">
        <v>34</v>
      </c>
      <c r="D437" t="s">
        <v>35</v>
      </c>
      <c r="E437" t="s">
        <v>97</v>
      </c>
      <c r="F437" t="s">
        <v>105</v>
      </c>
      <c r="G437" t="s">
        <v>110</v>
      </c>
      <c r="H437" t="s">
        <v>118</v>
      </c>
      <c r="I437" t="s">
        <v>39</v>
      </c>
      <c r="J437" s="2">
        <v>176541.56</v>
      </c>
    </row>
    <row r="438" spans="2:10" x14ac:dyDescent="0.3">
      <c r="B438">
        <v>437</v>
      </c>
      <c r="C438" s="1" t="s">
        <v>34</v>
      </c>
      <c r="D438" t="s">
        <v>35</v>
      </c>
      <c r="E438" t="s">
        <v>97</v>
      </c>
      <c r="F438" t="s">
        <v>105</v>
      </c>
      <c r="G438" t="s">
        <v>110</v>
      </c>
      <c r="H438" t="s">
        <v>118</v>
      </c>
      <c r="I438" t="s">
        <v>40</v>
      </c>
      <c r="J438" s="2">
        <v>304583.65999999997</v>
      </c>
    </row>
    <row r="439" spans="2:10" x14ac:dyDescent="0.3">
      <c r="B439">
        <v>438</v>
      </c>
      <c r="C439" s="1" t="s">
        <v>34</v>
      </c>
      <c r="D439" t="s">
        <v>35</v>
      </c>
      <c r="E439" t="s">
        <v>97</v>
      </c>
      <c r="F439" t="s">
        <v>105</v>
      </c>
      <c r="G439" t="s">
        <v>110</v>
      </c>
      <c r="H439" t="s">
        <v>119</v>
      </c>
      <c r="I439" t="s">
        <v>36</v>
      </c>
      <c r="J439" s="2">
        <v>124815.55</v>
      </c>
    </row>
    <row r="440" spans="2:10" x14ac:dyDescent="0.3">
      <c r="B440">
        <v>439</v>
      </c>
      <c r="C440" s="1" t="s">
        <v>34</v>
      </c>
      <c r="D440" t="s">
        <v>35</v>
      </c>
      <c r="E440" t="s">
        <v>97</v>
      </c>
      <c r="F440" t="s">
        <v>105</v>
      </c>
      <c r="G440" t="s">
        <v>110</v>
      </c>
      <c r="H440" t="s">
        <v>119</v>
      </c>
      <c r="I440" t="s">
        <v>37</v>
      </c>
      <c r="J440" s="2">
        <v>37123.29</v>
      </c>
    </row>
    <row r="441" spans="2:10" x14ac:dyDescent="0.3">
      <c r="B441">
        <v>440</v>
      </c>
      <c r="C441" s="1" t="s">
        <v>34</v>
      </c>
      <c r="D441" t="s">
        <v>35</v>
      </c>
      <c r="E441" t="s">
        <v>97</v>
      </c>
      <c r="F441" t="s">
        <v>105</v>
      </c>
      <c r="G441" t="s">
        <v>110</v>
      </c>
      <c r="H441" t="s">
        <v>119</v>
      </c>
      <c r="I441" t="s">
        <v>38</v>
      </c>
      <c r="J441" s="2">
        <v>64079.18</v>
      </c>
    </row>
    <row r="442" spans="2:10" x14ac:dyDescent="0.3">
      <c r="B442">
        <v>441</v>
      </c>
      <c r="C442" s="1" t="s">
        <v>34</v>
      </c>
      <c r="D442" t="s">
        <v>35</v>
      </c>
      <c r="E442" t="s">
        <v>97</v>
      </c>
      <c r="F442" t="s">
        <v>105</v>
      </c>
      <c r="G442" t="s">
        <v>110</v>
      </c>
      <c r="H442" t="s">
        <v>119</v>
      </c>
      <c r="I442" t="s">
        <v>39</v>
      </c>
      <c r="J442" s="2">
        <v>479.69</v>
      </c>
    </row>
    <row r="443" spans="2:10" x14ac:dyDescent="0.3">
      <c r="B443">
        <v>442</v>
      </c>
      <c r="C443" s="1" t="s">
        <v>34</v>
      </c>
      <c r="D443" t="s">
        <v>35</v>
      </c>
      <c r="E443" t="s">
        <v>97</v>
      </c>
      <c r="F443" t="s">
        <v>105</v>
      </c>
      <c r="G443" t="s">
        <v>110</v>
      </c>
      <c r="H443" t="s">
        <v>119</v>
      </c>
      <c r="I443" t="s">
        <v>40</v>
      </c>
      <c r="J443" s="2">
        <v>59122.98</v>
      </c>
    </row>
    <row r="444" spans="2:10" x14ac:dyDescent="0.3">
      <c r="B444">
        <v>443</v>
      </c>
      <c r="C444" s="1" t="s">
        <v>34</v>
      </c>
      <c r="D444" t="s">
        <v>35</v>
      </c>
      <c r="E444" t="s">
        <v>97</v>
      </c>
      <c r="F444" t="s">
        <v>105</v>
      </c>
      <c r="G444" t="s">
        <v>110</v>
      </c>
      <c r="H444" t="s">
        <v>120</v>
      </c>
      <c r="I444" t="s">
        <v>36</v>
      </c>
      <c r="J444" s="2">
        <v>38542</v>
      </c>
    </row>
    <row r="445" spans="2:10" x14ac:dyDescent="0.3">
      <c r="B445">
        <v>444</v>
      </c>
      <c r="C445" s="1" t="s">
        <v>34</v>
      </c>
      <c r="D445" t="s">
        <v>35</v>
      </c>
      <c r="E445" t="s">
        <v>97</v>
      </c>
      <c r="F445" t="s">
        <v>105</v>
      </c>
      <c r="G445" t="s">
        <v>110</v>
      </c>
      <c r="H445" t="s">
        <v>120</v>
      </c>
      <c r="I445" t="s">
        <v>37</v>
      </c>
      <c r="J445" s="2">
        <v>18270</v>
      </c>
    </row>
    <row r="446" spans="2:10" x14ac:dyDescent="0.3">
      <c r="B446">
        <v>445</v>
      </c>
      <c r="C446" s="1" t="s">
        <v>34</v>
      </c>
      <c r="D446" t="s">
        <v>35</v>
      </c>
      <c r="E446" t="s">
        <v>97</v>
      </c>
      <c r="F446" t="s">
        <v>105</v>
      </c>
      <c r="G446" t="s">
        <v>110</v>
      </c>
      <c r="H446" t="s">
        <v>120</v>
      </c>
      <c r="I446" t="s">
        <v>38</v>
      </c>
      <c r="J446" s="2">
        <v>22062</v>
      </c>
    </row>
    <row r="447" spans="2:10" x14ac:dyDescent="0.3">
      <c r="B447">
        <v>446</v>
      </c>
      <c r="C447" s="1" t="s">
        <v>34</v>
      </c>
      <c r="D447" t="s">
        <v>35</v>
      </c>
      <c r="E447" t="s">
        <v>97</v>
      </c>
      <c r="F447" t="s">
        <v>105</v>
      </c>
      <c r="G447" t="s">
        <v>110</v>
      </c>
      <c r="H447" t="s">
        <v>120</v>
      </c>
      <c r="I447" t="s">
        <v>39</v>
      </c>
      <c r="J447" s="2">
        <v>12500</v>
      </c>
    </row>
    <row r="448" spans="2:10" x14ac:dyDescent="0.3">
      <c r="B448">
        <v>447</v>
      </c>
      <c r="C448" s="1" t="s">
        <v>34</v>
      </c>
      <c r="D448" t="s">
        <v>35</v>
      </c>
      <c r="E448" t="s">
        <v>97</v>
      </c>
      <c r="F448" t="s">
        <v>105</v>
      </c>
      <c r="G448" t="s">
        <v>110</v>
      </c>
      <c r="H448" t="s">
        <v>120</v>
      </c>
      <c r="I448" t="s">
        <v>40</v>
      </c>
      <c r="J448" s="2">
        <v>21991</v>
      </c>
    </row>
    <row r="449" spans="2:10" x14ac:dyDescent="0.3">
      <c r="B449">
        <v>448</v>
      </c>
      <c r="C449" s="1" t="s">
        <v>34</v>
      </c>
      <c r="D449" t="s">
        <v>35</v>
      </c>
      <c r="E449" t="s">
        <v>97</v>
      </c>
      <c r="F449" t="s">
        <v>105</v>
      </c>
      <c r="G449" t="s">
        <v>110</v>
      </c>
      <c r="H449" t="s">
        <v>121</v>
      </c>
      <c r="I449" t="s">
        <v>36</v>
      </c>
      <c r="J449" s="2">
        <v>553955.47</v>
      </c>
    </row>
    <row r="450" spans="2:10" x14ac:dyDescent="0.3">
      <c r="B450">
        <v>449</v>
      </c>
      <c r="C450" s="1" t="s">
        <v>34</v>
      </c>
      <c r="D450" t="s">
        <v>35</v>
      </c>
      <c r="E450" t="s">
        <v>97</v>
      </c>
      <c r="F450" t="s">
        <v>105</v>
      </c>
      <c r="G450" t="s">
        <v>110</v>
      </c>
      <c r="H450" t="s">
        <v>121</v>
      </c>
      <c r="I450" t="s">
        <v>37</v>
      </c>
      <c r="J450" s="2">
        <v>380369.19</v>
      </c>
    </row>
    <row r="451" spans="2:10" x14ac:dyDescent="0.3">
      <c r="B451">
        <v>450</v>
      </c>
      <c r="C451" s="1" t="s">
        <v>34</v>
      </c>
      <c r="D451" t="s">
        <v>35</v>
      </c>
      <c r="E451" t="s">
        <v>97</v>
      </c>
      <c r="F451" t="s">
        <v>105</v>
      </c>
      <c r="G451" t="s">
        <v>110</v>
      </c>
      <c r="H451" t="s">
        <v>121</v>
      </c>
      <c r="I451" t="s">
        <v>38</v>
      </c>
      <c r="J451" s="2">
        <v>215916.4</v>
      </c>
    </row>
    <row r="452" spans="2:10" x14ac:dyDescent="0.3">
      <c r="B452">
        <v>451</v>
      </c>
      <c r="C452" s="1" t="s">
        <v>34</v>
      </c>
      <c r="D452" t="s">
        <v>35</v>
      </c>
      <c r="E452" t="s">
        <v>97</v>
      </c>
      <c r="F452" t="s">
        <v>105</v>
      </c>
      <c r="G452" t="s">
        <v>110</v>
      </c>
      <c r="H452" t="s">
        <v>121</v>
      </c>
      <c r="I452" t="s">
        <v>39</v>
      </c>
      <c r="J452" s="2">
        <v>163342.31</v>
      </c>
    </row>
    <row r="453" spans="2:10" x14ac:dyDescent="0.3">
      <c r="B453">
        <v>452</v>
      </c>
      <c r="C453" s="1" t="s">
        <v>34</v>
      </c>
      <c r="D453" t="s">
        <v>35</v>
      </c>
      <c r="E453" t="s">
        <v>97</v>
      </c>
      <c r="F453" t="s">
        <v>105</v>
      </c>
      <c r="G453" t="s">
        <v>110</v>
      </c>
      <c r="H453" t="s">
        <v>121</v>
      </c>
      <c r="I453" t="s">
        <v>40</v>
      </c>
      <c r="J453" s="2">
        <v>389865.09</v>
      </c>
    </row>
    <row r="454" spans="2:10" x14ac:dyDescent="0.3">
      <c r="B454">
        <v>453</v>
      </c>
      <c r="C454" s="1" t="s">
        <v>34</v>
      </c>
      <c r="D454" t="s">
        <v>35</v>
      </c>
      <c r="E454" t="s">
        <v>97</v>
      </c>
      <c r="F454" t="s">
        <v>105</v>
      </c>
      <c r="G454" t="s">
        <v>110</v>
      </c>
      <c r="H454" t="s">
        <v>123</v>
      </c>
      <c r="I454" t="s">
        <v>36</v>
      </c>
      <c r="J454" s="2">
        <v>9633.44</v>
      </c>
    </row>
    <row r="455" spans="2:10" x14ac:dyDescent="0.3">
      <c r="B455">
        <v>454</v>
      </c>
      <c r="C455" s="1" t="s">
        <v>34</v>
      </c>
      <c r="D455" t="s">
        <v>35</v>
      </c>
      <c r="E455" t="s">
        <v>97</v>
      </c>
      <c r="F455" t="s">
        <v>105</v>
      </c>
      <c r="G455" t="s">
        <v>110</v>
      </c>
      <c r="H455" t="s">
        <v>123</v>
      </c>
      <c r="I455" t="s">
        <v>37</v>
      </c>
      <c r="J455" s="2">
        <v>13578.53</v>
      </c>
    </row>
    <row r="456" spans="2:10" x14ac:dyDescent="0.3">
      <c r="B456">
        <v>455</v>
      </c>
      <c r="C456" s="1" t="s">
        <v>34</v>
      </c>
      <c r="D456" t="s">
        <v>35</v>
      </c>
      <c r="E456" t="s">
        <v>97</v>
      </c>
      <c r="F456" t="s">
        <v>105</v>
      </c>
      <c r="G456" t="s">
        <v>110</v>
      </c>
      <c r="H456" t="s">
        <v>123</v>
      </c>
      <c r="I456" t="s">
        <v>38</v>
      </c>
      <c r="J456" s="2">
        <v>12218</v>
      </c>
    </row>
    <row r="457" spans="2:10" x14ac:dyDescent="0.3">
      <c r="B457">
        <v>456</v>
      </c>
      <c r="C457" s="1" t="s">
        <v>34</v>
      </c>
      <c r="D457" t="s">
        <v>35</v>
      </c>
      <c r="E457" t="s">
        <v>97</v>
      </c>
      <c r="F457" t="s">
        <v>105</v>
      </c>
      <c r="G457" t="s">
        <v>110</v>
      </c>
      <c r="H457" t="s">
        <v>123</v>
      </c>
      <c r="I457" t="s">
        <v>39</v>
      </c>
      <c r="J457" s="2">
        <v>13875.08</v>
      </c>
    </row>
    <row r="458" spans="2:10" x14ac:dyDescent="0.3">
      <c r="B458">
        <v>457</v>
      </c>
      <c r="C458" s="1" t="s">
        <v>34</v>
      </c>
      <c r="D458" t="s">
        <v>35</v>
      </c>
      <c r="E458" t="s">
        <v>97</v>
      </c>
      <c r="F458" t="s">
        <v>105</v>
      </c>
      <c r="G458" t="s">
        <v>110</v>
      </c>
      <c r="H458" t="s">
        <v>123</v>
      </c>
      <c r="I458" t="s">
        <v>40</v>
      </c>
      <c r="J458" s="2">
        <v>14359.78</v>
      </c>
    </row>
    <row r="459" spans="2:10" x14ac:dyDescent="0.3">
      <c r="B459">
        <v>458</v>
      </c>
      <c r="C459" s="1" t="s">
        <v>34</v>
      </c>
      <c r="D459" t="s">
        <v>35</v>
      </c>
      <c r="E459" t="s">
        <v>97</v>
      </c>
      <c r="F459" t="s">
        <v>105</v>
      </c>
      <c r="G459" t="s">
        <v>110</v>
      </c>
      <c r="H459" t="s">
        <v>142</v>
      </c>
      <c r="I459" t="s">
        <v>36</v>
      </c>
      <c r="J459" s="2">
        <v>339463.66999999993</v>
      </c>
    </row>
    <row r="460" spans="2:10" x14ac:dyDescent="0.3">
      <c r="B460">
        <v>459</v>
      </c>
      <c r="C460" s="1" t="s">
        <v>34</v>
      </c>
      <c r="D460" t="s">
        <v>35</v>
      </c>
      <c r="E460" t="s">
        <v>97</v>
      </c>
      <c r="F460" t="s">
        <v>105</v>
      </c>
      <c r="G460" t="s">
        <v>110</v>
      </c>
      <c r="H460" t="s">
        <v>142</v>
      </c>
      <c r="I460" t="s">
        <v>37</v>
      </c>
      <c r="J460" s="2">
        <v>234866.71999999991</v>
      </c>
    </row>
    <row r="461" spans="2:10" x14ac:dyDescent="0.3">
      <c r="B461">
        <v>460</v>
      </c>
      <c r="C461" s="1" t="s">
        <v>34</v>
      </c>
      <c r="D461" t="s">
        <v>35</v>
      </c>
      <c r="E461" t="s">
        <v>97</v>
      </c>
      <c r="F461" t="s">
        <v>105</v>
      </c>
      <c r="G461" t="s">
        <v>110</v>
      </c>
      <c r="H461" t="s">
        <v>142</v>
      </c>
      <c r="I461" t="s">
        <v>38</v>
      </c>
      <c r="J461" s="2">
        <v>181353.4</v>
      </c>
    </row>
    <row r="462" spans="2:10" x14ac:dyDescent="0.3">
      <c r="B462">
        <v>461</v>
      </c>
      <c r="C462" s="1" t="s">
        <v>34</v>
      </c>
      <c r="D462" t="s">
        <v>35</v>
      </c>
      <c r="E462" t="s">
        <v>97</v>
      </c>
      <c r="F462" t="s">
        <v>105</v>
      </c>
      <c r="G462" t="s">
        <v>110</v>
      </c>
      <c r="H462" t="s">
        <v>142</v>
      </c>
      <c r="I462" t="s">
        <v>39</v>
      </c>
      <c r="J462" s="2">
        <v>275766.02</v>
      </c>
    </row>
    <row r="463" spans="2:10" x14ac:dyDescent="0.3">
      <c r="B463">
        <v>462</v>
      </c>
      <c r="C463" s="1" t="s">
        <v>34</v>
      </c>
      <c r="D463" t="s">
        <v>35</v>
      </c>
      <c r="E463" t="s">
        <v>97</v>
      </c>
      <c r="F463" t="s">
        <v>105</v>
      </c>
      <c r="G463" t="s">
        <v>110</v>
      </c>
      <c r="H463" t="s">
        <v>142</v>
      </c>
      <c r="I463" t="s">
        <v>40</v>
      </c>
      <c r="J463" s="2">
        <v>321789.38999999996</v>
      </c>
    </row>
    <row r="464" spans="2:10" x14ac:dyDescent="0.3">
      <c r="B464">
        <v>463</v>
      </c>
      <c r="C464" s="1" t="s">
        <v>34</v>
      </c>
      <c r="D464" t="s">
        <v>35</v>
      </c>
      <c r="E464" t="s">
        <v>97</v>
      </c>
      <c r="F464" t="s">
        <v>105</v>
      </c>
      <c r="G464" t="s">
        <v>110</v>
      </c>
      <c r="H464" t="s">
        <v>124</v>
      </c>
      <c r="I464" t="s">
        <v>36</v>
      </c>
      <c r="J464" s="2">
        <v>1000</v>
      </c>
    </row>
    <row r="465" spans="2:10" x14ac:dyDescent="0.3">
      <c r="B465">
        <v>464</v>
      </c>
      <c r="C465" s="1" t="s">
        <v>34</v>
      </c>
      <c r="D465" t="s">
        <v>35</v>
      </c>
      <c r="E465" t="s">
        <v>97</v>
      </c>
      <c r="F465" t="s">
        <v>105</v>
      </c>
      <c r="G465" t="s">
        <v>110</v>
      </c>
      <c r="H465" t="s">
        <v>124</v>
      </c>
      <c r="I465" t="s">
        <v>37</v>
      </c>
      <c r="J465" s="2">
        <v>608</v>
      </c>
    </row>
    <row r="466" spans="2:10" x14ac:dyDescent="0.3">
      <c r="B466">
        <v>465</v>
      </c>
      <c r="C466" s="1" t="s">
        <v>34</v>
      </c>
      <c r="D466" t="s">
        <v>35</v>
      </c>
      <c r="E466" t="s">
        <v>97</v>
      </c>
      <c r="F466" t="s">
        <v>105</v>
      </c>
      <c r="G466" t="s">
        <v>110</v>
      </c>
      <c r="H466" t="s">
        <v>124</v>
      </c>
      <c r="I466" t="s">
        <v>38</v>
      </c>
      <c r="J466" s="2">
        <v>662</v>
      </c>
    </row>
    <row r="467" spans="2:10" x14ac:dyDescent="0.3">
      <c r="B467">
        <v>466</v>
      </c>
      <c r="C467" s="1" t="s">
        <v>34</v>
      </c>
      <c r="D467" t="s">
        <v>35</v>
      </c>
      <c r="E467" t="s">
        <v>97</v>
      </c>
      <c r="F467" t="s">
        <v>105</v>
      </c>
      <c r="G467" t="s">
        <v>110</v>
      </c>
      <c r="H467" t="s">
        <v>124</v>
      </c>
      <c r="I467" t="s">
        <v>39</v>
      </c>
      <c r="J467" s="2">
        <v>416</v>
      </c>
    </row>
    <row r="468" spans="2:10" x14ac:dyDescent="0.3">
      <c r="B468">
        <v>467</v>
      </c>
      <c r="C468" s="1" t="s">
        <v>34</v>
      </c>
      <c r="D468" t="s">
        <v>35</v>
      </c>
      <c r="E468" t="s">
        <v>97</v>
      </c>
      <c r="F468" t="s">
        <v>105</v>
      </c>
      <c r="G468" t="s">
        <v>110</v>
      </c>
      <c r="H468" t="s">
        <v>124</v>
      </c>
      <c r="I468" t="s">
        <v>40</v>
      </c>
      <c r="J468" s="2">
        <v>1877.11</v>
      </c>
    </row>
    <row r="469" spans="2:10" x14ac:dyDescent="0.3">
      <c r="B469">
        <v>468</v>
      </c>
      <c r="C469" s="1" t="s">
        <v>34</v>
      </c>
      <c r="D469" t="s">
        <v>35</v>
      </c>
      <c r="E469" t="s">
        <v>97</v>
      </c>
      <c r="F469" t="s">
        <v>105</v>
      </c>
      <c r="G469" t="s">
        <v>110</v>
      </c>
      <c r="H469" t="s">
        <v>125</v>
      </c>
      <c r="I469" t="s">
        <v>36</v>
      </c>
      <c r="J469" s="2">
        <v>136509.32999999999</v>
      </c>
    </row>
    <row r="470" spans="2:10" x14ac:dyDescent="0.3">
      <c r="B470">
        <v>469</v>
      </c>
      <c r="C470" s="1" t="s">
        <v>34</v>
      </c>
      <c r="D470" t="s">
        <v>35</v>
      </c>
      <c r="E470" t="s">
        <v>97</v>
      </c>
      <c r="F470" t="s">
        <v>105</v>
      </c>
      <c r="G470" t="s">
        <v>110</v>
      </c>
      <c r="H470" t="s">
        <v>125</v>
      </c>
      <c r="I470" t="s">
        <v>37</v>
      </c>
      <c r="J470" s="2">
        <v>51266.89</v>
      </c>
    </row>
    <row r="471" spans="2:10" x14ac:dyDescent="0.3">
      <c r="B471">
        <v>470</v>
      </c>
      <c r="C471" s="1" t="s">
        <v>34</v>
      </c>
      <c r="D471" t="s">
        <v>35</v>
      </c>
      <c r="E471" t="s">
        <v>97</v>
      </c>
      <c r="F471" t="s">
        <v>105</v>
      </c>
      <c r="G471" t="s">
        <v>110</v>
      </c>
      <c r="H471" t="s">
        <v>125</v>
      </c>
      <c r="I471" t="s">
        <v>38</v>
      </c>
      <c r="J471" s="2">
        <v>64507.199999999997</v>
      </c>
    </row>
    <row r="472" spans="2:10" x14ac:dyDescent="0.3">
      <c r="B472">
        <v>471</v>
      </c>
      <c r="C472" s="1" t="s">
        <v>34</v>
      </c>
      <c r="D472" t="s">
        <v>35</v>
      </c>
      <c r="E472" t="s">
        <v>97</v>
      </c>
      <c r="F472" t="s">
        <v>105</v>
      </c>
      <c r="G472" t="s">
        <v>110</v>
      </c>
      <c r="H472" t="s">
        <v>125</v>
      </c>
      <c r="I472" t="s">
        <v>39</v>
      </c>
      <c r="J472" s="2">
        <v>31377.29</v>
      </c>
    </row>
    <row r="473" spans="2:10" x14ac:dyDescent="0.3">
      <c r="B473">
        <v>472</v>
      </c>
      <c r="C473" s="1" t="s">
        <v>34</v>
      </c>
      <c r="D473" t="s">
        <v>35</v>
      </c>
      <c r="E473" t="s">
        <v>97</v>
      </c>
      <c r="F473" t="s">
        <v>105</v>
      </c>
      <c r="G473" t="s">
        <v>110</v>
      </c>
      <c r="H473" t="s">
        <v>125</v>
      </c>
      <c r="I473" t="s">
        <v>40</v>
      </c>
      <c r="J473" s="2">
        <v>55436.83</v>
      </c>
    </row>
    <row r="474" spans="2:10" x14ac:dyDescent="0.3">
      <c r="B474">
        <v>473</v>
      </c>
      <c r="C474" s="1" t="s">
        <v>34</v>
      </c>
      <c r="D474" t="s">
        <v>35</v>
      </c>
      <c r="E474" t="s">
        <v>98</v>
      </c>
      <c r="F474" t="s">
        <v>126</v>
      </c>
      <c r="G474" t="s">
        <v>126</v>
      </c>
      <c r="H474" t="s">
        <v>162</v>
      </c>
      <c r="I474" t="s">
        <v>100</v>
      </c>
      <c r="J474" s="2">
        <v>73309.31</v>
      </c>
    </row>
    <row r="475" spans="2:10" x14ac:dyDescent="0.3">
      <c r="B475">
        <v>474</v>
      </c>
      <c r="C475" s="1" t="s">
        <v>34</v>
      </c>
      <c r="D475" t="s">
        <v>35</v>
      </c>
      <c r="E475" t="s">
        <v>98</v>
      </c>
      <c r="F475" t="s">
        <v>126</v>
      </c>
      <c r="G475" t="s">
        <v>127</v>
      </c>
      <c r="H475" t="s">
        <v>126</v>
      </c>
      <c r="I475" t="s">
        <v>100</v>
      </c>
      <c r="J475" s="2">
        <v>115695.83</v>
      </c>
    </row>
    <row r="476" spans="2:10" x14ac:dyDescent="0.3">
      <c r="B476">
        <v>475</v>
      </c>
      <c r="C476" s="1" t="s">
        <v>34</v>
      </c>
      <c r="D476" t="s">
        <v>35</v>
      </c>
      <c r="E476" t="s">
        <v>98</v>
      </c>
      <c r="F476" t="s">
        <v>152</v>
      </c>
      <c r="G476" t="s">
        <v>153</v>
      </c>
      <c r="H476" t="s">
        <v>153</v>
      </c>
      <c r="I476" t="s">
        <v>100</v>
      </c>
      <c r="J476" s="2">
        <v>194.66</v>
      </c>
    </row>
    <row r="477" spans="2:10" x14ac:dyDescent="0.3">
      <c r="B477">
        <v>476</v>
      </c>
      <c r="C477" s="1" t="s">
        <v>34</v>
      </c>
      <c r="D477" t="s">
        <v>35</v>
      </c>
      <c r="E477" t="s">
        <v>98</v>
      </c>
      <c r="F477" t="s">
        <v>143</v>
      </c>
      <c r="G477" t="s">
        <v>143</v>
      </c>
      <c r="H477" t="s">
        <v>162</v>
      </c>
      <c r="I477" t="s">
        <v>100</v>
      </c>
      <c r="J477" s="2">
        <v>4042.6899999999878</v>
      </c>
    </row>
    <row r="478" spans="2:10" x14ac:dyDescent="0.3">
      <c r="B478">
        <v>477</v>
      </c>
      <c r="C478" s="1" t="s">
        <v>34</v>
      </c>
      <c r="D478" t="s">
        <v>35</v>
      </c>
      <c r="E478" t="s">
        <v>98</v>
      </c>
      <c r="F478" t="s">
        <v>143</v>
      </c>
      <c r="G478" t="s">
        <v>143</v>
      </c>
      <c r="H478" t="s">
        <v>143</v>
      </c>
      <c r="I478" t="s">
        <v>100</v>
      </c>
      <c r="J478" s="2">
        <v>106038.43000000001</v>
      </c>
    </row>
    <row r="479" spans="2:10" x14ac:dyDescent="0.3">
      <c r="B479">
        <v>478</v>
      </c>
      <c r="C479" s="1" t="s">
        <v>34</v>
      </c>
      <c r="D479" t="s">
        <v>35</v>
      </c>
      <c r="E479" t="s">
        <v>98</v>
      </c>
      <c r="F479" t="s">
        <v>131</v>
      </c>
      <c r="G479" t="s">
        <v>131</v>
      </c>
      <c r="H479" t="s">
        <v>131</v>
      </c>
      <c r="I479" t="s">
        <v>100</v>
      </c>
      <c r="J479" s="2">
        <v>56448.66</v>
      </c>
    </row>
    <row r="480" spans="2:10" x14ac:dyDescent="0.3">
      <c r="B480">
        <v>479</v>
      </c>
      <c r="C480" s="1" t="s">
        <v>34</v>
      </c>
      <c r="D480" t="s">
        <v>35</v>
      </c>
      <c r="E480" t="s">
        <v>98</v>
      </c>
      <c r="F480" t="s">
        <v>155</v>
      </c>
      <c r="G480" t="s">
        <v>156</v>
      </c>
      <c r="H480" t="s">
        <v>157</v>
      </c>
      <c r="I480" t="s">
        <v>100</v>
      </c>
      <c r="J480" s="2">
        <v>296189.13</v>
      </c>
    </row>
    <row r="481" spans="2:10" x14ac:dyDescent="0.3">
      <c r="B481">
        <v>480</v>
      </c>
      <c r="C481" s="1" t="s">
        <v>34</v>
      </c>
      <c r="D481" t="s">
        <v>35</v>
      </c>
      <c r="E481" t="s">
        <v>98</v>
      </c>
      <c r="F481" t="s">
        <v>155</v>
      </c>
      <c r="G481" t="s">
        <v>158</v>
      </c>
      <c r="H481" t="s">
        <v>159</v>
      </c>
      <c r="I481" t="s">
        <v>100</v>
      </c>
      <c r="J481" s="2">
        <v>1154.8</v>
      </c>
    </row>
    <row r="482" spans="2:10" x14ac:dyDescent="0.3">
      <c r="B482">
        <v>481</v>
      </c>
      <c r="C482" s="1" t="s">
        <v>34</v>
      </c>
      <c r="D482" t="s">
        <v>35</v>
      </c>
      <c r="E482" t="s">
        <v>98</v>
      </c>
      <c r="F482" t="s">
        <v>155</v>
      </c>
      <c r="G482" t="s">
        <v>160</v>
      </c>
      <c r="H482" t="s">
        <v>160</v>
      </c>
      <c r="I482" t="s">
        <v>100</v>
      </c>
      <c r="J482" s="2">
        <v>14769.16</v>
      </c>
    </row>
    <row r="483" spans="2:10" x14ac:dyDescent="0.3">
      <c r="B483">
        <v>482</v>
      </c>
      <c r="C483" s="1" t="s">
        <v>34</v>
      </c>
      <c r="D483" t="s">
        <v>35</v>
      </c>
      <c r="E483" t="s">
        <v>98</v>
      </c>
      <c r="F483" t="s">
        <v>155</v>
      </c>
      <c r="G483" t="s">
        <v>163</v>
      </c>
      <c r="H483" t="s">
        <v>164</v>
      </c>
      <c r="I483" t="s">
        <v>100</v>
      </c>
      <c r="J483" s="2">
        <v>5318.4000000000005</v>
      </c>
    </row>
    <row r="484" spans="2:10" x14ac:dyDescent="0.3">
      <c r="B484">
        <v>483</v>
      </c>
      <c r="C484" s="1" t="s">
        <v>34</v>
      </c>
      <c r="D484" t="s">
        <v>35</v>
      </c>
      <c r="E484" t="s">
        <v>98</v>
      </c>
      <c r="F484" t="s">
        <v>155</v>
      </c>
      <c r="G484" t="s">
        <v>163</v>
      </c>
      <c r="H484" t="s">
        <v>142</v>
      </c>
      <c r="I484" t="s">
        <v>100</v>
      </c>
      <c r="J484" s="2">
        <v>143.33999999999924</v>
      </c>
    </row>
    <row r="485" spans="2:10" x14ac:dyDescent="0.3">
      <c r="B485">
        <v>484</v>
      </c>
      <c r="C485" s="1" t="s">
        <v>34</v>
      </c>
      <c r="D485" t="s">
        <v>35</v>
      </c>
      <c r="E485" t="s">
        <v>98</v>
      </c>
      <c r="F485" t="s">
        <v>132</v>
      </c>
      <c r="G485" t="s">
        <v>132</v>
      </c>
      <c r="H485" t="s">
        <v>133</v>
      </c>
      <c r="I485" t="s">
        <v>100</v>
      </c>
      <c r="J485" s="2">
        <v>281675.05</v>
      </c>
    </row>
    <row r="486" spans="2:10" x14ac:dyDescent="0.3">
      <c r="B486">
        <v>485</v>
      </c>
      <c r="C486" s="1" t="s">
        <v>34</v>
      </c>
      <c r="D486" t="s">
        <v>35</v>
      </c>
      <c r="E486" t="s">
        <v>98</v>
      </c>
      <c r="F486" t="s">
        <v>145</v>
      </c>
      <c r="G486" t="s">
        <v>145</v>
      </c>
      <c r="H486" t="s">
        <v>145</v>
      </c>
      <c r="I486" t="s">
        <v>100</v>
      </c>
      <c r="J486" s="2">
        <v>339981.58</v>
      </c>
    </row>
    <row r="487" spans="2:10" x14ac:dyDescent="0.3">
      <c r="B487">
        <v>486</v>
      </c>
      <c r="C487" s="1" t="s">
        <v>34</v>
      </c>
      <c r="D487" t="s">
        <v>35</v>
      </c>
      <c r="E487" t="s">
        <v>98</v>
      </c>
      <c r="F487" t="s">
        <v>146</v>
      </c>
      <c r="G487" t="s">
        <v>146</v>
      </c>
      <c r="H487" t="s">
        <v>146</v>
      </c>
      <c r="I487" t="s">
        <v>100</v>
      </c>
      <c r="J487" s="2">
        <v>88740.03</v>
      </c>
    </row>
    <row r="488" spans="2:10" x14ac:dyDescent="0.3">
      <c r="B488">
        <v>487</v>
      </c>
      <c r="C488" s="1" t="s">
        <v>34</v>
      </c>
      <c r="D488" t="s">
        <v>35</v>
      </c>
      <c r="E488" t="s">
        <v>99</v>
      </c>
      <c r="F488" t="s">
        <v>134</v>
      </c>
      <c r="G488" t="s">
        <v>134</v>
      </c>
      <c r="H488" t="s">
        <v>142</v>
      </c>
      <c r="I488" t="s">
        <v>100</v>
      </c>
      <c r="J488" s="2">
        <v>73521.980000000214</v>
      </c>
    </row>
    <row r="489" spans="2:10" x14ac:dyDescent="0.3">
      <c r="B489">
        <v>488</v>
      </c>
      <c r="C489" s="1" t="s">
        <v>34</v>
      </c>
      <c r="D489" t="s">
        <v>35</v>
      </c>
      <c r="E489" t="s">
        <v>99</v>
      </c>
      <c r="F489" t="s">
        <v>134</v>
      </c>
      <c r="G489" t="s">
        <v>135</v>
      </c>
      <c r="H489" t="s">
        <v>135</v>
      </c>
      <c r="I489" t="s">
        <v>100</v>
      </c>
      <c r="J489" s="2">
        <v>844257.08999999985</v>
      </c>
    </row>
    <row r="490" spans="2:10" x14ac:dyDescent="0.3">
      <c r="B490">
        <v>489</v>
      </c>
      <c r="C490" s="1" t="s">
        <v>34</v>
      </c>
      <c r="D490" t="s">
        <v>35</v>
      </c>
      <c r="E490" t="s">
        <v>99</v>
      </c>
      <c r="F490" t="s">
        <v>165</v>
      </c>
      <c r="G490" t="s">
        <v>148</v>
      </c>
      <c r="H490" t="s">
        <v>148</v>
      </c>
      <c r="I490" t="s">
        <v>100</v>
      </c>
      <c r="J490" s="2">
        <v>703912.77999999991</v>
      </c>
    </row>
    <row r="491" spans="2:10" x14ac:dyDescent="0.3">
      <c r="B491">
        <v>490</v>
      </c>
      <c r="C491" s="1" t="s">
        <v>34</v>
      </c>
      <c r="D491" t="s">
        <v>35</v>
      </c>
      <c r="E491" t="s">
        <v>99</v>
      </c>
      <c r="F491" t="s">
        <v>165</v>
      </c>
      <c r="G491" t="s">
        <v>137</v>
      </c>
      <c r="H491" t="s">
        <v>106</v>
      </c>
      <c r="I491" t="s">
        <v>100</v>
      </c>
      <c r="J491" s="2">
        <v>15826.09</v>
      </c>
    </row>
    <row r="492" spans="2:10" x14ac:dyDescent="0.3">
      <c r="B492">
        <v>491</v>
      </c>
      <c r="C492" s="1" t="s">
        <v>34</v>
      </c>
      <c r="D492" t="s">
        <v>35</v>
      </c>
      <c r="E492" t="s">
        <v>99</v>
      </c>
      <c r="F492" t="s">
        <v>147</v>
      </c>
      <c r="G492" t="s">
        <v>148</v>
      </c>
      <c r="H492" t="s">
        <v>148</v>
      </c>
      <c r="I492" t="s">
        <v>100</v>
      </c>
      <c r="J492" s="2">
        <v>102042.51000000001</v>
      </c>
    </row>
    <row r="493" spans="2:10" x14ac:dyDescent="0.3">
      <c r="B493">
        <v>492</v>
      </c>
      <c r="C493" s="1" t="s">
        <v>34</v>
      </c>
      <c r="D493" t="s">
        <v>35</v>
      </c>
      <c r="E493" t="s">
        <v>99</v>
      </c>
      <c r="F493" t="s">
        <v>136</v>
      </c>
      <c r="G493" t="s">
        <v>148</v>
      </c>
      <c r="H493" t="s">
        <v>138</v>
      </c>
      <c r="I493" t="s">
        <v>100</v>
      </c>
      <c r="J493" s="2">
        <v>894047.32000000007</v>
      </c>
    </row>
    <row r="494" spans="2:10" x14ac:dyDescent="0.3">
      <c r="B494">
        <v>493</v>
      </c>
      <c r="C494" s="1" t="s">
        <v>34</v>
      </c>
      <c r="D494" t="s">
        <v>35</v>
      </c>
      <c r="E494" t="s">
        <v>99</v>
      </c>
      <c r="F494" t="s">
        <v>136</v>
      </c>
      <c r="G494" t="s">
        <v>137</v>
      </c>
      <c r="H494" t="s">
        <v>106</v>
      </c>
      <c r="I494" t="s">
        <v>100</v>
      </c>
      <c r="J494" s="2">
        <v>1063466.9700000002</v>
      </c>
    </row>
    <row r="495" spans="2:10" x14ac:dyDescent="0.3">
      <c r="B495">
        <v>494</v>
      </c>
      <c r="C495" s="1" t="s">
        <v>15</v>
      </c>
      <c r="D495" t="s">
        <v>22</v>
      </c>
      <c r="E495" t="s">
        <v>97</v>
      </c>
      <c r="F495" t="s">
        <v>150</v>
      </c>
      <c r="G495" t="s">
        <v>150</v>
      </c>
      <c r="H495" t="s">
        <v>150</v>
      </c>
      <c r="I495" t="s">
        <v>100</v>
      </c>
      <c r="J495" s="2">
        <v>119099.02</v>
      </c>
    </row>
    <row r="496" spans="2:10" x14ac:dyDescent="0.3">
      <c r="B496">
        <v>495</v>
      </c>
      <c r="C496" s="1" t="s">
        <v>15</v>
      </c>
      <c r="D496" t="s">
        <v>22</v>
      </c>
      <c r="E496" t="s">
        <v>97</v>
      </c>
      <c r="F496" t="s">
        <v>103</v>
      </c>
      <c r="G496" t="s">
        <v>103</v>
      </c>
      <c r="H496" t="s">
        <v>103</v>
      </c>
      <c r="I496" t="s">
        <v>100</v>
      </c>
      <c r="J496" s="2">
        <v>0</v>
      </c>
    </row>
    <row r="497" spans="2:10" x14ac:dyDescent="0.3">
      <c r="B497">
        <v>496</v>
      </c>
      <c r="C497" s="1" t="s">
        <v>15</v>
      </c>
      <c r="D497" t="s">
        <v>22</v>
      </c>
      <c r="E497" t="s">
        <v>97</v>
      </c>
      <c r="F497" t="s">
        <v>139</v>
      </c>
      <c r="G497" t="s">
        <v>139</v>
      </c>
      <c r="H497" t="s">
        <v>139</v>
      </c>
      <c r="I497" t="s">
        <v>100</v>
      </c>
      <c r="J497" s="2">
        <v>2658145.8199999998</v>
      </c>
    </row>
    <row r="498" spans="2:10" x14ac:dyDescent="0.3">
      <c r="B498">
        <v>497</v>
      </c>
      <c r="C498" s="1" t="s">
        <v>15</v>
      </c>
      <c r="D498" t="s">
        <v>22</v>
      </c>
      <c r="E498" t="s">
        <v>97</v>
      </c>
      <c r="F498" t="s">
        <v>140</v>
      </c>
      <c r="G498" t="s">
        <v>141</v>
      </c>
      <c r="H498" t="s">
        <v>140</v>
      </c>
      <c r="I498" t="s">
        <v>100</v>
      </c>
      <c r="J498" s="2">
        <v>1615754.88</v>
      </c>
    </row>
    <row r="499" spans="2:10" x14ac:dyDescent="0.3">
      <c r="B499">
        <v>498</v>
      </c>
      <c r="C499" s="1" t="s">
        <v>15</v>
      </c>
      <c r="D499" t="s">
        <v>22</v>
      </c>
      <c r="E499" t="s">
        <v>97</v>
      </c>
      <c r="F499" t="s">
        <v>151</v>
      </c>
      <c r="G499" t="s">
        <v>166</v>
      </c>
      <c r="H499" t="s">
        <v>151</v>
      </c>
      <c r="I499" t="s">
        <v>100</v>
      </c>
      <c r="J499" s="2">
        <v>169380.89</v>
      </c>
    </row>
    <row r="500" spans="2:10" x14ac:dyDescent="0.3">
      <c r="B500">
        <v>499</v>
      </c>
      <c r="C500" s="1" t="s">
        <v>15</v>
      </c>
      <c r="D500" t="s">
        <v>22</v>
      </c>
      <c r="E500" t="s">
        <v>97</v>
      </c>
      <c r="F500" t="s">
        <v>105</v>
      </c>
      <c r="G500" t="s">
        <v>106</v>
      </c>
      <c r="H500" t="s">
        <v>167</v>
      </c>
      <c r="I500" t="s">
        <v>23</v>
      </c>
      <c r="J500" s="2">
        <v>13514.56</v>
      </c>
    </row>
    <row r="501" spans="2:10" x14ac:dyDescent="0.3">
      <c r="B501">
        <v>500</v>
      </c>
      <c r="C501" s="1" t="s">
        <v>15</v>
      </c>
      <c r="D501" t="s">
        <v>22</v>
      </c>
      <c r="E501" t="s">
        <v>97</v>
      </c>
      <c r="F501" t="s">
        <v>105</v>
      </c>
      <c r="G501" t="s">
        <v>106</v>
      </c>
      <c r="H501" t="s">
        <v>167</v>
      </c>
      <c r="I501" t="s">
        <v>24</v>
      </c>
      <c r="J501" s="2">
        <v>31535.17</v>
      </c>
    </row>
    <row r="502" spans="2:10" x14ac:dyDescent="0.3">
      <c r="B502">
        <v>501</v>
      </c>
      <c r="C502" s="1" t="s">
        <v>15</v>
      </c>
      <c r="D502" t="s">
        <v>22</v>
      </c>
      <c r="E502" t="s">
        <v>97</v>
      </c>
      <c r="F502" t="s">
        <v>105</v>
      </c>
      <c r="G502" t="s">
        <v>106</v>
      </c>
      <c r="H502" t="s">
        <v>167</v>
      </c>
      <c r="I502" t="s">
        <v>25</v>
      </c>
      <c r="J502" s="2">
        <v>22400.720000000001</v>
      </c>
    </row>
    <row r="503" spans="2:10" x14ac:dyDescent="0.3">
      <c r="B503">
        <v>502</v>
      </c>
      <c r="C503" s="1" t="s">
        <v>15</v>
      </c>
      <c r="D503" t="s">
        <v>22</v>
      </c>
      <c r="E503" t="s">
        <v>97</v>
      </c>
      <c r="F503" t="s">
        <v>105</v>
      </c>
      <c r="G503" t="s">
        <v>106</v>
      </c>
      <c r="H503" t="s">
        <v>167</v>
      </c>
      <c r="I503" t="s">
        <v>26</v>
      </c>
      <c r="J503" s="2">
        <v>19432.990000000002</v>
      </c>
    </row>
    <row r="504" spans="2:10" x14ac:dyDescent="0.3">
      <c r="B504">
        <v>503</v>
      </c>
      <c r="C504" s="1" t="s">
        <v>15</v>
      </c>
      <c r="D504" t="s">
        <v>22</v>
      </c>
      <c r="E504" t="s">
        <v>97</v>
      </c>
      <c r="F504" t="s">
        <v>105</v>
      </c>
      <c r="G504" t="s">
        <v>106</v>
      </c>
      <c r="H504" t="s">
        <v>167</v>
      </c>
      <c r="I504" t="s">
        <v>27</v>
      </c>
      <c r="J504" s="2">
        <v>21580.53</v>
      </c>
    </row>
    <row r="505" spans="2:10" x14ac:dyDescent="0.3">
      <c r="B505">
        <v>504</v>
      </c>
      <c r="C505" s="1" t="s">
        <v>15</v>
      </c>
      <c r="D505" t="s">
        <v>22</v>
      </c>
      <c r="E505" t="s">
        <v>97</v>
      </c>
      <c r="F505" t="s">
        <v>105</v>
      </c>
      <c r="G505" t="s">
        <v>106</v>
      </c>
      <c r="H505" t="s">
        <v>107</v>
      </c>
      <c r="I505" t="s">
        <v>23</v>
      </c>
      <c r="J505" s="2">
        <v>198087.95</v>
      </c>
    </row>
    <row r="506" spans="2:10" x14ac:dyDescent="0.3">
      <c r="B506">
        <v>505</v>
      </c>
      <c r="C506" s="1" t="s">
        <v>15</v>
      </c>
      <c r="D506" t="s">
        <v>22</v>
      </c>
      <c r="E506" t="s">
        <v>97</v>
      </c>
      <c r="F506" t="s">
        <v>105</v>
      </c>
      <c r="G506" t="s">
        <v>106</v>
      </c>
      <c r="H506" t="s">
        <v>107</v>
      </c>
      <c r="I506" t="s">
        <v>24</v>
      </c>
      <c r="J506" s="2">
        <v>414603.22</v>
      </c>
    </row>
    <row r="507" spans="2:10" x14ac:dyDescent="0.3">
      <c r="B507">
        <v>506</v>
      </c>
      <c r="C507" s="1" t="s">
        <v>15</v>
      </c>
      <c r="D507" t="s">
        <v>22</v>
      </c>
      <c r="E507" t="s">
        <v>97</v>
      </c>
      <c r="F507" t="s">
        <v>105</v>
      </c>
      <c r="G507" t="s">
        <v>106</v>
      </c>
      <c r="H507" t="s">
        <v>107</v>
      </c>
      <c r="I507" t="s">
        <v>25</v>
      </c>
      <c r="J507" s="2">
        <v>419472.97</v>
      </c>
    </row>
    <row r="508" spans="2:10" x14ac:dyDescent="0.3">
      <c r="B508">
        <v>507</v>
      </c>
      <c r="C508" s="1" t="s">
        <v>15</v>
      </c>
      <c r="D508" t="s">
        <v>22</v>
      </c>
      <c r="E508" t="s">
        <v>97</v>
      </c>
      <c r="F508" t="s">
        <v>105</v>
      </c>
      <c r="G508" t="s">
        <v>106</v>
      </c>
      <c r="H508" t="s">
        <v>107</v>
      </c>
      <c r="I508" t="s">
        <v>26</v>
      </c>
      <c r="J508" s="2">
        <v>532953.13</v>
      </c>
    </row>
    <row r="509" spans="2:10" x14ac:dyDescent="0.3">
      <c r="B509">
        <v>508</v>
      </c>
      <c r="C509" s="1" t="s">
        <v>15</v>
      </c>
      <c r="D509" t="s">
        <v>22</v>
      </c>
      <c r="E509" t="s">
        <v>97</v>
      </c>
      <c r="F509" t="s">
        <v>105</v>
      </c>
      <c r="G509" t="s">
        <v>106</v>
      </c>
      <c r="H509" t="s">
        <v>107</v>
      </c>
      <c r="I509" t="s">
        <v>27</v>
      </c>
      <c r="J509" s="2">
        <v>319725.93</v>
      </c>
    </row>
    <row r="510" spans="2:10" x14ac:dyDescent="0.3">
      <c r="B510">
        <v>509</v>
      </c>
      <c r="C510" s="1" t="s">
        <v>15</v>
      </c>
      <c r="D510" t="s">
        <v>22</v>
      </c>
      <c r="E510" t="s">
        <v>97</v>
      </c>
      <c r="F510" t="s">
        <v>105</v>
      </c>
      <c r="G510" t="s">
        <v>106</v>
      </c>
      <c r="H510" t="s">
        <v>108</v>
      </c>
      <c r="I510" t="s">
        <v>23</v>
      </c>
      <c r="J510" s="2">
        <v>332119.15000000002</v>
      </c>
    </row>
    <row r="511" spans="2:10" x14ac:dyDescent="0.3">
      <c r="B511">
        <v>510</v>
      </c>
      <c r="C511" s="1" t="s">
        <v>15</v>
      </c>
      <c r="D511" t="s">
        <v>22</v>
      </c>
      <c r="E511" t="s">
        <v>97</v>
      </c>
      <c r="F511" t="s">
        <v>105</v>
      </c>
      <c r="G511" t="s">
        <v>106</v>
      </c>
      <c r="H511" t="s">
        <v>108</v>
      </c>
      <c r="I511" t="s">
        <v>24</v>
      </c>
      <c r="J511" s="2">
        <v>473986.83</v>
      </c>
    </row>
    <row r="512" spans="2:10" x14ac:dyDescent="0.3">
      <c r="B512">
        <v>511</v>
      </c>
      <c r="C512" s="1" t="s">
        <v>15</v>
      </c>
      <c r="D512" t="s">
        <v>22</v>
      </c>
      <c r="E512" t="s">
        <v>97</v>
      </c>
      <c r="F512" t="s">
        <v>105</v>
      </c>
      <c r="G512" t="s">
        <v>106</v>
      </c>
      <c r="H512" t="s">
        <v>108</v>
      </c>
      <c r="I512" t="s">
        <v>25</v>
      </c>
      <c r="J512" s="2">
        <v>433704.53</v>
      </c>
    </row>
    <row r="513" spans="2:10" x14ac:dyDescent="0.3">
      <c r="B513">
        <v>512</v>
      </c>
      <c r="C513" s="1" t="s">
        <v>15</v>
      </c>
      <c r="D513" t="s">
        <v>22</v>
      </c>
      <c r="E513" t="s">
        <v>97</v>
      </c>
      <c r="F513" t="s">
        <v>105</v>
      </c>
      <c r="G513" t="s">
        <v>106</v>
      </c>
      <c r="H513" t="s">
        <v>108</v>
      </c>
      <c r="I513" t="s">
        <v>26</v>
      </c>
      <c r="J513" s="2">
        <v>337680.73</v>
      </c>
    </row>
    <row r="514" spans="2:10" x14ac:dyDescent="0.3">
      <c r="B514">
        <v>513</v>
      </c>
      <c r="C514" s="1" t="s">
        <v>15</v>
      </c>
      <c r="D514" t="s">
        <v>22</v>
      </c>
      <c r="E514" t="s">
        <v>97</v>
      </c>
      <c r="F514" t="s">
        <v>105</v>
      </c>
      <c r="G514" t="s">
        <v>106</v>
      </c>
      <c r="H514" t="s">
        <v>108</v>
      </c>
      <c r="I514" t="s">
        <v>27</v>
      </c>
      <c r="J514" s="2">
        <v>587193.81000000006</v>
      </c>
    </row>
    <row r="515" spans="2:10" x14ac:dyDescent="0.3">
      <c r="B515">
        <v>514</v>
      </c>
      <c r="C515" s="1" t="s">
        <v>15</v>
      </c>
      <c r="D515" t="s">
        <v>22</v>
      </c>
      <c r="E515" t="s">
        <v>97</v>
      </c>
      <c r="F515" t="s">
        <v>105</v>
      </c>
      <c r="G515" t="s">
        <v>106</v>
      </c>
      <c r="H515" t="s">
        <v>109</v>
      </c>
      <c r="I515" t="s">
        <v>23</v>
      </c>
      <c r="J515" s="2">
        <v>678.26</v>
      </c>
    </row>
    <row r="516" spans="2:10" x14ac:dyDescent="0.3">
      <c r="B516">
        <v>515</v>
      </c>
      <c r="C516" s="1" t="s">
        <v>15</v>
      </c>
      <c r="D516" t="s">
        <v>22</v>
      </c>
      <c r="E516" t="s">
        <v>97</v>
      </c>
      <c r="F516" t="s">
        <v>105</v>
      </c>
      <c r="G516" t="s">
        <v>106</v>
      </c>
      <c r="H516" t="s">
        <v>109</v>
      </c>
      <c r="I516" t="s">
        <v>24</v>
      </c>
      <c r="J516" s="2">
        <v>52635.16</v>
      </c>
    </row>
    <row r="517" spans="2:10" x14ac:dyDescent="0.3">
      <c r="B517">
        <v>516</v>
      </c>
      <c r="C517" s="1" t="s">
        <v>15</v>
      </c>
      <c r="D517" t="s">
        <v>22</v>
      </c>
      <c r="E517" t="s">
        <v>97</v>
      </c>
      <c r="F517" t="s">
        <v>105</v>
      </c>
      <c r="G517" t="s">
        <v>106</v>
      </c>
      <c r="H517" t="s">
        <v>109</v>
      </c>
      <c r="I517" t="s">
        <v>25</v>
      </c>
      <c r="J517" s="2">
        <v>67957.22</v>
      </c>
    </row>
    <row r="518" spans="2:10" x14ac:dyDescent="0.3">
      <c r="B518">
        <v>517</v>
      </c>
      <c r="C518" s="1" t="s">
        <v>15</v>
      </c>
      <c r="D518" t="s">
        <v>22</v>
      </c>
      <c r="E518" t="s">
        <v>97</v>
      </c>
      <c r="F518" t="s">
        <v>105</v>
      </c>
      <c r="G518" t="s">
        <v>106</v>
      </c>
      <c r="H518" t="s">
        <v>109</v>
      </c>
      <c r="I518" t="s">
        <v>26</v>
      </c>
      <c r="J518" s="2">
        <v>51443.06</v>
      </c>
    </row>
    <row r="519" spans="2:10" x14ac:dyDescent="0.3">
      <c r="B519">
        <v>518</v>
      </c>
      <c r="C519" s="1" t="s">
        <v>15</v>
      </c>
      <c r="D519" t="s">
        <v>22</v>
      </c>
      <c r="E519" t="s">
        <v>97</v>
      </c>
      <c r="F519" t="s">
        <v>105</v>
      </c>
      <c r="G519" t="s">
        <v>106</v>
      </c>
      <c r="H519" t="s">
        <v>109</v>
      </c>
      <c r="I519" t="s">
        <v>27</v>
      </c>
      <c r="J519" s="2">
        <v>55296.04</v>
      </c>
    </row>
    <row r="520" spans="2:10" x14ac:dyDescent="0.3">
      <c r="B520">
        <v>519</v>
      </c>
      <c r="C520" s="1" t="s">
        <v>15</v>
      </c>
      <c r="D520" t="s">
        <v>22</v>
      </c>
      <c r="E520" t="s">
        <v>97</v>
      </c>
      <c r="F520" t="s">
        <v>105</v>
      </c>
      <c r="G520" t="s">
        <v>149</v>
      </c>
      <c r="H520" t="s">
        <v>168</v>
      </c>
      <c r="I520" t="s">
        <v>23</v>
      </c>
      <c r="J520" s="2">
        <v>7653.56</v>
      </c>
    </row>
    <row r="521" spans="2:10" x14ac:dyDescent="0.3">
      <c r="B521">
        <v>520</v>
      </c>
      <c r="C521" s="1" t="s">
        <v>15</v>
      </c>
      <c r="D521" t="s">
        <v>22</v>
      </c>
      <c r="E521" t="s">
        <v>97</v>
      </c>
      <c r="F521" t="s">
        <v>105</v>
      </c>
      <c r="G521" t="s">
        <v>149</v>
      </c>
      <c r="H521" t="s">
        <v>168</v>
      </c>
      <c r="I521" t="s">
        <v>24</v>
      </c>
      <c r="J521" s="2">
        <v>26370.44</v>
      </c>
    </row>
    <row r="522" spans="2:10" x14ac:dyDescent="0.3">
      <c r="B522">
        <v>521</v>
      </c>
      <c r="C522" s="1" t="s">
        <v>15</v>
      </c>
      <c r="D522" t="s">
        <v>22</v>
      </c>
      <c r="E522" t="s">
        <v>97</v>
      </c>
      <c r="F522" t="s">
        <v>105</v>
      </c>
      <c r="G522" t="s">
        <v>149</v>
      </c>
      <c r="H522" t="s">
        <v>168</v>
      </c>
      <c r="I522" t="s">
        <v>25</v>
      </c>
      <c r="J522" s="2">
        <v>26370.44</v>
      </c>
    </row>
    <row r="523" spans="2:10" x14ac:dyDescent="0.3">
      <c r="B523">
        <v>522</v>
      </c>
      <c r="C523" s="1" t="s">
        <v>15</v>
      </c>
      <c r="D523" t="s">
        <v>22</v>
      </c>
      <c r="E523" t="s">
        <v>97</v>
      </c>
      <c r="F523" t="s">
        <v>105</v>
      </c>
      <c r="G523" t="s">
        <v>149</v>
      </c>
      <c r="H523" t="s">
        <v>168</v>
      </c>
      <c r="I523" t="s">
        <v>26</v>
      </c>
      <c r="J523" s="2">
        <v>26370.44</v>
      </c>
    </row>
    <row r="524" spans="2:10" x14ac:dyDescent="0.3">
      <c r="B524">
        <v>523</v>
      </c>
      <c r="C524" s="1" t="s">
        <v>15</v>
      </c>
      <c r="D524" t="s">
        <v>22</v>
      </c>
      <c r="E524" t="s">
        <v>97</v>
      </c>
      <c r="F524" t="s">
        <v>105</v>
      </c>
      <c r="G524" t="s">
        <v>149</v>
      </c>
      <c r="H524" t="s">
        <v>168</v>
      </c>
      <c r="I524" t="s">
        <v>27</v>
      </c>
      <c r="J524" s="2">
        <v>26370.44</v>
      </c>
    </row>
    <row r="525" spans="2:10" x14ac:dyDescent="0.3">
      <c r="B525">
        <v>524</v>
      </c>
      <c r="C525" s="1" t="s">
        <v>15</v>
      </c>
      <c r="D525" t="s">
        <v>22</v>
      </c>
      <c r="E525" t="s">
        <v>97</v>
      </c>
      <c r="F525" t="s">
        <v>105</v>
      </c>
      <c r="G525" t="s">
        <v>110</v>
      </c>
      <c r="H525" t="s">
        <v>111</v>
      </c>
      <c r="I525" t="s">
        <v>23</v>
      </c>
      <c r="J525" s="2">
        <v>53020.160000000003</v>
      </c>
    </row>
    <row r="526" spans="2:10" x14ac:dyDescent="0.3">
      <c r="B526">
        <v>525</v>
      </c>
      <c r="C526" s="1" t="s">
        <v>15</v>
      </c>
      <c r="D526" t="s">
        <v>22</v>
      </c>
      <c r="E526" t="s">
        <v>97</v>
      </c>
      <c r="F526" t="s">
        <v>105</v>
      </c>
      <c r="G526" t="s">
        <v>110</v>
      </c>
      <c r="H526" t="s">
        <v>111</v>
      </c>
      <c r="I526" t="s">
        <v>24</v>
      </c>
      <c r="J526" s="2">
        <v>88305.13</v>
      </c>
    </row>
    <row r="527" spans="2:10" x14ac:dyDescent="0.3">
      <c r="B527">
        <v>526</v>
      </c>
      <c r="C527" s="1" t="s">
        <v>15</v>
      </c>
      <c r="D527" t="s">
        <v>22</v>
      </c>
      <c r="E527" t="s">
        <v>97</v>
      </c>
      <c r="F527" t="s">
        <v>105</v>
      </c>
      <c r="G527" t="s">
        <v>110</v>
      </c>
      <c r="H527" t="s">
        <v>111</v>
      </c>
      <c r="I527" t="s">
        <v>25</v>
      </c>
      <c r="J527" s="2">
        <v>78769.119999999995</v>
      </c>
    </row>
    <row r="528" spans="2:10" x14ac:dyDescent="0.3">
      <c r="B528">
        <v>527</v>
      </c>
      <c r="C528" s="1" t="s">
        <v>15</v>
      </c>
      <c r="D528" t="s">
        <v>22</v>
      </c>
      <c r="E528" t="s">
        <v>97</v>
      </c>
      <c r="F528" t="s">
        <v>105</v>
      </c>
      <c r="G528" t="s">
        <v>110</v>
      </c>
      <c r="H528" t="s">
        <v>111</v>
      </c>
      <c r="I528" t="s">
        <v>26</v>
      </c>
      <c r="J528" s="2">
        <v>54349.72</v>
      </c>
    </row>
    <row r="529" spans="2:10" x14ac:dyDescent="0.3">
      <c r="B529">
        <v>528</v>
      </c>
      <c r="C529" s="1" t="s">
        <v>15</v>
      </c>
      <c r="D529" t="s">
        <v>22</v>
      </c>
      <c r="E529" t="s">
        <v>97</v>
      </c>
      <c r="F529" t="s">
        <v>105</v>
      </c>
      <c r="G529" t="s">
        <v>110</v>
      </c>
      <c r="H529" t="s">
        <v>111</v>
      </c>
      <c r="I529" t="s">
        <v>27</v>
      </c>
      <c r="J529" s="2">
        <v>55784.639999999999</v>
      </c>
    </row>
    <row r="530" spans="2:10" x14ac:dyDescent="0.3">
      <c r="B530">
        <v>529</v>
      </c>
      <c r="C530" s="1" t="s">
        <v>15</v>
      </c>
      <c r="D530" t="s">
        <v>22</v>
      </c>
      <c r="E530" t="s">
        <v>97</v>
      </c>
      <c r="F530" t="s">
        <v>105</v>
      </c>
      <c r="G530" t="s">
        <v>110</v>
      </c>
      <c r="H530" t="s">
        <v>112</v>
      </c>
      <c r="I530" t="s">
        <v>23</v>
      </c>
      <c r="J530" s="2">
        <v>60128</v>
      </c>
    </row>
    <row r="531" spans="2:10" x14ac:dyDescent="0.3">
      <c r="B531">
        <v>530</v>
      </c>
      <c r="C531" s="1" t="s">
        <v>15</v>
      </c>
      <c r="D531" t="s">
        <v>22</v>
      </c>
      <c r="E531" t="s">
        <v>97</v>
      </c>
      <c r="F531" t="s">
        <v>105</v>
      </c>
      <c r="G531" t="s">
        <v>110</v>
      </c>
      <c r="H531" t="s">
        <v>112</v>
      </c>
      <c r="I531" t="s">
        <v>24</v>
      </c>
      <c r="J531" s="2">
        <v>231601</v>
      </c>
    </row>
    <row r="532" spans="2:10" x14ac:dyDescent="0.3">
      <c r="B532">
        <v>531</v>
      </c>
      <c r="C532" s="1" t="s">
        <v>15</v>
      </c>
      <c r="D532" t="s">
        <v>22</v>
      </c>
      <c r="E532" t="s">
        <v>97</v>
      </c>
      <c r="F532" t="s">
        <v>105</v>
      </c>
      <c r="G532" t="s">
        <v>110</v>
      </c>
      <c r="H532" t="s">
        <v>112</v>
      </c>
      <c r="I532" t="s">
        <v>25</v>
      </c>
      <c r="J532" s="2">
        <v>151482.5</v>
      </c>
    </row>
    <row r="533" spans="2:10" x14ac:dyDescent="0.3">
      <c r="B533">
        <v>532</v>
      </c>
      <c r="C533" s="1" t="s">
        <v>15</v>
      </c>
      <c r="D533" t="s">
        <v>22</v>
      </c>
      <c r="E533" t="s">
        <v>97</v>
      </c>
      <c r="F533" t="s">
        <v>105</v>
      </c>
      <c r="G533" t="s">
        <v>110</v>
      </c>
      <c r="H533" t="s">
        <v>112</v>
      </c>
      <c r="I533" t="s">
        <v>26</v>
      </c>
      <c r="J533" s="2">
        <v>120098.5</v>
      </c>
    </row>
    <row r="534" spans="2:10" x14ac:dyDescent="0.3">
      <c r="B534">
        <v>533</v>
      </c>
      <c r="C534" s="1" t="s">
        <v>15</v>
      </c>
      <c r="D534" t="s">
        <v>22</v>
      </c>
      <c r="E534" t="s">
        <v>97</v>
      </c>
      <c r="F534" t="s">
        <v>105</v>
      </c>
      <c r="G534" t="s">
        <v>110</v>
      </c>
      <c r="H534" t="s">
        <v>112</v>
      </c>
      <c r="I534" t="s">
        <v>27</v>
      </c>
      <c r="J534" s="2">
        <v>105762.5</v>
      </c>
    </row>
    <row r="535" spans="2:10" x14ac:dyDescent="0.3">
      <c r="B535">
        <v>534</v>
      </c>
      <c r="C535" s="1" t="s">
        <v>15</v>
      </c>
      <c r="D535" t="s">
        <v>22</v>
      </c>
      <c r="E535" t="s">
        <v>97</v>
      </c>
      <c r="F535" t="s">
        <v>105</v>
      </c>
      <c r="G535" t="s">
        <v>110</v>
      </c>
      <c r="H535" t="s">
        <v>113</v>
      </c>
      <c r="I535" t="s">
        <v>23</v>
      </c>
      <c r="J535" s="2">
        <v>34670.49</v>
      </c>
    </row>
    <row r="536" spans="2:10" x14ac:dyDescent="0.3">
      <c r="B536">
        <v>535</v>
      </c>
      <c r="C536" s="1" t="s">
        <v>15</v>
      </c>
      <c r="D536" t="s">
        <v>22</v>
      </c>
      <c r="E536" t="s">
        <v>97</v>
      </c>
      <c r="F536" t="s">
        <v>105</v>
      </c>
      <c r="G536" t="s">
        <v>110</v>
      </c>
      <c r="H536" t="s">
        <v>113</v>
      </c>
      <c r="I536" t="s">
        <v>24</v>
      </c>
      <c r="J536" s="2">
        <v>66375.81</v>
      </c>
    </row>
    <row r="537" spans="2:10" x14ac:dyDescent="0.3">
      <c r="B537">
        <v>536</v>
      </c>
      <c r="C537" s="1" t="s">
        <v>15</v>
      </c>
      <c r="D537" t="s">
        <v>22</v>
      </c>
      <c r="E537" t="s">
        <v>97</v>
      </c>
      <c r="F537" t="s">
        <v>105</v>
      </c>
      <c r="G537" t="s">
        <v>110</v>
      </c>
      <c r="H537" t="s">
        <v>113</v>
      </c>
      <c r="I537" t="s">
        <v>25</v>
      </c>
      <c r="J537" s="2">
        <v>53644.74</v>
      </c>
    </row>
    <row r="538" spans="2:10" x14ac:dyDescent="0.3">
      <c r="B538">
        <v>537</v>
      </c>
      <c r="C538" s="1" t="s">
        <v>15</v>
      </c>
      <c r="D538" t="s">
        <v>22</v>
      </c>
      <c r="E538" t="s">
        <v>97</v>
      </c>
      <c r="F538" t="s">
        <v>105</v>
      </c>
      <c r="G538" t="s">
        <v>110</v>
      </c>
      <c r="H538" t="s">
        <v>113</v>
      </c>
      <c r="I538" t="s">
        <v>26</v>
      </c>
      <c r="J538" s="2">
        <v>51885.17</v>
      </c>
    </row>
    <row r="539" spans="2:10" x14ac:dyDescent="0.3">
      <c r="B539">
        <v>538</v>
      </c>
      <c r="C539" s="1" t="s">
        <v>15</v>
      </c>
      <c r="D539" t="s">
        <v>22</v>
      </c>
      <c r="E539" t="s">
        <v>97</v>
      </c>
      <c r="F539" t="s">
        <v>105</v>
      </c>
      <c r="G539" t="s">
        <v>110</v>
      </c>
      <c r="H539" t="s">
        <v>113</v>
      </c>
      <c r="I539" t="s">
        <v>27</v>
      </c>
      <c r="J539" s="2">
        <v>67979.199999999997</v>
      </c>
    </row>
    <row r="540" spans="2:10" x14ac:dyDescent="0.3">
      <c r="B540">
        <v>539</v>
      </c>
      <c r="C540" s="1" t="s">
        <v>15</v>
      </c>
      <c r="D540" t="s">
        <v>22</v>
      </c>
      <c r="E540" t="s">
        <v>97</v>
      </c>
      <c r="F540" t="s">
        <v>105</v>
      </c>
      <c r="G540" t="s">
        <v>110</v>
      </c>
      <c r="H540" t="s">
        <v>114</v>
      </c>
      <c r="I540" t="s">
        <v>23</v>
      </c>
      <c r="J540" s="2">
        <v>431610.05</v>
      </c>
    </row>
    <row r="541" spans="2:10" x14ac:dyDescent="0.3">
      <c r="B541">
        <v>540</v>
      </c>
      <c r="C541" s="1" t="s">
        <v>15</v>
      </c>
      <c r="D541" t="s">
        <v>22</v>
      </c>
      <c r="E541" t="s">
        <v>97</v>
      </c>
      <c r="F541" t="s">
        <v>105</v>
      </c>
      <c r="G541" t="s">
        <v>110</v>
      </c>
      <c r="H541" t="s">
        <v>114</v>
      </c>
      <c r="I541" t="s">
        <v>24</v>
      </c>
      <c r="J541" s="2">
        <v>728386.4</v>
      </c>
    </row>
    <row r="542" spans="2:10" x14ac:dyDescent="0.3">
      <c r="B542">
        <v>541</v>
      </c>
      <c r="C542" s="1" t="s">
        <v>15</v>
      </c>
      <c r="D542" t="s">
        <v>22</v>
      </c>
      <c r="E542" t="s">
        <v>97</v>
      </c>
      <c r="F542" t="s">
        <v>105</v>
      </c>
      <c r="G542" t="s">
        <v>110</v>
      </c>
      <c r="H542" t="s">
        <v>114</v>
      </c>
      <c r="I542" t="s">
        <v>25</v>
      </c>
      <c r="J542" s="2">
        <v>415221.41</v>
      </c>
    </row>
    <row r="543" spans="2:10" x14ac:dyDescent="0.3">
      <c r="B543">
        <v>542</v>
      </c>
      <c r="C543" s="1" t="s">
        <v>15</v>
      </c>
      <c r="D543" t="s">
        <v>22</v>
      </c>
      <c r="E543" t="s">
        <v>97</v>
      </c>
      <c r="F543" t="s">
        <v>105</v>
      </c>
      <c r="G543" t="s">
        <v>110</v>
      </c>
      <c r="H543" t="s">
        <v>114</v>
      </c>
      <c r="I543" t="s">
        <v>26</v>
      </c>
      <c r="J543" s="2">
        <v>634852.06000000006</v>
      </c>
    </row>
    <row r="544" spans="2:10" x14ac:dyDescent="0.3">
      <c r="B544">
        <v>543</v>
      </c>
      <c r="C544" s="1" t="s">
        <v>15</v>
      </c>
      <c r="D544" t="s">
        <v>22</v>
      </c>
      <c r="E544" t="s">
        <v>97</v>
      </c>
      <c r="F544" t="s">
        <v>105</v>
      </c>
      <c r="G544" t="s">
        <v>110</v>
      </c>
      <c r="H544" t="s">
        <v>114</v>
      </c>
      <c r="I544" t="s">
        <v>27</v>
      </c>
      <c r="J544" s="2">
        <v>476892.74</v>
      </c>
    </row>
    <row r="545" spans="2:10" x14ac:dyDescent="0.3">
      <c r="B545">
        <v>544</v>
      </c>
      <c r="C545" s="1" t="s">
        <v>15</v>
      </c>
      <c r="D545" t="s">
        <v>22</v>
      </c>
      <c r="E545" t="s">
        <v>97</v>
      </c>
      <c r="F545" t="s">
        <v>105</v>
      </c>
      <c r="G545" t="s">
        <v>110</v>
      </c>
      <c r="H545" t="s">
        <v>115</v>
      </c>
      <c r="I545" t="s">
        <v>23</v>
      </c>
      <c r="J545" s="2">
        <v>867517.38</v>
      </c>
    </row>
    <row r="546" spans="2:10" x14ac:dyDescent="0.3">
      <c r="B546">
        <v>545</v>
      </c>
      <c r="C546" s="1" t="s">
        <v>15</v>
      </c>
      <c r="D546" t="s">
        <v>22</v>
      </c>
      <c r="E546" t="s">
        <v>97</v>
      </c>
      <c r="F546" t="s">
        <v>105</v>
      </c>
      <c r="G546" t="s">
        <v>110</v>
      </c>
      <c r="H546" t="s">
        <v>115</v>
      </c>
      <c r="I546" t="s">
        <v>24</v>
      </c>
      <c r="J546" s="2">
        <v>1033044.74</v>
      </c>
    </row>
    <row r="547" spans="2:10" x14ac:dyDescent="0.3">
      <c r="B547">
        <v>546</v>
      </c>
      <c r="C547" s="1" t="s">
        <v>15</v>
      </c>
      <c r="D547" t="s">
        <v>22</v>
      </c>
      <c r="E547" t="s">
        <v>97</v>
      </c>
      <c r="F547" t="s">
        <v>105</v>
      </c>
      <c r="G547" t="s">
        <v>110</v>
      </c>
      <c r="H547" t="s">
        <v>115</v>
      </c>
      <c r="I547" t="s">
        <v>25</v>
      </c>
      <c r="J547" s="2">
        <v>838855.14</v>
      </c>
    </row>
    <row r="548" spans="2:10" x14ac:dyDescent="0.3">
      <c r="B548">
        <v>547</v>
      </c>
      <c r="C548" s="1" t="s">
        <v>15</v>
      </c>
      <c r="D548" t="s">
        <v>22</v>
      </c>
      <c r="E548" t="s">
        <v>97</v>
      </c>
      <c r="F548" t="s">
        <v>105</v>
      </c>
      <c r="G548" t="s">
        <v>110</v>
      </c>
      <c r="H548" t="s">
        <v>115</v>
      </c>
      <c r="I548" t="s">
        <v>26</v>
      </c>
      <c r="J548" s="2">
        <v>821879</v>
      </c>
    </row>
    <row r="549" spans="2:10" x14ac:dyDescent="0.3">
      <c r="B549">
        <v>548</v>
      </c>
      <c r="C549" s="1" t="s">
        <v>15</v>
      </c>
      <c r="D549" t="s">
        <v>22</v>
      </c>
      <c r="E549" t="s">
        <v>97</v>
      </c>
      <c r="F549" t="s">
        <v>105</v>
      </c>
      <c r="G549" t="s">
        <v>110</v>
      </c>
      <c r="H549" t="s">
        <v>115</v>
      </c>
      <c r="I549" t="s">
        <v>27</v>
      </c>
      <c r="J549" s="2">
        <v>577880</v>
      </c>
    </row>
    <row r="550" spans="2:10" x14ac:dyDescent="0.3">
      <c r="B550">
        <v>549</v>
      </c>
      <c r="C550" s="1" t="s">
        <v>15</v>
      </c>
      <c r="D550" t="s">
        <v>22</v>
      </c>
      <c r="E550" t="s">
        <v>97</v>
      </c>
      <c r="F550" t="s">
        <v>105</v>
      </c>
      <c r="G550" t="s">
        <v>110</v>
      </c>
      <c r="H550" t="s">
        <v>169</v>
      </c>
      <c r="I550" t="s">
        <v>23</v>
      </c>
      <c r="J550" s="2">
        <v>0</v>
      </c>
    </row>
    <row r="551" spans="2:10" x14ac:dyDescent="0.3">
      <c r="B551">
        <v>550</v>
      </c>
      <c r="C551" s="1" t="s">
        <v>15</v>
      </c>
      <c r="D551" t="s">
        <v>22</v>
      </c>
      <c r="E551" t="s">
        <v>97</v>
      </c>
      <c r="F551" t="s">
        <v>105</v>
      </c>
      <c r="G551" t="s">
        <v>110</v>
      </c>
      <c r="H551" t="s">
        <v>169</v>
      </c>
      <c r="I551" t="s">
        <v>24</v>
      </c>
      <c r="J551" s="2">
        <v>0</v>
      </c>
    </row>
    <row r="552" spans="2:10" x14ac:dyDescent="0.3">
      <c r="B552">
        <v>551</v>
      </c>
      <c r="C552" s="1" t="s">
        <v>15</v>
      </c>
      <c r="D552" t="s">
        <v>22</v>
      </c>
      <c r="E552" t="s">
        <v>97</v>
      </c>
      <c r="F552" t="s">
        <v>105</v>
      </c>
      <c r="G552" t="s">
        <v>110</v>
      </c>
      <c r="H552" t="s">
        <v>169</v>
      </c>
      <c r="I552" t="s">
        <v>25</v>
      </c>
      <c r="J552" s="2">
        <v>0</v>
      </c>
    </row>
    <row r="553" spans="2:10" x14ac:dyDescent="0.3">
      <c r="B553">
        <v>552</v>
      </c>
      <c r="C553" s="1" t="s">
        <v>15</v>
      </c>
      <c r="D553" t="s">
        <v>22</v>
      </c>
      <c r="E553" t="s">
        <v>97</v>
      </c>
      <c r="F553" t="s">
        <v>105</v>
      </c>
      <c r="G553" t="s">
        <v>110</v>
      </c>
      <c r="H553" t="s">
        <v>169</v>
      </c>
      <c r="I553" t="s">
        <v>26</v>
      </c>
      <c r="J553" s="2">
        <v>0</v>
      </c>
    </row>
    <row r="554" spans="2:10" x14ac:dyDescent="0.3">
      <c r="B554">
        <v>553</v>
      </c>
      <c r="C554" s="1" t="s">
        <v>15</v>
      </c>
      <c r="D554" t="s">
        <v>22</v>
      </c>
      <c r="E554" t="s">
        <v>97</v>
      </c>
      <c r="F554" t="s">
        <v>105</v>
      </c>
      <c r="G554" t="s">
        <v>110</v>
      </c>
      <c r="H554" t="s">
        <v>169</v>
      </c>
      <c r="I554" t="s">
        <v>27</v>
      </c>
      <c r="J554" s="2">
        <v>0</v>
      </c>
    </row>
    <row r="555" spans="2:10" x14ac:dyDescent="0.3">
      <c r="B555">
        <v>554</v>
      </c>
      <c r="C555" s="1" t="s">
        <v>15</v>
      </c>
      <c r="D555" t="s">
        <v>22</v>
      </c>
      <c r="E555" t="s">
        <v>97</v>
      </c>
      <c r="F555" t="s">
        <v>105</v>
      </c>
      <c r="G555" t="s">
        <v>110</v>
      </c>
      <c r="H555" t="s">
        <v>116</v>
      </c>
      <c r="I555" t="s">
        <v>23</v>
      </c>
      <c r="J555" s="2">
        <v>348618.99</v>
      </c>
    </row>
    <row r="556" spans="2:10" x14ac:dyDescent="0.3">
      <c r="B556">
        <v>555</v>
      </c>
      <c r="C556" s="1" t="s">
        <v>15</v>
      </c>
      <c r="D556" t="s">
        <v>22</v>
      </c>
      <c r="E556" t="s">
        <v>97</v>
      </c>
      <c r="F556" t="s">
        <v>105</v>
      </c>
      <c r="G556" t="s">
        <v>110</v>
      </c>
      <c r="H556" t="s">
        <v>116</v>
      </c>
      <c r="I556" t="s">
        <v>24</v>
      </c>
      <c r="J556" s="2">
        <v>426500.84</v>
      </c>
    </row>
    <row r="557" spans="2:10" x14ac:dyDescent="0.3">
      <c r="B557">
        <v>556</v>
      </c>
      <c r="C557" s="1" t="s">
        <v>15</v>
      </c>
      <c r="D557" t="s">
        <v>22</v>
      </c>
      <c r="E557" t="s">
        <v>97</v>
      </c>
      <c r="F557" t="s">
        <v>105</v>
      </c>
      <c r="G557" t="s">
        <v>110</v>
      </c>
      <c r="H557" t="s">
        <v>116</v>
      </c>
      <c r="I557" t="s">
        <v>25</v>
      </c>
      <c r="J557" s="2">
        <v>415437.95</v>
      </c>
    </row>
    <row r="558" spans="2:10" x14ac:dyDescent="0.3">
      <c r="B558">
        <v>557</v>
      </c>
      <c r="C558" s="1" t="s">
        <v>15</v>
      </c>
      <c r="D558" t="s">
        <v>22</v>
      </c>
      <c r="E558" t="s">
        <v>97</v>
      </c>
      <c r="F558" t="s">
        <v>105</v>
      </c>
      <c r="G558" t="s">
        <v>110</v>
      </c>
      <c r="H558" t="s">
        <v>116</v>
      </c>
      <c r="I558" t="s">
        <v>26</v>
      </c>
      <c r="J558" s="2">
        <v>401366.06</v>
      </c>
    </row>
    <row r="559" spans="2:10" x14ac:dyDescent="0.3">
      <c r="B559">
        <v>558</v>
      </c>
      <c r="C559" s="1" t="s">
        <v>15</v>
      </c>
      <c r="D559" t="s">
        <v>22</v>
      </c>
      <c r="E559" t="s">
        <v>97</v>
      </c>
      <c r="F559" t="s">
        <v>105</v>
      </c>
      <c r="G559" t="s">
        <v>110</v>
      </c>
      <c r="H559" t="s">
        <v>116</v>
      </c>
      <c r="I559" t="s">
        <v>27</v>
      </c>
      <c r="J559" s="2">
        <v>271966.42</v>
      </c>
    </row>
    <row r="560" spans="2:10" x14ac:dyDescent="0.3">
      <c r="B560">
        <v>559</v>
      </c>
      <c r="C560" s="1" t="s">
        <v>15</v>
      </c>
      <c r="D560" t="s">
        <v>22</v>
      </c>
      <c r="E560" t="s">
        <v>97</v>
      </c>
      <c r="F560" t="s">
        <v>105</v>
      </c>
      <c r="G560" t="s">
        <v>110</v>
      </c>
      <c r="H560" t="s">
        <v>117</v>
      </c>
      <c r="I560" t="s">
        <v>23</v>
      </c>
      <c r="J560" s="2">
        <v>13026.14</v>
      </c>
    </row>
    <row r="561" spans="2:10" x14ac:dyDescent="0.3">
      <c r="B561">
        <v>560</v>
      </c>
      <c r="C561" s="1" t="s">
        <v>15</v>
      </c>
      <c r="D561" t="s">
        <v>22</v>
      </c>
      <c r="E561" t="s">
        <v>97</v>
      </c>
      <c r="F561" t="s">
        <v>105</v>
      </c>
      <c r="G561" t="s">
        <v>110</v>
      </c>
      <c r="H561" t="s">
        <v>117</v>
      </c>
      <c r="I561" t="s">
        <v>24</v>
      </c>
      <c r="J561" s="2">
        <v>15440.29</v>
      </c>
    </row>
    <row r="562" spans="2:10" x14ac:dyDescent="0.3">
      <c r="B562">
        <v>561</v>
      </c>
      <c r="C562" s="1" t="s">
        <v>15</v>
      </c>
      <c r="D562" t="s">
        <v>22</v>
      </c>
      <c r="E562" t="s">
        <v>97</v>
      </c>
      <c r="F562" t="s">
        <v>105</v>
      </c>
      <c r="G562" t="s">
        <v>110</v>
      </c>
      <c r="H562" t="s">
        <v>117</v>
      </c>
      <c r="I562" t="s">
        <v>25</v>
      </c>
      <c r="J562" s="2">
        <v>12880.89</v>
      </c>
    </row>
    <row r="563" spans="2:10" x14ac:dyDescent="0.3">
      <c r="B563">
        <v>562</v>
      </c>
      <c r="C563" s="1" t="s">
        <v>15</v>
      </c>
      <c r="D563" t="s">
        <v>22</v>
      </c>
      <c r="E563" t="s">
        <v>97</v>
      </c>
      <c r="F563" t="s">
        <v>105</v>
      </c>
      <c r="G563" t="s">
        <v>110</v>
      </c>
      <c r="H563" t="s">
        <v>117</v>
      </c>
      <c r="I563" t="s">
        <v>26</v>
      </c>
      <c r="J563" s="2">
        <v>0</v>
      </c>
    </row>
    <row r="564" spans="2:10" x14ac:dyDescent="0.3">
      <c r="B564">
        <v>563</v>
      </c>
      <c r="C564" s="1" t="s">
        <v>15</v>
      </c>
      <c r="D564" t="s">
        <v>22</v>
      </c>
      <c r="E564" t="s">
        <v>97</v>
      </c>
      <c r="F564" t="s">
        <v>105</v>
      </c>
      <c r="G564" t="s">
        <v>110</v>
      </c>
      <c r="H564" t="s">
        <v>117</v>
      </c>
      <c r="I564" t="s">
        <v>27</v>
      </c>
      <c r="J564" s="2">
        <v>8354.0499999999993</v>
      </c>
    </row>
    <row r="565" spans="2:10" x14ac:dyDescent="0.3">
      <c r="B565">
        <v>564</v>
      </c>
      <c r="C565" s="1" t="s">
        <v>15</v>
      </c>
      <c r="D565" t="s">
        <v>22</v>
      </c>
      <c r="E565" t="s">
        <v>97</v>
      </c>
      <c r="F565" t="s">
        <v>105</v>
      </c>
      <c r="G565" t="s">
        <v>110</v>
      </c>
      <c r="H565" t="s">
        <v>118</v>
      </c>
      <c r="I565" t="s">
        <v>23</v>
      </c>
      <c r="J565" s="2">
        <v>798979.46</v>
      </c>
    </row>
    <row r="566" spans="2:10" x14ac:dyDescent="0.3">
      <c r="B566">
        <v>565</v>
      </c>
      <c r="C566" s="1" t="s">
        <v>15</v>
      </c>
      <c r="D566" t="s">
        <v>22</v>
      </c>
      <c r="E566" t="s">
        <v>97</v>
      </c>
      <c r="F566" t="s">
        <v>105</v>
      </c>
      <c r="G566" t="s">
        <v>110</v>
      </c>
      <c r="H566" t="s">
        <v>118</v>
      </c>
      <c r="I566" t="s">
        <v>24</v>
      </c>
      <c r="J566" s="2">
        <v>430103.37</v>
      </c>
    </row>
    <row r="567" spans="2:10" x14ac:dyDescent="0.3">
      <c r="B567">
        <v>566</v>
      </c>
      <c r="C567" s="1" t="s">
        <v>15</v>
      </c>
      <c r="D567" t="s">
        <v>22</v>
      </c>
      <c r="E567" t="s">
        <v>97</v>
      </c>
      <c r="F567" t="s">
        <v>105</v>
      </c>
      <c r="G567" t="s">
        <v>110</v>
      </c>
      <c r="H567" t="s">
        <v>118</v>
      </c>
      <c r="I567" t="s">
        <v>25</v>
      </c>
      <c r="J567" s="2">
        <v>475803.33</v>
      </c>
    </row>
    <row r="568" spans="2:10" x14ac:dyDescent="0.3">
      <c r="B568">
        <v>567</v>
      </c>
      <c r="C568" s="1" t="s">
        <v>15</v>
      </c>
      <c r="D568" t="s">
        <v>22</v>
      </c>
      <c r="E568" t="s">
        <v>97</v>
      </c>
      <c r="F568" t="s">
        <v>105</v>
      </c>
      <c r="G568" t="s">
        <v>110</v>
      </c>
      <c r="H568" t="s">
        <v>118</v>
      </c>
      <c r="I568" t="s">
        <v>26</v>
      </c>
      <c r="J568" s="2">
        <v>438722.44</v>
      </c>
    </row>
    <row r="569" spans="2:10" x14ac:dyDescent="0.3">
      <c r="B569">
        <v>568</v>
      </c>
      <c r="C569" s="1" t="s">
        <v>15</v>
      </c>
      <c r="D569" t="s">
        <v>22</v>
      </c>
      <c r="E569" t="s">
        <v>97</v>
      </c>
      <c r="F569" t="s">
        <v>105</v>
      </c>
      <c r="G569" t="s">
        <v>110</v>
      </c>
      <c r="H569" t="s">
        <v>118</v>
      </c>
      <c r="I569" t="s">
        <v>27</v>
      </c>
      <c r="J569" s="2">
        <v>269816.43</v>
      </c>
    </row>
    <row r="570" spans="2:10" x14ac:dyDescent="0.3">
      <c r="B570">
        <v>569</v>
      </c>
      <c r="C570" s="1" t="s">
        <v>15</v>
      </c>
      <c r="D570" t="s">
        <v>22</v>
      </c>
      <c r="E570" t="s">
        <v>97</v>
      </c>
      <c r="F570" t="s">
        <v>105</v>
      </c>
      <c r="G570" t="s">
        <v>110</v>
      </c>
      <c r="H570" t="s">
        <v>170</v>
      </c>
      <c r="I570" t="s">
        <v>23</v>
      </c>
      <c r="J570" s="2">
        <v>36907.269999999997</v>
      </c>
    </row>
    <row r="571" spans="2:10" x14ac:dyDescent="0.3">
      <c r="B571">
        <v>570</v>
      </c>
      <c r="C571" s="1" t="s">
        <v>15</v>
      </c>
      <c r="D571" t="s">
        <v>22</v>
      </c>
      <c r="E571" t="s">
        <v>97</v>
      </c>
      <c r="F571" t="s">
        <v>105</v>
      </c>
      <c r="G571" t="s">
        <v>110</v>
      </c>
      <c r="H571" t="s">
        <v>170</v>
      </c>
      <c r="I571" t="s">
        <v>24</v>
      </c>
      <c r="J571" s="2">
        <v>40807.21</v>
      </c>
    </row>
    <row r="572" spans="2:10" x14ac:dyDescent="0.3">
      <c r="B572">
        <v>571</v>
      </c>
      <c r="C572" s="1" t="s">
        <v>15</v>
      </c>
      <c r="D572" t="s">
        <v>22</v>
      </c>
      <c r="E572" t="s">
        <v>97</v>
      </c>
      <c r="F572" t="s">
        <v>105</v>
      </c>
      <c r="G572" t="s">
        <v>110</v>
      </c>
      <c r="H572" t="s">
        <v>170</v>
      </c>
      <c r="I572" t="s">
        <v>25</v>
      </c>
      <c r="J572" s="2">
        <v>41017.019999999997</v>
      </c>
    </row>
    <row r="573" spans="2:10" x14ac:dyDescent="0.3">
      <c r="B573">
        <v>572</v>
      </c>
      <c r="C573" s="1" t="s">
        <v>15</v>
      </c>
      <c r="D573" t="s">
        <v>22</v>
      </c>
      <c r="E573" t="s">
        <v>97</v>
      </c>
      <c r="F573" t="s">
        <v>105</v>
      </c>
      <c r="G573" t="s">
        <v>110</v>
      </c>
      <c r="H573" t="s">
        <v>170</v>
      </c>
      <c r="I573" t="s">
        <v>26</v>
      </c>
      <c r="J573" s="2">
        <v>40772.11</v>
      </c>
    </row>
    <row r="574" spans="2:10" x14ac:dyDescent="0.3">
      <c r="B574">
        <v>573</v>
      </c>
      <c r="C574" s="1" t="s">
        <v>15</v>
      </c>
      <c r="D574" t="s">
        <v>22</v>
      </c>
      <c r="E574" t="s">
        <v>97</v>
      </c>
      <c r="F574" t="s">
        <v>105</v>
      </c>
      <c r="G574" t="s">
        <v>110</v>
      </c>
      <c r="H574" t="s">
        <v>170</v>
      </c>
      <c r="I574" t="s">
        <v>27</v>
      </c>
      <c r="J574" s="2">
        <v>51925.49</v>
      </c>
    </row>
    <row r="575" spans="2:10" x14ac:dyDescent="0.3">
      <c r="B575">
        <v>574</v>
      </c>
      <c r="C575" s="1" t="s">
        <v>15</v>
      </c>
      <c r="D575" t="s">
        <v>22</v>
      </c>
      <c r="E575" t="s">
        <v>97</v>
      </c>
      <c r="F575" t="s">
        <v>105</v>
      </c>
      <c r="G575" t="s">
        <v>110</v>
      </c>
      <c r="H575" t="s">
        <v>119</v>
      </c>
      <c r="I575" t="s">
        <v>23</v>
      </c>
      <c r="J575" s="2">
        <v>78091.960000000006</v>
      </c>
    </row>
    <row r="576" spans="2:10" x14ac:dyDescent="0.3">
      <c r="B576">
        <v>575</v>
      </c>
      <c r="C576" s="1" t="s">
        <v>15</v>
      </c>
      <c r="D576" t="s">
        <v>22</v>
      </c>
      <c r="E576" t="s">
        <v>97</v>
      </c>
      <c r="F576" t="s">
        <v>105</v>
      </c>
      <c r="G576" t="s">
        <v>110</v>
      </c>
      <c r="H576" t="s">
        <v>119</v>
      </c>
      <c r="I576" t="s">
        <v>24</v>
      </c>
      <c r="J576" s="2">
        <v>89256.93</v>
      </c>
    </row>
    <row r="577" spans="2:10" x14ac:dyDescent="0.3">
      <c r="B577">
        <v>576</v>
      </c>
      <c r="C577" s="1" t="s">
        <v>15</v>
      </c>
      <c r="D577" t="s">
        <v>22</v>
      </c>
      <c r="E577" t="s">
        <v>97</v>
      </c>
      <c r="F577" t="s">
        <v>105</v>
      </c>
      <c r="G577" t="s">
        <v>110</v>
      </c>
      <c r="H577" t="s">
        <v>119</v>
      </c>
      <c r="I577" t="s">
        <v>25</v>
      </c>
      <c r="J577" s="2">
        <v>66927.070000000007</v>
      </c>
    </row>
    <row r="578" spans="2:10" x14ac:dyDescent="0.3">
      <c r="B578">
        <v>577</v>
      </c>
      <c r="C578" s="1" t="s">
        <v>15</v>
      </c>
      <c r="D578" t="s">
        <v>22</v>
      </c>
      <c r="E578" t="s">
        <v>97</v>
      </c>
      <c r="F578" t="s">
        <v>105</v>
      </c>
      <c r="G578" t="s">
        <v>110</v>
      </c>
      <c r="H578" t="s">
        <v>119</v>
      </c>
      <c r="I578" t="s">
        <v>26</v>
      </c>
      <c r="J578" s="2">
        <v>74087.429999999993</v>
      </c>
    </row>
    <row r="579" spans="2:10" x14ac:dyDescent="0.3">
      <c r="B579">
        <v>578</v>
      </c>
      <c r="C579" s="1" t="s">
        <v>15</v>
      </c>
      <c r="D579" t="s">
        <v>22</v>
      </c>
      <c r="E579" t="s">
        <v>97</v>
      </c>
      <c r="F579" t="s">
        <v>105</v>
      </c>
      <c r="G579" t="s">
        <v>110</v>
      </c>
      <c r="H579" t="s">
        <v>119</v>
      </c>
      <c r="I579" t="s">
        <v>27</v>
      </c>
      <c r="J579" s="2">
        <v>80498.53</v>
      </c>
    </row>
    <row r="580" spans="2:10" x14ac:dyDescent="0.3">
      <c r="B580">
        <v>579</v>
      </c>
      <c r="C580" s="1" t="s">
        <v>15</v>
      </c>
      <c r="D580" t="s">
        <v>22</v>
      </c>
      <c r="E580" t="s">
        <v>97</v>
      </c>
      <c r="F580" t="s">
        <v>105</v>
      </c>
      <c r="G580" t="s">
        <v>110</v>
      </c>
      <c r="H580" t="s">
        <v>120</v>
      </c>
      <c r="I580" t="s">
        <v>23</v>
      </c>
      <c r="J580" s="2">
        <v>30000</v>
      </c>
    </row>
    <row r="581" spans="2:10" x14ac:dyDescent="0.3">
      <c r="B581">
        <v>580</v>
      </c>
      <c r="C581" s="1" t="s">
        <v>15</v>
      </c>
      <c r="D581" t="s">
        <v>22</v>
      </c>
      <c r="E581" t="s">
        <v>97</v>
      </c>
      <c r="F581" t="s">
        <v>105</v>
      </c>
      <c r="G581" t="s">
        <v>110</v>
      </c>
      <c r="H581" t="s">
        <v>120</v>
      </c>
      <c r="I581" t="s">
        <v>24</v>
      </c>
      <c r="J581" s="2">
        <v>34905</v>
      </c>
    </row>
    <row r="582" spans="2:10" x14ac:dyDescent="0.3">
      <c r="B582">
        <v>581</v>
      </c>
      <c r="C582" s="1" t="s">
        <v>15</v>
      </c>
      <c r="D582" t="s">
        <v>22</v>
      </c>
      <c r="E582" t="s">
        <v>97</v>
      </c>
      <c r="F582" t="s">
        <v>105</v>
      </c>
      <c r="G582" t="s">
        <v>110</v>
      </c>
      <c r="H582" t="s">
        <v>120</v>
      </c>
      <c r="I582" t="s">
        <v>25</v>
      </c>
      <c r="J582" s="2">
        <v>29229</v>
      </c>
    </row>
    <row r="583" spans="2:10" x14ac:dyDescent="0.3">
      <c r="B583">
        <v>582</v>
      </c>
      <c r="C583" s="1" t="s">
        <v>15</v>
      </c>
      <c r="D583" t="s">
        <v>22</v>
      </c>
      <c r="E583" t="s">
        <v>97</v>
      </c>
      <c r="F583" t="s">
        <v>105</v>
      </c>
      <c r="G583" t="s">
        <v>110</v>
      </c>
      <c r="H583" t="s">
        <v>120</v>
      </c>
      <c r="I583" t="s">
        <v>26</v>
      </c>
      <c r="J583" s="2">
        <v>29312</v>
      </c>
    </row>
    <row r="584" spans="2:10" x14ac:dyDescent="0.3">
      <c r="B584">
        <v>583</v>
      </c>
      <c r="C584" s="1" t="s">
        <v>15</v>
      </c>
      <c r="D584" t="s">
        <v>22</v>
      </c>
      <c r="E584" t="s">
        <v>97</v>
      </c>
      <c r="F584" t="s">
        <v>105</v>
      </c>
      <c r="G584" t="s">
        <v>110</v>
      </c>
      <c r="H584" t="s">
        <v>120</v>
      </c>
      <c r="I584" t="s">
        <v>27</v>
      </c>
      <c r="J584" s="2">
        <v>67575</v>
      </c>
    </row>
    <row r="585" spans="2:10" x14ac:dyDescent="0.3">
      <c r="B585">
        <v>584</v>
      </c>
      <c r="C585" s="1" t="s">
        <v>15</v>
      </c>
      <c r="D585" t="s">
        <v>22</v>
      </c>
      <c r="E585" t="s">
        <v>97</v>
      </c>
      <c r="F585" t="s">
        <v>105</v>
      </c>
      <c r="G585" t="s">
        <v>110</v>
      </c>
      <c r="H585" t="s">
        <v>121</v>
      </c>
      <c r="I585" t="s">
        <v>23</v>
      </c>
      <c r="J585" s="2">
        <v>319451.08</v>
      </c>
    </row>
    <row r="586" spans="2:10" x14ac:dyDescent="0.3">
      <c r="B586">
        <v>585</v>
      </c>
      <c r="C586" s="1" t="s">
        <v>15</v>
      </c>
      <c r="D586" t="s">
        <v>22</v>
      </c>
      <c r="E586" t="s">
        <v>97</v>
      </c>
      <c r="F586" t="s">
        <v>105</v>
      </c>
      <c r="G586" t="s">
        <v>110</v>
      </c>
      <c r="H586" t="s">
        <v>121</v>
      </c>
      <c r="I586" t="s">
        <v>24</v>
      </c>
      <c r="J586" s="2">
        <v>443856.33</v>
      </c>
    </row>
    <row r="587" spans="2:10" x14ac:dyDescent="0.3">
      <c r="B587">
        <v>586</v>
      </c>
      <c r="C587" s="1" t="s">
        <v>15</v>
      </c>
      <c r="D587" t="s">
        <v>22</v>
      </c>
      <c r="E587" t="s">
        <v>97</v>
      </c>
      <c r="F587" t="s">
        <v>105</v>
      </c>
      <c r="G587" t="s">
        <v>110</v>
      </c>
      <c r="H587" t="s">
        <v>121</v>
      </c>
      <c r="I587" t="s">
        <v>25</v>
      </c>
      <c r="J587" s="2">
        <v>305156.59000000003</v>
      </c>
    </row>
    <row r="588" spans="2:10" x14ac:dyDescent="0.3">
      <c r="B588">
        <v>587</v>
      </c>
      <c r="C588" s="1" t="s">
        <v>15</v>
      </c>
      <c r="D588" t="s">
        <v>22</v>
      </c>
      <c r="E588" t="s">
        <v>97</v>
      </c>
      <c r="F588" t="s">
        <v>105</v>
      </c>
      <c r="G588" t="s">
        <v>110</v>
      </c>
      <c r="H588" t="s">
        <v>121</v>
      </c>
      <c r="I588" t="s">
        <v>26</v>
      </c>
      <c r="J588" s="2">
        <v>369513.61</v>
      </c>
    </row>
    <row r="589" spans="2:10" x14ac:dyDescent="0.3">
      <c r="B589">
        <v>588</v>
      </c>
      <c r="C589" s="1" t="s">
        <v>15</v>
      </c>
      <c r="D589" t="s">
        <v>22</v>
      </c>
      <c r="E589" t="s">
        <v>97</v>
      </c>
      <c r="F589" t="s">
        <v>105</v>
      </c>
      <c r="G589" t="s">
        <v>110</v>
      </c>
      <c r="H589" t="s">
        <v>121</v>
      </c>
      <c r="I589" t="s">
        <v>27</v>
      </c>
      <c r="J589" s="2">
        <v>345656.38</v>
      </c>
    </row>
    <row r="590" spans="2:10" x14ac:dyDescent="0.3">
      <c r="B590">
        <v>589</v>
      </c>
      <c r="C590" s="1" t="s">
        <v>15</v>
      </c>
      <c r="D590" t="s">
        <v>22</v>
      </c>
      <c r="E590" t="s">
        <v>97</v>
      </c>
      <c r="F590" t="s">
        <v>105</v>
      </c>
      <c r="G590" t="s">
        <v>110</v>
      </c>
      <c r="H590" t="s">
        <v>171</v>
      </c>
      <c r="I590" t="s">
        <v>23</v>
      </c>
      <c r="J590" s="2">
        <v>56043.99</v>
      </c>
    </row>
    <row r="591" spans="2:10" x14ac:dyDescent="0.3">
      <c r="B591">
        <v>590</v>
      </c>
      <c r="C591" s="1" t="s">
        <v>15</v>
      </c>
      <c r="D591" t="s">
        <v>22</v>
      </c>
      <c r="E591" t="s">
        <v>97</v>
      </c>
      <c r="F591" t="s">
        <v>105</v>
      </c>
      <c r="G591" t="s">
        <v>110</v>
      </c>
      <c r="H591" t="s">
        <v>171</v>
      </c>
      <c r="I591" t="s">
        <v>24</v>
      </c>
      <c r="J591" s="2">
        <v>33042.43</v>
      </c>
    </row>
    <row r="592" spans="2:10" x14ac:dyDescent="0.3">
      <c r="B592">
        <v>591</v>
      </c>
      <c r="C592" s="1" t="s">
        <v>15</v>
      </c>
      <c r="D592" t="s">
        <v>22</v>
      </c>
      <c r="E592" t="s">
        <v>97</v>
      </c>
      <c r="F592" t="s">
        <v>105</v>
      </c>
      <c r="G592" t="s">
        <v>110</v>
      </c>
      <c r="H592" t="s">
        <v>171</v>
      </c>
      <c r="I592" t="s">
        <v>25</v>
      </c>
      <c r="J592" s="2">
        <v>62912.89</v>
      </c>
    </row>
    <row r="593" spans="2:10" x14ac:dyDescent="0.3">
      <c r="B593">
        <v>592</v>
      </c>
      <c r="C593" s="1" t="s">
        <v>15</v>
      </c>
      <c r="D593" t="s">
        <v>22</v>
      </c>
      <c r="E593" t="s">
        <v>97</v>
      </c>
      <c r="F593" t="s">
        <v>105</v>
      </c>
      <c r="G593" t="s">
        <v>110</v>
      </c>
      <c r="H593" t="s">
        <v>171</v>
      </c>
      <c r="I593" t="s">
        <v>26</v>
      </c>
      <c r="J593" s="2">
        <v>14136.94</v>
      </c>
    </row>
    <row r="594" spans="2:10" x14ac:dyDescent="0.3">
      <c r="B594">
        <v>593</v>
      </c>
      <c r="C594" s="1" t="s">
        <v>15</v>
      </c>
      <c r="D594" t="s">
        <v>22</v>
      </c>
      <c r="E594" t="s">
        <v>97</v>
      </c>
      <c r="F594" t="s">
        <v>105</v>
      </c>
      <c r="G594" t="s">
        <v>110</v>
      </c>
      <c r="H594" t="s">
        <v>171</v>
      </c>
      <c r="I594" t="s">
        <v>27</v>
      </c>
      <c r="J594" s="2">
        <v>32029.56</v>
      </c>
    </row>
    <row r="595" spans="2:10" x14ac:dyDescent="0.3">
      <c r="B595">
        <v>594</v>
      </c>
      <c r="C595" s="1" t="s">
        <v>15</v>
      </c>
      <c r="D595" t="s">
        <v>22</v>
      </c>
      <c r="E595" t="s">
        <v>97</v>
      </c>
      <c r="F595" t="s">
        <v>105</v>
      </c>
      <c r="G595" t="s">
        <v>110</v>
      </c>
      <c r="H595" t="s">
        <v>122</v>
      </c>
      <c r="I595" t="s">
        <v>23</v>
      </c>
      <c r="J595" s="2">
        <v>127992</v>
      </c>
    </row>
    <row r="596" spans="2:10" x14ac:dyDescent="0.3">
      <c r="B596">
        <v>595</v>
      </c>
      <c r="C596" s="1" t="s">
        <v>15</v>
      </c>
      <c r="D596" t="s">
        <v>22</v>
      </c>
      <c r="E596" t="s">
        <v>97</v>
      </c>
      <c r="F596" t="s">
        <v>105</v>
      </c>
      <c r="G596" t="s">
        <v>110</v>
      </c>
      <c r="H596" t="s">
        <v>122</v>
      </c>
      <c r="I596" t="s">
        <v>24</v>
      </c>
      <c r="J596" s="2">
        <v>0</v>
      </c>
    </row>
    <row r="597" spans="2:10" x14ac:dyDescent="0.3">
      <c r="B597">
        <v>596</v>
      </c>
      <c r="C597" s="1" t="s">
        <v>15</v>
      </c>
      <c r="D597" t="s">
        <v>22</v>
      </c>
      <c r="E597" t="s">
        <v>97</v>
      </c>
      <c r="F597" t="s">
        <v>105</v>
      </c>
      <c r="G597" t="s">
        <v>110</v>
      </c>
      <c r="H597" t="s">
        <v>122</v>
      </c>
      <c r="I597" t="s">
        <v>25</v>
      </c>
      <c r="J597" s="2">
        <v>35818.980000000003</v>
      </c>
    </row>
    <row r="598" spans="2:10" x14ac:dyDescent="0.3">
      <c r="B598">
        <v>597</v>
      </c>
      <c r="C598" s="1" t="s">
        <v>15</v>
      </c>
      <c r="D598" t="s">
        <v>22</v>
      </c>
      <c r="E598" t="s">
        <v>97</v>
      </c>
      <c r="F598" t="s">
        <v>105</v>
      </c>
      <c r="G598" t="s">
        <v>110</v>
      </c>
      <c r="H598" t="s">
        <v>122</v>
      </c>
      <c r="I598" t="s">
        <v>26</v>
      </c>
      <c r="J598" s="2">
        <v>64482.04</v>
      </c>
    </row>
    <row r="599" spans="2:10" x14ac:dyDescent="0.3">
      <c r="B599">
        <v>598</v>
      </c>
      <c r="C599" s="1" t="s">
        <v>15</v>
      </c>
      <c r="D599" t="s">
        <v>22</v>
      </c>
      <c r="E599" t="s">
        <v>97</v>
      </c>
      <c r="F599" t="s">
        <v>105</v>
      </c>
      <c r="G599" t="s">
        <v>110</v>
      </c>
      <c r="H599" t="s">
        <v>122</v>
      </c>
      <c r="I599" t="s">
        <v>27</v>
      </c>
      <c r="J599" s="2">
        <v>0</v>
      </c>
    </row>
    <row r="600" spans="2:10" x14ac:dyDescent="0.3">
      <c r="B600">
        <v>599</v>
      </c>
      <c r="C600" s="1" t="s">
        <v>15</v>
      </c>
      <c r="D600" t="s">
        <v>22</v>
      </c>
      <c r="E600" t="s">
        <v>97</v>
      </c>
      <c r="F600" t="s">
        <v>105</v>
      </c>
      <c r="G600" t="s">
        <v>110</v>
      </c>
      <c r="H600" t="s">
        <v>123</v>
      </c>
      <c r="I600" t="s">
        <v>23</v>
      </c>
      <c r="J600" s="2">
        <v>0</v>
      </c>
    </row>
    <row r="601" spans="2:10" x14ac:dyDescent="0.3">
      <c r="B601">
        <v>600</v>
      </c>
      <c r="C601" s="1" t="s">
        <v>15</v>
      </c>
      <c r="D601" t="s">
        <v>22</v>
      </c>
      <c r="E601" t="s">
        <v>97</v>
      </c>
      <c r="F601" t="s">
        <v>105</v>
      </c>
      <c r="G601" t="s">
        <v>110</v>
      </c>
      <c r="H601" t="s">
        <v>123</v>
      </c>
      <c r="I601" t="s">
        <v>24</v>
      </c>
      <c r="J601" s="2">
        <v>12170.25</v>
      </c>
    </row>
    <row r="602" spans="2:10" x14ac:dyDescent="0.3">
      <c r="B602">
        <v>601</v>
      </c>
      <c r="C602" s="1" t="s">
        <v>15</v>
      </c>
      <c r="D602" t="s">
        <v>22</v>
      </c>
      <c r="E602" t="s">
        <v>97</v>
      </c>
      <c r="F602" t="s">
        <v>105</v>
      </c>
      <c r="G602" t="s">
        <v>110</v>
      </c>
      <c r="H602" t="s">
        <v>123</v>
      </c>
      <c r="I602" t="s">
        <v>25</v>
      </c>
      <c r="J602" s="2">
        <v>16468.12</v>
      </c>
    </row>
    <row r="603" spans="2:10" x14ac:dyDescent="0.3">
      <c r="B603">
        <v>602</v>
      </c>
      <c r="C603" s="1" t="s">
        <v>15</v>
      </c>
      <c r="D603" t="s">
        <v>22</v>
      </c>
      <c r="E603" t="s">
        <v>97</v>
      </c>
      <c r="F603" t="s">
        <v>105</v>
      </c>
      <c r="G603" t="s">
        <v>110</v>
      </c>
      <c r="H603" t="s">
        <v>123</v>
      </c>
      <c r="I603" t="s">
        <v>26</v>
      </c>
      <c r="J603" s="2">
        <v>20360.22</v>
      </c>
    </row>
    <row r="604" spans="2:10" x14ac:dyDescent="0.3">
      <c r="B604">
        <v>603</v>
      </c>
      <c r="C604" s="1" t="s">
        <v>15</v>
      </c>
      <c r="D604" t="s">
        <v>22</v>
      </c>
      <c r="E604" t="s">
        <v>97</v>
      </c>
      <c r="F604" t="s">
        <v>105</v>
      </c>
      <c r="G604" t="s">
        <v>110</v>
      </c>
      <c r="H604" t="s">
        <v>123</v>
      </c>
      <c r="I604" t="s">
        <v>27</v>
      </c>
      <c r="J604" s="2">
        <v>16329.48</v>
      </c>
    </row>
    <row r="605" spans="2:10" x14ac:dyDescent="0.3">
      <c r="B605">
        <v>604</v>
      </c>
      <c r="C605" s="1" t="s">
        <v>15</v>
      </c>
      <c r="D605" t="s">
        <v>22</v>
      </c>
      <c r="E605" t="s">
        <v>97</v>
      </c>
      <c r="F605" t="s">
        <v>105</v>
      </c>
      <c r="G605" t="s">
        <v>110</v>
      </c>
      <c r="H605" t="s">
        <v>172</v>
      </c>
      <c r="I605" t="s">
        <v>23</v>
      </c>
      <c r="J605" s="2">
        <v>0</v>
      </c>
    </row>
    <row r="606" spans="2:10" x14ac:dyDescent="0.3">
      <c r="B606">
        <v>605</v>
      </c>
      <c r="C606" s="1" t="s">
        <v>15</v>
      </c>
      <c r="D606" t="s">
        <v>22</v>
      </c>
      <c r="E606" t="s">
        <v>97</v>
      </c>
      <c r="F606" t="s">
        <v>105</v>
      </c>
      <c r="G606" t="s">
        <v>110</v>
      </c>
      <c r="H606" t="s">
        <v>172</v>
      </c>
      <c r="I606" t="s">
        <v>24</v>
      </c>
      <c r="J606" s="2">
        <v>0</v>
      </c>
    </row>
    <row r="607" spans="2:10" x14ac:dyDescent="0.3">
      <c r="B607">
        <v>606</v>
      </c>
      <c r="C607" s="1" t="s">
        <v>15</v>
      </c>
      <c r="D607" t="s">
        <v>22</v>
      </c>
      <c r="E607" t="s">
        <v>97</v>
      </c>
      <c r="F607" t="s">
        <v>105</v>
      </c>
      <c r="G607" t="s">
        <v>110</v>
      </c>
      <c r="H607" t="s">
        <v>172</v>
      </c>
      <c r="I607" t="s">
        <v>25</v>
      </c>
      <c r="J607" s="2">
        <v>0</v>
      </c>
    </row>
    <row r="608" spans="2:10" x14ac:dyDescent="0.3">
      <c r="B608">
        <v>607</v>
      </c>
      <c r="C608" s="1" t="s">
        <v>15</v>
      </c>
      <c r="D608" t="s">
        <v>22</v>
      </c>
      <c r="E608" t="s">
        <v>97</v>
      </c>
      <c r="F608" t="s">
        <v>105</v>
      </c>
      <c r="G608" t="s">
        <v>110</v>
      </c>
      <c r="H608" t="s">
        <v>172</v>
      </c>
      <c r="I608" t="s">
        <v>26</v>
      </c>
      <c r="J608" s="2">
        <v>0</v>
      </c>
    </row>
    <row r="609" spans="2:10" x14ac:dyDescent="0.3">
      <c r="B609">
        <v>608</v>
      </c>
      <c r="C609" s="1" t="s">
        <v>15</v>
      </c>
      <c r="D609" t="s">
        <v>22</v>
      </c>
      <c r="E609" t="s">
        <v>97</v>
      </c>
      <c r="F609" t="s">
        <v>105</v>
      </c>
      <c r="G609" t="s">
        <v>110</v>
      </c>
      <c r="H609" t="s">
        <v>172</v>
      </c>
      <c r="I609" t="s">
        <v>27</v>
      </c>
      <c r="J609" s="2">
        <v>0</v>
      </c>
    </row>
    <row r="610" spans="2:10" x14ac:dyDescent="0.3">
      <c r="B610">
        <v>609</v>
      </c>
      <c r="C610" s="1" t="s">
        <v>15</v>
      </c>
      <c r="D610" t="s">
        <v>22</v>
      </c>
      <c r="E610" t="s">
        <v>97</v>
      </c>
      <c r="F610" t="s">
        <v>105</v>
      </c>
      <c r="G610" t="s">
        <v>110</v>
      </c>
      <c r="H610" t="s">
        <v>124</v>
      </c>
      <c r="I610" t="s">
        <v>23</v>
      </c>
      <c r="J610" s="2">
        <v>999</v>
      </c>
    </row>
    <row r="611" spans="2:10" x14ac:dyDescent="0.3">
      <c r="B611">
        <v>610</v>
      </c>
      <c r="C611" s="1" t="s">
        <v>15</v>
      </c>
      <c r="D611" t="s">
        <v>22</v>
      </c>
      <c r="E611" t="s">
        <v>97</v>
      </c>
      <c r="F611" t="s">
        <v>105</v>
      </c>
      <c r="G611" t="s">
        <v>110</v>
      </c>
      <c r="H611" t="s">
        <v>124</v>
      </c>
      <c r="I611" t="s">
        <v>24</v>
      </c>
      <c r="J611" s="2">
        <v>1311</v>
      </c>
    </row>
    <row r="612" spans="2:10" x14ac:dyDescent="0.3">
      <c r="B612">
        <v>611</v>
      </c>
      <c r="C612" s="1" t="s">
        <v>15</v>
      </c>
      <c r="D612" t="s">
        <v>22</v>
      </c>
      <c r="E612" t="s">
        <v>97</v>
      </c>
      <c r="F612" t="s">
        <v>105</v>
      </c>
      <c r="G612" t="s">
        <v>110</v>
      </c>
      <c r="H612" t="s">
        <v>124</v>
      </c>
      <c r="I612" t="s">
        <v>25</v>
      </c>
      <c r="J612" s="2">
        <v>974</v>
      </c>
    </row>
    <row r="613" spans="2:10" x14ac:dyDescent="0.3">
      <c r="B613">
        <v>612</v>
      </c>
      <c r="C613" s="1" t="s">
        <v>15</v>
      </c>
      <c r="D613" t="s">
        <v>22</v>
      </c>
      <c r="E613" t="s">
        <v>97</v>
      </c>
      <c r="F613" t="s">
        <v>105</v>
      </c>
      <c r="G613" t="s">
        <v>110</v>
      </c>
      <c r="H613" t="s">
        <v>124</v>
      </c>
      <c r="I613" t="s">
        <v>26</v>
      </c>
      <c r="J613" s="2">
        <v>980</v>
      </c>
    </row>
    <row r="614" spans="2:10" x14ac:dyDescent="0.3">
      <c r="B614">
        <v>613</v>
      </c>
      <c r="C614" s="1" t="s">
        <v>15</v>
      </c>
      <c r="D614" t="s">
        <v>22</v>
      </c>
      <c r="E614" t="s">
        <v>97</v>
      </c>
      <c r="F614" t="s">
        <v>105</v>
      </c>
      <c r="G614" t="s">
        <v>110</v>
      </c>
      <c r="H614" t="s">
        <v>124</v>
      </c>
      <c r="I614" t="s">
        <v>27</v>
      </c>
      <c r="J614" s="2">
        <v>679</v>
      </c>
    </row>
    <row r="615" spans="2:10" x14ac:dyDescent="0.3">
      <c r="B615">
        <v>614</v>
      </c>
      <c r="C615" s="1" t="s">
        <v>15</v>
      </c>
      <c r="D615" t="s">
        <v>22</v>
      </c>
      <c r="E615" t="s">
        <v>97</v>
      </c>
      <c r="F615" t="s">
        <v>105</v>
      </c>
      <c r="G615" t="s">
        <v>110</v>
      </c>
      <c r="H615" t="s">
        <v>125</v>
      </c>
      <c r="I615" t="s">
        <v>23</v>
      </c>
      <c r="J615" s="2">
        <v>90519.15</v>
      </c>
    </row>
    <row r="616" spans="2:10" x14ac:dyDescent="0.3">
      <c r="B616">
        <v>615</v>
      </c>
      <c r="C616" s="1" t="s">
        <v>15</v>
      </c>
      <c r="D616" t="s">
        <v>22</v>
      </c>
      <c r="E616" t="s">
        <v>97</v>
      </c>
      <c r="F616" t="s">
        <v>105</v>
      </c>
      <c r="G616" t="s">
        <v>110</v>
      </c>
      <c r="H616" t="s">
        <v>125</v>
      </c>
      <c r="I616" t="s">
        <v>24</v>
      </c>
      <c r="J616" s="2">
        <v>92633.31</v>
      </c>
    </row>
    <row r="617" spans="2:10" x14ac:dyDescent="0.3">
      <c r="B617">
        <v>616</v>
      </c>
      <c r="C617" s="1" t="s">
        <v>15</v>
      </c>
      <c r="D617" t="s">
        <v>22</v>
      </c>
      <c r="E617" t="s">
        <v>97</v>
      </c>
      <c r="F617" t="s">
        <v>105</v>
      </c>
      <c r="G617" t="s">
        <v>110</v>
      </c>
      <c r="H617" t="s">
        <v>125</v>
      </c>
      <c r="I617" t="s">
        <v>25</v>
      </c>
      <c r="J617" s="2">
        <v>85446.68</v>
      </c>
    </row>
    <row r="618" spans="2:10" x14ac:dyDescent="0.3">
      <c r="B618">
        <v>617</v>
      </c>
      <c r="C618" s="1" t="s">
        <v>15</v>
      </c>
      <c r="D618" t="s">
        <v>22</v>
      </c>
      <c r="E618" t="s">
        <v>97</v>
      </c>
      <c r="F618" t="s">
        <v>105</v>
      </c>
      <c r="G618" t="s">
        <v>110</v>
      </c>
      <c r="H618" t="s">
        <v>125</v>
      </c>
      <c r="I618" t="s">
        <v>26</v>
      </c>
      <c r="J618" s="2">
        <v>86100.33</v>
      </c>
    </row>
    <row r="619" spans="2:10" x14ac:dyDescent="0.3">
      <c r="B619">
        <v>618</v>
      </c>
      <c r="C619" s="1" t="s">
        <v>15</v>
      </c>
      <c r="D619" t="s">
        <v>22</v>
      </c>
      <c r="E619" t="s">
        <v>97</v>
      </c>
      <c r="F619" t="s">
        <v>105</v>
      </c>
      <c r="G619" t="s">
        <v>110</v>
      </c>
      <c r="H619" t="s">
        <v>125</v>
      </c>
      <c r="I619" t="s">
        <v>27</v>
      </c>
      <c r="J619" s="2">
        <v>60329.68</v>
      </c>
    </row>
    <row r="620" spans="2:10" x14ac:dyDescent="0.3">
      <c r="B620">
        <v>619</v>
      </c>
      <c r="C620" s="1" t="s">
        <v>15</v>
      </c>
      <c r="D620" t="s">
        <v>22</v>
      </c>
      <c r="E620" t="s">
        <v>97</v>
      </c>
      <c r="F620" t="s">
        <v>105</v>
      </c>
      <c r="G620" t="s">
        <v>110</v>
      </c>
      <c r="H620" t="s">
        <v>173</v>
      </c>
      <c r="I620" t="s">
        <v>23</v>
      </c>
      <c r="J620" s="2">
        <v>173.86</v>
      </c>
    </row>
    <row r="621" spans="2:10" x14ac:dyDescent="0.3">
      <c r="B621">
        <v>620</v>
      </c>
      <c r="C621" s="1" t="s">
        <v>15</v>
      </c>
      <c r="D621" t="s">
        <v>22</v>
      </c>
      <c r="E621" t="s">
        <v>97</v>
      </c>
      <c r="F621" t="s">
        <v>105</v>
      </c>
      <c r="G621" t="s">
        <v>110</v>
      </c>
      <c r="H621" t="s">
        <v>173</v>
      </c>
      <c r="I621" t="s">
        <v>24</v>
      </c>
      <c r="J621" s="2">
        <v>0</v>
      </c>
    </row>
    <row r="622" spans="2:10" x14ac:dyDescent="0.3">
      <c r="B622">
        <v>621</v>
      </c>
      <c r="C622" s="1" t="s">
        <v>15</v>
      </c>
      <c r="D622" t="s">
        <v>22</v>
      </c>
      <c r="E622" t="s">
        <v>97</v>
      </c>
      <c r="F622" t="s">
        <v>105</v>
      </c>
      <c r="G622" t="s">
        <v>110</v>
      </c>
      <c r="H622" t="s">
        <v>173</v>
      </c>
      <c r="I622" t="s">
        <v>25</v>
      </c>
      <c r="J622" s="2">
        <v>0</v>
      </c>
    </row>
    <row r="623" spans="2:10" x14ac:dyDescent="0.3">
      <c r="B623">
        <v>622</v>
      </c>
      <c r="C623" s="1" t="s">
        <v>15</v>
      </c>
      <c r="D623" t="s">
        <v>22</v>
      </c>
      <c r="E623" t="s">
        <v>97</v>
      </c>
      <c r="F623" t="s">
        <v>105</v>
      </c>
      <c r="G623" t="s">
        <v>110</v>
      </c>
      <c r="H623" t="s">
        <v>173</v>
      </c>
      <c r="I623" t="s">
        <v>26</v>
      </c>
      <c r="J623" s="2">
        <v>0</v>
      </c>
    </row>
    <row r="624" spans="2:10" x14ac:dyDescent="0.3">
      <c r="B624">
        <v>623</v>
      </c>
      <c r="C624" s="1" t="s">
        <v>15</v>
      </c>
      <c r="D624" t="s">
        <v>22</v>
      </c>
      <c r="E624" t="s">
        <v>97</v>
      </c>
      <c r="F624" t="s">
        <v>105</v>
      </c>
      <c r="G624" t="s">
        <v>110</v>
      </c>
      <c r="H624" t="s">
        <v>173</v>
      </c>
      <c r="I624" t="s">
        <v>27</v>
      </c>
      <c r="J624" s="2">
        <v>0</v>
      </c>
    </row>
    <row r="625" spans="2:10" x14ac:dyDescent="0.3">
      <c r="B625">
        <v>624</v>
      </c>
      <c r="C625" s="1" t="s">
        <v>15</v>
      </c>
      <c r="D625" t="s">
        <v>22</v>
      </c>
      <c r="E625" t="s">
        <v>97</v>
      </c>
      <c r="F625" t="s">
        <v>105</v>
      </c>
      <c r="G625" t="s">
        <v>110</v>
      </c>
      <c r="H625" t="s">
        <v>174</v>
      </c>
      <c r="I625" t="s">
        <v>23</v>
      </c>
      <c r="J625" s="2">
        <v>12413.28</v>
      </c>
    </row>
    <row r="626" spans="2:10" x14ac:dyDescent="0.3">
      <c r="B626">
        <v>625</v>
      </c>
      <c r="C626" s="1" t="s">
        <v>15</v>
      </c>
      <c r="D626" t="s">
        <v>22</v>
      </c>
      <c r="E626" t="s">
        <v>97</v>
      </c>
      <c r="F626" t="s">
        <v>105</v>
      </c>
      <c r="G626" t="s">
        <v>110</v>
      </c>
      <c r="H626" t="s">
        <v>174</v>
      </c>
      <c r="I626" t="s">
        <v>24</v>
      </c>
      <c r="J626" s="2">
        <v>16005.34</v>
      </c>
    </row>
    <row r="627" spans="2:10" x14ac:dyDescent="0.3">
      <c r="B627">
        <v>626</v>
      </c>
      <c r="C627" s="1" t="s">
        <v>15</v>
      </c>
      <c r="D627" t="s">
        <v>22</v>
      </c>
      <c r="E627" t="s">
        <v>97</v>
      </c>
      <c r="F627" t="s">
        <v>105</v>
      </c>
      <c r="G627" t="s">
        <v>110</v>
      </c>
      <c r="H627" t="s">
        <v>174</v>
      </c>
      <c r="I627" t="s">
        <v>25</v>
      </c>
      <c r="J627" s="2">
        <v>10851.89</v>
      </c>
    </row>
    <row r="628" spans="2:10" x14ac:dyDescent="0.3">
      <c r="B628">
        <v>627</v>
      </c>
      <c r="C628" s="1" t="s">
        <v>15</v>
      </c>
      <c r="D628" t="s">
        <v>22</v>
      </c>
      <c r="E628" t="s">
        <v>97</v>
      </c>
      <c r="F628" t="s">
        <v>105</v>
      </c>
      <c r="G628" t="s">
        <v>110</v>
      </c>
      <c r="H628" t="s">
        <v>174</v>
      </c>
      <c r="I628" t="s">
        <v>26</v>
      </c>
      <c r="J628" s="2">
        <v>7705.26</v>
      </c>
    </row>
    <row r="629" spans="2:10" x14ac:dyDescent="0.3">
      <c r="B629">
        <v>628</v>
      </c>
      <c r="C629" s="1" t="s">
        <v>15</v>
      </c>
      <c r="D629" t="s">
        <v>22</v>
      </c>
      <c r="E629" t="s">
        <v>97</v>
      </c>
      <c r="F629" t="s">
        <v>105</v>
      </c>
      <c r="G629" t="s">
        <v>110</v>
      </c>
      <c r="H629" t="s">
        <v>174</v>
      </c>
      <c r="I629" t="s">
        <v>27</v>
      </c>
      <c r="J629" s="2">
        <v>7619.82</v>
      </c>
    </row>
    <row r="630" spans="2:10" x14ac:dyDescent="0.3">
      <c r="B630">
        <v>629</v>
      </c>
      <c r="C630" s="1" t="s">
        <v>15</v>
      </c>
      <c r="D630" t="s">
        <v>22</v>
      </c>
      <c r="E630" t="s">
        <v>98</v>
      </c>
      <c r="F630" t="s">
        <v>126</v>
      </c>
      <c r="G630" t="s">
        <v>126</v>
      </c>
      <c r="H630" t="s">
        <v>126</v>
      </c>
      <c r="I630" t="s">
        <v>100</v>
      </c>
      <c r="J630" s="2">
        <v>111242.84</v>
      </c>
    </row>
    <row r="631" spans="2:10" x14ac:dyDescent="0.3">
      <c r="B631">
        <v>630</v>
      </c>
      <c r="C631" s="1" t="s">
        <v>15</v>
      </c>
      <c r="D631" t="s">
        <v>22</v>
      </c>
      <c r="E631" t="s">
        <v>98</v>
      </c>
      <c r="F631" t="s">
        <v>127</v>
      </c>
      <c r="G631" t="s">
        <v>127</v>
      </c>
      <c r="H631" t="s">
        <v>127</v>
      </c>
      <c r="I631" t="s">
        <v>100</v>
      </c>
      <c r="J631" s="2">
        <v>383588.08</v>
      </c>
    </row>
    <row r="632" spans="2:10" x14ac:dyDescent="0.3">
      <c r="B632">
        <v>631</v>
      </c>
      <c r="C632" s="1" t="s">
        <v>15</v>
      </c>
      <c r="D632" t="s">
        <v>22</v>
      </c>
      <c r="E632" t="s">
        <v>98</v>
      </c>
      <c r="F632" t="s">
        <v>152</v>
      </c>
      <c r="G632" t="s">
        <v>129</v>
      </c>
      <c r="H632" t="s">
        <v>129</v>
      </c>
      <c r="I632" t="s">
        <v>100</v>
      </c>
      <c r="J632" s="2">
        <v>5049.74</v>
      </c>
    </row>
    <row r="633" spans="2:10" x14ac:dyDescent="0.3">
      <c r="B633">
        <v>632</v>
      </c>
      <c r="C633" s="1" t="s">
        <v>15</v>
      </c>
      <c r="D633" t="s">
        <v>22</v>
      </c>
      <c r="E633" t="s">
        <v>98</v>
      </c>
      <c r="F633" t="s">
        <v>152</v>
      </c>
      <c r="G633" t="s">
        <v>153</v>
      </c>
      <c r="H633" t="s">
        <v>153</v>
      </c>
      <c r="I633" t="s">
        <v>100</v>
      </c>
      <c r="J633" s="2">
        <v>0</v>
      </c>
    </row>
    <row r="634" spans="2:10" x14ac:dyDescent="0.3">
      <c r="B634">
        <v>633</v>
      </c>
      <c r="C634" s="1" t="s">
        <v>15</v>
      </c>
      <c r="D634" t="s">
        <v>22</v>
      </c>
      <c r="E634" t="s">
        <v>98</v>
      </c>
      <c r="F634" t="s">
        <v>143</v>
      </c>
      <c r="G634" t="s">
        <v>144</v>
      </c>
      <c r="H634" t="s">
        <v>144</v>
      </c>
      <c r="I634" t="s">
        <v>100</v>
      </c>
      <c r="J634" s="2">
        <v>32221.37</v>
      </c>
    </row>
    <row r="635" spans="2:10" x14ac:dyDescent="0.3">
      <c r="B635">
        <v>634</v>
      </c>
      <c r="C635" s="1" t="s">
        <v>15</v>
      </c>
      <c r="D635" t="s">
        <v>22</v>
      </c>
      <c r="E635" t="s">
        <v>98</v>
      </c>
      <c r="F635" t="s">
        <v>143</v>
      </c>
      <c r="G635" t="s">
        <v>154</v>
      </c>
      <c r="H635" t="s">
        <v>154</v>
      </c>
      <c r="I635" t="s">
        <v>100</v>
      </c>
      <c r="J635" s="2">
        <v>29263.279999999999</v>
      </c>
    </row>
    <row r="636" spans="2:10" x14ac:dyDescent="0.3">
      <c r="B636">
        <v>635</v>
      </c>
      <c r="C636" s="1" t="s">
        <v>15</v>
      </c>
      <c r="D636" t="s">
        <v>22</v>
      </c>
      <c r="E636" t="s">
        <v>98</v>
      </c>
      <c r="F636" t="s">
        <v>131</v>
      </c>
      <c r="G636" t="s">
        <v>131</v>
      </c>
      <c r="H636" t="s">
        <v>131</v>
      </c>
      <c r="I636" t="s">
        <v>100</v>
      </c>
      <c r="J636" s="2">
        <v>14086.9</v>
      </c>
    </row>
    <row r="637" spans="2:10" x14ac:dyDescent="0.3">
      <c r="B637">
        <v>636</v>
      </c>
      <c r="C637" s="1" t="s">
        <v>15</v>
      </c>
      <c r="D637" t="s">
        <v>22</v>
      </c>
      <c r="E637" t="s">
        <v>98</v>
      </c>
      <c r="F637" t="s">
        <v>155</v>
      </c>
      <c r="G637" t="s">
        <v>156</v>
      </c>
      <c r="H637" t="s">
        <v>157</v>
      </c>
      <c r="I637" t="s">
        <v>100</v>
      </c>
      <c r="J637" s="2">
        <v>431181.96</v>
      </c>
    </row>
    <row r="638" spans="2:10" x14ac:dyDescent="0.3">
      <c r="B638">
        <v>637</v>
      </c>
      <c r="C638" s="1" t="s">
        <v>15</v>
      </c>
      <c r="D638" t="s">
        <v>22</v>
      </c>
      <c r="E638" t="s">
        <v>98</v>
      </c>
      <c r="F638" t="s">
        <v>155</v>
      </c>
      <c r="G638" t="s">
        <v>156</v>
      </c>
      <c r="H638" t="s">
        <v>175</v>
      </c>
      <c r="I638" t="s">
        <v>100</v>
      </c>
      <c r="J638" s="2">
        <v>55128.71</v>
      </c>
    </row>
    <row r="639" spans="2:10" x14ac:dyDescent="0.3">
      <c r="B639">
        <v>638</v>
      </c>
      <c r="C639" s="1" t="s">
        <v>15</v>
      </c>
      <c r="D639" t="s">
        <v>22</v>
      </c>
      <c r="E639" t="s">
        <v>98</v>
      </c>
      <c r="F639" t="s">
        <v>155</v>
      </c>
      <c r="G639" t="s">
        <v>158</v>
      </c>
      <c r="H639" t="s">
        <v>158</v>
      </c>
      <c r="I639" t="s">
        <v>100</v>
      </c>
      <c r="J639" s="2">
        <v>11182</v>
      </c>
    </row>
    <row r="640" spans="2:10" x14ac:dyDescent="0.3">
      <c r="B640">
        <v>639</v>
      </c>
      <c r="C640" s="1" t="s">
        <v>15</v>
      </c>
      <c r="D640" t="s">
        <v>22</v>
      </c>
      <c r="E640" t="s">
        <v>98</v>
      </c>
      <c r="F640" t="s">
        <v>155</v>
      </c>
      <c r="G640" t="s">
        <v>158</v>
      </c>
      <c r="H640" t="s">
        <v>176</v>
      </c>
      <c r="I640" t="s">
        <v>100</v>
      </c>
      <c r="J640" s="2">
        <v>0</v>
      </c>
    </row>
    <row r="641" spans="2:10" x14ac:dyDescent="0.3">
      <c r="B641">
        <v>640</v>
      </c>
      <c r="C641" s="1" t="s">
        <v>15</v>
      </c>
      <c r="D641" t="s">
        <v>22</v>
      </c>
      <c r="E641" t="s">
        <v>98</v>
      </c>
      <c r="F641" t="s">
        <v>155</v>
      </c>
      <c r="G641" t="s">
        <v>160</v>
      </c>
      <c r="H641" t="s">
        <v>160</v>
      </c>
      <c r="I641" t="s">
        <v>100</v>
      </c>
      <c r="J641" s="2">
        <v>74043.23000000001</v>
      </c>
    </row>
    <row r="642" spans="2:10" x14ac:dyDescent="0.3">
      <c r="B642">
        <v>641</v>
      </c>
      <c r="C642" s="1" t="s">
        <v>15</v>
      </c>
      <c r="D642" t="s">
        <v>22</v>
      </c>
      <c r="E642" t="s">
        <v>98</v>
      </c>
      <c r="F642" t="s">
        <v>155</v>
      </c>
      <c r="G642" t="s">
        <v>163</v>
      </c>
      <c r="H642" t="s">
        <v>177</v>
      </c>
      <c r="I642" t="s">
        <v>100</v>
      </c>
      <c r="J642" s="2">
        <v>0</v>
      </c>
    </row>
    <row r="643" spans="2:10" x14ac:dyDescent="0.3">
      <c r="B643">
        <v>642</v>
      </c>
      <c r="C643" s="1" t="s">
        <v>15</v>
      </c>
      <c r="D643" t="s">
        <v>22</v>
      </c>
      <c r="E643" t="s">
        <v>98</v>
      </c>
      <c r="F643" t="s">
        <v>155</v>
      </c>
      <c r="G643" t="s">
        <v>163</v>
      </c>
      <c r="H643" t="s">
        <v>164</v>
      </c>
      <c r="I643" t="s">
        <v>100</v>
      </c>
      <c r="J643" s="2">
        <v>18968.04</v>
      </c>
    </row>
    <row r="644" spans="2:10" x14ac:dyDescent="0.3">
      <c r="B644">
        <v>643</v>
      </c>
      <c r="C644" s="1" t="s">
        <v>15</v>
      </c>
      <c r="D644" t="s">
        <v>22</v>
      </c>
      <c r="E644" t="s">
        <v>98</v>
      </c>
      <c r="F644" t="s">
        <v>132</v>
      </c>
      <c r="G644" t="s">
        <v>132</v>
      </c>
      <c r="H644" t="s">
        <v>133</v>
      </c>
      <c r="I644" t="s">
        <v>100</v>
      </c>
      <c r="J644" s="2">
        <v>298156.75</v>
      </c>
    </row>
    <row r="645" spans="2:10" x14ac:dyDescent="0.3">
      <c r="B645">
        <v>644</v>
      </c>
      <c r="C645" s="1" t="s">
        <v>15</v>
      </c>
      <c r="D645" t="s">
        <v>22</v>
      </c>
      <c r="E645" t="s">
        <v>98</v>
      </c>
      <c r="F645" t="s">
        <v>145</v>
      </c>
      <c r="G645" t="s">
        <v>145</v>
      </c>
      <c r="H645" t="s">
        <v>145</v>
      </c>
      <c r="I645" t="s">
        <v>100</v>
      </c>
      <c r="J645" s="2">
        <v>397045.52</v>
      </c>
    </row>
    <row r="646" spans="2:10" x14ac:dyDescent="0.3">
      <c r="B646">
        <v>645</v>
      </c>
      <c r="C646" s="1" t="s">
        <v>15</v>
      </c>
      <c r="D646" t="s">
        <v>22</v>
      </c>
      <c r="E646" t="s">
        <v>98</v>
      </c>
      <c r="F646" t="s">
        <v>146</v>
      </c>
      <c r="G646" t="s">
        <v>146</v>
      </c>
      <c r="H646" t="s">
        <v>146</v>
      </c>
      <c r="I646" t="s">
        <v>100</v>
      </c>
      <c r="J646" s="2">
        <v>84508.19</v>
      </c>
    </row>
    <row r="647" spans="2:10" x14ac:dyDescent="0.3">
      <c r="B647">
        <v>646</v>
      </c>
      <c r="C647" s="1" t="s">
        <v>15</v>
      </c>
      <c r="D647" t="s">
        <v>22</v>
      </c>
      <c r="E647" t="s">
        <v>99</v>
      </c>
      <c r="F647" t="s">
        <v>134</v>
      </c>
      <c r="G647" t="s">
        <v>178</v>
      </c>
      <c r="H647" t="s">
        <v>178</v>
      </c>
      <c r="I647" t="s">
        <v>100</v>
      </c>
      <c r="J647" s="2">
        <v>361333.56999999995</v>
      </c>
    </row>
    <row r="648" spans="2:10" x14ac:dyDescent="0.3">
      <c r="B648">
        <v>647</v>
      </c>
      <c r="C648" s="1" t="s">
        <v>15</v>
      </c>
      <c r="D648" t="s">
        <v>22</v>
      </c>
      <c r="E648" t="s">
        <v>99</v>
      </c>
      <c r="F648" t="s">
        <v>134</v>
      </c>
      <c r="G648" t="s">
        <v>110</v>
      </c>
      <c r="H648" t="s">
        <v>135</v>
      </c>
      <c r="I648" t="s">
        <v>100</v>
      </c>
      <c r="J648" s="2">
        <v>610128.96000000008</v>
      </c>
    </row>
    <row r="649" spans="2:10" x14ac:dyDescent="0.3">
      <c r="B649">
        <v>648</v>
      </c>
      <c r="C649" s="1" t="s">
        <v>15</v>
      </c>
      <c r="D649" t="s">
        <v>22</v>
      </c>
      <c r="E649" t="s">
        <v>99</v>
      </c>
      <c r="F649" t="s">
        <v>165</v>
      </c>
      <c r="G649" t="s">
        <v>148</v>
      </c>
      <c r="H649" t="s">
        <v>148</v>
      </c>
      <c r="I649" t="s">
        <v>100</v>
      </c>
      <c r="J649" s="2">
        <v>784372.53</v>
      </c>
    </row>
    <row r="650" spans="2:10" x14ac:dyDescent="0.3">
      <c r="B650">
        <v>649</v>
      </c>
      <c r="C650" s="1" t="s">
        <v>15</v>
      </c>
      <c r="D650" t="s">
        <v>22</v>
      </c>
      <c r="E650" t="s">
        <v>99</v>
      </c>
      <c r="F650" t="s">
        <v>165</v>
      </c>
      <c r="G650" t="s">
        <v>161</v>
      </c>
      <c r="H650" t="s">
        <v>161</v>
      </c>
      <c r="I650" t="s">
        <v>100</v>
      </c>
      <c r="J650" s="2">
        <v>11467.04</v>
      </c>
    </row>
    <row r="651" spans="2:10" x14ac:dyDescent="0.3">
      <c r="B651">
        <v>650</v>
      </c>
      <c r="C651" s="1" t="s">
        <v>15</v>
      </c>
      <c r="D651" t="s">
        <v>22</v>
      </c>
      <c r="E651" t="s">
        <v>99</v>
      </c>
      <c r="F651" t="s">
        <v>165</v>
      </c>
      <c r="G651" t="s">
        <v>137</v>
      </c>
      <c r="H651" t="s">
        <v>106</v>
      </c>
      <c r="I651" t="s">
        <v>100</v>
      </c>
      <c r="J651" s="2">
        <v>0</v>
      </c>
    </row>
    <row r="652" spans="2:10" x14ac:dyDescent="0.3">
      <c r="B652">
        <v>651</v>
      </c>
      <c r="C652" s="1" t="s">
        <v>15</v>
      </c>
      <c r="D652" t="s">
        <v>22</v>
      </c>
      <c r="E652" t="s">
        <v>99</v>
      </c>
      <c r="F652" t="s">
        <v>165</v>
      </c>
      <c r="G652" t="s">
        <v>137</v>
      </c>
      <c r="H652" t="s">
        <v>149</v>
      </c>
      <c r="I652" t="s">
        <v>100</v>
      </c>
      <c r="J652" s="2">
        <v>62393.78</v>
      </c>
    </row>
    <row r="653" spans="2:10" x14ac:dyDescent="0.3">
      <c r="B653">
        <v>652</v>
      </c>
      <c r="C653" s="1" t="s">
        <v>15</v>
      </c>
      <c r="D653" t="s">
        <v>22</v>
      </c>
      <c r="E653" t="s">
        <v>99</v>
      </c>
      <c r="F653" t="s">
        <v>147</v>
      </c>
      <c r="G653" t="s">
        <v>148</v>
      </c>
      <c r="H653" t="s">
        <v>148</v>
      </c>
      <c r="I653" t="s">
        <v>100</v>
      </c>
      <c r="J653" s="2">
        <v>217964.53</v>
      </c>
    </row>
    <row r="654" spans="2:10" x14ac:dyDescent="0.3">
      <c r="B654">
        <v>653</v>
      </c>
      <c r="C654" s="1" t="s">
        <v>15</v>
      </c>
      <c r="D654" t="s">
        <v>22</v>
      </c>
      <c r="E654" t="s">
        <v>99</v>
      </c>
      <c r="F654" t="s">
        <v>147</v>
      </c>
      <c r="G654" t="s">
        <v>161</v>
      </c>
      <c r="H654" t="s">
        <v>161</v>
      </c>
      <c r="I654" t="s">
        <v>100</v>
      </c>
      <c r="J654" s="2">
        <v>0</v>
      </c>
    </row>
    <row r="655" spans="2:10" x14ac:dyDescent="0.3">
      <c r="B655">
        <v>654</v>
      </c>
      <c r="C655" s="1" t="s">
        <v>15</v>
      </c>
      <c r="D655" t="s">
        <v>22</v>
      </c>
      <c r="E655" t="s">
        <v>99</v>
      </c>
      <c r="F655" t="s">
        <v>147</v>
      </c>
      <c r="G655" t="s">
        <v>137</v>
      </c>
      <c r="H655" t="s">
        <v>106</v>
      </c>
      <c r="I655" t="s">
        <v>100</v>
      </c>
      <c r="J655" s="2">
        <v>60098.57</v>
      </c>
    </row>
    <row r="656" spans="2:10" x14ac:dyDescent="0.3">
      <c r="B656">
        <v>655</v>
      </c>
      <c r="C656" s="1" t="s">
        <v>15</v>
      </c>
      <c r="D656" t="s">
        <v>22</v>
      </c>
      <c r="E656" t="s">
        <v>99</v>
      </c>
      <c r="F656" t="s">
        <v>147</v>
      </c>
      <c r="G656" t="s">
        <v>137</v>
      </c>
      <c r="H656" t="s">
        <v>149</v>
      </c>
      <c r="I656" t="s">
        <v>100</v>
      </c>
      <c r="J656" s="2">
        <v>49110.91</v>
      </c>
    </row>
    <row r="657" spans="2:10" x14ac:dyDescent="0.3">
      <c r="B657">
        <v>656</v>
      </c>
      <c r="C657" s="1" t="s">
        <v>15</v>
      </c>
      <c r="D657" t="s">
        <v>22</v>
      </c>
      <c r="E657" t="s">
        <v>99</v>
      </c>
      <c r="F657" t="s">
        <v>136</v>
      </c>
      <c r="G657" t="s">
        <v>148</v>
      </c>
      <c r="H657" t="s">
        <v>138</v>
      </c>
      <c r="I657" t="s">
        <v>100</v>
      </c>
      <c r="J657" s="2">
        <v>801479.81</v>
      </c>
    </row>
    <row r="658" spans="2:10" x14ac:dyDescent="0.3">
      <c r="B658">
        <v>657</v>
      </c>
      <c r="C658" s="1" t="s">
        <v>15</v>
      </c>
      <c r="D658" t="s">
        <v>22</v>
      </c>
      <c r="E658" t="s">
        <v>99</v>
      </c>
      <c r="F658" t="s">
        <v>136</v>
      </c>
      <c r="G658" t="s">
        <v>161</v>
      </c>
      <c r="H658" t="s">
        <v>161</v>
      </c>
      <c r="I658" t="s">
        <v>100</v>
      </c>
      <c r="J658" s="2">
        <v>33004.1</v>
      </c>
    </row>
    <row r="659" spans="2:10" x14ac:dyDescent="0.3">
      <c r="B659">
        <v>658</v>
      </c>
      <c r="C659" s="1" t="s">
        <v>15</v>
      </c>
      <c r="D659" t="s">
        <v>22</v>
      </c>
      <c r="E659" t="s">
        <v>99</v>
      </c>
      <c r="F659" t="s">
        <v>136</v>
      </c>
      <c r="G659" t="s">
        <v>137</v>
      </c>
      <c r="H659" t="s">
        <v>106</v>
      </c>
      <c r="I659" t="s">
        <v>100</v>
      </c>
      <c r="J659" s="2">
        <v>18900.82</v>
      </c>
    </row>
    <row r="660" spans="2:10" x14ac:dyDescent="0.3">
      <c r="B660">
        <v>659</v>
      </c>
      <c r="C660" s="1" t="s">
        <v>15</v>
      </c>
      <c r="D660" t="s">
        <v>22</v>
      </c>
      <c r="E660" t="s">
        <v>99</v>
      </c>
      <c r="F660" t="s">
        <v>136</v>
      </c>
      <c r="G660" t="s">
        <v>137</v>
      </c>
      <c r="H660" t="s">
        <v>149</v>
      </c>
      <c r="I660" t="s">
        <v>100</v>
      </c>
      <c r="J660" s="2">
        <v>683599.01</v>
      </c>
    </row>
    <row r="661" spans="2:10" x14ac:dyDescent="0.3">
      <c r="B661">
        <v>660</v>
      </c>
      <c r="C661" s="1" t="s">
        <v>15</v>
      </c>
      <c r="D661" t="s">
        <v>28</v>
      </c>
      <c r="E661" t="s">
        <v>97</v>
      </c>
      <c r="F661" t="s">
        <v>150</v>
      </c>
      <c r="G661" t="s">
        <v>150</v>
      </c>
      <c r="H661" t="s">
        <v>150</v>
      </c>
      <c r="I661" t="s">
        <v>100</v>
      </c>
      <c r="J661" s="2">
        <v>22676.26</v>
      </c>
    </row>
    <row r="662" spans="2:10" x14ac:dyDescent="0.3">
      <c r="B662">
        <v>661</v>
      </c>
      <c r="C662" s="1" t="s">
        <v>15</v>
      </c>
      <c r="D662" t="s">
        <v>28</v>
      </c>
      <c r="E662" t="s">
        <v>97</v>
      </c>
      <c r="F662" t="s">
        <v>103</v>
      </c>
      <c r="G662" t="s">
        <v>103</v>
      </c>
      <c r="H662" t="s">
        <v>103</v>
      </c>
      <c r="I662" t="s">
        <v>100</v>
      </c>
      <c r="J662" s="2">
        <v>0</v>
      </c>
    </row>
    <row r="663" spans="2:10" x14ac:dyDescent="0.3">
      <c r="B663">
        <v>662</v>
      </c>
      <c r="C663" s="1" t="s">
        <v>15</v>
      </c>
      <c r="D663" t="s">
        <v>28</v>
      </c>
      <c r="E663" t="s">
        <v>97</v>
      </c>
      <c r="F663" t="s">
        <v>139</v>
      </c>
      <c r="G663" t="s">
        <v>139</v>
      </c>
      <c r="H663" t="s">
        <v>139</v>
      </c>
      <c r="I663" t="s">
        <v>100</v>
      </c>
      <c r="J663" s="2">
        <v>3485865.5700000003</v>
      </c>
    </row>
    <row r="664" spans="2:10" x14ac:dyDescent="0.3">
      <c r="B664">
        <v>663</v>
      </c>
      <c r="C664" s="1" t="s">
        <v>15</v>
      </c>
      <c r="D664" t="s">
        <v>28</v>
      </c>
      <c r="E664" t="s">
        <v>97</v>
      </c>
      <c r="F664" t="s">
        <v>140</v>
      </c>
      <c r="G664" t="s">
        <v>141</v>
      </c>
      <c r="H664" t="s">
        <v>140</v>
      </c>
      <c r="I664" t="s">
        <v>100</v>
      </c>
      <c r="J664" s="2">
        <v>1557867.01</v>
      </c>
    </row>
    <row r="665" spans="2:10" x14ac:dyDescent="0.3">
      <c r="B665">
        <v>664</v>
      </c>
      <c r="C665" s="1" t="s">
        <v>15</v>
      </c>
      <c r="D665" t="s">
        <v>28</v>
      </c>
      <c r="E665" t="s">
        <v>97</v>
      </c>
      <c r="F665" t="s">
        <v>151</v>
      </c>
      <c r="G665" t="s">
        <v>151</v>
      </c>
      <c r="H665" t="s">
        <v>151</v>
      </c>
      <c r="I665" t="s">
        <v>100</v>
      </c>
      <c r="J665" s="2">
        <v>103749.54</v>
      </c>
    </row>
    <row r="666" spans="2:10" x14ac:dyDescent="0.3">
      <c r="B666">
        <v>665</v>
      </c>
      <c r="C666" s="1" t="s">
        <v>15</v>
      </c>
      <c r="D666" t="s">
        <v>28</v>
      </c>
      <c r="E666" t="s">
        <v>97</v>
      </c>
      <c r="F666" t="s">
        <v>105</v>
      </c>
      <c r="G666" t="s">
        <v>106</v>
      </c>
      <c r="H666" t="s">
        <v>167</v>
      </c>
      <c r="I666" t="s">
        <v>29</v>
      </c>
      <c r="J666" s="2">
        <v>6771.23</v>
      </c>
    </row>
    <row r="667" spans="2:10" x14ac:dyDescent="0.3">
      <c r="B667">
        <v>666</v>
      </c>
      <c r="C667" s="1" t="s">
        <v>15</v>
      </c>
      <c r="D667" t="s">
        <v>28</v>
      </c>
      <c r="E667" t="s">
        <v>97</v>
      </c>
      <c r="F667" t="s">
        <v>105</v>
      </c>
      <c r="G667" t="s">
        <v>106</v>
      </c>
      <c r="H667" t="s">
        <v>167</v>
      </c>
      <c r="I667" t="s">
        <v>30</v>
      </c>
      <c r="J667" s="2">
        <v>0</v>
      </c>
    </row>
    <row r="668" spans="2:10" x14ac:dyDescent="0.3">
      <c r="B668">
        <v>667</v>
      </c>
      <c r="C668" s="1" t="s">
        <v>15</v>
      </c>
      <c r="D668" t="s">
        <v>28</v>
      </c>
      <c r="E668" t="s">
        <v>97</v>
      </c>
      <c r="F668" t="s">
        <v>105</v>
      </c>
      <c r="G668" t="s">
        <v>106</v>
      </c>
      <c r="H668" t="s">
        <v>167</v>
      </c>
      <c r="I668" t="s">
        <v>31</v>
      </c>
      <c r="J668" s="2">
        <v>0</v>
      </c>
    </row>
    <row r="669" spans="2:10" x14ac:dyDescent="0.3">
      <c r="B669">
        <v>668</v>
      </c>
      <c r="C669" s="1" t="s">
        <v>15</v>
      </c>
      <c r="D669" t="s">
        <v>28</v>
      </c>
      <c r="E669" t="s">
        <v>97</v>
      </c>
      <c r="F669" t="s">
        <v>105</v>
      </c>
      <c r="G669" t="s">
        <v>106</v>
      </c>
      <c r="H669" t="s">
        <v>167</v>
      </c>
      <c r="I669" t="s">
        <v>32</v>
      </c>
      <c r="J669" s="2">
        <v>0</v>
      </c>
    </row>
    <row r="670" spans="2:10" x14ac:dyDescent="0.3">
      <c r="B670">
        <v>669</v>
      </c>
      <c r="C670" s="1" t="s">
        <v>15</v>
      </c>
      <c r="D670" t="s">
        <v>28</v>
      </c>
      <c r="E670" t="s">
        <v>97</v>
      </c>
      <c r="F670" t="s">
        <v>105</v>
      </c>
      <c r="G670" t="s">
        <v>106</v>
      </c>
      <c r="H670" t="s">
        <v>167</v>
      </c>
      <c r="I670" t="s">
        <v>33</v>
      </c>
      <c r="J670" s="2">
        <v>6042.02</v>
      </c>
    </row>
    <row r="671" spans="2:10" x14ac:dyDescent="0.3">
      <c r="B671">
        <v>670</v>
      </c>
      <c r="C671" s="1" t="s">
        <v>15</v>
      </c>
      <c r="D671" t="s">
        <v>28</v>
      </c>
      <c r="E671" t="s">
        <v>97</v>
      </c>
      <c r="F671" t="s">
        <v>105</v>
      </c>
      <c r="G671" t="s">
        <v>106</v>
      </c>
      <c r="H671" t="s">
        <v>167</v>
      </c>
      <c r="I671" t="s">
        <v>100</v>
      </c>
      <c r="J671" s="2">
        <v>0</v>
      </c>
    </row>
    <row r="672" spans="2:10" x14ac:dyDescent="0.3">
      <c r="B672">
        <v>671</v>
      </c>
      <c r="C672" s="1" t="s">
        <v>15</v>
      </c>
      <c r="D672" t="s">
        <v>28</v>
      </c>
      <c r="E672" t="s">
        <v>97</v>
      </c>
      <c r="F672" t="s">
        <v>105</v>
      </c>
      <c r="G672" t="s">
        <v>106</v>
      </c>
      <c r="H672" t="s">
        <v>107</v>
      </c>
      <c r="I672" t="s">
        <v>29</v>
      </c>
      <c r="J672" s="2">
        <v>51344.18</v>
      </c>
    </row>
    <row r="673" spans="2:10" x14ac:dyDescent="0.3">
      <c r="B673">
        <v>672</v>
      </c>
      <c r="C673" s="1" t="s">
        <v>15</v>
      </c>
      <c r="D673" t="s">
        <v>28</v>
      </c>
      <c r="E673" t="s">
        <v>97</v>
      </c>
      <c r="F673" t="s">
        <v>105</v>
      </c>
      <c r="G673" t="s">
        <v>106</v>
      </c>
      <c r="H673" t="s">
        <v>107</v>
      </c>
      <c r="I673" t="s">
        <v>30</v>
      </c>
      <c r="J673" s="2">
        <v>555950.62</v>
      </c>
    </row>
    <row r="674" spans="2:10" x14ac:dyDescent="0.3">
      <c r="B674">
        <v>673</v>
      </c>
      <c r="C674" s="1" t="s">
        <v>15</v>
      </c>
      <c r="D674" t="s">
        <v>28</v>
      </c>
      <c r="E674" t="s">
        <v>97</v>
      </c>
      <c r="F674" t="s">
        <v>105</v>
      </c>
      <c r="G674" t="s">
        <v>106</v>
      </c>
      <c r="H674" t="s">
        <v>107</v>
      </c>
      <c r="I674" t="s">
        <v>31</v>
      </c>
      <c r="J674" s="2">
        <v>889177.81</v>
      </c>
    </row>
    <row r="675" spans="2:10" x14ac:dyDescent="0.3">
      <c r="B675">
        <v>674</v>
      </c>
      <c r="C675" s="1" t="s">
        <v>15</v>
      </c>
      <c r="D675" t="s">
        <v>28</v>
      </c>
      <c r="E675" t="s">
        <v>97</v>
      </c>
      <c r="F675" t="s">
        <v>105</v>
      </c>
      <c r="G675" t="s">
        <v>106</v>
      </c>
      <c r="H675" t="s">
        <v>107</v>
      </c>
      <c r="I675" t="s">
        <v>32</v>
      </c>
      <c r="J675" s="2">
        <v>710970.27</v>
      </c>
    </row>
    <row r="676" spans="2:10" x14ac:dyDescent="0.3">
      <c r="B676">
        <v>675</v>
      </c>
      <c r="C676" s="1" t="s">
        <v>15</v>
      </c>
      <c r="D676" t="s">
        <v>28</v>
      </c>
      <c r="E676" t="s">
        <v>97</v>
      </c>
      <c r="F676" t="s">
        <v>105</v>
      </c>
      <c r="G676" t="s">
        <v>106</v>
      </c>
      <c r="H676" t="s">
        <v>107</v>
      </c>
      <c r="I676" t="s">
        <v>33</v>
      </c>
      <c r="J676" s="2">
        <v>892680.61</v>
      </c>
    </row>
    <row r="677" spans="2:10" x14ac:dyDescent="0.3">
      <c r="B677">
        <v>676</v>
      </c>
      <c r="C677" s="1" t="s">
        <v>15</v>
      </c>
      <c r="D677" t="s">
        <v>28</v>
      </c>
      <c r="E677" t="s">
        <v>97</v>
      </c>
      <c r="F677" t="s">
        <v>105</v>
      </c>
      <c r="G677" t="s">
        <v>106</v>
      </c>
      <c r="H677" t="s">
        <v>107</v>
      </c>
      <c r="I677" t="s">
        <v>100</v>
      </c>
      <c r="J677" s="2">
        <v>0</v>
      </c>
    </row>
    <row r="678" spans="2:10" x14ac:dyDescent="0.3">
      <c r="B678">
        <v>677</v>
      </c>
      <c r="C678" s="1" t="s">
        <v>15</v>
      </c>
      <c r="D678" t="s">
        <v>28</v>
      </c>
      <c r="E678" t="s">
        <v>97</v>
      </c>
      <c r="F678" t="s">
        <v>105</v>
      </c>
      <c r="G678" t="s">
        <v>106</v>
      </c>
      <c r="H678" t="s">
        <v>179</v>
      </c>
      <c r="I678" t="s">
        <v>29</v>
      </c>
      <c r="J678" s="2">
        <v>0</v>
      </c>
    </row>
    <row r="679" spans="2:10" x14ac:dyDescent="0.3">
      <c r="B679">
        <v>678</v>
      </c>
      <c r="C679" s="1" t="s">
        <v>15</v>
      </c>
      <c r="D679" t="s">
        <v>28</v>
      </c>
      <c r="E679" t="s">
        <v>97</v>
      </c>
      <c r="F679" t="s">
        <v>105</v>
      </c>
      <c r="G679" t="s">
        <v>106</v>
      </c>
      <c r="H679" t="s">
        <v>179</v>
      </c>
      <c r="I679" t="s">
        <v>30</v>
      </c>
      <c r="J679" s="2">
        <v>212268.85</v>
      </c>
    </row>
    <row r="680" spans="2:10" x14ac:dyDescent="0.3">
      <c r="B680">
        <v>679</v>
      </c>
      <c r="C680" s="1" t="s">
        <v>15</v>
      </c>
      <c r="D680" t="s">
        <v>28</v>
      </c>
      <c r="E680" t="s">
        <v>97</v>
      </c>
      <c r="F680" t="s">
        <v>105</v>
      </c>
      <c r="G680" t="s">
        <v>106</v>
      </c>
      <c r="H680" t="s">
        <v>179</v>
      </c>
      <c r="I680" t="s">
        <v>31</v>
      </c>
      <c r="J680" s="2">
        <v>0</v>
      </c>
    </row>
    <row r="681" spans="2:10" x14ac:dyDescent="0.3">
      <c r="B681">
        <v>680</v>
      </c>
      <c r="C681" s="1" t="s">
        <v>15</v>
      </c>
      <c r="D681" t="s">
        <v>28</v>
      </c>
      <c r="E681" t="s">
        <v>97</v>
      </c>
      <c r="F681" t="s">
        <v>105</v>
      </c>
      <c r="G681" t="s">
        <v>106</v>
      </c>
      <c r="H681" t="s">
        <v>179</v>
      </c>
      <c r="I681" t="s">
        <v>32</v>
      </c>
      <c r="J681" s="2">
        <v>0</v>
      </c>
    </row>
    <row r="682" spans="2:10" x14ac:dyDescent="0.3">
      <c r="B682">
        <v>681</v>
      </c>
      <c r="C682" s="1" t="s">
        <v>15</v>
      </c>
      <c r="D682" t="s">
        <v>28</v>
      </c>
      <c r="E682" t="s">
        <v>97</v>
      </c>
      <c r="F682" t="s">
        <v>105</v>
      </c>
      <c r="G682" t="s">
        <v>106</v>
      </c>
      <c r="H682" t="s">
        <v>179</v>
      </c>
      <c r="I682" t="s">
        <v>33</v>
      </c>
      <c r="J682" s="2">
        <v>0</v>
      </c>
    </row>
    <row r="683" spans="2:10" x14ac:dyDescent="0.3">
      <c r="B683">
        <v>682</v>
      </c>
      <c r="C683" s="1" t="s">
        <v>15</v>
      </c>
      <c r="D683" t="s">
        <v>28</v>
      </c>
      <c r="E683" t="s">
        <v>97</v>
      </c>
      <c r="F683" t="s">
        <v>105</v>
      </c>
      <c r="G683" t="s">
        <v>106</v>
      </c>
      <c r="H683" t="s">
        <v>179</v>
      </c>
      <c r="I683" t="s">
        <v>100</v>
      </c>
      <c r="J683" s="2">
        <v>0</v>
      </c>
    </row>
    <row r="684" spans="2:10" x14ac:dyDescent="0.3">
      <c r="B684">
        <v>683</v>
      </c>
      <c r="C684" s="1" t="s">
        <v>15</v>
      </c>
      <c r="D684" t="s">
        <v>28</v>
      </c>
      <c r="E684" t="s">
        <v>97</v>
      </c>
      <c r="F684" t="s">
        <v>105</v>
      </c>
      <c r="G684" t="s">
        <v>106</v>
      </c>
      <c r="H684" t="s">
        <v>118</v>
      </c>
      <c r="I684" t="s">
        <v>29</v>
      </c>
      <c r="J684" s="2">
        <v>0</v>
      </c>
    </row>
    <row r="685" spans="2:10" x14ac:dyDescent="0.3">
      <c r="B685">
        <v>684</v>
      </c>
      <c r="C685" s="1" t="s">
        <v>15</v>
      </c>
      <c r="D685" t="s">
        <v>28</v>
      </c>
      <c r="E685" t="s">
        <v>97</v>
      </c>
      <c r="F685" t="s">
        <v>105</v>
      </c>
      <c r="G685" t="s">
        <v>106</v>
      </c>
      <c r="H685" t="s">
        <v>118</v>
      </c>
      <c r="I685" t="s">
        <v>30</v>
      </c>
      <c r="J685" s="2">
        <v>79581.86</v>
      </c>
    </row>
    <row r="686" spans="2:10" x14ac:dyDescent="0.3">
      <c r="B686">
        <v>685</v>
      </c>
      <c r="C686" s="1" t="s">
        <v>15</v>
      </c>
      <c r="D686" t="s">
        <v>28</v>
      </c>
      <c r="E686" t="s">
        <v>97</v>
      </c>
      <c r="F686" t="s">
        <v>105</v>
      </c>
      <c r="G686" t="s">
        <v>106</v>
      </c>
      <c r="H686" t="s">
        <v>118</v>
      </c>
      <c r="I686" t="s">
        <v>31</v>
      </c>
      <c r="J686" s="2">
        <v>81369.119999999995</v>
      </c>
    </row>
    <row r="687" spans="2:10" x14ac:dyDescent="0.3">
      <c r="B687">
        <v>686</v>
      </c>
      <c r="C687" s="1" t="s">
        <v>15</v>
      </c>
      <c r="D687" t="s">
        <v>28</v>
      </c>
      <c r="E687" t="s">
        <v>97</v>
      </c>
      <c r="F687" t="s">
        <v>105</v>
      </c>
      <c r="G687" t="s">
        <v>106</v>
      </c>
      <c r="H687" t="s">
        <v>118</v>
      </c>
      <c r="I687" t="s">
        <v>32</v>
      </c>
      <c r="J687" s="2">
        <v>78767.679999999993</v>
      </c>
    </row>
    <row r="688" spans="2:10" x14ac:dyDescent="0.3">
      <c r="B688">
        <v>687</v>
      </c>
      <c r="C688" s="1" t="s">
        <v>15</v>
      </c>
      <c r="D688" t="s">
        <v>28</v>
      </c>
      <c r="E688" t="s">
        <v>97</v>
      </c>
      <c r="F688" t="s">
        <v>105</v>
      </c>
      <c r="G688" t="s">
        <v>106</v>
      </c>
      <c r="H688" t="s">
        <v>118</v>
      </c>
      <c r="I688" t="s">
        <v>33</v>
      </c>
      <c r="J688" s="2">
        <v>81618.210000000006</v>
      </c>
    </row>
    <row r="689" spans="2:10" x14ac:dyDescent="0.3">
      <c r="B689">
        <v>688</v>
      </c>
      <c r="C689" s="1" t="s">
        <v>15</v>
      </c>
      <c r="D689" t="s">
        <v>28</v>
      </c>
      <c r="E689" t="s">
        <v>97</v>
      </c>
      <c r="F689" t="s">
        <v>105</v>
      </c>
      <c r="G689" t="s">
        <v>106</v>
      </c>
      <c r="H689" t="s">
        <v>118</v>
      </c>
      <c r="I689" t="s">
        <v>100</v>
      </c>
      <c r="J689" s="2">
        <v>0</v>
      </c>
    </row>
    <row r="690" spans="2:10" x14ac:dyDescent="0.3">
      <c r="B690">
        <v>689</v>
      </c>
      <c r="C690" s="1" t="s">
        <v>15</v>
      </c>
      <c r="D690" t="s">
        <v>28</v>
      </c>
      <c r="E690" t="s">
        <v>97</v>
      </c>
      <c r="F690" t="s">
        <v>105</v>
      </c>
      <c r="G690" t="s">
        <v>106</v>
      </c>
      <c r="H690" t="s">
        <v>108</v>
      </c>
      <c r="I690" t="s">
        <v>29</v>
      </c>
      <c r="J690" s="2">
        <v>179613.75</v>
      </c>
    </row>
    <row r="691" spans="2:10" x14ac:dyDescent="0.3">
      <c r="B691">
        <v>690</v>
      </c>
      <c r="C691" s="1" t="s">
        <v>15</v>
      </c>
      <c r="D691" t="s">
        <v>28</v>
      </c>
      <c r="E691" t="s">
        <v>97</v>
      </c>
      <c r="F691" t="s">
        <v>105</v>
      </c>
      <c r="G691" t="s">
        <v>106</v>
      </c>
      <c r="H691" t="s">
        <v>108</v>
      </c>
      <c r="I691" t="s">
        <v>30</v>
      </c>
      <c r="J691" s="2">
        <v>491709.18</v>
      </c>
    </row>
    <row r="692" spans="2:10" x14ac:dyDescent="0.3">
      <c r="B692">
        <v>691</v>
      </c>
      <c r="C692" s="1" t="s">
        <v>15</v>
      </c>
      <c r="D692" t="s">
        <v>28</v>
      </c>
      <c r="E692" t="s">
        <v>97</v>
      </c>
      <c r="F692" t="s">
        <v>105</v>
      </c>
      <c r="G692" t="s">
        <v>106</v>
      </c>
      <c r="H692" t="s">
        <v>108</v>
      </c>
      <c r="I692" t="s">
        <v>31</v>
      </c>
      <c r="J692" s="2">
        <v>312598.37</v>
      </c>
    </row>
    <row r="693" spans="2:10" x14ac:dyDescent="0.3">
      <c r="B693">
        <v>692</v>
      </c>
      <c r="C693" s="1" t="s">
        <v>15</v>
      </c>
      <c r="D693" t="s">
        <v>28</v>
      </c>
      <c r="E693" t="s">
        <v>97</v>
      </c>
      <c r="F693" t="s">
        <v>105</v>
      </c>
      <c r="G693" t="s">
        <v>106</v>
      </c>
      <c r="H693" t="s">
        <v>108</v>
      </c>
      <c r="I693" t="s">
        <v>32</v>
      </c>
      <c r="J693" s="2">
        <v>432977.03</v>
      </c>
    </row>
    <row r="694" spans="2:10" x14ac:dyDescent="0.3">
      <c r="B694">
        <v>693</v>
      </c>
      <c r="C694" s="1" t="s">
        <v>15</v>
      </c>
      <c r="D694" t="s">
        <v>28</v>
      </c>
      <c r="E694" t="s">
        <v>97</v>
      </c>
      <c r="F694" t="s">
        <v>105</v>
      </c>
      <c r="G694" t="s">
        <v>106</v>
      </c>
      <c r="H694" t="s">
        <v>108</v>
      </c>
      <c r="I694" t="s">
        <v>33</v>
      </c>
      <c r="J694" s="2">
        <v>560934.25</v>
      </c>
    </row>
    <row r="695" spans="2:10" x14ac:dyDescent="0.3">
      <c r="B695">
        <v>694</v>
      </c>
      <c r="C695" s="1" t="s">
        <v>15</v>
      </c>
      <c r="D695" t="s">
        <v>28</v>
      </c>
      <c r="E695" t="s">
        <v>97</v>
      </c>
      <c r="F695" t="s">
        <v>105</v>
      </c>
      <c r="G695" t="s">
        <v>106</v>
      </c>
      <c r="H695" t="s">
        <v>108</v>
      </c>
      <c r="I695" t="s">
        <v>100</v>
      </c>
      <c r="J695" s="2">
        <v>0</v>
      </c>
    </row>
    <row r="696" spans="2:10" x14ac:dyDescent="0.3">
      <c r="B696">
        <v>695</v>
      </c>
      <c r="C696" s="1" t="s">
        <v>15</v>
      </c>
      <c r="D696" t="s">
        <v>28</v>
      </c>
      <c r="E696" t="s">
        <v>97</v>
      </c>
      <c r="F696" t="s">
        <v>105</v>
      </c>
      <c r="G696" t="s">
        <v>149</v>
      </c>
      <c r="H696" t="s">
        <v>168</v>
      </c>
      <c r="I696" t="s">
        <v>29</v>
      </c>
      <c r="J696" s="2">
        <v>14897.57</v>
      </c>
    </row>
    <row r="697" spans="2:10" x14ac:dyDescent="0.3">
      <c r="B697">
        <v>696</v>
      </c>
      <c r="C697" s="1" t="s">
        <v>15</v>
      </c>
      <c r="D697" t="s">
        <v>28</v>
      </c>
      <c r="E697" t="s">
        <v>97</v>
      </c>
      <c r="F697" t="s">
        <v>105</v>
      </c>
      <c r="G697" t="s">
        <v>149</v>
      </c>
      <c r="H697" t="s">
        <v>168</v>
      </c>
      <c r="I697" t="s">
        <v>30</v>
      </c>
      <c r="J697" s="2">
        <v>17937.45</v>
      </c>
    </row>
    <row r="698" spans="2:10" x14ac:dyDescent="0.3">
      <c r="B698">
        <v>697</v>
      </c>
      <c r="C698" s="1" t="s">
        <v>15</v>
      </c>
      <c r="D698" t="s">
        <v>28</v>
      </c>
      <c r="E698" t="s">
        <v>97</v>
      </c>
      <c r="F698" t="s">
        <v>105</v>
      </c>
      <c r="G698" t="s">
        <v>149</v>
      </c>
      <c r="H698" t="s">
        <v>168</v>
      </c>
      <c r="I698" t="s">
        <v>31</v>
      </c>
      <c r="J698" s="2">
        <v>21260.21</v>
      </c>
    </row>
    <row r="699" spans="2:10" x14ac:dyDescent="0.3">
      <c r="B699">
        <v>698</v>
      </c>
      <c r="C699" s="1" t="s">
        <v>15</v>
      </c>
      <c r="D699" t="s">
        <v>28</v>
      </c>
      <c r="E699" t="s">
        <v>97</v>
      </c>
      <c r="F699" t="s">
        <v>105</v>
      </c>
      <c r="G699" t="s">
        <v>149</v>
      </c>
      <c r="H699" t="s">
        <v>168</v>
      </c>
      <c r="I699" t="s">
        <v>32</v>
      </c>
      <c r="J699" s="2">
        <v>19820.82</v>
      </c>
    </row>
    <row r="700" spans="2:10" x14ac:dyDescent="0.3">
      <c r="B700">
        <v>699</v>
      </c>
      <c r="C700" s="1" t="s">
        <v>15</v>
      </c>
      <c r="D700" t="s">
        <v>28</v>
      </c>
      <c r="E700" t="s">
        <v>97</v>
      </c>
      <c r="F700" t="s">
        <v>105</v>
      </c>
      <c r="G700" t="s">
        <v>149</v>
      </c>
      <c r="H700" t="s">
        <v>168</v>
      </c>
      <c r="I700" t="s">
        <v>33</v>
      </c>
      <c r="J700" s="2">
        <v>12009.27</v>
      </c>
    </row>
    <row r="701" spans="2:10" x14ac:dyDescent="0.3">
      <c r="B701">
        <v>700</v>
      </c>
      <c r="C701" s="1" t="s">
        <v>15</v>
      </c>
      <c r="D701" t="s">
        <v>28</v>
      </c>
      <c r="E701" t="s">
        <v>97</v>
      </c>
      <c r="F701" t="s">
        <v>105</v>
      </c>
      <c r="G701" t="s">
        <v>149</v>
      </c>
      <c r="H701" t="s">
        <v>168</v>
      </c>
      <c r="I701" t="s">
        <v>100</v>
      </c>
      <c r="J701" s="2">
        <v>0</v>
      </c>
    </row>
    <row r="702" spans="2:10" x14ac:dyDescent="0.3">
      <c r="B702">
        <v>701</v>
      </c>
      <c r="C702" s="1" t="s">
        <v>15</v>
      </c>
      <c r="D702" t="s">
        <v>28</v>
      </c>
      <c r="E702" t="s">
        <v>97</v>
      </c>
      <c r="F702" t="s">
        <v>105</v>
      </c>
      <c r="G702" t="s">
        <v>110</v>
      </c>
      <c r="H702" t="s">
        <v>111</v>
      </c>
      <c r="I702" t="s">
        <v>29</v>
      </c>
      <c r="J702" s="2">
        <v>58943.01</v>
      </c>
    </row>
    <row r="703" spans="2:10" x14ac:dyDescent="0.3">
      <c r="B703">
        <v>702</v>
      </c>
      <c r="C703" s="1" t="s">
        <v>15</v>
      </c>
      <c r="D703" t="s">
        <v>28</v>
      </c>
      <c r="E703" t="s">
        <v>97</v>
      </c>
      <c r="F703" t="s">
        <v>105</v>
      </c>
      <c r="G703" t="s">
        <v>110</v>
      </c>
      <c r="H703" t="s">
        <v>111</v>
      </c>
      <c r="I703" t="s">
        <v>30</v>
      </c>
      <c r="J703" s="2">
        <v>45923.6</v>
      </c>
    </row>
    <row r="704" spans="2:10" x14ac:dyDescent="0.3">
      <c r="B704">
        <v>703</v>
      </c>
      <c r="C704" s="1" t="s">
        <v>15</v>
      </c>
      <c r="D704" t="s">
        <v>28</v>
      </c>
      <c r="E704" t="s">
        <v>97</v>
      </c>
      <c r="F704" t="s">
        <v>105</v>
      </c>
      <c r="G704" t="s">
        <v>110</v>
      </c>
      <c r="H704" t="s">
        <v>111</v>
      </c>
      <c r="I704" t="s">
        <v>31</v>
      </c>
      <c r="J704" s="2">
        <v>41026.32</v>
      </c>
    </row>
    <row r="705" spans="2:10" x14ac:dyDescent="0.3">
      <c r="B705">
        <v>704</v>
      </c>
      <c r="C705" s="1" t="s">
        <v>15</v>
      </c>
      <c r="D705" t="s">
        <v>28</v>
      </c>
      <c r="E705" t="s">
        <v>97</v>
      </c>
      <c r="F705" t="s">
        <v>105</v>
      </c>
      <c r="G705" t="s">
        <v>110</v>
      </c>
      <c r="H705" t="s">
        <v>111</v>
      </c>
      <c r="I705" t="s">
        <v>32</v>
      </c>
      <c r="J705" s="2">
        <v>56654.67</v>
      </c>
    </row>
    <row r="706" spans="2:10" x14ac:dyDescent="0.3">
      <c r="B706">
        <v>705</v>
      </c>
      <c r="C706" s="1" t="s">
        <v>15</v>
      </c>
      <c r="D706" t="s">
        <v>28</v>
      </c>
      <c r="E706" t="s">
        <v>97</v>
      </c>
      <c r="F706" t="s">
        <v>105</v>
      </c>
      <c r="G706" t="s">
        <v>110</v>
      </c>
      <c r="H706" t="s">
        <v>111</v>
      </c>
      <c r="I706" t="s">
        <v>33</v>
      </c>
      <c r="J706" s="2">
        <v>41595.769999999997</v>
      </c>
    </row>
    <row r="707" spans="2:10" x14ac:dyDescent="0.3">
      <c r="B707">
        <v>706</v>
      </c>
      <c r="C707" s="1" t="s">
        <v>15</v>
      </c>
      <c r="D707" t="s">
        <v>28</v>
      </c>
      <c r="E707" t="s">
        <v>97</v>
      </c>
      <c r="F707" t="s">
        <v>105</v>
      </c>
      <c r="G707" t="s">
        <v>110</v>
      </c>
      <c r="H707" t="s">
        <v>111</v>
      </c>
      <c r="I707" t="s">
        <v>100</v>
      </c>
      <c r="J707" s="2">
        <v>0</v>
      </c>
    </row>
    <row r="708" spans="2:10" x14ac:dyDescent="0.3">
      <c r="B708">
        <v>707</v>
      </c>
      <c r="C708" s="1" t="s">
        <v>15</v>
      </c>
      <c r="D708" t="s">
        <v>28</v>
      </c>
      <c r="E708" t="s">
        <v>97</v>
      </c>
      <c r="F708" t="s">
        <v>105</v>
      </c>
      <c r="G708" t="s">
        <v>110</v>
      </c>
      <c r="H708" t="s">
        <v>112</v>
      </c>
      <c r="I708" t="s">
        <v>29</v>
      </c>
      <c r="J708" s="2">
        <v>247456</v>
      </c>
    </row>
    <row r="709" spans="2:10" x14ac:dyDescent="0.3">
      <c r="B709">
        <v>708</v>
      </c>
      <c r="C709" s="1" t="s">
        <v>15</v>
      </c>
      <c r="D709" t="s">
        <v>28</v>
      </c>
      <c r="E709" t="s">
        <v>97</v>
      </c>
      <c r="F709" t="s">
        <v>105</v>
      </c>
      <c r="G709" t="s">
        <v>110</v>
      </c>
      <c r="H709" t="s">
        <v>112</v>
      </c>
      <c r="I709" t="s">
        <v>30</v>
      </c>
      <c r="J709" s="2">
        <v>116360</v>
      </c>
    </row>
    <row r="710" spans="2:10" x14ac:dyDescent="0.3">
      <c r="B710">
        <v>709</v>
      </c>
      <c r="C710" s="1" t="s">
        <v>15</v>
      </c>
      <c r="D710" t="s">
        <v>28</v>
      </c>
      <c r="E710" t="s">
        <v>97</v>
      </c>
      <c r="F710" t="s">
        <v>105</v>
      </c>
      <c r="G710" t="s">
        <v>110</v>
      </c>
      <c r="H710" t="s">
        <v>112</v>
      </c>
      <c r="I710" t="s">
        <v>31</v>
      </c>
      <c r="J710" s="2">
        <v>258054</v>
      </c>
    </row>
    <row r="711" spans="2:10" x14ac:dyDescent="0.3">
      <c r="B711">
        <v>710</v>
      </c>
      <c r="C711" s="1" t="s">
        <v>15</v>
      </c>
      <c r="D711" t="s">
        <v>28</v>
      </c>
      <c r="E711" t="s">
        <v>97</v>
      </c>
      <c r="F711" t="s">
        <v>105</v>
      </c>
      <c r="G711" t="s">
        <v>110</v>
      </c>
      <c r="H711" t="s">
        <v>112</v>
      </c>
      <c r="I711" t="s">
        <v>32</v>
      </c>
      <c r="J711" s="2">
        <v>272200</v>
      </c>
    </row>
    <row r="712" spans="2:10" x14ac:dyDescent="0.3">
      <c r="B712">
        <v>711</v>
      </c>
      <c r="C712" s="1" t="s">
        <v>15</v>
      </c>
      <c r="D712" t="s">
        <v>28</v>
      </c>
      <c r="E712" t="s">
        <v>97</v>
      </c>
      <c r="F712" t="s">
        <v>105</v>
      </c>
      <c r="G712" t="s">
        <v>110</v>
      </c>
      <c r="H712" t="s">
        <v>112</v>
      </c>
      <c r="I712" t="s">
        <v>33</v>
      </c>
      <c r="J712" s="2">
        <v>263648</v>
      </c>
    </row>
    <row r="713" spans="2:10" x14ac:dyDescent="0.3">
      <c r="B713">
        <v>712</v>
      </c>
      <c r="C713" s="1" t="s">
        <v>15</v>
      </c>
      <c r="D713" t="s">
        <v>28</v>
      </c>
      <c r="E713" t="s">
        <v>97</v>
      </c>
      <c r="F713" t="s">
        <v>105</v>
      </c>
      <c r="G713" t="s">
        <v>110</v>
      </c>
      <c r="H713" t="s">
        <v>112</v>
      </c>
      <c r="I713" t="s">
        <v>100</v>
      </c>
      <c r="J713" s="2">
        <v>0</v>
      </c>
    </row>
    <row r="714" spans="2:10" x14ac:dyDescent="0.3">
      <c r="B714">
        <v>713</v>
      </c>
      <c r="C714" s="1" t="s">
        <v>15</v>
      </c>
      <c r="D714" t="s">
        <v>28</v>
      </c>
      <c r="E714" t="s">
        <v>97</v>
      </c>
      <c r="F714" t="s">
        <v>105</v>
      </c>
      <c r="G714" t="s">
        <v>110</v>
      </c>
      <c r="H714" t="s">
        <v>113</v>
      </c>
      <c r="I714" t="s">
        <v>29</v>
      </c>
      <c r="J714" s="2">
        <v>50444.7</v>
      </c>
    </row>
    <row r="715" spans="2:10" x14ac:dyDescent="0.3">
      <c r="B715">
        <v>714</v>
      </c>
      <c r="C715" s="1" t="s">
        <v>15</v>
      </c>
      <c r="D715" t="s">
        <v>28</v>
      </c>
      <c r="E715" t="s">
        <v>97</v>
      </c>
      <c r="F715" t="s">
        <v>105</v>
      </c>
      <c r="G715" t="s">
        <v>110</v>
      </c>
      <c r="H715" t="s">
        <v>113</v>
      </c>
      <c r="I715" t="s">
        <v>30</v>
      </c>
      <c r="J715" s="2">
        <v>67671.8</v>
      </c>
    </row>
    <row r="716" spans="2:10" x14ac:dyDescent="0.3">
      <c r="B716">
        <v>715</v>
      </c>
      <c r="C716" s="1" t="s">
        <v>15</v>
      </c>
      <c r="D716" t="s">
        <v>28</v>
      </c>
      <c r="E716" t="s">
        <v>97</v>
      </c>
      <c r="F716" t="s">
        <v>105</v>
      </c>
      <c r="G716" t="s">
        <v>110</v>
      </c>
      <c r="H716" t="s">
        <v>113</v>
      </c>
      <c r="I716" t="s">
        <v>31</v>
      </c>
      <c r="J716" s="2">
        <v>66983.460000000006</v>
      </c>
    </row>
    <row r="717" spans="2:10" x14ac:dyDescent="0.3">
      <c r="B717">
        <v>716</v>
      </c>
      <c r="C717" s="1" t="s">
        <v>15</v>
      </c>
      <c r="D717" t="s">
        <v>28</v>
      </c>
      <c r="E717" t="s">
        <v>97</v>
      </c>
      <c r="F717" t="s">
        <v>105</v>
      </c>
      <c r="G717" t="s">
        <v>110</v>
      </c>
      <c r="H717" t="s">
        <v>113</v>
      </c>
      <c r="I717" t="s">
        <v>32</v>
      </c>
      <c r="J717" s="2">
        <v>89528.22</v>
      </c>
    </row>
    <row r="718" spans="2:10" x14ac:dyDescent="0.3">
      <c r="B718">
        <v>717</v>
      </c>
      <c r="C718" s="1" t="s">
        <v>15</v>
      </c>
      <c r="D718" t="s">
        <v>28</v>
      </c>
      <c r="E718" t="s">
        <v>97</v>
      </c>
      <c r="F718" t="s">
        <v>105</v>
      </c>
      <c r="G718" t="s">
        <v>110</v>
      </c>
      <c r="H718" t="s">
        <v>113</v>
      </c>
      <c r="I718" t="s">
        <v>33</v>
      </c>
      <c r="J718" s="2">
        <v>52451.98</v>
      </c>
    </row>
    <row r="719" spans="2:10" x14ac:dyDescent="0.3">
      <c r="B719">
        <v>718</v>
      </c>
      <c r="C719" s="1" t="s">
        <v>15</v>
      </c>
      <c r="D719" t="s">
        <v>28</v>
      </c>
      <c r="E719" t="s">
        <v>97</v>
      </c>
      <c r="F719" t="s">
        <v>105</v>
      </c>
      <c r="G719" t="s">
        <v>110</v>
      </c>
      <c r="H719" t="s">
        <v>113</v>
      </c>
      <c r="I719" t="s">
        <v>100</v>
      </c>
      <c r="J719" s="2">
        <v>0</v>
      </c>
    </row>
    <row r="720" spans="2:10" x14ac:dyDescent="0.3">
      <c r="B720">
        <v>719</v>
      </c>
      <c r="C720" s="1" t="s">
        <v>15</v>
      </c>
      <c r="D720" t="s">
        <v>28</v>
      </c>
      <c r="E720" t="s">
        <v>97</v>
      </c>
      <c r="F720" t="s">
        <v>105</v>
      </c>
      <c r="G720" t="s">
        <v>110</v>
      </c>
      <c r="H720" t="s">
        <v>114</v>
      </c>
      <c r="I720" t="s">
        <v>29</v>
      </c>
      <c r="J720" s="2">
        <v>462888.41</v>
      </c>
    </row>
    <row r="721" spans="2:10" x14ac:dyDescent="0.3">
      <c r="B721">
        <v>720</v>
      </c>
      <c r="C721" s="1" t="s">
        <v>15</v>
      </c>
      <c r="D721" t="s">
        <v>28</v>
      </c>
      <c r="E721" t="s">
        <v>97</v>
      </c>
      <c r="F721" t="s">
        <v>105</v>
      </c>
      <c r="G721" t="s">
        <v>110</v>
      </c>
      <c r="H721" t="s">
        <v>114</v>
      </c>
      <c r="I721" t="s">
        <v>30</v>
      </c>
      <c r="J721" s="2">
        <v>472474.63</v>
      </c>
    </row>
    <row r="722" spans="2:10" x14ac:dyDescent="0.3">
      <c r="B722">
        <v>721</v>
      </c>
      <c r="C722" s="1" t="s">
        <v>15</v>
      </c>
      <c r="D722" t="s">
        <v>28</v>
      </c>
      <c r="E722" t="s">
        <v>97</v>
      </c>
      <c r="F722" t="s">
        <v>105</v>
      </c>
      <c r="G722" t="s">
        <v>110</v>
      </c>
      <c r="H722" t="s">
        <v>114</v>
      </c>
      <c r="I722" t="s">
        <v>31</v>
      </c>
      <c r="J722" s="2">
        <v>531994.68999999994</v>
      </c>
    </row>
    <row r="723" spans="2:10" x14ac:dyDescent="0.3">
      <c r="B723">
        <v>722</v>
      </c>
      <c r="C723" s="1" t="s">
        <v>15</v>
      </c>
      <c r="D723" t="s">
        <v>28</v>
      </c>
      <c r="E723" t="s">
        <v>97</v>
      </c>
      <c r="F723" t="s">
        <v>105</v>
      </c>
      <c r="G723" t="s">
        <v>110</v>
      </c>
      <c r="H723" t="s">
        <v>114</v>
      </c>
      <c r="I723" t="s">
        <v>32</v>
      </c>
      <c r="J723" s="2">
        <v>747394.5</v>
      </c>
    </row>
    <row r="724" spans="2:10" x14ac:dyDescent="0.3">
      <c r="B724">
        <v>723</v>
      </c>
      <c r="C724" s="1" t="s">
        <v>15</v>
      </c>
      <c r="D724" t="s">
        <v>28</v>
      </c>
      <c r="E724" t="s">
        <v>97</v>
      </c>
      <c r="F724" t="s">
        <v>105</v>
      </c>
      <c r="G724" t="s">
        <v>110</v>
      </c>
      <c r="H724" t="s">
        <v>114</v>
      </c>
      <c r="I724" t="s">
        <v>33</v>
      </c>
      <c r="J724" s="2">
        <v>542203.17000000004</v>
      </c>
    </row>
    <row r="725" spans="2:10" x14ac:dyDescent="0.3">
      <c r="B725">
        <v>724</v>
      </c>
      <c r="C725" s="1" t="s">
        <v>15</v>
      </c>
      <c r="D725" t="s">
        <v>28</v>
      </c>
      <c r="E725" t="s">
        <v>97</v>
      </c>
      <c r="F725" t="s">
        <v>105</v>
      </c>
      <c r="G725" t="s">
        <v>110</v>
      </c>
      <c r="H725" t="s">
        <v>114</v>
      </c>
      <c r="I725" t="s">
        <v>100</v>
      </c>
      <c r="J725" s="2">
        <v>0</v>
      </c>
    </row>
    <row r="726" spans="2:10" x14ac:dyDescent="0.3">
      <c r="B726">
        <v>725</v>
      </c>
      <c r="C726" s="1" t="s">
        <v>15</v>
      </c>
      <c r="D726" t="s">
        <v>28</v>
      </c>
      <c r="E726" t="s">
        <v>97</v>
      </c>
      <c r="F726" t="s">
        <v>105</v>
      </c>
      <c r="G726" t="s">
        <v>110</v>
      </c>
      <c r="H726" t="s">
        <v>115</v>
      </c>
      <c r="I726" t="s">
        <v>29</v>
      </c>
      <c r="J726" s="2">
        <v>970902.29</v>
      </c>
    </row>
    <row r="727" spans="2:10" x14ac:dyDescent="0.3">
      <c r="B727">
        <v>726</v>
      </c>
      <c r="C727" s="1" t="s">
        <v>15</v>
      </c>
      <c r="D727" t="s">
        <v>28</v>
      </c>
      <c r="E727" t="s">
        <v>97</v>
      </c>
      <c r="F727" t="s">
        <v>105</v>
      </c>
      <c r="G727" t="s">
        <v>110</v>
      </c>
      <c r="H727" t="s">
        <v>115</v>
      </c>
      <c r="I727" t="s">
        <v>30</v>
      </c>
      <c r="J727" s="2">
        <v>977166.3</v>
      </c>
    </row>
    <row r="728" spans="2:10" x14ac:dyDescent="0.3">
      <c r="B728">
        <v>727</v>
      </c>
      <c r="C728" s="1" t="s">
        <v>15</v>
      </c>
      <c r="D728" t="s">
        <v>28</v>
      </c>
      <c r="E728" t="s">
        <v>97</v>
      </c>
      <c r="F728" t="s">
        <v>105</v>
      </c>
      <c r="G728" t="s">
        <v>110</v>
      </c>
      <c r="H728" t="s">
        <v>115</v>
      </c>
      <c r="I728" t="s">
        <v>31</v>
      </c>
      <c r="J728" s="2">
        <v>783052.64</v>
      </c>
    </row>
    <row r="729" spans="2:10" x14ac:dyDescent="0.3">
      <c r="B729">
        <v>728</v>
      </c>
      <c r="C729" s="1" t="s">
        <v>15</v>
      </c>
      <c r="D729" t="s">
        <v>28</v>
      </c>
      <c r="E729" t="s">
        <v>97</v>
      </c>
      <c r="F729" t="s">
        <v>105</v>
      </c>
      <c r="G729" t="s">
        <v>110</v>
      </c>
      <c r="H729" t="s">
        <v>115</v>
      </c>
      <c r="I729" t="s">
        <v>32</v>
      </c>
      <c r="J729" s="2">
        <v>1174500.1499999999</v>
      </c>
    </row>
    <row r="730" spans="2:10" x14ac:dyDescent="0.3">
      <c r="B730">
        <v>729</v>
      </c>
      <c r="C730" s="1" t="s">
        <v>15</v>
      </c>
      <c r="D730" t="s">
        <v>28</v>
      </c>
      <c r="E730" t="s">
        <v>97</v>
      </c>
      <c r="F730" t="s">
        <v>105</v>
      </c>
      <c r="G730" t="s">
        <v>110</v>
      </c>
      <c r="H730" t="s">
        <v>115</v>
      </c>
      <c r="I730" t="s">
        <v>33</v>
      </c>
      <c r="J730" s="2">
        <v>617565.9</v>
      </c>
    </row>
    <row r="731" spans="2:10" x14ac:dyDescent="0.3">
      <c r="B731">
        <v>730</v>
      </c>
      <c r="C731" s="1" t="s">
        <v>15</v>
      </c>
      <c r="D731" t="s">
        <v>28</v>
      </c>
      <c r="E731" t="s">
        <v>97</v>
      </c>
      <c r="F731" t="s">
        <v>105</v>
      </c>
      <c r="G731" t="s">
        <v>110</v>
      </c>
      <c r="H731" t="s">
        <v>115</v>
      </c>
      <c r="I731" t="s">
        <v>100</v>
      </c>
      <c r="J731" s="2">
        <v>0</v>
      </c>
    </row>
    <row r="732" spans="2:10" x14ac:dyDescent="0.3">
      <c r="B732">
        <v>731</v>
      </c>
      <c r="C732" s="1" t="s">
        <v>15</v>
      </c>
      <c r="D732" t="s">
        <v>28</v>
      </c>
      <c r="E732" t="s">
        <v>97</v>
      </c>
      <c r="F732" t="s">
        <v>105</v>
      </c>
      <c r="G732" t="s">
        <v>110</v>
      </c>
      <c r="H732" t="s">
        <v>169</v>
      </c>
      <c r="I732" t="s">
        <v>29</v>
      </c>
      <c r="J732" s="2">
        <v>0</v>
      </c>
    </row>
    <row r="733" spans="2:10" x14ac:dyDescent="0.3">
      <c r="B733">
        <v>732</v>
      </c>
      <c r="C733" s="1" t="s">
        <v>15</v>
      </c>
      <c r="D733" t="s">
        <v>28</v>
      </c>
      <c r="E733" t="s">
        <v>97</v>
      </c>
      <c r="F733" t="s">
        <v>105</v>
      </c>
      <c r="G733" t="s">
        <v>110</v>
      </c>
      <c r="H733" t="s">
        <v>169</v>
      </c>
      <c r="I733" t="s">
        <v>30</v>
      </c>
      <c r="J733" s="2">
        <v>0</v>
      </c>
    </row>
    <row r="734" spans="2:10" x14ac:dyDescent="0.3">
      <c r="B734">
        <v>733</v>
      </c>
      <c r="C734" s="1" t="s">
        <v>15</v>
      </c>
      <c r="D734" t="s">
        <v>28</v>
      </c>
      <c r="E734" t="s">
        <v>97</v>
      </c>
      <c r="F734" t="s">
        <v>105</v>
      </c>
      <c r="G734" t="s">
        <v>110</v>
      </c>
      <c r="H734" t="s">
        <v>169</v>
      </c>
      <c r="I734" t="s">
        <v>31</v>
      </c>
      <c r="J734" s="2">
        <v>0</v>
      </c>
    </row>
    <row r="735" spans="2:10" x14ac:dyDescent="0.3">
      <c r="B735">
        <v>734</v>
      </c>
      <c r="C735" s="1" t="s">
        <v>15</v>
      </c>
      <c r="D735" t="s">
        <v>28</v>
      </c>
      <c r="E735" t="s">
        <v>97</v>
      </c>
      <c r="F735" t="s">
        <v>105</v>
      </c>
      <c r="G735" t="s">
        <v>110</v>
      </c>
      <c r="H735" t="s">
        <v>169</v>
      </c>
      <c r="I735" t="s">
        <v>32</v>
      </c>
      <c r="J735" s="2">
        <v>0</v>
      </c>
    </row>
    <row r="736" spans="2:10" x14ac:dyDescent="0.3">
      <c r="B736">
        <v>735</v>
      </c>
      <c r="C736" s="1" t="s">
        <v>15</v>
      </c>
      <c r="D736" t="s">
        <v>28</v>
      </c>
      <c r="E736" t="s">
        <v>97</v>
      </c>
      <c r="F736" t="s">
        <v>105</v>
      </c>
      <c r="G736" t="s">
        <v>110</v>
      </c>
      <c r="H736" t="s">
        <v>169</v>
      </c>
      <c r="I736" t="s">
        <v>33</v>
      </c>
      <c r="J736" s="2">
        <v>0</v>
      </c>
    </row>
    <row r="737" spans="2:10" x14ac:dyDescent="0.3">
      <c r="B737">
        <v>736</v>
      </c>
      <c r="C737" s="1" t="s">
        <v>15</v>
      </c>
      <c r="D737" t="s">
        <v>28</v>
      </c>
      <c r="E737" t="s">
        <v>97</v>
      </c>
      <c r="F737" t="s">
        <v>105</v>
      </c>
      <c r="G737" t="s">
        <v>110</v>
      </c>
      <c r="H737" t="s">
        <v>169</v>
      </c>
      <c r="I737" t="s">
        <v>100</v>
      </c>
      <c r="J737" s="2">
        <v>0</v>
      </c>
    </row>
    <row r="738" spans="2:10" x14ac:dyDescent="0.3">
      <c r="B738">
        <v>737</v>
      </c>
      <c r="C738" s="1" t="s">
        <v>15</v>
      </c>
      <c r="D738" t="s">
        <v>28</v>
      </c>
      <c r="E738" t="s">
        <v>97</v>
      </c>
      <c r="F738" t="s">
        <v>105</v>
      </c>
      <c r="G738" t="s">
        <v>110</v>
      </c>
      <c r="H738" t="s">
        <v>116</v>
      </c>
      <c r="I738" t="s">
        <v>29</v>
      </c>
      <c r="J738" s="2">
        <v>282292.40999999997</v>
      </c>
    </row>
    <row r="739" spans="2:10" x14ac:dyDescent="0.3">
      <c r="B739">
        <v>738</v>
      </c>
      <c r="C739" s="1" t="s">
        <v>15</v>
      </c>
      <c r="D739" t="s">
        <v>28</v>
      </c>
      <c r="E739" t="s">
        <v>97</v>
      </c>
      <c r="F739" t="s">
        <v>105</v>
      </c>
      <c r="G739" t="s">
        <v>110</v>
      </c>
      <c r="H739" t="s">
        <v>116</v>
      </c>
      <c r="I739" t="s">
        <v>30</v>
      </c>
      <c r="J739" s="2">
        <v>566232.97</v>
      </c>
    </row>
    <row r="740" spans="2:10" x14ac:dyDescent="0.3">
      <c r="B740">
        <v>739</v>
      </c>
      <c r="C740" s="1" t="s">
        <v>15</v>
      </c>
      <c r="D740" t="s">
        <v>28</v>
      </c>
      <c r="E740" t="s">
        <v>97</v>
      </c>
      <c r="F740" t="s">
        <v>105</v>
      </c>
      <c r="G740" t="s">
        <v>110</v>
      </c>
      <c r="H740" t="s">
        <v>116</v>
      </c>
      <c r="I740" t="s">
        <v>31</v>
      </c>
      <c r="J740" s="2">
        <v>270682.53999999998</v>
      </c>
    </row>
    <row r="741" spans="2:10" x14ac:dyDescent="0.3">
      <c r="B741">
        <v>740</v>
      </c>
      <c r="C741" s="1" t="s">
        <v>15</v>
      </c>
      <c r="D741" t="s">
        <v>28</v>
      </c>
      <c r="E741" t="s">
        <v>97</v>
      </c>
      <c r="F741" t="s">
        <v>105</v>
      </c>
      <c r="G741" t="s">
        <v>110</v>
      </c>
      <c r="H741" t="s">
        <v>116</v>
      </c>
      <c r="I741" t="s">
        <v>32</v>
      </c>
      <c r="J741" s="2">
        <v>432060.8</v>
      </c>
    </row>
    <row r="742" spans="2:10" x14ac:dyDescent="0.3">
      <c r="B742">
        <v>741</v>
      </c>
      <c r="C742" s="1" t="s">
        <v>15</v>
      </c>
      <c r="D742" t="s">
        <v>28</v>
      </c>
      <c r="E742" t="s">
        <v>97</v>
      </c>
      <c r="F742" t="s">
        <v>105</v>
      </c>
      <c r="G742" t="s">
        <v>110</v>
      </c>
      <c r="H742" t="s">
        <v>116</v>
      </c>
      <c r="I742" t="s">
        <v>33</v>
      </c>
      <c r="J742" s="2">
        <v>282841.5</v>
      </c>
    </row>
    <row r="743" spans="2:10" x14ac:dyDescent="0.3">
      <c r="B743">
        <v>742</v>
      </c>
      <c r="C743" s="1" t="s">
        <v>15</v>
      </c>
      <c r="D743" t="s">
        <v>28</v>
      </c>
      <c r="E743" t="s">
        <v>97</v>
      </c>
      <c r="F743" t="s">
        <v>105</v>
      </c>
      <c r="G743" t="s">
        <v>110</v>
      </c>
      <c r="H743" t="s">
        <v>116</v>
      </c>
      <c r="I743" t="s">
        <v>100</v>
      </c>
      <c r="J743" s="2">
        <v>0</v>
      </c>
    </row>
    <row r="744" spans="2:10" x14ac:dyDescent="0.3">
      <c r="B744">
        <v>743</v>
      </c>
      <c r="C744" s="1" t="s">
        <v>15</v>
      </c>
      <c r="D744" t="s">
        <v>28</v>
      </c>
      <c r="E744" t="s">
        <v>97</v>
      </c>
      <c r="F744" t="s">
        <v>105</v>
      </c>
      <c r="G744" t="s">
        <v>110</v>
      </c>
      <c r="H744" t="s">
        <v>117</v>
      </c>
      <c r="I744" t="s">
        <v>29</v>
      </c>
      <c r="J744" s="2">
        <v>10285.620000000001</v>
      </c>
    </row>
    <row r="745" spans="2:10" x14ac:dyDescent="0.3">
      <c r="B745">
        <v>744</v>
      </c>
      <c r="C745" s="1" t="s">
        <v>15</v>
      </c>
      <c r="D745" t="s">
        <v>28</v>
      </c>
      <c r="E745" t="s">
        <v>97</v>
      </c>
      <c r="F745" t="s">
        <v>105</v>
      </c>
      <c r="G745" t="s">
        <v>110</v>
      </c>
      <c r="H745" t="s">
        <v>117</v>
      </c>
      <c r="I745" t="s">
        <v>30</v>
      </c>
      <c r="J745" s="2">
        <v>12486.36</v>
      </c>
    </row>
    <row r="746" spans="2:10" x14ac:dyDescent="0.3">
      <c r="B746">
        <v>745</v>
      </c>
      <c r="C746" s="1" t="s">
        <v>15</v>
      </c>
      <c r="D746" t="s">
        <v>28</v>
      </c>
      <c r="E746" t="s">
        <v>97</v>
      </c>
      <c r="F746" t="s">
        <v>105</v>
      </c>
      <c r="G746" t="s">
        <v>110</v>
      </c>
      <c r="H746" t="s">
        <v>117</v>
      </c>
      <c r="I746" t="s">
        <v>31</v>
      </c>
      <c r="J746" s="2">
        <v>7271.73</v>
      </c>
    </row>
    <row r="747" spans="2:10" x14ac:dyDescent="0.3">
      <c r="B747">
        <v>746</v>
      </c>
      <c r="C747" s="1" t="s">
        <v>15</v>
      </c>
      <c r="D747" t="s">
        <v>28</v>
      </c>
      <c r="E747" t="s">
        <v>97</v>
      </c>
      <c r="F747" t="s">
        <v>105</v>
      </c>
      <c r="G747" t="s">
        <v>110</v>
      </c>
      <c r="H747" t="s">
        <v>117</v>
      </c>
      <c r="I747" t="s">
        <v>32</v>
      </c>
      <c r="J747" s="2">
        <v>20712.73</v>
      </c>
    </row>
    <row r="748" spans="2:10" x14ac:dyDescent="0.3">
      <c r="B748">
        <v>747</v>
      </c>
      <c r="C748" s="1" t="s">
        <v>15</v>
      </c>
      <c r="D748" t="s">
        <v>28</v>
      </c>
      <c r="E748" t="s">
        <v>97</v>
      </c>
      <c r="F748" t="s">
        <v>105</v>
      </c>
      <c r="G748" t="s">
        <v>110</v>
      </c>
      <c r="H748" t="s">
        <v>117</v>
      </c>
      <c r="I748" t="s">
        <v>33</v>
      </c>
      <c r="J748" s="2">
        <v>7720.67</v>
      </c>
    </row>
    <row r="749" spans="2:10" x14ac:dyDescent="0.3">
      <c r="B749">
        <v>748</v>
      </c>
      <c r="C749" s="1" t="s">
        <v>15</v>
      </c>
      <c r="D749" t="s">
        <v>28</v>
      </c>
      <c r="E749" t="s">
        <v>97</v>
      </c>
      <c r="F749" t="s">
        <v>105</v>
      </c>
      <c r="G749" t="s">
        <v>110</v>
      </c>
      <c r="H749" t="s">
        <v>117</v>
      </c>
      <c r="I749" t="s">
        <v>100</v>
      </c>
      <c r="J749" s="2">
        <v>0</v>
      </c>
    </row>
    <row r="750" spans="2:10" x14ac:dyDescent="0.3">
      <c r="B750">
        <v>749</v>
      </c>
      <c r="C750" s="1" t="s">
        <v>15</v>
      </c>
      <c r="D750" t="s">
        <v>28</v>
      </c>
      <c r="E750" t="s">
        <v>97</v>
      </c>
      <c r="F750" t="s">
        <v>105</v>
      </c>
      <c r="G750" t="s">
        <v>110</v>
      </c>
      <c r="H750" t="s">
        <v>118</v>
      </c>
      <c r="I750" t="s">
        <v>29</v>
      </c>
      <c r="J750" s="2">
        <v>318237.95</v>
      </c>
    </row>
    <row r="751" spans="2:10" x14ac:dyDescent="0.3">
      <c r="B751">
        <v>750</v>
      </c>
      <c r="C751" s="1" t="s">
        <v>15</v>
      </c>
      <c r="D751" t="s">
        <v>28</v>
      </c>
      <c r="E751" t="s">
        <v>97</v>
      </c>
      <c r="F751" t="s">
        <v>105</v>
      </c>
      <c r="G751" t="s">
        <v>110</v>
      </c>
      <c r="H751" t="s">
        <v>118</v>
      </c>
      <c r="I751" t="s">
        <v>30</v>
      </c>
      <c r="J751" s="2">
        <v>582091.74</v>
      </c>
    </row>
    <row r="752" spans="2:10" x14ac:dyDescent="0.3">
      <c r="B752">
        <v>751</v>
      </c>
      <c r="C752" s="1" t="s">
        <v>15</v>
      </c>
      <c r="D752" t="s">
        <v>28</v>
      </c>
      <c r="E752" t="s">
        <v>97</v>
      </c>
      <c r="F752" t="s">
        <v>105</v>
      </c>
      <c r="G752" t="s">
        <v>110</v>
      </c>
      <c r="H752" t="s">
        <v>118</v>
      </c>
      <c r="I752" t="s">
        <v>31</v>
      </c>
      <c r="J752" s="2">
        <v>475623.6</v>
      </c>
    </row>
    <row r="753" spans="2:10" x14ac:dyDescent="0.3">
      <c r="B753">
        <v>752</v>
      </c>
      <c r="C753" s="1" t="s">
        <v>15</v>
      </c>
      <c r="D753" t="s">
        <v>28</v>
      </c>
      <c r="E753" t="s">
        <v>97</v>
      </c>
      <c r="F753" t="s">
        <v>105</v>
      </c>
      <c r="G753" t="s">
        <v>110</v>
      </c>
      <c r="H753" t="s">
        <v>118</v>
      </c>
      <c r="I753" t="s">
        <v>32</v>
      </c>
      <c r="J753" s="2">
        <v>1167015.3400000001</v>
      </c>
    </row>
    <row r="754" spans="2:10" x14ac:dyDescent="0.3">
      <c r="B754">
        <v>753</v>
      </c>
      <c r="C754" s="1" t="s">
        <v>15</v>
      </c>
      <c r="D754" t="s">
        <v>28</v>
      </c>
      <c r="E754" t="s">
        <v>97</v>
      </c>
      <c r="F754" t="s">
        <v>105</v>
      </c>
      <c r="G754" t="s">
        <v>110</v>
      </c>
      <c r="H754" t="s">
        <v>118</v>
      </c>
      <c r="I754" t="s">
        <v>33</v>
      </c>
      <c r="J754" s="2">
        <v>665835.97</v>
      </c>
    </row>
    <row r="755" spans="2:10" x14ac:dyDescent="0.3">
      <c r="B755">
        <v>754</v>
      </c>
      <c r="C755" s="1" t="s">
        <v>15</v>
      </c>
      <c r="D755" t="s">
        <v>28</v>
      </c>
      <c r="E755" t="s">
        <v>97</v>
      </c>
      <c r="F755" t="s">
        <v>105</v>
      </c>
      <c r="G755" t="s">
        <v>110</v>
      </c>
      <c r="H755" t="s">
        <v>118</v>
      </c>
      <c r="I755" t="s">
        <v>100</v>
      </c>
      <c r="J755" s="2">
        <v>0</v>
      </c>
    </row>
    <row r="756" spans="2:10" x14ac:dyDescent="0.3">
      <c r="B756">
        <v>755</v>
      </c>
      <c r="C756" s="1" t="s">
        <v>15</v>
      </c>
      <c r="D756" t="s">
        <v>28</v>
      </c>
      <c r="E756" t="s">
        <v>97</v>
      </c>
      <c r="F756" t="s">
        <v>105</v>
      </c>
      <c r="G756" t="s">
        <v>110</v>
      </c>
      <c r="H756" t="s">
        <v>170</v>
      </c>
      <c r="I756" t="s">
        <v>29</v>
      </c>
      <c r="J756" s="2">
        <v>24972.38</v>
      </c>
    </row>
    <row r="757" spans="2:10" x14ac:dyDescent="0.3">
      <c r="B757">
        <v>756</v>
      </c>
      <c r="C757" s="1" t="s">
        <v>15</v>
      </c>
      <c r="D757" t="s">
        <v>28</v>
      </c>
      <c r="E757" t="s">
        <v>97</v>
      </c>
      <c r="F757" t="s">
        <v>105</v>
      </c>
      <c r="G757" t="s">
        <v>110</v>
      </c>
      <c r="H757" t="s">
        <v>170</v>
      </c>
      <c r="I757" t="s">
        <v>30</v>
      </c>
      <c r="J757" s="2">
        <v>10541.25</v>
      </c>
    </row>
    <row r="758" spans="2:10" x14ac:dyDescent="0.3">
      <c r="B758">
        <v>757</v>
      </c>
      <c r="C758" s="1" t="s">
        <v>15</v>
      </c>
      <c r="D758" t="s">
        <v>28</v>
      </c>
      <c r="E758" t="s">
        <v>97</v>
      </c>
      <c r="F758" t="s">
        <v>105</v>
      </c>
      <c r="G758" t="s">
        <v>110</v>
      </c>
      <c r="H758" t="s">
        <v>170</v>
      </c>
      <c r="I758" t="s">
        <v>31</v>
      </c>
      <c r="J758" s="2">
        <v>26590.89</v>
      </c>
    </row>
    <row r="759" spans="2:10" x14ac:dyDescent="0.3">
      <c r="B759">
        <v>758</v>
      </c>
      <c r="C759" s="1" t="s">
        <v>15</v>
      </c>
      <c r="D759" t="s">
        <v>28</v>
      </c>
      <c r="E759" t="s">
        <v>97</v>
      </c>
      <c r="F759" t="s">
        <v>105</v>
      </c>
      <c r="G759" t="s">
        <v>110</v>
      </c>
      <c r="H759" t="s">
        <v>170</v>
      </c>
      <c r="I759" t="s">
        <v>32</v>
      </c>
      <c r="J759" s="2">
        <v>20014.650000000001</v>
      </c>
    </row>
    <row r="760" spans="2:10" x14ac:dyDescent="0.3">
      <c r="B760">
        <v>759</v>
      </c>
      <c r="C760" s="1" t="s">
        <v>15</v>
      </c>
      <c r="D760" t="s">
        <v>28</v>
      </c>
      <c r="E760" t="s">
        <v>97</v>
      </c>
      <c r="F760" t="s">
        <v>105</v>
      </c>
      <c r="G760" t="s">
        <v>110</v>
      </c>
      <c r="H760" t="s">
        <v>170</v>
      </c>
      <c r="I760" t="s">
        <v>33</v>
      </c>
      <c r="J760" s="2">
        <v>29044.52</v>
      </c>
    </row>
    <row r="761" spans="2:10" x14ac:dyDescent="0.3">
      <c r="B761">
        <v>760</v>
      </c>
      <c r="C761" s="1" t="s">
        <v>15</v>
      </c>
      <c r="D761" t="s">
        <v>28</v>
      </c>
      <c r="E761" t="s">
        <v>97</v>
      </c>
      <c r="F761" t="s">
        <v>105</v>
      </c>
      <c r="G761" t="s">
        <v>110</v>
      </c>
      <c r="H761" t="s">
        <v>170</v>
      </c>
      <c r="I761" t="s">
        <v>100</v>
      </c>
      <c r="J761" s="2">
        <v>0</v>
      </c>
    </row>
    <row r="762" spans="2:10" x14ac:dyDescent="0.3">
      <c r="B762">
        <v>761</v>
      </c>
      <c r="C762" s="1" t="s">
        <v>15</v>
      </c>
      <c r="D762" t="s">
        <v>28</v>
      </c>
      <c r="E762" t="s">
        <v>97</v>
      </c>
      <c r="F762" t="s">
        <v>105</v>
      </c>
      <c r="G762" t="s">
        <v>110</v>
      </c>
      <c r="H762" t="s">
        <v>119</v>
      </c>
      <c r="I762" t="s">
        <v>29</v>
      </c>
      <c r="J762" s="2">
        <v>74275.070000000007</v>
      </c>
    </row>
    <row r="763" spans="2:10" x14ac:dyDescent="0.3">
      <c r="B763">
        <v>762</v>
      </c>
      <c r="C763" s="1" t="s">
        <v>15</v>
      </c>
      <c r="D763" t="s">
        <v>28</v>
      </c>
      <c r="E763" t="s">
        <v>97</v>
      </c>
      <c r="F763" t="s">
        <v>105</v>
      </c>
      <c r="G763" t="s">
        <v>110</v>
      </c>
      <c r="H763" t="s">
        <v>119</v>
      </c>
      <c r="I763" t="s">
        <v>30</v>
      </c>
      <c r="J763" s="2">
        <v>38209.46</v>
      </c>
    </row>
    <row r="764" spans="2:10" x14ac:dyDescent="0.3">
      <c r="B764">
        <v>763</v>
      </c>
      <c r="C764" s="1" t="s">
        <v>15</v>
      </c>
      <c r="D764" t="s">
        <v>28</v>
      </c>
      <c r="E764" t="s">
        <v>97</v>
      </c>
      <c r="F764" t="s">
        <v>105</v>
      </c>
      <c r="G764" t="s">
        <v>110</v>
      </c>
      <c r="H764" t="s">
        <v>119</v>
      </c>
      <c r="I764" t="s">
        <v>31</v>
      </c>
      <c r="J764" s="2">
        <v>93130.32</v>
      </c>
    </row>
    <row r="765" spans="2:10" x14ac:dyDescent="0.3">
      <c r="B765">
        <v>764</v>
      </c>
      <c r="C765" s="1" t="s">
        <v>15</v>
      </c>
      <c r="D765" t="s">
        <v>28</v>
      </c>
      <c r="E765" t="s">
        <v>97</v>
      </c>
      <c r="F765" t="s">
        <v>105</v>
      </c>
      <c r="G765" t="s">
        <v>110</v>
      </c>
      <c r="H765" t="s">
        <v>119</v>
      </c>
      <c r="I765" t="s">
        <v>32</v>
      </c>
      <c r="J765" s="2">
        <v>108360.54</v>
      </c>
    </row>
    <row r="766" spans="2:10" x14ac:dyDescent="0.3">
      <c r="B766">
        <v>765</v>
      </c>
      <c r="C766" s="1" t="s">
        <v>15</v>
      </c>
      <c r="D766" t="s">
        <v>28</v>
      </c>
      <c r="E766" t="s">
        <v>97</v>
      </c>
      <c r="F766" t="s">
        <v>105</v>
      </c>
      <c r="G766" t="s">
        <v>110</v>
      </c>
      <c r="H766" t="s">
        <v>119</v>
      </c>
      <c r="I766" t="s">
        <v>33</v>
      </c>
      <c r="J766" s="2">
        <v>53406.26</v>
      </c>
    </row>
    <row r="767" spans="2:10" x14ac:dyDescent="0.3">
      <c r="B767">
        <v>766</v>
      </c>
      <c r="C767" s="1" t="s">
        <v>15</v>
      </c>
      <c r="D767" t="s">
        <v>28</v>
      </c>
      <c r="E767" t="s">
        <v>97</v>
      </c>
      <c r="F767" t="s">
        <v>105</v>
      </c>
      <c r="G767" t="s">
        <v>110</v>
      </c>
      <c r="H767" t="s">
        <v>119</v>
      </c>
      <c r="I767" t="s">
        <v>100</v>
      </c>
      <c r="J767" s="2">
        <v>0</v>
      </c>
    </row>
    <row r="768" spans="2:10" x14ac:dyDescent="0.3">
      <c r="B768">
        <v>767</v>
      </c>
      <c r="C768" s="1" t="s">
        <v>15</v>
      </c>
      <c r="D768" t="s">
        <v>28</v>
      </c>
      <c r="E768" t="s">
        <v>97</v>
      </c>
      <c r="F768" t="s">
        <v>105</v>
      </c>
      <c r="G768" t="s">
        <v>110</v>
      </c>
      <c r="H768" t="s">
        <v>120</v>
      </c>
      <c r="I768" t="s">
        <v>29</v>
      </c>
      <c r="J768" s="2">
        <v>71350</v>
      </c>
    </row>
    <row r="769" spans="2:10" x14ac:dyDescent="0.3">
      <c r="B769">
        <v>768</v>
      </c>
      <c r="C769" s="1" t="s">
        <v>15</v>
      </c>
      <c r="D769" t="s">
        <v>28</v>
      </c>
      <c r="E769" t="s">
        <v>97</v>
      </c>
      <c r="F769" t="s">
        <v>105</v>
      </c>
      <c r="G769" t="s">
        <v>110</v>
      </c>
      <c r="H769" t="s">
        <v>120</v>
      </c>
      <c r="I769" t="s">
        <v>30</v>
      </c>
      <c r="J769" s="2">
        <v>70250</v>
      </c>
    </row>
    <row r="770" spans="2:10" x14ac:dyDescent="0.3">
      <c r="B770">
        <v>769</v>
      </c>
      <c r="C770" s="1" t="s">
        <v>15</v>
      </c>
      <c r="D770" t="s">
        <v>28</v>
      </c>
      <c r="E770" t="s">
        <v>97</v>
      </c>
      <c r="F770" t="s">
        <v>105</v>
      </c>
      <c r="G770" t="s">
        <v>110</v>
      </c>
      <c r="H770" t="s">
        <v>120</v>
      </c>
      <c r="I770" t="s">
        <v>31</v>
      </c>
      <c r="J770" s="2">
        <v>49750</v>
      </c>
    </row>
    <row r="771" spans="2:10" x14ac:dyDescent="0.3">
      <c r="B771">
        <v>770</v>
      </c>
      <c r="C771" s="1" t="s">
        <v>15</v>
      </c>
      <c r="D771" t="s">
        <v>28</v>
      </c>
      <c r="E771" t="s">
        <v>97</v>
      </c>
      <c r="F771" t="s">
        <v>105</v>
      </c>
      <c r="G771" t="s">
        <v>110</v>
      </c>
      <c r="H771" t="s">
        <v>120</v>
      </c>
      <c r="I771" t="s">
        <v>32</v>
      </c>
      <c r="J771" s="2">
        <v>110100</v>
      </c>
    </row>
    <row r="772" spans="2:10" x14ac:dyDescent="0.3">
      <c r="B772">
        <v>771</v>
      </c>
      <c r="C772" s="1" t="s">
        <v>15</v>
      </c>
      <c r="D772" t="s">
        <v>28</v>
      </c>
      <c r="E772" t="s">
        <v>97</v>
      </c>
      <c r="F772" t="s">
        <v>105</v>
      </c>
      <c r="G772" t="s">
        <v>110</v>
      </c>
      <c r="H772" t="s">
        <v>120</v>
      </c>
      <c r="I772" t="s">
        <v>33</v>
      </c>
      <c r="J772" s="2">
        <v>48700</v>
      </c>
    </row>
    <row r="773" spans="2:10" x14ac:dyDescent="0.3">
      <c r="B773">
        <v>772</v>
      </c>
      <c r="C773" s="1" t="s">
        <v>15</v>
      </c>
      <c r="D773" t="s">
        <v>28</v>
      </c>
      <c r="E773" t="s">
        <v>97</v>
      </c>
      <c r="F773" t="s">
        <v>105</v>
      </c>
      <c r="G773" t="s">
        <v>110</v>
      </c>
      <c r="H773" t="s">
        <v>120</v>
      </c>
      <c r="I773" t="s">
        <v>100</v>
      </c>
      <c r="J773" s="2">
        <v>0</v>
      </c>
    </row>
    <row r="774" spans="2:10" x14ac:dyDescent="0.3">
      <c r="B774">
        <v>773</v>
      </c>
      <c r="C774" s="1" t="s">
        <v>15</v>
      </c>
      <c r="D774" t="s">
        <v>28</v>
      </c>
      <c r="E774" t="s">
        <v>97</v>
      </c>
      <c r="F774" t="s">
        <v>105</v>
      </c>
      <c r="G774" t="s">
        <v>110</v>
      </c>
      <c r="H774" t="s">
        <v>121</v>
      </c>
      <c r="I774" t="s">
        <v>29</v>
      </c>
      <c r="J774" s="2">
        <v>637251.5</v>
      </c>
    </row>
    <row r="775" spans="2:10" x14ac:dyDescent="0.3">
      <c r="B775">
        <v>774</v>
      </c>
      <c r="C775" s="1" t="s">
        <v>15</v>
      </c>
      <c r="D775" t="s">
        <v>28</v>
      </c>
      <c r="E775" t="s">
        <v>97</v>
      </c>
      <c r="F775" t="s">
        <v>105</v>
      </c>
      <c r="G775" t="s">
        <v>110</v>
      </c>
      <c r="H775" t="s">
        <v>121</v>
      </c>
      <c r="I775" t="s">
        <v>30</v>
      </c>
      <c r="J775" s="2">
        <v>444820.5</v>
      </c>
    </row>
    <row r="776" spans="2:10" x14ac:dyDescent="0.3">
      <c r="B776">
        <v>775</v>
      </c>
      <c r="C776" s="1" t="s">
        <v>15</v>
      </c>
      <c r="D776" t="s">
        <v>28</v>
      </c>
      <c r="E776" t="s">
        <v>97</v>
      </c>
      <c r="F776" t="s">
        <v>105</v>
      </c>
      <c r="G776" t="s">
        <v>110</v>
      </c>
      <c r="H776" t="s">
        <v>121</v>
      </c>
      <c r="I776" t="s">
        <v>31</v>
      </c>
      <c r="J776" s="2">
        <v>336707.5</v>
      </c>
    </row>
    <row r="777" spans="2:10" x14ac:dyDescent="0.3">
      <c r="B777">
        <v>776</v>
      </c>
      <c r="C777" s="1" t="s">
        <v>15</v>
      </c>
      <c r="D777" t="s">
        <v>28</v>
      </c>
      <c r="E777" t="s">
        <v>97</v>
      </c>
      <c r="F777" t="s">
        <v>105</v>
      </c>
      <c r="G777" t="s">
        <v>110</v>
      </c>
      <c r="H777" t="s">
        <v>121</v>
      </c>
      <c r="I777" t="s">
        <v>32</v>
      </c>
      <c r="J777" s="2">
        <v>697896.5</v>
      </c>
    </row>
    <row r="778" spans="2:10" x14ac:dyDescent="0.3">
      <c r="B778">
        <v>777</v>
      </c>
      <c r="C778" s="1" t="s">
        <v>15</v>
      </c>
      <c r="D778" t="s">
        <v>28</v>
      </c>
      <c r="E778" t="s">
        <v>97</v>
      </c>
      <c r="F778" t="s">
        <v>105</v>
      </c>
      <c r="G778" t="s">
        <v>110</v>
      </c>
      <c r="H778" t="s">
        <v>121</v>
      </c>
      <c r="I778" t="s">
        <v>33</v>
      </c>
      <c r="J778" s="2">
        <v>315167.5</v>
      </c>
    </row>
    <row r="779" spans="2:10" x14ac:dyDescent="0.3">
      <c r="B779">
        <v>778</v>
      </c>
      <c r="C779" s="1" t="s">
        <v>15</v>
      </c>
      <c r="D779" t="s">
        <v>28</v>
      </c>
      <c r="E779" t="s">
        <v>97</v>
      </c>
      <c r="F779" t="s">
        <v>105</v>
      </c>
      <c r="G779" t="s">
        <v>110</v>
      </c>
      <c r="H779" t="s">
        <v>121</v>
      </c>
      <c r="I779" t="s">
        <v>100</v>
      </c>
      <c r="J779" s="2">
        <v>0</v>
      </c>
    </row>
    <row r="780" spans="2:10" x14ac:dyDescent="0.3">
      <c r="B780">
        <v>779</v>
      </c>
      <c r="C780" s="1" t="s">
        <v>15</v>
      </c>
      <c r="D780" t="s">
        <v>28</v>
      </c>
      <c r="E780" t="s">
        <v>97</v>
      </c>
      <c r="F780" t="s">
        <v>105</v>
      </c>
      <c r="G780" t="s">
        <v>110</v>
      </c>
      <c r="H780" t="s">
        <v>171</v>
      </c>
      <c r="I780" t="s">
        <v>29</v>
      </c>
      <c r="J780" s="2">
        <v>34146.57</v>
      </c>
    </row>
    <row r="781" spans="2:10" x14ac:dyDescent="0.3">
      <c r="B781">
        <v>780</v>
      </c>
      <c r="C781" s="1" t="s">
        <v>15</v>
      </c>
      <c r="D781" t="s">
        <v>28</v>
      </c>
      <c r="E781" t="s">
        <v>97</v>
      </c>
      <c r="F781" t="s">
        <v>105</v>
      </c>
      <c r="G781" t="s">
        <v>110</v>
      </c>
      <c r="H781" t="s">
        <v>171</v>
      </c>
      <c r="I781" t="s">
        <v>30</v>
      </c>
      <c r="J781" s="2">
        <v>40556.83</v>
      </c>
    </row>
    <row r="782" spans="2:10" x14ac:dyDescent="0.3">
      <c r="B782">
        <v>781</v>
      </c>
      <c r="C782" s="1" t="s">
        <v>15</v>
      </c>
      <c r="D782" t="s">
        <v>28</v>
      </c>
      <c r="E782" t="s">
        <v>97</v>
      </c>
      <c r="F782" t="s">
        <v>105</v>
      </c>
      <c r="G782" t="s">
        <v>110</v>
      </c>
      <c r="H782" t="s">
        <v>171</v>
      </c>
      <c r="I782" t="s">
        <v>31</v>
      </c>
      <c r="J782" s="2">
        <v>21811.64</v>
      </c>
    </row>
    <row r="783" spans="2:10" x14ac:dyDescent="0.3">
      <c r="B783">
        <v>782</v>
      </c>
      <c r="C783" s="1" t="s">
        <v>15</v>
      </c>
      <c r="D783" t="s">
        <v>28</v>
      </c>
      <c r="E783" t="s">
        <v>97</v>
      </c>
      <c r="F783" t="s">
        <v>105</v>
      </c>
      <c r="G783" t="s">
        <v>110</v>
      </c>
      <c r="H783" t="s">
        <v>171</v>
      </c>
      <c r="I783" t="s">
        <v>32</v>
      </c>
      <c r="J783" s="2">
        <v>61439.88</v>
      </c>
    </row>
    <row r="784" spans="2:10" x14ac:dyDescent="0.3">
      <c r="B784">
        <v>783</v>
      </c>
      <c r="C784" s="1" t="s">
        <v>15</v>
      </c>
      <c r="D784" t="s">
        <v>28</v>
      </c>
      <c r="E784" t="s">
        <v>97</v>
      </c>
      <c r="F784" t="s">
        <v>105</v>
      </c>
      <c r="G784" t="s">
        <v>110</v>
      </c>
      <c r="H784" t="s">
        <v>171</v>
      </c>
      <c r="I784" t="s">
        <v>33</v>
      </c>
      <c r="J784" s="2">
        <v>17509.14</v>
      </c>
    </row>
    <row r="785" spans="2:10" x14ac:dyDescent="0.3">
      <c r="B785">
        <v>784</v>
      </c>
      <c r="C785" s="1" t="s">
        <v>15</v>
      </c>
      <c r="D785" t="s">
        <v>28</v>
      </c>
      <c r="E785" t="s">
        <v>97</v>
      </c>
      <c r="F785" t="s">
        <v>105</v>
      </c>
      <c r="G785" t="s">
        <v>110</v>
      </c>
      <c r="H785" t="s">
        <v>171</v>
      </c>
      <c r="I785" t="s">
        <v>100</v>
      </c>
      <c r="J785" s="2">
        <v>0</v>
      </c>
    </row>
    <row r="786" spans="2:10" x14ac:dyDescent="0.3">
      <c r="B786">
        <v>785</v>
      </c>
      <c r="C786" s="1" t="s">
        <v>15</v>
      </c>
      <c r="D786" t="s">
        <v>28</v>
      </c>
      <c r="E786" t="s">
        <v>97</v>
      </c>
      <c r="F786" t="s">
        <v>105</v>
      </c>
      <c r="G786" t="s">
        <v>110</v>
      </c>
      <c r="H786" t="s">
        <v>122</v>
      </c>
      <c r="I786" t="s">
        <v>29</v>
      </c>
      <c r="J786" s="2">
        <v>0</v>
      </c>
    </row>
    <row r="787" spans="2:10" x14ac:dyDescent="0.3">
      <c r="B787">
        <v>786</v>
      </c>
      <c r="C787" s="1" t="s">
        <v>15</v>
      </c>
      <c r="D787" t="s">
        <v>28</v>
      </c>
      <c r="E787" t="s">
        <v>97</v>
      </c>
      <c r="F787" t="s">
        <v>105</v>
      </c>
      <c r="G787" t="s">
        <v>110</v>
      </c>
      <c r="H787" t="s">
        <v>122</v>
      </c>
      <c r="I787" t="s">
        <v>30</v>
      </c>
      <c r="J787" s="2">
        <v>249600</v>
      </c>
    </row>
    <row r="788" spans="2:10" x14ac:dyDescent="0.3">
      <c r="B788">
        <v>787</v>
      </c>
      <c r="C788" s="1" t="s">
        <v>15</v>
      </c>
      <c r="D788" t="s">
        <v>28</v>
      </c>
      <c r="E788" t="s">
        <v>97</v>
      </c>
      <c r="F788" t="s">
        <v>105</v>
      </c>
      <c r="G788" t="s">
        <v>110</v>
      </c>
      <c r="H788" t="s">
        <v>122</v>
      </c>
      <c r="I788" t="s">
        <v>31</v>
      </c>
      <c r="J788" s="2">
        <v>0</v>
      </c>
    </row>
    <row r="789" spans="2:10" x14ac:dyDescent="0.3">
      <c r="B789">
        <v>788</v>
      </c>
      <c r="C789" s="1" t="s">
        <v>15</v>
      </c>
      <c r="D789" t="s">
        <v>28</v>
      </c>
      <c r="E789" t="s">
        <v>97</v>
      </c>
      <c r="F789" t="s">
        <v>105</v>
      </c>
      <c r="G789" t="s">
        <v>110</v>
      </c>
      <c r="H789" t="s">
        <v>122</v>
      </c>
      <c r="I789" t="s">
        <v>32</v>
      </c>
      <c r="J789" s="2">
        <v>571655.19999999995</v>
      </c>
    </row>
    <row r="790" spans="2:10" x14ac:dyDescent="0.3">
      <c r="B790">
        <v>789</v>
      </c>
      <c r="C790" s="1" t="s">
        <v>15</v>
      </c>
      <c r="D790" t="s">
        <v>28</v>
      </c>
      <c r="E790" t="s">
        <v>97</v>
      </c>
      <c r="F790" t="s">
        <v>105</v>
      </c>
      <c r="G790" t="s">
        <v>110</v>
      </c>
      <c r="H790" t="s">
        <v>122</v>
      </c>
      <c r="I790" t="s">
        <v>33</v>
      </c>
      <c r="J790" s="2">
        <v>0</v>
      </c>
    </row>
    <row r="791" spans="2:10" x14ac:dyDescent="0.3">
      <c r="B791">
        <v>790</v>
      </c>
      <c r="C791" s="1" t="s">
        <v>15</v>
      </c>
      <c r="D791" t="s">
        <v>28</v>
      </c>
      <c r="E791" t="s">
        <v>97</v>
      </c>
      <c r="F791" t="s">
        <v>105</v>
      </c>
      <c r="G791" t="s">
        <v>110</v>
      </c>
      <c r="H791" t="s">
        <v>122</v>
      </c>
      <c r="I791" t="s">
        <v>100</v>
      </c>
      <c r="J791" s="2">
        <v>0</v>
      </c>
    </row>
    <row r="792" spans="2:10" x14ac:dyDescent="0.3">
      <c r="B792">
        <v>791</v>
      </c>
      <c r="C792" s="1" t="s">
        <v>15</v>
      </c>
      <c r="D792" t="s">
        <v>28</v>
      </c>
      <c r="E792" t="s">
        <v>97</v>
      </c>
      <c r="F792" t="s">
        <v>105</v>
      </c>
      <c r="G792" t="s">
        <v>110</v>
      </c>
      <c r="H792" t="s">
        <v>123</v>
      </c>
      <c r="I792" t="s">
        <v>29</v>
      </c>
      <c r="J792" s="2">
        <v>0</v>
      </c>
    </row>
    <row r="793" spans="2:10" x14ac:dyDescent="0.3">
      <c r="B793">
        <v>792</v>
      </c>
      <c r="C793" s="1" t="s">
        <v>15</v>
      </c>
      <c r="D793" t="s">
        <v>28</v>
      </c>
      <c r="E793" t="s">
        <v>97</v>
      </c>
      <c r="F793" t="s">
        <v>105</v>
      </c>
      <c r="G793" t="s">
        <v>110</v>
      </c>
      <c r="H793" t="s">
        <v>123</v>
      </c>
      <c r="I793" t="s">
        <v>30</v>
      </c>
      <c r="J793" s="2">
        <v>18849.939999999999</v>
      </c>
    </row>
    <row r="794" spans="2:10" x14ac:dyDescent="0.3">
      <c r="B794">
        <v>793</v>
      </c>
      <c r="C794" s="1" t="s">
        <v>15</v>
      </c>
      <c r="D794" t="s">
        <v>28</v>
      </c>
      <c r="E794" t="s">
        <v>97</v>
      </c>
      <c r="F794" t="s">
        <v>105</v>
      </c>
      <c r="G794" t="s">
        <v>110</v>
      </c>
      <c r="H794" t="s">
        <v>123</v>
      </c>
      <c r="I794" t="s">
        <v>31</v>
      </c>
      <c r="J794" s="2">
        <v>11385.84</v>
      </c>
    </row>
    <row r="795" spans="2:10" x14ac:dyDescent="0.3">
      <c r="B795">
        <v>794</v>
      </c>
      <c r="C795" s="1" t="s">
        <v>15</v>
      </c>
      <c r="D795" t="s">
        <v>28</v>
      </c>
      <c r="E795" t="s">
        <v>97</v>
      </c>
      <c r="F795" t="s">
        <v>105</v>
      </c>
      <c r="G795" t="s">
        <v>110</v>
      </c>
      <c r="H795" t="s">
        <v>123</v>
      </c>
      <c r="I795" t="s">
        <v>32</v>
      </c>
      <c r="J795" s="2">
        <v>15491.37</v>
      </c>
    </row>
    <row r="796" spans="2:10" x14ac:dyDescent="0.3">
      <c r="B796">
        <v>795</v>
      </c>
      <c r="C796" s="1" t="s">
        <v>15</v>
      </c>
      <c r="D796" t="s">
        <v>28</v>
      </c>
      <c r="E796" t="s">
        <v>97</v>
      </c>
      <c r="F796" t="s">
        <v>105</v>
      </c>
      <c r="G796" t="s">
        <v>110</v>
      </c>
      <c r="H796" t="s">
        <v>123</v>
      </c>
      <c r="I796" t="s">
        <v>33</v>
      </c>
      <c r="J796" s="2">
        <v>7701.69</v>
      </c>
    </row>
    <row r="797" spans="2:10" x14ac:dyDescent="0.3">
      <c r="B797">
        <v>796</v>
      </c>
      <c r="C797" s="1" t="s">
        <v>15</v>
      </c>
      <c r="D797" t="s">
        <v>28</v>
      </c>
      <c r="E797" t="s">
        <v>97</v>
      </c>
      <c r="F797" t="s">
        <v>105</v>
      </c>
      <c r="G797" t="s">
        <v>110</v>
      </c>
      <c r="H797" t="s">
        <v>123</v>
      </c>
      <c r="I797" t="s">
        <v>100</v>
      </c>
      <c r="J797" s="2">
        <v>0</v>
      </c>
    </row>
    <row r="798" spans="2:10" x14ac:dyDescent="0.3">
      <c r="B798">
        <v>797</v>
      </c>
      <c r="C798" s="1" t="s">
        <v>15</v>
      </c>
      <c r="D798" t="s">
        <v>28</v>
      </c>
      <c r="E798" t="s">
        <v>97</v>
      </c>
      <c r="F798" t="s">
        <v>105</v>
      </c>
      <c r="G798" t="s">
        <v>110</v>
      </c>
      <c r="H798" t="s">
        <v>172</v>
      </c>
      <c r="I798" t="s">
        <v>29</v>
      </c>
      <c r="J798" s="2">
        <v>0</v>
      </c>
    </row>
    <row r="799" spans="2:10" x14ac:dyDescent="0.3">
      <c r="B799">
        <v>798</v>
      </c>
      <c r="C799" s="1" t="s">
        <v>15</v>
      </c>
      <c r="D799" t="s">
        <v>28</v>
      </c>
      <c r="E799" t="s">
        <v>97</v>
      </c>
      <c r="F799" t="s">
        <v>105</v>
      </c>
      <c r="G799" t="s">
        <v>110</v>
      </c>
      <c r="H799" t="s">
        <v>172</v>
      </c>
      <c r="I799" t="s">
        <v>30</v>
      </c>
      <c r="J799" s="2">
        <v>0</v>
      </c>
    </row>
    <row r="800" spans="2:10" x14ac:dyDescent="0.3">
      <c r="B800">
        <v>799</v>
      </c>
      <c r="C800" s="1" t="s">
        <v>15</v>
      </c>
      <c r="D800" t="s">
        <v>28</v>
      </c>
      <c r="E800" t="s">
        <v>97</v>
      </c>
      <c r="F800" t="s">
        <v>105</v>
      </c>
      <c r="G800" t="s">
        <v>110</v>
      </c>
      <c r="H800" t="s">
        <v>172</v>
      </c>
      <c r="I800" t="s">
        <v>31</v>
      </c>
      <c r="J800" s="2">
        <v>0</v>
      </c>
    </row>
    <row r="801" spans="2:10" x14ac:dyDescent="0.3">
      <c r="B801">
        <v>800</v>
      </c>
      <c r="C801" s="1" t="s">
        <v>15</v>
      </c>
      <c r="D801" t="s">
        <v>28</v>
      </c>
      <c r="E801" t="s">
        <v>97</v>
      </c>
      <c r="F801" t="s">
        <v>105</v>
      </c>
      <c r="G801" t="s">
        <v>110</v>
      </c>
      <c r="H801" t="s">
        <v>172</v>
      </c>
      <c r="I801" t="s">
        <v>32</v>
      </c>
      <c r="J801" s="2">
        <v>0</v>
      </c>
    </row>
    <row r="802" spans="2:10" x14ac:dyDescent="0.3">
      <c r="B802">
        <v>801</v>
      </c>
      <c r="C802" s="1" t="s">
        <v>15</v>
      </c>
      <c r="D802" t="s">
        <v>28</v>
      </c>
      <c r="E802" t="s">
        <v>97</v>
      </c>
      <c r="F802" t="s">
        <v>105</v>
      </c>
      <c r="G802" t="s">
        <v>110</v>
      </c>
      <c r="H802" t="s">
        <v>172</v>
      </c>
      <c r="I802" t="s">
        <v>33</v>
      </c>
      <c r="J802" s="2">
        <v>0</v>
      </c>
    </row>
    <row r="803" spans="2:10" x14ac:dyDescent="0.3">
      <c r="B803">
        <v>802</v>
      </c>
      <c r="C803" s="1" t="s">
        <v>15</v>
      </c>
      <c r="D803" t="s">
        <v>28</v>
      </c>
      <c r="E803" t="s">
        <v>97</v>
      </c>
      <c r="F803" t="s">
        <v>105</v>
      </c>
      <c r="G803" t="s">
        <v>110</v>
      </c>
      <c r="H803" t="s">
        <v>172</v>
      </c>
      <c r="I803" t="s">
        <v>100</v>
      </c>
      <c r="J803" s="2">
        <v>0</v>
      </c>
    </row>
    <row r="804" spans="2:10" x14ac:dyDescent="0.3">
      <c r="B804">
        <v>803</v>
      </c>
      <c r="C804" s="1" t="s">
        <v>15</v>
      </c>
      <c r="D804" t="s">
        <v>28</v>
      </c>
      <c r="E804" t="s">
        <v>97</v>
      </c>
      <c r="F804" t="s">
        <v>105</v>
      </c>
      <c r="G804" t="s">
        <v>110</v>
      </c>
      <c r="H804" t="s">
        <v>124</v>
      </c>
      <c r="I804" t="s">
        <v>29</v>
      </c>
      <c r="J804" s="2">
        <v>1500</v>
      </c>
    </row>
    <row r="805" spans="2:10" x14ac:dyDescent="0.3">
      <c r="B805">
        <v>804</v>
      </c>
      <c r="C805" s="1" t="s">
        <v>15</v>
      </c>
      <c r="D805" t="s">
        <v>28</v>
      </c>
      <c r="E805" t="s">
        <v>97</v>
      </c>
      <c r="F805" t="s">
        <v>105</v>
      </c>
      <c r="G805" t="s">
        <v>110</v>
      </c>
      <c r="H805" t="s">
        <v>124</v>
      </c>
      <c r="I805" t="s">
        <v>30</v>
      </c>
      <c r="J805" s="2">
        <v>1500</v>
      </c>
    </row>
    <row r="806" spans="2:10" x14ac:dyDescent="0.3">
      <c r="B806">
        <v>805</v>
      </c>
      <c r="C806" s="1" t="s">
        <v>15</v>
      </c>
      <c r="D806" t="s">
        <v>28</v>
      </c>
      <c r="E806" t="s">
        <v>97</v>
      </c>
      <c r="F806" t="s">
        <v>105</v>
      </c>
      <c r="G806" t="s">
        <v>110</v>
      </c>
      <c r="H806" t="s">
        <v>124</v>
      </c>
      <c r="I806" t="s">
        <v>31</v>
      </c>
      <c r="J806" s="2">
        <v>1500</v>
      </c>
    </row>
    <row r="807" spans="2:10" x14ac:dyDescent="0.3">
      <c r="B807">
        <v>806</v>
      </c>
      <c r="C807" s="1" t="s">
        <v>15</v>
      </c>
      <c r="D807" t="s">
        <v>28</v>
      </c>
      <c r="E807" t="s">
        <v>97</v>
      </c>
      <c r="F807" t="s">
        <v>105</v>
      </c>
      <c r="G807" t="s">
        <v>110</v>
      </c>
      <c r="H807" t="s">
        <v>124</v>
      </c>
      <c r="I807" t="s">
        <v>32</v>
      </c>
      <c r="J807" s="2">
        <v>1500</v>
      </c>
    </row>
    <row r="808" spans="2:10" x14ac:dyDescent="0.3">
      <c r="B808">
        <v>807</v>
      </c>
      <c r="C808" s="1" t="s">
        <v>15</v>
      </c>
      <c r="D808" t="s">
        <v>28</v>
      </c>
      <c r="E808" t="s">
        <v>97</v>
      </c>
      <c r="F808" t="s">
        <v>105</v>
      </c>
      <c r="G808" t="s">
        <v>110</v>
      </c>
      <c r="H808" t="s">
        <v>124</v>
      </c>
      <c r="I808" t="s">
        <v>33</v>
      </c>
      <c r="J808" s="2">
        <v>1500</v>
      </c>
    </row>
    <row r="809" spans="2:10" x14ac:dyDescent="0.3">
      <c r="B809">
        <v>808</v>
      </c>
      <c r="C809" s="1" t="s">
        <v>15</v>
      </c>
      <c r="D809" t="s">
        <v>28</v>
      </c>
      <c r="E809" t="s">
        <v>97</v>
      </c>
      <c r="F809" t="s">
        <v>105</v>
      </c>
      <c r="G809" t="s">
        <v>110</v>
      </c>
      <c r="H809" t="s">
        <v>124</v>
      </c>
      <c r="I809" t="s">
        <v>100</v>
      </c>
      <c r="J809" s="2">
        <v>0</v>
      </c>
    </row>
    <row r="810" spans="2:10" x14ac:dyDescent="0.3">
      <c r="B810">
        <v>809</v>
      </c>
      <c r="C810" s="1" t="s">
        <v>15</v>
      </c>
      <c r="D810" t="s">
        <v>28</v>
      </c>
      <c r="E810" t="s">
        <v>97</v>
      </c>
      <c r="F810" t="s">
        <v>105</v>
      </c>
      <c r="G810" t="s">
        <v>110</v>
      </c>
      <c r="H810" t="s">
        <v>125</v>
      </c>
      <c r="I810" t="s">
        <v>29</v>
      </c>
      <c r="J810" s="2">
        <v>100381.75</v>
      </c>
    </row>
    <row r="811" spans="2:10" x14ac:dyDescent="0.3">
      <c r="B811">
        <v>810</v>
      </c>
      <c r="C811" s="1" t="s">
        <v>15</v>
      </c>
      <c r="D811" t="s">
        <v>28</v>
      </c>
      <c r="E811" t="s">
        <v>97</v>
      </c>
      <c r="F811" t="s">
        <v>105</v>
      </c>
      <c r="G811" t="s">
        <v>110</v>
      </c>
      <c r="H811" t="s">
        <v>125</v>
      </c>
      <c r="I811" t="s">
        <v>30</v>
      </c>
      <c r="J811" s="2">
        <v>100847.09</v>
      </c>
    </row>
    <row r="812" spans="2:10" x14ac:dyDescent="0.3">
      <c r="B812">
        <v>811</v>
      </c>
      <c r="C812" s="1" t="s">
        <v>15</v>
      </c>
      <c r="D812" t="s">
        <v>28</v>
      </c>
      <c r="E812" t="s">
        <v>97</v>
      </c>
      <c r="F812" t="s">
        <v>105</v>
      </c>
      <c r="G812" t="s">
        <v>110</v>
      </c>
      <c r="H812" t="s">
        <v>125</v>
      </c>
      <c r="I812" t="s">
        <v>31</v>
      </c>
      <c r="J812" s="2">
        <v>68405.98</v>
      </c>
    </row>
    <row r="813" spans="2:10" x14ac:dyDescent="0.3">
      <c r="B813">
        <v>812</v>
      </c>
      <c r="C813" s="1" t="s">
        <v>15</v>
      </c>
      <c r="D813" t="s">
        <v>28</v>
      </c>
      <c r="E813" t="s">
        <v>97</v>
      </c>
      <c r="F813" t="s">
        <v>105</v>
      </c>
      <c r="G813" t="s">
        <v>110</v>
      </c>
      <c r="H813" t="s">
        <v>125</v>
      </c>
      <c r="I813" t="s">
        <v>32</v>
      </c>
      <c r="J813" s="2">
        <v>116299.85</v>
      </c>
    </row>
    <row r="814" spans="2:10" x14ac:dyDescent="0.3">
      <c r="B814">
        <v>813</v>
      </c>
      <c r="C814" s="1" t="s">
        <v>15</v>
      </c>
      <c r="D814" t="s">
        <v>28</v>
      </c>
      <c r="E814" t="s">
        <v>97</v>
      </c>
      <c r="F814" t="s">
        <v>105</v>
      </c>
      <c r="G814" t="s">
        <v>110</v>
      </c>
      <c r="H814" t="s">
        <v>125</v>
      </c>
      <c r="I814" t="s">
        <v>33</v>
      </c>
      <c r="J814" s="2">
        <v>53151.03</v>
      </c>
    </row>
    <row r="815" spans="2:10" x14ac:dyDescent="0.3">
      <c r="B815">
        <v>814</v>
      </c>
      <c r="C815" s="1" t="s">
        <v>15</v>
      </c>
      <c r="D815" t="s">
        <v>28</v>
      </c>
      <c r="E815" t="s">
        <v>97</v>
      </c>
      <c r="F815" t="s">
        <v>105</v>
      </c>
      <c r="G815" t="s">
        <v>110</v>
      </c>
      <c r="H815" t="s">
        <v>125</v>
      </c>
      <c r="I815" t="s">
        <v>100</v>
      </c>
      <c r="J815" s="2">
        <v>0</v>
      </c>
    </row>
    <row r="816" spans="2:10" x14ac:dyDescent="0.3">
      <c r="B816">
        <v>815</v>
      </c>
      <c r="C816" s="1" t="s">
        <v>15</v>
      </c>
      <c r="D816" t="s">
        <v>28</v>
      </c>
      <c r="E816" t="s">
        <v>97</v>
      </c>
      <c r="F816" t="s">
        <v>105</v>
      </c>
      <c r="G816" t="s">
        <v>110</v>
      </c>
      <c r="H816" t="s">
        <v>173</v>
      </c>
      <c r="I816" t="s">
        <v>29</v>
      </c>
      <c r="J816" s="2">
        <v>0</v>
      </c>
    </row>
    <row r="817" spans="2:10" x14ac:dyDescent="0.3">
      <c r="B817">
        <v>816</v>
      </c>
      <c r="C817" s="1" t="s">
        <v>15</v>
      </c>
      <c r="D817" t="s">
        <v>28</v>
      </c>
      <c r="E817" t="s">
        <v>97</v>
      </c>
      <c r="F817" t="s">
        <v>105</v>
      </c>
      <c r="G817" t="s">
        <v>110</v>
      </c>
      <c r="H817" t="s">
        <v>173</v>
      </c>
      <c r="I817" t="s">
        <v>30</v>
      </c>
      <c r="J817" s="2">
        <v>0</v>
      </c>
    </row>
    <row r="818" spans="2:10" x14ac:dyDescent="0.3">
      <c r="B818">
        <v>817</v>
      </c>
      <c r="C818" s="1" t="s">
        <v>15</v>
      </c>
      <c r="D818" t="s">
        <v>28</v>
      </c>
      <c r="E818" t="s">
        <v>97</v>
      </c>
      <c r="F818" t="s">
        <v>105</v>
      </c>
      <c r="G818" t="s">
        <v>110</v>
      </c>
      <c r="H818" t="s">
        <v>173</v>
      </c>
      <c r="I818" t="s">
        <v>31</v>
      </c>
      <c r="J818" s="2">
        <v>0</v>
      </c>
    </row>
    <row r="819" spans="2:10" x14ac:dyDescent="0.3">
      <c r="B819">
        <v>818</v>
      </c>
      <c r="C819" s="1" t="s">
        <v>15</v>
      </c>
      <c r="D819" t="s">
        <v>28</v>
      </c>
      <c r="E819" t="s">
        <v>97</v>
      </c>
      <c r="F819" t="s">
        <v>105</v>
      </c>
      <c r="G819" t="s">
        <v>110</v>
      </c>
      <c r="H819" t="s">
        <v>173</v>
      </c>
      <c r="I819" t="s">
        <v>32</v>
      </c>
      <c r="J819" s="2">
        <v>0</v>
      </c>
    </row>
    <row r="820" spans="2:10" x14ac:dyDescent="0.3">
      <c r="B820">
        <v>819</v>
      </c>
      <c r="C820" s="1" t="s">
        <v>15</v>
      </c>
      <c r="D820" t="s">
        <v>28</v>
      </c>
      <c r="E820" t="s">
        <v>97</v>
      </c>
      <c r="F820" t="s">
        <v>105</v>
      </c>
      <c r="G820" t="s">
        <v>110</v>
      </c>
      <c r="H820" t="s">
        <v>173</v>
      </c>
      <c r="I820" t="s">
        <v>33</v>
      </c>
      <c r="J820" s="2">
        <v>0</v>
      </c>
    </row>
    <row r="821" spans="2:10" x14ac:dyDescent="0.3">
      <c r="B821">
        <v>820</v>
      </c>
      <c r="C821" s="1" t="s">
        <v>15</v>
      </c>
      <c r="D821" t="s">
        <v>28</v>
      </c>
      <c r="E821" t="s">
        <v>97</v>
      </c>
      <c r="F821" t="s">
        <v>105</v>
      </c>
      <c r="G821" t="s">
        <v>110</v>
      </c>
      <c r="H821" t="s">
        <v>173</v>
      </c>
      <c r="I821" t="s">
        <v>100</v>
      </c>
      <c r="J821" s="2">
        <v>0</v>
      </c>
    </row>
    <row r="822" spans="2:10" x14ac:dyDescent="0.3">
      <c r="B822">
        <v>821</v>
      </c>
      <c r="C822" s="1" t="s">
        <v>15</v>
      </c>
      <c r="D822" t="s">
        <v>28</v>
      </c>
      <c r="E822" t="s">
        <v>97</v>
      </c>
      <c r="F822" t="s">
        <v>105</v>
      </c>
      <c r="G822" t="s">
        <v>110</v>
      </c>
      <c r="H822" t="s">
        <v>174</v>
      </c>
      <c r="I822" t="s">
        <v>29</v>
      </c>
      <c r="J822" s="2">
        <v>11619.22</v>
      </c>
    </row>
    <row r="823" spans="2:10" x14ac:dyDescent="0.3">
      <c r="B823">
        <v>822</v>
      </c>
      <c r="C823" s="1" t="s">
        <v>15</v>
      </c>
      <c r="D823" t="s">
        <v>28</v>
      </c>
      <c r="E823" t="s">
        <v>97</v>
      </c>
      <c r="F823" t="s">
        <v>105</v>
      </c>
      <c r="G823" t="s">
        <v>110</v>
      </c>
      <c r="H823" t="s">
        <v>174</v>
      </c>
      <c r="I823" t="s">
        <v>30</v>
      </c>
      <c r="J823" s="2">
        <v>16524.2</v>
      </c>
    </row>
    <row r="824" spans="2:10" x14ac:dyDescent="0.3">
      <c r="B824">
        <v>823</v>
      </c>
      <c r="C824" s="1" t="s">
        <v>15</v>
      </c>
      <c r="D824" t="s">
        <v>28</v>
      </c>
      <c r="E824" t="s">
        <v>97</v>
      </c>
      <c r="F824" t="s">
        <v>105</v>
      </c>
      <c r="G824" t="s">
        <v>110</v>
      </c>
      <c r="H824" t="s">
        <v>174</v>
      </c>
      <c r="I824" t="s">
        <v>31</v>
      </c>
      <c r="J824" s="2">
        <v>11566.43</v>
      </c>
    </row>
    <row r="825" spans="2:10" x14ac:dyDescent="0.3">
      <c r="B825">
        <v>824</v>
      </c>
      <c r="C825" s="1" t="s">
        <v>15</v>
      </c>
      <c r="D825" t="s">
        <v>28</v>
      </c>
      <c r="E825" t="s">
        <v>97</v>
      </c>
      <c r="F825" t="s">
        <v>105</v>
      </c>
      <c r="G825" t="s">
        <v>110</v>
      </c>
      <c r="H825" t="s">
        <v>174</v>
      </c>
      <c r="I825" t="s">
        <v>32</v>
      </c>
      <c r="J825" s="2">
        <v>20618.009999999998</v>
      </c>
    </row>
    <row r="826" spans="2:10" x14ac:dyDescent="0.3">
      <c r="B826">
        <v>825</v>
      </c>
      <c r="C826" s="1" t="s">
        <v>15</v>
      </c>
      <c r="D826" t="s">
        <v>28</v>
      </c>
      <c r="E826" t="s">
        <v>97</v>
      </c>
      <c r="F826" t="s">
        <v>105</v>
      </c>
      <c r="G826" t="s">
        <v>110</v>
      </c>
      <c r="H826" t="s">
        <v>174</v>
      </c>
      <c r="I826" t="s">
        <v>33</v>
      </c>
      <c r="J826" s="2">
        <v>9670.59</v>
      </c>
    </row>
    <row r="827" spans="2:10" x14ac:dyDescent="0.3">
      <c r="B827">
        <v>826</v>
      </c>
      <c r="C827" s="1" t="s">
        <v>15</v>
      </c>
      <c r="D827" t="s">
        <v>28</v>
      </c>
      <c r="E827" t="s">
        <v>97</v>
      </c>
      <c r="F827" t="s">
        <v>105</v>
      </c>
      <c r="G827" t="s">
        <v>110</v>
      </c>
      <c r="H827" t="s">
        <v>174</v>
      </c>
      <c r="I827" t="s">
        <v>100</v>
      </c>
      <c r="J827" s="2">
        <v>0</v>
      </c>
    </row>
    <row r="828" spans="2:10" x14ac:dyDescent="0.3">
      <c r="B828">
        <v>827</v>
      </c>
      <c r="C828" s="1" t="s">
        <v>15</v>
      </c>
      <c r="D828" t="s">
        <v>28</v>
      </c>
      <c r="E828" t="s">
        <v>98</v>
      </c>
      <c r="F828" t="s">
        <v>126</v>
      </c>
      <c r="G828" t="s">
        <v>127</v>
      </c>
      <c r="H828" t="s">
        <v>126</v>
      </c>
      <c r="I828" t="s">
        <v>100</v>
      </c>
      <c r="J828" s="2">
        <v>188116.74</v>
      </c>
    </row>
    <row r="829" spans="2:10" x14ac:dyDescent="0.3">
      <c r="B829">
        <v>828</v>
      </c>
      <c r="C829" s="1" t="s">
        <v>15</v>
      </c>
      <c r="D829" t="s">
        <v>28</v>
      </c>
      <c r="E829" t="s">
        <v>98</v>
      </c>
      <c r="F829" t="s">
        <v>127</v>
      </c>
      <c r="G829" t="s">
        <v>127</v>
      </c>
      <c r="H829" t="s">
        <v>127</v>
      </c>
      <c r="I829" t="s">
        <v>100</v>
      </c>
      <c r="J829" s="2">
        <v>132251.66</v>
      </c>
    </row>
    <row r="830" spans="2:10" x14ac:dyDescent="0.3">
      <c r="B830">
        <v>829</v>
      </c>
      <c r="C830" s="1" t="s">
        <v>15</v>
      </c>
      <c r="D830" t="s">
        <v>28</v>
      </c>
      <c r="E830" t="s">
        <v>98</v>
      </c>
      <c r="F830" t="s">
        <v>152</v>
      </c>
      <c r="G830" t="s">
        <v>126</v>
      </c>
      <c r="H830" t="s">
        <v>129</v>
      </c>
      <c r="I830" t="s">
        <v>100</v>
      </c>
      <c r="J830" s="2">
        <v>20405.189999999999</v>
      </c>
    </row>
    <row r="831" spans="2:10" x14ac:dyDescent="0.3">
      <c r="B831">
        <v>830</v>
      </c>
      <c r="C831" s="1" t="s">
        <v>15</v>
      </c>
      <c r="D831" t="s">
        <v>28</v>
      </c>
      <c r="E831" t="s">
        <v>98</v>
      </c>
      <c r="F831" t="s">
        <v>128</v>
      </c>
      <c r="G831" t="s">
        <v>129</v>
      </c>
      <c r="H831" t="s">
        <v>130</v>
      </c>
      <c r="I831" t="s">
        <v>100</v>
      </c>
      <c r="J831" s="2">
        <v>156205.65</v>
      </c>
    </row>
    <row r="832" spans="2:10" x14ac:dyDescent="0.3">
      <c r="B832">
        <v>831</v>
      </c>
      <c r="C832" s="1" t="s">
        <v>15</v>
      </c>
      <c r="D832" t="s">
        <v>28</v>
      </c>
      <c r="E832" t="s">
        <v>98</v>
      </c>
      <c r="F832" t="s">
        <v>143</v>
      </c>
      <c r="G832" t="s">
        <v>144</v>
      </c>
      <c r="H832" t="s">
        <v>144</v>
      </c>
      <c r="I832" t="s">
        <v>100</v>
      </c>
      <c r="J832" s="2">
        <v>82973.05</v>
      </c>
    </row>
    <row r="833" spans="2:10" x14ac:dyDescent="0.3">
      <c r="B833">
        <v>832</v>
      </c>
      <c r="C833" s="1" t="s">
        <v>15</v>
      </c>
      <c r="D833" t="s">
        <v>28</v>
      </c>
      <c r="E833" t="s">
        <v>98</v>
      </c>
      <c r="F833" t="s">
        <v>143</v>
      </c>
      <c r="G833" t="s">
        <v>154</v>
      </c>
      <c r="H833" t="s">
        <v>154</v>
      </c>
      <c r="I833" t="s">
        <v>100</v>
      </c>
      <c r="J833" s="2">
        <v>37958.17</v>
      </c>
    </row>
    <row r="834" spans="2:10" x14ac:dyDescent="0.3">
      <c r="B834">
        <v>833</v>
      </c>
      <c r="C834" s="1" t="s">
        <v>15</v>
      </c>
      <c r="D834" t="s">
        <v>28</v>
      </c>
      <c r="E834" t="s">
        <v>98</v>
      </c>
      <c r="F834" t="s">
        <v>155</v>
      </c>
      <c r="G834" t="s">
        <v>156</v>
      </c>
      <c r="H834" t="s">
        <v>157</v>
      </c>
      <c r="I834" t="s">
        <v>100</v>
      </c>
      <c r="J834" s="2">
        <v>443299.87</v>
      </c>
    </row>
    <row r="835" spans="2:10" x14ac:dyDescent="0.3">
      <c r="B835">
        <v>834</v>
      </c>
      <c r="C835" s="1" t="s">
        <v>15</v>
      </c>
      <c r="D835" t="s">
        <v>28</v>
      </c>
      <c r="E835" t="s">
        <v>98</v>
      </c>
      <c r="F835" t="s">
        <v>155</v>
      </c>
      <c r="G835" t="s">
        <v>156</v>
      </c>
      <c r="H835" t="s">
        <v>175</v>
      </c>
      <c r="I835" t="s">
        <v>100</v>
      </c>
      <c r="J835" s="2">
        <v>22092.53</v>
      </c>
    </row>
    <row r="836" spans="2:10" x14ac:dyDescent="0.3">
      <c r="B836">
        <v>835</v>
      </c>
      <c r="C836" s="1" t="s">
        <v>15</v>
      </c>
      <c r="D836" t="s">
        <v>28</v>
      </c>
      <c r="E836" t="s">
        <v>98</v>
      </c>
      <c r="F836" t="s">
        <v>155</v>
      </c>
      <c r="G836" t="s">
        <v>158</v>
      </c>
      <c r="H836" t="s">
        <v>158</v>
      </c>
      <c r="I836" t="s">
        <v>100</v>
      </c>
      <c r="J836" s="2">
        <v>20422.64</v>
      </c>
    </row>
    <row r="837" spans="2:10" x14ac:dyDescent="0.3">
      <c r="B837">
        <v>836</v>
      </c>
      <c r="C837" s="1" t="s">
        <v>15</v>
      </c>
      <c r="D837" t="s">
        <v>28</v>
      </c>
      <c r="E837" t="s">
        <v>98</v>
      </c>
      <c r="F837" t="s">
        <v>155</v>
      </c>
      <c r="G837" t="s">
        <v>160</v>
      </c>
      <c r="H837" t="s">
        <v>160</v>
      </c>
      <c r="I837" t="s">
        <v>100</v>
      </c>
      <c r="J837" s="2">
        <v>18729.87</v>
      </c>
    </row>
    <row r="838" spans="2:10" x14ac:dyDescent="0.3">
      <c r="B838">
        <v>837</v>
      </c>
      <c r="C838" s="1" t="s">
        <v>15</v>
      </c>
      <c r="D838" t="s">
        <v>28</v>
      </c>
      <c r="E838" t="s">
        <v>98</v>
      </c>
      <c r="F838" t="s">
        <v>155</v>
      </c>
      <c r="G838" t="s">
        <v>163</v>
      </c>
      <c r="H838" t="s">
        <v>164</v>
      </c>
      <c r="I838" t="s">
        <v>100</v>
      </c>
      <c r="J838" s="2">
        <v>19289.669999999998</v>
      </c>
    </row>
    <row r="839" spans="2:10" x14ac:dyDescent="0.3">
      <c r="B839">
        <v>838</v>
      </c>
      <c r="C839" s="1" t="s">
        <v>15</v>
      </c>
      <c r="D839" t="s">
        <v>28</v>
      </c>
      <c r="E839" t="s">
        <v>98</v>
      </c>
      <c r="F839" t="s">
        <v>132</v>
      </c>
      <c r="G839" t="s">
        <v>132</v>
      </c>
      <c r="H839" t="s">
        <v>133</v>
      </c>
      <c r="I839" t="s">
        <v>100</v>
      </c>
      <c r="J839" s="2">
        <v>196078.03000000003</v>
      </c>
    </row>
    <row r="840" spans="2:10" x14ac:dyDescent="0.3">
      <c r="B840">
        <v>839</v>
      </c>
      <c r="C840" s="1" t="s">
        <v>15</v>
      </c>
      <c r="D840" t="s">
        <v>28</v>
      </c>
      <c r="E840" t="s">
        <v>98</v>
      </c>
      <c r="F840" t="s">
        <v>145</v>
      </c>
      <c r="G840" t="s">
        <v>145</v>
      </c>
      <c r="H840" t="s">
        <v>145</v>
      </c>
      <c r="I840" t="s">
        <v>100</v>
      </c>
      <c r="J840" s="2">
        <v>494955.41000000003</v>
      </c>
    </row>
    <row r="841" spans="2:10" x14ac:dyDescent="0.3">
      <c r="B841">
        <v>840</v>
      </c>
      <c r="C841" s="1" t="s">
        <v>15</v>
      </c>
      <c r="D841" t="s">
        <v>28</v>
      </c>
      <c r="E841" t="s">
        <v>98</v>
      </c>
      <c r="F841" t="s">
        <v>146</v>
      </c>
      <c r="G841" t="s">
        <v>146</v>
      </c>
      <c r="H841" t="s">
        <v>146</v>
      </c>
      <c r="I841" t="s">
        <v>100</v>
      </c>
      <c r="J841" s="2">
        <v>110325.79999999999</v>
      </c>
    </row>
    <row r="842" spans="2:10" x14ac:dyDescent="0.3">
      <c r="B842">
        <v>841</v>
      </c>
      <c r="C842" s="1" t="s">
        <v>15</v>
      </c>
      <c r="D842" t="s">
        <v>28</v>
      </c>
      <c r="E842" t="s">
        <v>99</v>
      </c>
      <c r="F842" t="s">
        <v>134</v>
      </c>
      <c r="G842" t="s">
        <v>134</v>
      </c>
      <c r="H842" t="s">
        <v>178</v>
      </c>
      <c r="I842" t="s">
        <v>100</v>
      </c>
      <c r="J842" s="2">
        <v>579209.1</v>
      </c>
    </row>
    <row r="843" spans="2:10" x14ac:dyDescent="0.3">
      <c r="B843">
        <v>842</v>
      </c>
      <c r="C843" s="1" t="s">
        <v>15</v>
      </c>
      <c r="D843" t="s">
        <v>28</v>
      </c>
      <c r="E843" t="s">
        <v>99</v>
      </c>
      <c r="F843" t="s">
        <v>134</v>
      </c>
      <c r="G843" t="s">
        <v>134</v>
      </c>
      <c r="H843" t="s">
        <v>135</v>
      </c>
      <c r="I843" t="s">
        <v>100</v>
      </c>
      <c r="J843" s="2">
        <v>810634.08</v>
      </c>
    </row>
    <row r="844" spans="2:10" x14ac:dyDescent="0.3">
      <c r="B844">
        <v>843</v>
      </c>
      <c r="C844" s="1" t="s">
        <v>15</v>
      </c>
      <c r="D844" t="s">
        <v>28</v>
      </c>
      <c r="E844" t="s">
        <v>99</v>
      </c>
      <c r="F844" t="s">
        <v>165</v>
      </c>
      <c r="G844" t="s">
        <v>148</v>
      </c>
      <c r="H844" t="s">
        <v>148</v>
      </c>
      <c r="I844" t="s">
        <v>100</v>
      </c>
      <c r="J844" s="2">
        <v>1514304.52</v>
      </c>
    </row>
    <row r="845" spans="2:10" x14ac:dyDescent="0.3">
      <c r="B845">
        <v>844</v>
      </c>
      <c r="C845" s="1" t="s">
        <v>15</v>
      </c>
      <c r="D845" t="s">
        <v>28</v>
      </c>
      <c r="E845" t="s">
        <v>99</v>
      </c>
      <c r="F845" t="s">
        <v>165</v>
      </c>
      <c r="G845" t="s">
        <v>161</v>
      </c>
      <c r="H845" t="s">
        <v>161</v>
      </c>
      <c r="I845" t="s">
        <v>100</v>
      </c>
      <c r="J845" s="2">
        <v>55525.51999999999</v>
      </c>
    </row>
    <row r="846" spans="2:10" x14ac:dyDescent="0.3">
      <c r="B846">
        <v>845</v>
      </c>
      <c r="C846" s="1" t="s">
        <v>15</v>
      </c>
      <c r="D846" t="s">
        <v>28</v>
      </c>
      <c r="E846" t="s">
        <v>99</v>
      </c>
      <c r="F846" t="s">
        <v>165</v>
      </c>
      <c r="G846" t="s">
        <v>137</v>
      </c>
      <c r="H846" t="s">
        <v>106</v>
      </c>
      <c r="I846" t="s">
        <v>100</v>
      </c>
      <c r="J846" s="2">
        <v>0</v>
      </c>
    </row>
    <row r="847" spans="2:10" x14ac:dyDescent="0.3">
      <c r="B847">
        <v>846</v>
      </c>
      <c r="C847" s="1" t="s">
        <v>15</v>
      </c>
      <c r="D847" t="s">
        <v>28</v>
      </c>
      <c r="E847" t="s">
        <v>99</v>
      </c>
      <c r="F847" t="s">
        <v>165</v>
      </c>
      <c r="G847" t="s">
        <v>137</v>
      </c>
      <c r="H847" t="s">
        <v>149</v>
      </c>
      <c r="I847" t="s">
        <v>100</v>
      </c>
      <c r="J847" s="2">
        <v>106778.84</v>
      </c>
    </row>
    <row r="848" spans="2:10" x14ac:dyDescent="0.3">
      <c r="B848">
        <v>847</v>
      </c>
      <c r="C848" s="1" t="s">
        <v>15</v>
      </c>
      <c r="D848" t="s">
        <v>28</v>
      </c>
      <c r="E848" t="s">
        <v>99</v>
      </c>
      <c r="F848" t="s">
        <v>147</v>
      </c>
      <c r="G848" t="s">
        <v>148</v>
      </c>
      <c r="H848" t="s">
        <v>148</v>
      </c>
      <c r="I848" t="s">
        <v>100</v>
      </c>
      <c r="J848" s="2">
        <v>122872.65000000001</v>
      </c>
    </row>
    <row r="849" spans="2:10" x14ac:dyDescent="0.3">
      <c r="B849">
        <v>848</v>
      </c>
      <c r="C849" s="1" t="s">
        <v>15</v>
      </c>
      <c r="D849" t="s">
        <v>28</v>
      </c>
      <c r="E849" t="s">
        <v>99</v>
      </c>
      <c r="F849" t="s">
        <v>147</v>
      </c>
      <c r="G849" t="s">
        <v>161</v>
      </c>
      <c r="H849" t="s">
        <v>161</v>
      </c>
      <c r="I849" t="s">
        <v>100</v>
      </c>
      <c r="J849" s="2">
        <v>11687.080000000002</v>
      </c>
    </row>
    <row r="850" spans="2:10" x14ac:dyDescent="0.3">
      <c r="B850">
        <v>849</v>
      </c>
      <c r="C850" s="1" t="s">
        <v>15</v>
      </c>
      <c r="D850" t="s">
        <v>28</v>
      </c>
      <c r="E850" t="s">
        <v>99</v>
      </c>
      <c r="F850" t="s">
        <v>147</v>
      </c>
      <c r="G850" t="s">
        <v>137</v>
      </c>
      <c r="H850" t="s">
        <v>106</v>
      </c>
      <c r="I850" t="s">
        <v>100</v>
      </c>
      <c r="J850" s="2">
        <v>465218.81999999995</v>
      </c>
    </row>
    <row r="851" spans="2:10" x14ac:dyDescent="0.3">
      <c r="B851">
        <v>850</v>
      </c>
      <c r="C851" s="1" t="s">
        <v>15</v>
      </c>
      <c r="D851" t="s">
        <v>28</v>
      </c>
      <c r="E851" t="s">
        <v>99</v>
      </c>
      <c r="F851" t="s">
        <v>147</v>
      </c>
      <c r="G851" t="s">
        <v>137</v>
      </c>
      <c r="H851" t="s">
        <v>149</v>
      </c>
      <c r="I851" t="s">
        <v>100</v>
      </c>
      <c r="J851" s="2">
        <v>114836.25</v>
      </c>
    </row>
    <row r="852" spans="2:10" x14ac:dyDescent="0.3">
      <c r="B852">
        <v>851</v>
      </c>
      <c r="C852" s="1" t="s">
        <v>15</v>
      </c>
      <c r="D852" t="s">
        <v>28</v>
      </c>
      <c r="E852" t="s">
        <v>99</v>
      </c>
      <c r="F852" t="s">
        <v>136</v>
      </c>
      <c r="G852" t="s">
        <v>148</v>
      </c>
      <c r="H852" t="s">
        <v>138</v>
      </c>
      <c r="I852" t="s">
        <v>100</v>
      </c>
      <c r="J852" s="2">
        <v>908012.89</v>
      </c>
    </row>
    <row r="853" spans="2:10" x14ac:dyDescent="0.3">
      <c r="B853">
        <v>852</v>
      </c>
      <c r="C853" s="1" t="s">
        <v>15</v>
      </c>
      <c r="D853" t="s">
        <v>28</v>
      </c>
      <c r="E853" t="s">
        <v>99</v>
      </c>
      <c r="F853" t="s">
        <v>136</v>
      </c>
      <c r="G853" t="s">
        <v>161</v>
      </c>
      <c r="H853" t="s">
        <v>161</v>
      </c>
      <c r="I853" t="s">
        <v>100</v>
      </c>
      <c r="J853" s="2">
        <v>55781.32</v>
      </c>
    </row>
    <row r="854" spans="2:10" x14ac:dyDescent="0.3">
      <c r="B854">
        <v>853</v>
      </c>
      <c r="C854" s="1" t="s">
        <v>15</v>
      </c>
      <c r="D854" t="s">
        <v>28</v>
      </c>
      <c r="E854" t="s">
        <v>99</v>
      </c>
      <c r="F854" t="s">
        <v>136</v>
      </c>
      <c r="G854" t="s">
        <v>137</v>
      </c>
      <c r="H854" t="s">
        <v>106</v>
      </c>
      <c r="I854" t="s">
        <v>100</v>
      </c>
      <c r="J854" s="2">
        <v>266811.28999999998</v>
      </c>
    </row>
    <row r="855" spans="2:10" x14ac:dyDescent="0.3">
      <c r="B855">
        <v>854</v>
      </c>
      <c r="C855" s="1" t="s">
        <v>15</v>
      </c>
      <c r="D855" t="s">
        <v>28</v>
      </c>
      <c r="E855" t="s">
        <v>99</v>
      </c>
      <c r="F855" t="s">
        <v>136</v>
      </c>
      <c r="G855" t="s">
        <v>137</v>
      </c>
      <c r="H855" t="s">
        <v>149</v>
      </c>
      <c r="I855" t="s">
        <v>100</v>
      </c>
      <c r="J855" s="2">
        <v>594127.03</v>
      </c>
    </row>
    <row r="856" spans="2:10" x14ac:dyDescent="0.3">
      <c r="B856">
        <v>855</v>
      </c>
      <c r="C856" s="1" t="s">
        <v>34</v>
      </c>
      <c r="D856" t="s">
        <v>41</v>
      </c>
      <c r="E856" t="s">
        <v>96</v>
      </c>
      <c r="F856" t="s">
        <v>96</v>
      </c>
      <c r="G856" t="s">
        <v>96</v>
      </c>
      <c r="H856" t="s">
        <v>96</v>
      </c>
      <c r="I856" t="s">
        <v>100</v>
      </c>
      <c r="J856" s="2">
        <v>0</v>
      </c>
    </row>
    <row r="857" spans="2:10" x14ac:dyDescent="0.3">
      <c r="B857">
        <v>856</v>
      </c>
      <c r="C857" s="1" t="s">
        <v>34</v>
      </c>
      <c r="D857" t="s">
        <v>41</v>
      </c>
      <c r="E857" t="s">
        <v>97</v>
      </c>
      <c r="F857" t="s">
        <v>150</v>
      </c>
      <c r="G857" t="s">
        <v>150</v>
      </c>
      <c r="H857" t="s">
        <v>150</v>
      </c>
      <c r="I857" t="s">
        <v>100</v>
      </c>
      <c r="J857" s="2">
        <v>142754.25</v>
      </c>
    </row>
    <row r="858" spans="2:10" x14ac:dyDescent="0.3">
      <c r="B858">
        <v>857</v>
      </c>
      <c r="C858" s="1" t="s">
        <v>34</v>
      </c>
      <c r="D858" t="s">
        <v>41</v>
      </c>
      <c r="E858" t="s">
        <v>97</v>
      </c>
      <c r="F858" t="s">
        <v>103</v>
      </c>
      <c r="G858" t="s">
        <v>103</v>
      </c>
      <c r="H858" t="s">
        <v>103</v>
      </c>
      <c r="I858" t="s">
        <v>100</v>
      </c>
      <c r="J858" s="2">
        <v>0</v>
      </c>
    </row>
    <row r="859" spans="2:10" x14ac:dyDescent="0.3">
      <c r="B859">
        <v>858</v>
      </c>
      <c r="C859" s="1" t="s">
        <v>34</v>
      </c>
      <c r="D859" t="s">
        <v>41</v>
      </c>
      <c r="E859" t="s">
        <v>97</v>
      </c>
      <c r="F859" t="s">
        <v>104</v>
      </c>
      <c r="G859" t="s">
        <v>104</v>
      </c>
      <c r="H859" t="s">
        <v>104</v>
      </c>
      <c r="I859" t="s">
        <v>100</v>
      </c>
      <c r="J859" s="2">
        <v>0</v>
      </c>
    </row>
    <row r="860" spans="2:10" x14ac:dyDescent="0.3">
      <c r="B860">
        <v>859</v>
      </c>
      <c r="C860" s="1" t="s">
        <v>34</v>
      </c>
      <c r="D860" t="s">
        <v>41</v>
      </c>
      <c r="E860" t="s">
        <v>97</v>
      </c>
      <c r="F860" t="s">
        <v>139</v>
      </c>
      <c r="G860" t="s">
        <v>139</v>
      </c>
      <c r="H860" t="s">
        <v>139</v>
      </c>
      <c r="I860" t="s">
        <v>100</v>
      </c>
      <c r="J860" s="2">
        <v>2472778.98</v>
      </c>
    </row>
    <row r="861" spans="2:10" x14ac:dyDescent="0.3">
      <c r="B861">
        <v>860</v>
      </c>
      <c r="C861" s="1" t="s">
        <v>34</v>
      </c>
      <c r="D861" t="s">
        <v>41</v>
      </c>
      <c r="E861" t="s">
        <v>97</v>
      </c>
      <c r="F861" t="s">
        <v>140</v>
      </c>
      <c r="G861" t="s">
        <v>141</v>
      </c>
      <c r="H861" t="s">
        <v>140</v>
      </c>
      <c r="I861" t="s">
        <v>100</v>
      </c>
      <c r="J861" s="2">
        <v>985714.21</v>
      </c>
    </row>
    <row r="862" spans="2:10" x14ac:dyDescent="0.3">
      <c r="B862">
        <v>861</v>
      </c>
      <c r="C862" s="1" t="s">
        <v>34</v>
      </c>
      <c r="D862" t="s">
        <v>41</v>
      </c>
      <c r="E862" t="s">
        <v>97</v>
      </c>
      <c r="F862" t="s">
        <v>140</v>
      </c>
      <c r="G862" t="s">
        <v>110</v>
      </c>
      <c r="H862" t="s">
        <v>140</v>
      </c>
      <c r="I862" t="s">
        <v>100</v>
      </c>
      <c r="J862" s="2">
        <v>709217.51</v>
      </c>
    </row>
    <row r="863" spans="2:10" x14ac:dyDescent="0.3">
      <c r="B863">
        <v>862</v>
      </c>
      <c r="C863" s="1" t="s">
        <v>34</v>
      </c>
      <c r="D863" t="s">
        <v>41</v>
      </c>
      <c r="E863" t="s">
        <v>97</v>
      </c>
      <c r="F863" t="s">
        <v>140</v>
      </c>
      <c r="G863" t="s">
        <v>166</v>
      </c>
      <c r="H863" t="s">
        <v>140</v>
      </c>
      <c r="I863" t="s">
        <v>100</v>
      </c>
      <c r="J863" s="2">
        <v>830091.9</v>
      </c>
    </row>
    <row r="864" spans="2:10" x14ac:dyDescent="0.3">
      <c r="B864">
        <v>863</v>
      </c>
      <c r="C864" s="1" t="s">
        <v>34</v>
      </c>
      <c r="D864" t="s">
        <v>41</v>
      </c>
      <c r="E864" t="s">
        <v>97</v>
      </c>
      <c r="F864" t="s">
        <v>151</v>
      </c>
      <c r="G864" t="s">
        <v>166</v>
      </c>
      <c r="H864" t="s">
        <v>151</v>
      </c>
      <c r="I864" t="s">
        <v>100</v>
      </c>
      <c r="J864" s="2">
        <v>274554.31</v>
      </c>
    </row>
    <row r="865" spans="2:10" x14ac:dyDescent="0.3">
      <c r="B865">
        <v>864</v>
      </c>
      <c r="C865" s="1" t="s">
        <v>34</v>
      </c>
      <c r="D865" t="s">
        <v>41</v>
      </c>
      <c r="E865" t="s">
        <v>97</v>
      </c>
      <c r="F865" t="s">
        <v>105</v>
      </c>
      <c r="G865" t="s">
        <v>106</v>
      </c>
      <c r="H865" t="s">
        <v>167</v>
      </c>
      <c r="I865" t="s">
        <v>42</v>
      </c>
      <c r="J865" s="2">
        <v>0</v>
      </c>
    </row>
    <row r="866" spans="2:10" x14ac:dyDescent="0.3">
      <c r="B866">
        <v>865</v>
      </c>
      <c r="C866" s="1" t="s">
        <v>34</v>
      </c>
      <c r="D866" t="s">
        <v>41</v>
      </c>
      <c r="E866" t="s">
        <v>97</v>
      </c>
      <c r="F866" t="s">
        <v>105</v>
      </c>
      <c r="G866" t="s">
        <v>106</v>
      </c>
      <c r="H866" t="s">
        <v>167</v>
      </c>
      <c r="I866" t="s">
        <v>43</v>
      </c>
      <c r="J866" s="2">
        <v>0</v>
      </c>
    </row>
    <row r="867" spans="2:10" x14ac:dyDescent="0.3">
      <c r="B867">
        <v>866</v>
      </c>
      <c r="C867" s="1" t="s">
        <v>34</v>
      </c>
      <c r="D867" t="s">
        <v>41</v>
      </c>
      <c r="E867" t="s">
        <v>97</v>
      </c>
      <c r="F867" t="s">
        <v>105</v>
      </c>
      <c r="G867" t="s">
        <v>106</v>
      </c>
      <c r="H867" t="s">
        <v>167</v>
      </c>
      <c r="I867" t="s">
        <v>44</v>
      </c>
      <c r="J867" s="2">
        <v>0</v>
      </c>
    </row>
    <row r="868" spans="2:10" x14ac:dyDescent="0.3">
      <c r="B868">
        <v>867</v>
      </c>
      <c r="C868" s="1" t="s">
        <v>34</v>
      </c>
      <c r="D868" t="s">
        <v>41</v>
      </c>
      <c r="E868" t="s">
        <v>97</v>
      </c>
      <c r="F868" t="s">
        <v>105</v>
      </c>
      <c r="G868" t="s">
        <v>106</v>
      </c>
      <c r="H868" t="s">
        <v>167</v>
      </c>
      <c r="I868" t="s">
        <v>45</v>
      </c>
      <c r="J868" s="2">
        <v>0</v>
      </c>
    </row>
    <row r="869" spans="2:10" x14ac:dyDescent="0.3">
      <c r="B869">
        <v>868</v>
      </c>
      <c r="C869" s="1" t="s">
        <v>34</v>
      </c>
      <c r="D869" t="s">
        <v>41</v>
      </c>
      <c r="E869" t="s">
        <v>97</v>
      </c>
      <c r="F869" t="s">
        <v>105</v>
      </c>
      <c r="G869" t="s">
        <v>106</v>
      </c>
      <c r="H869" t="s">
        <v>167</v>
      </c>
      <c r="I869" t="s">
        <v>46</v>
      </c>
      <c r="J869" s="2">
        <v>0</v>
      </c>
    </row>
    <row r="870" spans="2:10" x14ac:dyDescent="0.3">
      <c r="B870">
        <v>869</v>
      </c>
      <c r="C870" s="1" t="s">
        <v>34</v>
      </c>
      <c r="D870" t="s">
        <v>41</v>
      </c>
      <c r="E870" t="s">
        <v>97</v>
      </c>
      <c r="F870" t="s">
        <v>105</v>
      </c>
      <c r="G870" t="s">
        <v>106</v>
      </c>
      <c r="H870" t="s">
        <v>167</v>
      </c>
      <c r="I870" t="s">
        <v>47</v>
      </c>
      <c r="J870" s="2">
        <v>0</v>
      </c>
    </row>
    <row r="871" spans="2:10" x14ac:dyDescent="0.3">
      <c r="B871">
        <v>870</v>
      </c>
      <c r="C871" s="1" t="s">
        <v>34</v>
      </c>
      <c r="D871" t="s">
        <v>41</v>
      </c>
      <c r="E871" t="s">
        <v>97</v>
      </c>
      <c r="F871" t="s">
        <v>105</v>
      </c>
      <c r="G871" t="s">
        <v>106</v>
      </c>
      <c r="H871" t="s">
        <v>167</v>
      </c>
      <c r="I871" t="s">
        <v>48</v>
      </c>
      <c r="J871" s="2">
        <v>0</v>
      </c>
    </row>
    <row r="872" spans="2:10" x14ac:dyDescent="0.3">
      <c r="B872">
        <v>871</v>
      </c>
      <c r="C872" s="1" t="s">
        <v>34</v>
      </c>
      <c r="D872" t="s">
        <v>41</v>
      </c>
      <c r="E872" t="s">
        <v>97</v>
      </c>
      <c r="F872" t="s">
        <v>105</v>
      </c>
      <c r="G872" t="s">
        <v>106</v>
      </c>
      <c r="H872" t="s">
        <v>167</v>
      </c>
      <c r="I872" t="s">
        <v>49</v>
      </c>
      <c r="J872" s="2">
        <v>0</v>
      </c>
    </row>
    <row r="873" spans="2:10" x14ac:dyDescent="0.3">
      <c r="B873">
        <v>872</v>
      </c>
      <c r="C873" s="1" t="s">
        <v>34</v>
      </c>
      <c r="D873" t="s">
        <v>41</v>
      </c>
      <c r="E873" t="s">
        <v>97</v>
      </c>
      <c r="F873" t="s">
        <v>105</v>
      </c>
      <c r="G873" t="s">
        <v>106</v>
      </c>
      <c r="H873" t="s">
        <v>167</v>
      </c>
      <c r="I873" t="s">
        <v>50</v>
      </c>
      <c r="J873" s="2">
        <v>0</v>
      </c>
    </row>
    <row r="874" spans="2:10" x14ac:dyDescent="0.3">
      <c r="B874">
        <v>873</v>
      </c>
      <c r="C874" s="1" t="s">
        <v>34</v>
      </c>
      <c r="D874" t="s">
        <v>41</v>
      </c>
      <c r="E874" t="s">
        <v>97</v>
      </c>
      <c r="F874" t="s">
        <v>105</v>
      </c>
      <c r="G874" t="s">
        <v>106</v>
      </c>
      <c r="H874" t="s">
        <v>107</v>
      </c>
      <c r="I874" t="s">
        <v>42</v>
      </c>
      <c r="J874" s="2">
        <v>429505.88</v>
      </c>
    </row>
    <row r="875" spans="2:10" x14ac:dyDescent="0.3">
      <c r="B875">
        <v>874</v>
      </c>
      <c r="C875" s="1" t="s">
        <v>34</v>
      </c>
      <c r="D875" t="s">
        <v>41</v>
      </c>
      <c r="E875" t="s">
        <v>97</v>
      </c>
      <c r="F875" t="s">
        <v>105</v>
      </c>
      <c r="G875" t="s">
        <v>106</v>
      </c>
      <c r="H875" t="s">
        <v>107</v>
      </c>
      <c r="I875" t="s">
        <v>43</v>
      </c>
      <c r="J875" s="2">
        <v>435335.47</v>
      </c>
    </row>
    <row r="876" spans="2:10" x14ac:dyDescent="0.3">
      <c r="B876">
        <v>875</v>
      </c>
      <c r="C876" s="1" t="s">
        <v>34</v>
      </c>
      <c r="D876" t="s">
        <v>41</v>
      </c>
      <c r="E876" t="s">
        <v>97</v>
      </c>
      <c r="F876" t="s">
        <v>105</v>
      </c>
      <c r="G876" t="s">
        <v>106</v>
      </c>
      <c r="H876" t="s">
        <v>107</v>
      </c>
      <c r="I876" t="s">
        <v>44</v>
      </c>
      <c r="J876" s="2">
        <v>1054232.96</v>
      </c>
    </row>
    <row r="877" spans="2:10" x14ac:dyDescent="0.3">
      <c r="B877">
        <v>876</v>
      </c>
      <c r="C877" s="1" t="s">
        <v>34</v>
      </c>
      <c r="D877" t="s">
        <v>41</v>
      </c>
      <c r="E877" t="s">
        <v>97</v>
      </c>
      <c r="F877" t="s">
        <v>105</v>
      </c>
      <c r="G877" t="s">
        <v>106</v>
      </c>
      <c r="H877" t="s">
        <v>107</v>
      </c>
      <c r="I877" t="s">
        <v>45</v>
      </c>
      <c r="J877" s="2">
        <v>965451.4</v>
      </c>
    </row>
    <row r="878" spans="2:10" x14ac:dyDescent="0.3">
      <c r="B878">
        <v>877</v>
      </c>
      <c r="C878" s="1" t="s">
        <v>34</v>
      </c>
      <c r="D878" t="s">
        <v>41</v>
      </c>
      <c r="E878" t="s">
        <v>97</v>
      </c>
      <c r="F878" t="s">
        <v>105</v>
      </c>
      <c r="G878" t="s">
        <v>106</v>
      </c>
      <c r="H878" t="s">
        <v>107</v>
      </c>
      <c r="I878" t="s">
        <v>46</v>
      </c>
      <c r="J878" s="2">
        <v>575229.74</v>
      </c>
    </row>
    <row r="879" spans="2:10" x14ac:dyDescent="0.3">
      <c r="B879">
        <v>878</v>
      </c>
      <c r="C879" s="1" t="s">
        <v>34</v>
      </c>
      <c r="D879" t="s">
        <v>41</v>
      </c>
      <c r="E879" t="s">
        <v>97</v>
      </c>
      <c r="F879" t="s">
        <v>105</v>
      </c>
      <c r="G879" t="s">
        <v>106</v>
      </c>
      <c r="H879" t="s">
        <v>107</v>
      </c>
      <c r="I879" t="s">
        <v>47</v>
      </c>
      <c r="J879" s="2">
        <v>725447.72</v>
      </c>
    </row>
    <row r="880" spans="2:10" x14ac:dyDescent="0.3">
      <c r="B880">
        <v>879</v>
      </c>
      <c r="C880" s="1" t="s">
        <v>34</v>
      </c>
      <c r="D880" t="s">
        <v>41</v>
      </c>
      <c r="E880" t="s">
        <v>97</v>
      </c>
      <c r="F880" t="s">
        <v>105</v>
      </c>
      <c r="G880" t="s">
        <v>106</v>
      </c>
      <c r="H880" t="s">
        <v>107</v>
      </c>
      <c r="I880" t="s">
        <v>48</v>
      </c>
      <c r="J880" s="2">
        <v>592905.89</v>
      </c>
    </row>
    <row r="881" spans="2:10" x14ac:dyDescent="0.3">
      <c r="B881">
        <v>880</v>
      </c>
      <c r="C881" s="1" t="s">
        <v>34</v>
      </c>
      <c r="D881" t="s">
        <v>41</v>
      </c>
      <c r="E881" t="s">
        <v>97</v>
      </c>
      <c r="F881" t="s">
        <v>105</v>
      </c>
      <c r="G881" t="s">
        <v>106</v>
      </c>
      <c r="H881" t="s">
        <v>107</v>
      </c>
      <c r="I881" t="s">
        <v>49</v>
      </c>
      <c r="J881" s="2">
        <v>16239.59</v>
      </c>
    </row>
    <row r="882" spans="2:10" x14ac:dyDescent="0.3">
      <c r="B882">
        <v>881</v>
      </c>
      <c r="C882" s="1" t="s">
        <v>34</v>
      </c>
      <c r="D882" t="s">
        <v>41</v>
      </c>
      <c r="E882" t="s">
        <v>97</v>
      </c>
      <c r="F882" t="s">
        <v>105</v>
      </c>
      <c r="G882" t="s">
        <v>106</v>
      </c>
      <c r="H882" t="s">
        <v>107</v>
      </c>
      <c r="I882" t="s">
        <v>50</v>
      </c>
      <c r="J882" s="2">
        <v>3831.42</v>
      </c>
    </row>
    <row r="883" spans="2:10" x14ac:dyDescent="0.3">
      <c r="B883">
        <v>882</v>
      </c>
      <c r="C883" s="1" t="s">
        <v>34</v>
      </c>
      <c r="D883" t="s">
        <v>41</v>
      </c>
      <c r="E883" t="s">
        <v>97</v>
      </c>
      <c r="F883" t="s">
        <v>105</v>
      </c>
      <c r="G883" t="s">
        <v>106</v>
      </c>
      <c r="H883" t="s">
        <v>179</v>
      </c>
      <c r="I883" t="s">
        <v>42</v>
      </c>
      <c r="J883" s="2">
        <v>38422.660000000003</v>
      </c>
    </row>
    <row r="884" spans="2:10" x14ac:dyDescent="0.3">
      <c r="B884">
        <v>883</v>
      </c>
      <c r="C884" s="1" t="s">
        <v>34</v>
      </c>
      <c r="D884" t="s">
        <v>41</v>
      </c>
      <c r="E884" t="s">
        <v>97</v>
      </c>
      <c r="F884" t="s">
        <v>105</v>
      </c>
      <c r="G884" t="s">
        <v>106</v>
      </c>
      <c r="H884" t="s">
        <v>179</v>
      </c>
      <c r="I884" t="s">
        <v>43</v>
      </c>
      <c r="J884" s="2">
        <v>0</v>
      </c>
    </row>
    <row r="885" spans="2:10" x14ac:dyDescent="0.3">
      <c r="B885">
        <v>884</v>
      </c>
      <c r="C885" s="1" t="s">
        <v>34</v>
      </c>
      <c r="D885" t="s">
        <v>41</v>
      </c>
      <c r="E885" t="s">
        <v>97</v>
      </c>
      <c r="F885" t="s">
        <v>105</v>
      </c>
      <c r="G885" t="s">
        <v>106</v>
      </c>
      <c r="H885" t="s">
        <v>179</v>
      </c>
      <c r="I885" t="s">
        <v>44</v>
      </c>
      <c r="J885" s="2">
        <v>0</v>
      </c>
    </row>
    <row r="886" spans="2:10" x14ac:dyDescent="0.3">
      <c r="B886">
        <v>885</v>
      </c>
      <c r="C886" s="1" t="s">
        <v>34</v>
      </c>
      <c r="D886" t="s">
        <v>41</v>
      </c>
      <c r="E886" t="s">
        <v>97</v>
      </c>
      <c r="F886" t="s">
        <v>105</v>
      </c>
      <c r="G886" t="s">
        <v>106</v>
      </c>
      <c r="H886" t="s">
        <v>179</v>
      </c>
      <c r="I886" t="s">
        <v>45</v>
      </c>
      <c r="J886" s="2">
        <v>0</v>
      </c>
    </row>
    <row r="887" spans="2:10" x14ac:dyDescent="0.3">
      <c r="B887">
        <v>886</v>
      </c>
      <c r="C887" s="1" t="s">
        <v>34</v>
      </c>
      <c r="D887" t="s">
        <v>41</v>
      </c>
      <c r="E887" t="s">
        <v>97</v>
      </c>
      <c r="F887" t="s">
        <v>105</v>
      </c>
      <c r="G887" t="s">
        <v>106</v>
      </c>
      <c r="H887" t="s">
        <v>179</v>
      </c>
      <c r="I887" t="s">
        <v>46</v>
      </c>
      <c r="J887" s="2">
        <v>45349.48</v>
      </c>
    </row>
    <row r="888" spans="2:10" x14ac:dyDescent="0.3">
      <c r="B888">
        <v>887</v>
      </c>
      <c r="C888" s="1" t="s">
        <v>34</v>
      </c>
      <c r="D888" t="s">
        <v>41</v>
      </c>
      <c r="E888" t="s">
        <v>97</v>
      </c>
      <c r="F888" t="s">
        <v>105</v>
      </c>
      <c r="G888" t="s">
        <v>106</v>
      </c>
      <c r="H888" t="s">
        <v>179</v>
      </c>
      <c r="I888" t="s">
        <v>47</v>
      </c>
      <c r="J888" s="2">
        <v>33522.6</v>
      </c>
    </row>
    <row r="889" spans="2:10" x14ac:dyDescent="0.3">
      <c r="B889">
        <v>888</v>
      </c>
      <c r="C889" s="1" t="s">
        <v>34</v>
      </c>
      <c r="D889" t="s">
        <v>41</v>
      </c>
      <c r="E889" t="s">
        <v>97</v>
      </c>
      <c r="F889" t="s">
        <v>105</v>
      </c>
      <c r="G889" t="s">
        <v>106</v>
      </c>
      <c r="H889" t="s">
        <v>179</v>
      </c>
      <c r="I889" t="s">
        <v>48</v>
      </c>
      <c r="J889" s="2">
        <v>0</v>
      </c>
    </row>
    <row r="890" spans="2:10" x14ac:dyDescent="0.3">
      <c r="B890">
        <v>889</v>
      </c>
      <c r="C890" s="1" t="s">
        <v>34</v>
      </c>
      <c r="D890" t="s">
        <v>41</v>
      </c>
      <c r="E890" t="s">
        <v>97</v>
      </c>
      <c r="F890" t="s">
        <v>105</v>
      </c>
      <c r="G890" t="s">
        <v>106</v>
      </c>
      <c r="H890" t="s">
        <v>179</v>
      </c>
      <c r="I890" t="s">
        <v>49</v>
      </c>
      <c r="J890" s="2">
        <v>0</v>
      </c>
    </row>
    <row r="891" spans="2:10" x14ac:dyDescent="0.3">
      <c r="B891">
        <v>890</v>
      </c>
      <c r="C891" s="1" t="s">
        <v>34</v>
      </c>
      <c r="D891" t="s">
        <v>41</v>
      </c>
      <c r="E891" t="s">
        <v>97</v>
      </c>
      <c r="F891" t="s">
        <v>105</v>
      </c>
      <c r="G891" t="s">
        <v>106</v>
      </c>
      <c r="H891" t="s">
        <v>179</v>
      </c>
      <c r="I891" t="s">
        <v>50</v>
      </c>
      <c r="J891" s="2">
        <v>0</v>
      </c>
    </row>
    <row r="892" spans="2:10" x14ac:dyDescent="0.3">
      <c r="B892">
        <v>891</v>
      </c>
      <c r="C892" s="1" t="s">
        <v>34</v>
      </c>
      <c r="D892" t="s">
        <v>41</v>
      </c>
      <c r="E892" t="s">
        <v>97</v>
      </c>
      <c r="F892" t="s">
        <v>105</v>
      </c>
      <c r="G892" t="s">
        <v>106</v>
      </c>
      <c r="H892" t="s">
        <v>108</v>
      </c>
      <c r="I892" t="s">
        <v>42</v>
      </c>
      <c r="J892" s="2">
        <v>126062.42</v>
      </c>
    </row>
    <row r="893" spans="2:10" x14ac:dyDescent="0.3">
      <c r="B893">
        <v>892</v>
      </c>
      <c r="C893" s="1" t="s">
        <v>34</v>
      </c>
      <c r="D893" t="s">
        <v>41</v>
      </c>
      <c r="E893" t="s">
        <v>97</v>
      </c>
      <c r="F893" t="s">
        <v>105</v>
      </c>
      <c r="G893" t="s">
        <v>106</v>
      </c>
      <c r="H893" t="s">
        <v>108</v>
      </c>
      <c r="I893" t="s">
        <v>43</v>
      </c>
      <c r="J893" s="2">
        <v>100429.12</v>
      </c>
    </row>
    <row r="894" spans="2:10" x14ac:dyDescent="0.3">
      <c r="B894">
        <v>893</v>
      </c>
      <c r="C894" s="1" t="s">
        <v>34</v>
      </c>
      <c r="D894" t="s">
        <v>41</v>
      </c>
      <c r="E894" t="s">
        <v>97</v>
      </c>
      <c r="F894" t="s">
        <v>105</v>
      </c>
      <c r="G894" t="s">
        <v>106</v>
      </c>
      <c r="H894" t="s">
        <v>108</v>
      </c>
      <c r="I894" t="s">
        <v>44</v>
      </c>
      <c r="J894" s="2">
        <v>329002.18</v>
      </c>
    </row>
    <row r="895" spans="2:10" x14ac:dyDescent="0.3">
      <c r="B895">
        <v>894</v>
      </c>
      <c r="C895" s="1" t="s">
        <v>34</v>
      </c>
      <c r="D895" t="s">
        <v>41</v>
      </c>
      <c r="E895" t="s">
        <v>97</v>
      </c>
      <c r="F895" t="s">
        <v>105</v>
      </c>
      <c r="G895" t="s">
        <v>106</v>
      </c>
      <c r="H895" t="s">
        <v>108</v>
      </c>
      <c r="I895" t="s">
        <v>45</v>
      </c>
      <c r="J895" s="2">
        <v>199759.8</v>
      </c>
    </row>
    <row r="896" spans="2:10" x14ac:dyDescent="0.3">
      <c r="B896">
        <v>895</v>
      </c>
      <c r="C896" s="1" t="s">
        <v>34</v>
      </c>
      <c r="D896" t="s">
        <v>41</v>
      </c>
      <c r="E896" t="s">
        <v>97</v>
      </c>
      <c r="F896" t="s">
        <v>105</v>
      </c>
      <c r="G896" t="s">
        <v>106</v>
      </c>
      <c r="H896" t="s">
        <v>108</v>
      </c>
      <c r="I896" t="s">
        <v>46</v>
      </c>
      <c r="J896" s="2">
        <v>95453.759999999995</v>
      </c>
    </row>
    <row r="897" spans="2:10" x14ac:dyDescent="0.3">
      <c r="B897">
        <v>896</v>
      </c>
      <c r="C897" s="1" t="s">
        <v>34</v>
      </c>
      <c r="D897" t="s">
        <v>41</v>
      </c>
      <c r="E897" t="s">
        <v>97</v>
      </c>
      <c r="F897" t="s">
        <v>105</v>
      </c>
      <c r="G897" t="s">
        <v>106</v>
      </c>
      <c r="H897" t="s">
        <v>108</v>
      </c>
      <c r="I897" t="s">
        <v>47</v>
      </c>
      <c r="J897" s="2">
        <v>295020.14</v>
      </c>
    </row>
    <row r="898" spans="2:10" x14ac:dyDescent="0.3">
      <c r="B898">
        <v>897</v>
      </c>
      <c r="C898" s="1" t="s">
        <v>34</v>
      </c>
      <c r="D898" t="s">
        <v>41</v>
      </c>
      <c r="E898" t="s">
        <v>97</v>
      </c>
      <c r="F898" t="s">
        <v>105</v>
      </c>
      <c r="G898" t="s">
        <v>106</v>
      </c>
      <c r="H898" t="s">
        <v>108</v>
      </c>
      <c r="I898" t="s">
        <v>48</v>
      </c>
      <c r="J898" s="2">
        <v>239039.65</v>
      </c>
    </row>
    <row r="899" spans="2:10" x14ac:dyDescent="0.3">
      <c r="B899">
        <v>898</v>
      </c>
      <c r="C899" s="1" t="s">
        <v>34</v>
      </c>
      <c r="D899" t="s">
        <v>41</v>
      </c>
      <c r="E899" t="s">
        <v>97</v>
      </c>
      <c r="F899" t="s">
        <v>105</v>
      </c>
      <c r="G899" t="s">
        <v>106</v>
      </c>
      <c r="H899" t="s">
        <v>108</v>
      </c>
      <c r="I899" t="s">
        <v>49</v>
      </c>
      <c r="J899" s="2">
        <v>0</v>
      </c>
    </row>
    <row r="900" spans="2:10" x14ac:dyDescent="0.3">
      <c r="B900">
        <v>899</v>
      </c>
      <c r="C900" s="1" t="s">
        <v>34</v>
      </c>
      <c r="D900" t="s">
        <v>41</v>
      </c>
      <c r="E900" t="s">
        <v>97</v>
      </c>
      <c r="F900" t="s">
        <v>105</v>
      </c>
      <c r="G900" t="s">
        <v>106</v>
      </c>
      <c r="H900" t="s">
        <v>108</v>
      </c>
      <c r="I900" t="s">
        <v>50</v>
      </c>
      <c r="J900" s="2">
        <v>32866.559999999998</v>
      </c>
    </row>
    <row r="901" spans="2:10" x14ac:dyDescent="0.3">
      <c r="B901">
        <v>900</v>
      </c>
      <c r="C901" s="1" t="s">
        <v>34</v>
      </c>
      <c r="D901" t="s">
        <v>41</v>
      </c>
      <c r="E901" t="s">
        <v>97</v>
      </c>
      <c r="F901" t="s">
        <v>105</v>
      </c>
      <c r="G901" t="s">
        <v>106</v>
      </c>
      <c r="H901" t="s">
        <v>109</v>
      </c>
      <c r="I901" t="s">
        <v>42</v>
      </c>
      <c r="J901" s="2">
        <v>71550.58</v>
      </c>
    </row>
    <row r="902" spans="2:10" x14ac:dyDescent="0.3">
      <c r="B902">
        <v>901</v>
      </c>
      <c r="C902" s="1" t="s">
        <v>34</v>
      </c>
      <c r="D902" t="s">
        <v>41</v>
      </c>
      <c r="E902" t="s">
        <v>97</v>
      </c>
      <c r="F902" t="s">
        <v>105</v>
      </c>
      <c r="G902" t="s">
        <v>106</v>
      </c>
      <c r="H902" t="s">
        <v>109</v>
      </c>
      <c r="I902" t="s">
        <v>43</v>
      </c>
      <c r="J902" s="2">
        <v>71550.58</v>
      </c>
    </row>
    <row r="903" spans="2:10" x14ac:dyDescent="0.3">
      <c r="B903">
        <v>902</v>
      </c>
      <c r="C903" s="1" t="s">
        <v>34</v>
      </c>
      <c r="D903" t="s">
        <v>41</v>
      </c>
      <c r="E903" t="s">
        <v>97</v>
      </c>
      <c r="F903" t="s">
        <v>105</v>
      </c>
      <c r="G903" t="s">
        <v>106</v>
      </c>
      <c r="H903" t="s">
        <v>109</v>
      </c>
      <c r="I903" t="s">
        <v>44</v>
      </c>
      <c r="J903" s="2">
        <v>79719.94</v>
      </c>
    </row>
    <row r="904" spans="2:10" x14ac:dyDescent="0.3">
      <c r="B904">
        <v>903</v>
      </c>
      <c r="C904" s="1" t="s">
        <v>34</v>
      </c>
      <c r="D904" t="s">
        <v>41</v>
      </c>
      <c r="E904" t="s">
        <v>97</v>
      </c>
      <c r="F904" t="s">
        <v>105</v>
      </c>
      <c r="G904" t="s">
        <v>106</v>
      </c>
      <c r="H904" t="s">
        <v>109</v>
      </c>
      <c r="I904" t="s">
        <v>45</v>
      </c>
      <c r="J904" s="2">
        <v>76400.289999999994</v>
      </c>
    </row>
    <row r="905" spans="2:10" x14ac:dyDescent="0.3">
      <c r="B905">
        <v>904</v>
      </c>
      <c r="C905" s="1" t="s">
        <v>34</v>
      </c>
      <c r="D905" t="s">
        <v>41</v>
      </c>
      <c r="E905" t="s">
        <v>97</v>
      </c>
      <c r="F905" t="s">
        <v>105</v>
      </c>
      <c r="G905" t="s">
        <v>106</v>
      </c>
      <c r="H905" t="s">
        <v>109</v>
      </c>
      <c r="I905" t="s">
        <v>46</v>
      </c>
      <c r="J905" s="2">
        <v>55714.09</v>
      </c>
    </row>
    <row r="906" spans="2:10" x14ac:dyDescent="0.3">
      <c r="B906">
        <v>905</v>
      </c>
      <c r="C906" s="1" t="s">
        <v>34</v>
      </c>
      <c r="D906" t="s">
        <v>41</v>
      </c>
      <c r="E906" t="s">
        <v>97</v>
      </c>
      <c r="F906" t="s">
        <v>105</v>
      </c>
      <c r="G906" t="s">
        <v>106</v>
      </c>
      <c r="H906" t="s">
        <v>109</v>
      </c>
      <c r="I906" t="s">
        <v>47</v>
      </c>
      <c r="J906" s="2">
        <v>111558.08</v>
      </c>
    </row>
    <row r="907" spans="2:10" x14ac:dyDescent="0.3">
      <c r="B907">
        <v>906</v>
      </c>
      <c r="C907" s="1" t="s">
        <v>34</v>
      </c>
      <c r="D907" t="s">
        <v>41</v>
      </c>
      <c r="E907" t="s">
        <v>97</v>
      </c>
      <c r="F907" t="s">
        <v>105</v>
      </c>
      <c r="G907" t="s">
        <v>106</v>
      </c>
      <c r="H907" t="s">
        <v>109</v>
      </c>
      <c r="I907" t="s">
        <v>48</v>
      </c>
      <c r="J907" s="2">
        <v>56322.38</v>
      </c>
    </row>
    <row r="908" spans="2:10" x14ac:dyDescent="0.3">
      <c r="B908">
        <v>907</v>
      </c>
      <c r="C908" s="1" t="s">
        <v>34</v>
      </c>
      <c r="D908" t="s">
        <v>41</v>
      </c>
      <c r="E908" t="s">
        <v>97</v>
      </c>
      <c r="F908" t="s">
        <v>105</v>
      </c>
      <c r="G908" t="s">
        <v>106</v>
      </c>
      <c r="H908" t="s">
        <v>109</v>
      </c>
      <c r="I908" t="s">
        <v>49</v>
      </c>
      <c r="J908" s="2">
        <v>0</v>
      </c>
    </row>
    <row r="909" spans="2:10" x14ac:dyDescent="0.3">
      <c r="B909">
        <v>908</v>
      </c>
      <c r="C909" s="1" t="s">
        <v>34</v>
      </c>
      <c r="D909" t="s">
        <v>41</v>
      </c>
      <c r="E909" t="s">
        <v>97</v>
      </c>
      <c r="F909" t="s">
        <v>105</v>
      </c>
      <c r="G909" t="s">
        <v>106</v>
      </c>
      <c r="H909" t="s">
        <v>109</v>
      </c>
      <c r="I909" t="s">
        <v>50</v>
      </c>
      <c r="J909" s="2">
        <v>0</v>
      </c>
    </row>
    <row r="910" spans="2:10" x14ac:dyDescent="0.3">
      <c r="B910">
        <v>909</v>
      </c>
      <c r="C910" s="1" t="s">
        <v>34</v>
      </c>
      <c r="D910" t="s">
        <v>41</v>
      </c>
      <c r="E910" t="s">
        <v>97</v>
      </c>
      <c r="F910" t="s">
        <v>105</v>
      </c>
      <c r="G910" t="s">
        <v>149</v>
      </c>
      <c r="H910" t="s">
        <v>168</v>
      </c>
      <c r="I910" t="s">
        <v>42</v>
      </c>
      <c r="J910" s="2">
        <v>13955.48</v>
      </c>
    </row>
    <row r="911" spans="2:10" x14ac:dyDescent="0.3">
      <c r="B911">
        <v>910</v>
      </c>
      <c r="C911" s="1" t="s">
        <v>34</v>
      </c>
      <c r="D911" t="s">
        <v>41</v>
      </c>
      <c r="E911" t="s">
        <v>97</v>
      </c>
      <c r="F911" t="s">
        <v>105</v>
      </c>
      <c r="G911" t="s">
        <v>149</v>
      </c>
      <c r="H911" t="s">
        <v>168</v>
      </c>
      <c r="I911" t="s">
        <v>43</v>
      </c>
      <c r="J911" s="2">
        <v>589.91999999999996</v>
      </c>
    </row>
    <row r="912" spans="2:10" x14ac:dyDescent="0.3">
      <c r="B912">
        <v>911</v>
      </c>
      <c r="C912" s="1" t="s">
        <v>34</v>
      </c>
      <c r="D912" t="s">
        <v>41</v>
      </c>
      <c r="E912" t="s">
        <v>97</v>
      </c>
      <c r="F912" t="s">
        <v>105</v>
      </c>
      <c r="G912" t="s">
        <v>149</v>
      </c>
      <c r="H912" t="s">
        <v>168</v>
      </c>
      <c r="I912" t="s">
        <v>44</v>
      </c>
      <c r="J912" s="2">
        <v>14250.42</v>
      </c>
    </row>
    <row r="913" spans="2:10" x14ac:dyDescent="0.3">
      <c r="B913">
        <v>912</v>
      </c>
      <c r="C913" s="1" t="s">
        <v>34</v>
      </c>
      <c r="D913" t="s">
        <v>41</v>
      </c>
      <c r="E913" t="s">
        <v>97</v>
      </c>
      <c r="F913" t="s">
        <v>105</v>
      </c>
      <c r="G913" t="s">
        <v>149</v>
      </c>
      <c r="H913" t="s">
        <v>168</v>
      </c>
      <c r="I913" t="s">
        <v>45</v>
      </c>
      <c r="J913" s="2">
        <v>576.41999999999996</v>
      </c>
    </row>
    <row r="914" spans="2:10" x14ac:dyDescent="0.3">
      <c r="B914">
        <v>913</v>
      </c>
      <c r="C914" s="1" t="s">
        <v>34</v>
      </c>
      <c r="D914" t="s">
        <v>41</v>
      </c>
      <c r="E914" t="s">
        <v>97</v>
      </c>
      <c r="F914" t="s">
        <v>105</v>
      </c>
      <c r="G914" t="s">
        <v>149</v>
      </c>
      <c r="H914" t="s">
        <v>168</v>
      </c>
      <c r="I914" t="s">
        <v>46</v>
      </c>
      <c r="J914" s="2">
        <v>26254.71</v>
      </c>
    </row>
    <row r="915" spans="2:10" x14ac:dyDescent="0.3">
      <c r="B915">
        <v>914</v>
      </c>
      <c r="C915" s="1" t="s">
        <v>34</v>
      </c>
      <c r="D915" t="s">
        <v>41</v>
      </c>
      <c r="E915" t="s">
        <v>97</v>
      </c>
      <c r="F915" t="s">
        <v>105</v>
      </c>
      <c r="G915" t="s">
        <v>149</v>
      </c>
      <c r="H915" t="s">
        <v>168</v>
      </c>
      <c r="I915" t="s">
        <v>47</v>
      </c>
      <c r="J915" s="2">
        <v>43003.199999999997</v>
      </c>
    </row>
    <row r="916" spans="2:10" x14ac:dyDescent="0.3">
      <c r="B916">
        <v>915</v>
      </c>
      <c r="C916" s="1" t="s">
        <v>34</v>
      </c>
      <c r="D916" t="s">
        <v>41</v>
      </c>
      <c r="E916" t="s">
        <v>97</v>
      </c>
      <c r="F916" t="s">
        <v>105</v>
      </c>
      <c r="G916" t="s">
        <v>149</v>
      </c>
      <c r="H916" t="s">
        <v>168</v>
      </c>
      <c r="I916" t="s">
        <v>48</v>
      </c>
      <c r="J916" s="2">
        <v>6555.58</v>
      </c>
    </row>
    <row r="917" spans="2:10" x14ac:dyDescent="0.3">
      <c r="B917">
        <v>916</v>
      </c>
      <c r="C917" s="1" t="s">
        <v>34</v>
      </c>
      <c r="D917" t="s">
        <v>41</v>
      </c>
      <c r="E917" t="s">
        <v>97</v>
      </c>
      <c r="F917" t="s">
        <v>105</v>
      </c>
      <c r="G917" t="s">
        <v>149</v>
      </c>
      <c r="H917" t="s">
        <v>168</v>
      </c>
      <c r="I917" t="s">
        <v>49</v>
      </c>
      <c r="J917" s="2">
        <v>3627.98</v>
      </c>
    </row>
    <row r="918" spans="2:10" x14ac:dyDescent="0.3">
      <c r="B918">
        <v>917</v>
      </c>
      <c r="C918" s="1" t="s">
        <v>34</v>
      </c>
      <c r="D918" t="s">
        <v>41</v>
      </c>
      <c r="E918" t="s">
        <v>97</v>
      </c>
      <c r="F918" t="s">
        <v>105</v>
      </c>
      <c r="G918" t="s">
        <v>149</v>
      </c>
      <c r="H918" t="s">
        <v>168</v>
      </c>
      <c r="I918" t="s">
        <v>50</v>
      </c>
      <c r="J918" s="2">
        <v>27548.57</v>
      </c>
    </row>
    <row r="919" spans="2:10" x14ac:dyDescent="0.3">
      <c r="B919">
        <v>918</v>
      </c>
      <c r="C919" s="1" t="s">
        <v>34</v>
      </c>
      <c r="D919" t="s">
        <v>41</v>
      </c>
      <c r="E919" t="s">
        <v>97</v>
      </c>
      <c r="F919" t="s">
        <v>105</v>
      </c>
      <c r="G919" t="s">
        <v>110</v>
      </c>
      <c r="H919" t="s">
        <v>111</v>
      </c>
      <c r="I919" t="s">
        <v>42</v>
      </c>
      <c r="J919" s="2">
        <v>1072.77</v>
      </c>
    </row>
    <row r="920" spans="2:10" x14ac:dyDescent="0.3">
      <c r="B920">
        <v>919</v>
      </c>
      <c r="C920" s="1" t="s">
        <v>34</v>
      </c>
      <c r="D920" t="s">
        <v>41</v>
      </c>
      <c r="E920" t="s">
        <v>97</v>
      </c>
      <c r="F920" t="s">
        <v>105</v>
      </c>
      <c r="G920" t="s">
        <v>110</v>
      </c>
      <c r="H920" t="s">
        <v>111</v>
      </c>
      <c r="I920" t="s">
        <v>43</v>
      </c>
      <c r="J920" s="2">
        <v>42179.35</v>
      </c>
    </row>
    <row r="921" spans="2:10" x14ac:dyDescent="0.3">
      <c r="B921">
        <v>920</v>
      </c>
      <c r="C921" s="1" t="s">
        <v>34</v>
      </c>
      <c r="D921" t="s">
        <v>41</v>
      </c>
      <c r="E921" t="s">
        <v>97</v>
      </c>
      <c r="F921" t="s">
        <v>105</v>
      </c>
      <c r="G921" t="s">
        <v>110</v>
      </c>
      <c r="H921" t="s">
        <v>111</v>
      </c>
      <c r="I921" t="s">
        <v>44</v>
      </c>
      <c r="J921" s="2">
        <v>16080.49</v>
      </c>
    </row>
    <row r="922" spans="2:10" x14ac:dyDescent="0.3">
      <c r="B922">
        <v>921</v>
      </c>
      <c r="C922" s="1" t="s">
        <v>34</v>
      </c>
      <c r="D922" t="s">
        <v>41</v>
      </c>
      <c r="E922" t="s">
        <v>97</v>
      </c>
      <c r="F922" t="s">
        <v>105</v>
      </c>
      <c r="G922" t="s">
        <v>110</v>
      </c>
      <c r="H922" t="s">
        <v>111</v>
      </c>
      <c r="I922" t="s">
        <v>45</v>
      </c>
      <c r="J922" s="2">
        <v>34147.78</v>
      </c>
    </row>
    <row r="923" spans="2:10" x14ac:dyDescent="0.3">
      <c r="B923">
        <v>922</v>
      </c>
      <c r="C923" s="1" t="s">
        <v>34</v>
      </c>
      <c r="D923" t="s">
        <v>41</v>
      </c>
      <c r="E923" t="s">
        <v>97</v>
      </c>
      <c r="F923" t="s">
        <v>105</v>
      </c>
      <c r="G923" t="s">
        <v>110</v>
      </c>
      <c r="H923" t="s">
        <v>111</v>
      </c>
      <c r="I923" t="s">
        <v>46</v>
      </c>
      <c r="J923" s="2">
        <v>9498.84</v>
      </c>
    </row>
    <row r="924" spans="2:10" x14ac:dyDescent="0.3">
      <c r="B924">
        <v>923</v>
      </c>
      <c r="C924" s="1" t="s">
        <v>34</v>
      </c>
      <c r="D924" t="s">
        <v>41</v>
      </c>
      <c r="E924" t="s">
        <v>97</v>
      </c>
      <c r="F924" t="s">
        <v>105</v>
      </c>
      <c r="G924" t="s">
        <v>110</v>
      </c>
      <c r="H924" t="s">
        <v>111</v>
      </c>
      <c r="I924" t="s">
        <v>47</v>
      </c>
      <c r="J924" s="2">
        <v>13606.35</v>
      </c>
    </row>
    <row r="925" spans="2:10" x14ac:dyDescent="0.3">
      <c r="B925">
        <v>924</v>
      </c>
      <c r="C925" s="1" t="s">
        <v>34</v>
      </c>
      <c r="D925" t="s">
        <v>41</v>
      </c>
      <c r="E925" t="s">
        <v>97</v>
      </c>
      <c r="F925" t="s">
        <v>105</v>
      </c>
      <c r="G925" t="s">
        <v>110</v>
      </c>
      <c r="H925" t="s">
        <v>111</v>
      </c>
      <c r="I925" t="s">
        <v>48</v>
      </c>
      <c r="J925" s="2">
        <v>15034.32</v>
      </c>
    </row>
    <row r="926" spans="2:10" x14ac:dyDescent="0.3">
      <c r="B926">
        <v>925</v>
      </c>
      <c r="C926" s="1" t="s">
        <v>34</v>
      </c>
      <c r="D926" t="s">
        <v>41</v>
      </c>
      <c r="E926" t="s">
        <v>97</v>
      </c>
      <c r="F926" t="s">
        <v>105</v>
      </c>
      <c r="G926" t="s">
        <v>110</v>
      </c>
      <c r="H926" t="s">
        <v>111</v>
      </c>
      <c r="I926" t="s">
        <v>49</v>
      </c>
      <c r="J926" s="2">
        <v>6359.84</v>
      </c>
    </row>
    <row r="927" spans="2:10" x14ac:dyDescent="0.3">
      <c r="B927">
        <v>926</v>
      </c>
      <c r="C927" s="1" t="s">
        <v>34</v>
      </c>
      <c r="D927" t="s">
        <v>41</v>
      </c>
      <c r="E927" t="s">
        <v>97</v>
      </c>
      <c r="F927" t="s">
        <v>105</v>
      </c>
      <c r="G927" t="s">
        <v>110</v>
      </c>
      <c r="H927" t="s">
        <v>111</v>
      </c>
      <c r="I927" t="s">
        <v>50</v>
      </c>
      <c r="J927" s="2">
        <v>9621.15</v>
      </c>
    </row>
    <row r="928" spans="2:10" x14ac:dyDescent="0.3">
      <c r="B928">
        <v>927</v>
      </c>
      <c r="C928" s="1" t="s">
        <v>34</v>
      </c>
      <c r="D928" t="s">
        <v>41</v>
      </c>
      <c r="E928" t="s">
        <v>97</v>
      </c>
      <c r="F928" t="s">
        <v>105</v>
      </c>
      <c r="G928" t="s">
        <v>110</v>
      </c>
      <c r="H928" t="s">
        <v>112</v>
      </c>
      <c r="I928" t="s">
        <v>42</v>
      </c>
      <c r="J928" s="2">
        <v>94068</v>
      </c>
    </row>
    <row r="929" spans="2:10" x14ac:dyDescent="0.3">
      <c r="B929">
        <v>928</v>
      </c>
      <c r="C929" s="1" t="s">
        <v>34</v>
      </c>
      <c r="D929" t="s">
        <v>41</v>
      </c>
      <c r="E929" t="s">
        <v>97</v>
      </c>
      <c r="F929" t="s">
        <v>105</v>
      </c>
      <c r="G929" t="s">
        <v>110</v>
      </c>
      <c r="H929" t="s">
        <v>112</v>
      </c>
      <c r="I929" t="s">
        <v>43</v>
      </c>
      <c r="J929" s="2">
        <v>172456</v>
      </c>
    </row>
    <row r="930" spans="2:10" x14ac:dyDescent="0.3">
      <c r="B930">
        <v>929</v>
      </c>
      <c r="C930" s="1" t="s">
        <v>34</v>
      </c>
      <c r="D930" t="s">
        <v>41</v>
      </c>
      <c r="E930" t="s">
        <v>97</v>
      </c>
      <c r="F930" t="s">
        <v>105</v>
      </c>
      <c r="G930" t="s">
        <v>110</v>
      </c>
      <c r="H930" t="s">
        <v>112</v>
      </c>
      <c r="I930" t="s">
        <v>44</v>
      </c>
      <c r="J930" s="2">
        <v>226776</v>
      </c>
    </row>
    <row r="931" spans="2:10" x14ac:dyDescent="0.3">
      <c r="B931">
        <v>930</v>
      </c>
      <c r="C931" s="1" t="s">
        <v>34</v>
      </c>
      <c r="D931" t="s">
        <v>41</v>
      </c>
      <c r="E931" t="s">
        <v>97</v>
      </c>
      <c r="F931" t="s">
        <v>105</v>
      </c>
      <c r="G931" t="s">
        <v>110</v>
      </c>
      <c r="H931" t="s">
        <v>112</v>
      </c>
      <c r="I931" t="s">
        <v>45</v>
      </c>
      <c r="J931" s="2">
        <v>241956</v>
      </c>
    </row>
    <row r="932" spans="2:10" x14ac:dyDescent="0.3">
      <c r="B932">
        <v>931</v>
      </c>
      <c r="C932" s="1" t="s">
        <v>34</v>
      </c>
      <c r="D932" t="s">
        <v>41</v>
      </c>
      <c r="E932" t="s">
        <v>97</v>
      </c>
      <c r="F932" t="s">
        <v>105</v>
      </c>
      <c r="G932" t="s">
        <v>110</v>
      </c>
      <c r="H932" t="s">
        <v>112</v>
      </c>
      <c r="I932" t="s">
        <v>46</v>
      </c>
      <c r="J932" s="2">
        <v>226776</v>
      </c>
    </row>
    <row r="933" spans="2:10" x14ac:dyDescent="0.3">
      <c r="B933">
        <v>932</v>
      </c>
      <c r="C933" s="1" t="s">
        <v>34</v>
      </c>
      <c r="D933" t="s">
        <v>41</v>
      </c>
      <c r="E933" t="s">
        <v>97</v>
      </c>
      <c r="F933" t="s">
        <v>105</v>
      </c>
      <c r="G933" t="s">
        <v>110</v>
      </c>
      <c r="H933" t="s">
        <v>112</v>
      </c>
      <c r="I933" t="s">
        <v>47</v>
      </c>
      <c r="J933" s="2">
        <v>129276</v>
      </c>
    </row>
    <row r="934" spans="2:10" x14ac:dyDescent="0.3">
      <c r="B934">
        <v>933</v>
      </c>
      <c r="C934" s="1" t="s">
        <v>34</v>
      </c>
      <c r="D934" t="s">
        <v>41</v>
      </c>
      <c r="E934" t="s">
        <v>97</v>
      </c>
      <c r="F934" t="s">
        <v>105</v>
      </c>
      <c r="G934" t="s">
        <v>110</v>
      </c>
      <c r="H934" t="s">
        <v>112</v>
      </c>
      <c r="I934" t="s">
        <v>48</v>
      </c>
      <c r="J934" s="2">
        <v>76071</v>
      </c>
    </row>
    <row r="935" spans="2:10" x14ac:dyDescent="0.3">
      <c r="B935">
        <v>934</v>
      </c>
      <c r="C935" s="1" t="s">
        <v>34</v>
      </c>
      <c r="D935" t="s">
        <v>41</v>
      </c>
      <c r="E935" t="s">
        <v>97</v>
      </c>
      <c r="F935" t="s">
        <v>105</v>
      </c>
      <c r="G935" t="s">
        <v>110</v>
      </c>
      <c r="H935" t="s">
        <v>112</v>
      </c>
      <c r="I935" t="s">
        <v>49</v>
      </c>
      <c r="J935" s="2">
        <v>0</v>
      </c>
    </row>
    <row r="936" spans="2:10" x14ac:dyDescent="0.3">
      <c r="B936">
        <v>935</v>
      </c>
      <c r="C936" s="1" t="s">
        <v>34</v>
      </c>
      <c r="D936" t="s">
        <v>41</v>
      </c>
      <c r="E936" t="s">
        <v>97</v>
      </c>
      <c r="F936" t="s">
        <v>105</v>
      </c>
      <c r="G936" t="s">
        <v>110</v>
      </c>
      <c r="H936" t="s">
        <v>112</v>
      </c>
      <c r="I936" t="s">
        <v>50</v>
      </c>
      <c r="J936" s="2">
        <v>0</v>
      </c>
    </row>
    <row r="937" spans="2:10" x14ac:dyDescent="0.3">
      <c r="B937">
        <v>936</v>
      </c>
      <c r="C937" s="1" t="s">
        <v>34</v>
      </c>
      <c r="D937" t="s">
        <v>41</v>
      </c>
      <c r="E937" t="s">
        <v>97</v>
      </c>
      <c r="F937" t="s">
        <v>105</v>
      </c>
      <c r="G937" t="s">
        <v>110</v>
      </c>
      <c r="H937" t="s">
        <v>113</v>
      </c>
      <c r="I937" t="s">
        <v>42</v>
      </c>
      <c r="J937" s="2">
        <v>47835.3</v>
      </c>
    </row>
    <row r="938" spans="2:10" x14ac:dyDescent="0.3">
      <c r="B938">
        <v>937</v>
      </c>
      <c r="C938" s="1" t="s">
        <v>34</v>
      </c>
      <c r="D938" t="s">
        <v>41</v>
      </c>
      <c r="E938" t="s">
        <v>97</v>
      </c>
      <c r="F938" t="s">
        <v>105</v>
      </c>
      <c r="G938" t="s">
        <v>110</v>
      </c>
      <c r="H938" t="s">
        <v>113</v>
      </c>
      <c r="I938" t="s">
        <v>43</v>
      </c>
      <c r="J938" s="2">
        <v>48247.53</v>
      </c>
    </row>
    <row r="939" spans="2:10" x14ac:dyDescent="0.3">
      <c r="B939">
        <v>938</v>
      </c>
      <c r="C939" s="1" t="s">
        <v>34</v>
      </c>
      <c r="D939" t="s">
        <v>41</v>
      </c>
      <c r="E939" t="s">
        <v>97</v>
      </c>
      <c r="F939" t="s">
        <v>105</v>
      </c>
      <c r="G939" t="s">
        <v>110</v>
      </c>
      <c r="H939" t="s">
        <v>113</v>
      </c>
      <c r="I939" t="s">
        <v>44</v>
      </c>
      <c r="J939" s="2">
        <v>48609.99</v>
      </c>
    </row>
    <row r="940" spans="2:10" x14ac:dyDescent="0.3">
      <c r="B940">
        <v>939</v>
      </c>
      <c r="C940" s="1" t="s">
        <v>34</v>
      </c>
      <c r="D940" t="s">
        <v>41</v>
      </c>
      <c r="E940" t="s">
        <v>97</v>
      </c>
      <c r="F940" t="s">
        <v>105</v>
      </c>
      <c r="G940" t="s">
        <v>110</v>
      </c>
      <c r="H940" t="s">
        <v>113</v>
      </c>
      <c r="I940" t="s">
        <v>45</v>
      </c>
      <c r="J940" s="2">
        <v>65679.520000000004</v>
      </c>
    </row>
    <row r="941" spans="2:10" x14ac:dyDescent="0.3">
      <c r="B941">
        <v>940</v>
      </c>
      <c r="C941" s="1" t="s">
        <v>34</v>
      </c>
      <c r="D941" t="s">
        <v>41</v>
      </c>
      <c r="E941" t="s">
        <v>97</v>
      </c>
      <c r="F941" t="s">
        <v>105</v>
      </c>
      <c r="G941" t="s">
        <v>110</v>
      </c>
      <c r="H941" t="s">
        <v>113</v>
      </c>
      <c r="I941" t="s">
        <v>46</v>
      </c>
      <c r="J941" s="2">
        <v>64407.34</v>
      </c>
    </row>
    <row r="942" spans="2:10" x14ac:dyDescent="0.3">
      <c r="B942">
        <v>941</v>
      </c>
      <c r="C942" s="1" t="s">
        <v>34</v>
      </c>
      <c r="D942" t="s">
        <v>41</v>
      </c>
      <c r="E942" t="s">
        <v>97</v>
      </c>
      <c r="F942" t="s">
        <v>105</v>
      </c>
      <c r="G942" t="s">
        <v>110</v>
      </c>
      <c r="H942" t="s">
        <v>113</v>
      </c>
      <c r="I942" t="s">
        <v>47</v>
      </c>
      <c r="J942" s="2">
        <v>80541.2</v>
      </c>
    </row>
    <row r="943" spans="2:10" x14ac:dyDescent="0.3">
      <c r="B943">
        <v>942</v>
      </c>
      <c r="C943" s="1" t="s">
        <v>34</v>
      </c>
      <c r="D943" t="s">
        <v>41</v>
      </c>
      <c r="E943" t="s">
        <v>97</v>
      </c>
      <c r="F943" t="s">
        <v>105</v>
      </c>
      <c r="G943" t="s">
        <v>110</v>
      </c>
      <c r="H943" t="s">
        <v>113</v>
      </c>
      <c r="I943" t="s">
        <v>48</v>
      </c>
      <c r="J943" s="2">
        <v>47547.44</v>
      </c>
    </row>
    <row r="944" spans="2:10" x14ac:dyDescent="0.3">
      <c r="B944">
        <v>943</v>
      </c>
      <c r="C944" s="1" t="s">
        <v>34</v>
      </c>
      <c r="D944" t="s">
        <v>41</v>
      </c>
      <c r="E944" t="s">
        <v>97</v>
      </c>
      <c r="F944" t="s">
        <v>105</v>
      </c>
      <c r="G944" t="s">
        <v>110</v>
      </c>
      <c r="H944" t="s">
        <v>113</v>
      </c>
      <c r="I944" t="s">
        <v>49</v>
      </c>
      <c r="J944" s="2">
        <v>0</v>
      </c>
    </row>
    <row r="945" spans="2:10" x14ac:dyDescent="0.3">
      <c r="B945">
        <v>944</v>
      </c>
      <c r="C945" s="1" t="s">
        <v>34</v>
      </c>
      <c r="D945" t="s">
        <v>41</v>
      </c>
      <c r="E945" t="s">
        <v>97</v>
      </c>
      <c r="F945" t="s">
        <v>105</v>
      </c>
      <c r="G945" t="s">
        <v>110</v>
      </c>
      <c r="H945" t="s">
        <v>113</v>
      </c>
      <c r="I945" t="s">
        <v>50</v>
      </c>
      <c r="J945" s="2">
        <v>0</v>
      </c>
    </row>
    <row r="946" spans="2:10" x14ac:dyDescent="0.3">
      <c r="B946">
        <v>945</v>
      </c>
      <c r="C946" s="1" t="s">
        <v>34</v>
      </c>
      <c r="D946" t="s">
        <v>41</v>
      </c>
      <c r="E946" t="s">
        <v>97</v>
      </c>
      <c r="F946" t="s">
        <v>105</v>
      </c>
      <c r="G946" t="s">
        <v>110</v>
      </c>
      <c r="H946" t="s">
        <v>114</v>
      </c>
      <c r="I946" t="s">
        <v>42</v>
      </c>
      <c r="J946" s="2">
        <v>439155.86</v>
      </c>
    </row>
    <row r="947" spans="2:10" x14ac:dyDescent="0.3">
      <c r="B947">
        <v>946</v>
      </c>
      <c r="C947" s="1" t="s">
        <v>34</v>
      </c>
      <c r="D947" t="s">
        <v>41</v>
      </c>
      <c r="E947" t="s">
        <v>97</v>
      </c>
      <c r="F947" t="s">
        <v>105</v>
      </c>
      <c r="G947" t="s">
        <v>110</v>
      </c>
      <c r="H947" t="s">
        <v>114</v>
      </c>
      <c r="I947" t="s">
        <v>43</v>
      </c>
      <c r="J947" s="2">
        <v>485092.21</v>
      </c>
    </row>
    <row r="948" spans="2:10" x14ac:dyDescent="0.3">
      <c r="B948">
        <v>947</v>
      </c>
      <c r="C948" s="1" t="s">
        <v>34</v>
      </c>
      <c r="D948" t="s">
        <v>41</v>
      </c>
      <c r="E948" t="s">
        <v>97</v>
      </c>
      <c r="F948" t="s">
        <v>105</v>
      </c>
      <c r="G948" t="s">
        <v>110</v>
      </c>
      <c r="H948" t="s">
        <v>114</v>
      </c>
      <c r="I948" t="s">
        <v>44</v>
      </c>
      <c r="J948" s="2">
        <v>687821.17</v>
      </c>
    </row>
    <row r="949" spans="2:10" x14ac:dyDescent="0.3">
      <c r="B949">
        <v>948</v>
      </c>
      <c r="C949" s="1" t="s">
        <v>34</v>
      </c>
      <c r="D949" t="s">
        <v>41</v>
      </c>
      <c r="E949" t="s">
        <v>97</v>
      </c>
      <c r="F949" t="s">
        <v>105</v>
      </c>
      <c r="G949" t="s">
        <v>110</v>
      </c>
      <c r="H949" t="s">
        <v>114</v>
      </c>
      <c r="I949" t="s">
        <v>45</v>
      </c>
      <c r="J949" s="2">
        <v>556572.63</v>
      </c>
    </row>
    <row r="950" spans="2:10" x14ac:dyDescent="0.3">
      <c r="B950">
        <v>949</v>
      </c>
      <c r="C950" s="1" t="s">
        <v>34</v>
      </c>
      <c r="D950" t="s">
        <v>41</v>
      </c>
      <c r="E950" t="s">
        <v>97</v>
      </c>
      <c r="F950" t="s">
        <v>105</v>
      </c>
      <c r="G950" t="s">
        <v>110</v>
      </c>
      <c r="H950" t="s">
        <v>114</v>
      </c>
      <c r="I950" t="s">
        <v>46</v>
      </c>
      <c r="J950" s="2">
        <v>257054.57</v>
      </c>
    </row>
    <row r="951" spans="2:10" x14ac:dyDescent="0.3">
      <c r="B951">
        <v>950</v>
      </c>
      <c r="C951" s="1" t="s">
        <v>34</v>
      </c>
      <c r="D951" t="s">
        <v>41</v>
      </c>
      <c r="E951" t="s">
        <v>97</v>
      </c>
      <c r="F951" t="s">
        <v>105</v>
      </c>
      <c r="G951" t="s">
        <v>110</v>
      </c>
      <c r="H951" t="s">
        <v>114</v>
      </c>
      <c r="I951" t="s">
        <v>47</v>
      </c>
      <c r="J951" s="2">
        <v>452778.44</v>
      </c>
    </row>
    <row r="952" spans="2:10" x14ac:dyDescent="0.3">
      <c r="B952">
        <v>951</v>
      </c>
      <c r="C952" s="1" t="s">
        <v>34</v>
      </c>
      <c r="D952" t="s">
        <v>41</v>
      </c>
      <c r="E952" t="s">
        <v>97</v>
      </c>
      <c r="F952" t="s">
        <v>105</v>
      </c>
      <c r="G952" t="s">
        <v>110</v>
      </c>
      <c r="H952" t="s">
        <v>114</v>
      </c>
      <c r="I952" t="s">
        <v>48</v>
      </c>
      <c r="J952" s="2">
        <v>484916.72</v>
      </c>
    </row>
    <row r="953" spans="2:10" x14ac:dyDescent="0.3">
      <c r="B953">
        <v>952</v>
      </c>
      <c r="C953" s="1" t="s">
        <v>34</v>
      </c>
      <c r="D953" t="s">
        <v>41</v>
      </c>
      <c r="E953" t="s">
        <v>97</v>
      </c>
      <c r="F953" t="s">
        <v>105</v>
      </c>
      <c r="G953" t="s">
        <v>110</v>
      </c>
      <c r="H953" t="s">
        <v>114</v>
      </c>
      <c r="I953" t="s">
        <v>49</v>
      </c>
      <c r="J953" s="2">
        <v>0</v>
      </c>
    </row>
    <row r="954" spans="2:10" x14ac:dyDescent="0.3">
      <c r="B954">
        <v>953</v>
      </c>
      <c r="C954" s="1" t="s">
        <v>34</v>
      </c>
      <c r="D954" t="s">
        <v>41</v>
      </c>
      <c r="E954" t="s">
        <v>97</v>
      </c>
      <c r="F954" t="s">
        <v>105</v>
      </c>
      <c r="G954" t="s">
        <v>110</v>
      </c>
      <c r="H954" t="s">
        <v>114</v>
      </c>
      <c r="I954" t="s">
        <v>50</v>
      </c>
      <c r="J954" s="2">
        <v>0</v>
      </c>
    </row>
    <row r="955" spans="2:10" x14ac:dyDescent="0.3">
      <c r="B955">
        <v>954</v>
      </c>
      <c r="C955" s="1" t="s">
        <v>34</v>
      </c>
      <c r="D955" t="s">
        <v>41</v>
      </c>
      <c r="E955" t="s">
        <v>97</v>
      </c>
      <c r="F955" t="s">
        <v>105</v>
      </c>
      <c r="G955" t="s">
        <v>110</v>
      </c>
      <c r="H955" t="s">
        <v>115</v>
      </c>
      <c r="I955" t="s">
        <v>42</v>
      </c>
      <c r="J955" s="2">
        <v>555095.69999999995</v>
      </c>
    </row>
    <row r="956" spans="2:10" x14ac:dyDescent="0.3">
      <c r="B956">
        <v>955</v>
      </c>
      <c r="C956" s="1" t="s">
        <v>34</v>
      </c>
      <c r="D956" t="s">
        <v>41</v>
      </c>
      <c r="E956" t="s">
        <v>97</v>
      </c>
      <c r="F956" t="s">
        <v>105</v>
      </c>
      <c r="G956" t="s">
        <v>110</v>
      </c>
      <c r="H956" t="s">
        <v>115</v>
      </c>
      <c r="I956" t="s">
        <v>43</v>
      </c>
      <c r="J956" s="2">
        <v>337932.78</v>
      </c>
    </row>
    <row r="957" spans="2:10" x14ac:dyDescent="0.3">
      <c r="B957">
        <v>956</v>
      </c>
      <c r="C957" s="1" t="s">
        <v>34</v>
      </c>
      <c r="D957" t="s">
        <v>41</v>
      </c>
      <c r="E957" t="s">
        <v>97</v>
      </c>
      <c r="F957" t="s">
        <v>105</v>
      </c>
      <c r="G957" t="s">
        <v>110</v>
      </c>
      <c r="H957" t="s">
        <v>115</v>
      </c>
      <c r="I957" t="s">
        <v>44</v>
      </c>
      <c r="J957" s="2">
        <v>408535.21</v>
      </c>
    </row>
    <row r="958" spans="2:10" x14ac:dyDescent="0.3">
      <c r="B958">
        <v>957</v>
      </c>
      <c r="C958" s="1" t="s">
        <v>34</v>
      </c>
      <c r="D958" t="s">
        <v>41</v>
      </c>
      <c r="E958" t="s">
        <v>97</v>
      </c>
      <c r="F958" t="s">
        <v>105</v>
      </c>
      <c r="G958" t="s">
        <v>110</v>
      </c>
      <c r="H958" t="s">
        <v>115</v>
      </c>
      <c r="I958" t="s">
        <v>45</v>
      </c>
      <c r="J958" s="2">
        <v>441013.53</v>
      </c>
    </row>
    <row r="959" spans="2:10" x14ac:dyDescent="0.3">
      <c r="B959">
        <v>958</v>
      </c>
      <c r="C959" s="1" t="s">
        <v>34</v>
      </c>
      <c r="D959" t="s">
        <v>41</v>
      </c>
      <c r="E959" t="s">
        <v>97</v>
      </c>
      <c r="F959" t="s">
        <v>105</v>
      </c>
      <c r="G959" t="s">
        <v>110</v>
      </c>
      <c r="H959" t="s">
        <v>115</v>
      </c>
      <c r="I959" t="s">
        <v>46</v>
      </c>
      <c r="J959" s="2">
        <v>0</v>
      </c>
    </row>
    <row r="960" spans="2:10" x14ac:dyDescent="0.3">
      <c r="B960">
        <v>959</v>
      </c>
      <c r="C960" s="1" t="s">
        <v>34</v>
      </c>
      <c r="D960" t="s">
        <v>41</v>
      </c>
      <c r="E960" t="s">
        <v>97</v>
      </c>
      <c r="F960" t="s">
        <v>105</v>
      </c>
      <c r="G960" t="s">
        <v>110</v>
      </c>
      <c r="H960" t="s">
        <v>115</v>
      </c>
      <c r="I960" t="s">
        <v>47</v>
      </c>
      <c r="J960" s="2">
        <v>202739.53</v>
      </c>
    </row>
    <row r="961" spans="2:10" x14ac:dyDescent="0.3">
      <c r="B961">
        <v>960</v>
      </c>
      <c r="C961" s="1" t="s">
        <v>34</v>
      </c>
      <c r="D961" t="s">
        <v>41</v>
      </c>
      <c r="E961" t="s">
        <v>97</v>
      </c>
      <c r="F961" t="s">
        <v>105</v>
      </c>
      <c r="G961" t="s">
        <v>110</v>
      </c>
      <c r="H961" t="s">
        <v>115</v>
      </c>
      <c r="I961" t="s">
        <v>48</v>
      </c>
      <c r="J961" s="2">
        <v>586102.56999999995</v>
      </c>
    </row>
    <row r="962" spans="2:10" x14ac:dyDescent="0.3">
      <c r="B962">
        <v>961</v>
      </c>
      <c r="C962" s="1" t="s">
        <v>34</v>
      </c>
      <c r="D962" t="s">
        <v>41</v>
      </c>
      <c r="E962" t="s">
        <v>97</v>
      </c>
      <c r="F962" t="s">
        <v>105</v>
      </c>
      <c r="G962" t="s">
        <v>110</v>
      </c>
      <c r="H962" t="s">
        <v>115</v>
      </c>
      <c r="I962" t="s">
        <v>49</v>
      </c>
      <c r="J962" s="2">
        <v>0</v>
      </c>
    </row>
    <row r="963" spans="2:10" x14ac:dyDescent="0.3">
      <c r="B963">
        <v>962</v>
      </c>
      <c r="C963" s="1" t="s">
        <v>34</v>
      </c>
      <c r="D963" t="s">
        <v>41</v>
      </c>
      <c r="E963" t="s">
        <v>97</v>
      </c>
      <c r="F963" t="s">
        <v>105</v>
      </c>
      <c r="G963" t="s">
        <v>110</v>
      </c>
      <c r="H963" t="s">
        <v>115</v>
      </c>
      <c r="I963" t="s">
        <v>50</v>
      </c>
      <c r="J963" s="2">
        <v>0</v>
      </c>
    </row>
    <row r="964" spans="2:10" x14ac:dyDescent="0.3">
      <c r="B964">
        <v>963</v>
      </c>
      <c r="C964" s="1" t="s">
        <v>34</v>
      </c>
      <c r="D964" t="s">
        <v>41</v>
      </c>
      <c r="E964" t="s">
        <v>97</v>
      </c>
      <c r="F964" t="s">
        <v>105</v>
      </c>
      <c r="G964" t="s">
        <v>110</v>
      </c>
      <c r="H964" t="s">
        <v>169</v>
      </c>
      <c r="I964" t="s">
        <v>42</v>
      </c>
      <c r="J964" s="2">
        <v>0</v>
      </c>
    </row>
    <row r="965" spans="2:10" x14ac:dyDescent="0.3">
      <c r="B965">
        <v>964</v>
      </c>
      <c r="C965" s="1" t="s">
        <v>34</v>
      </c>
      <c r="D965" t="s">
        <v>41</v>
      </c>
      <c r="E965" t="s">
        <v>97</v>
      </c>
      <c r="F965" t="s">
        <v>105</v>
      </c>
      <c r="G965" t="s">
        <v>110</v>
      </c>
      <c r="H965" t="s">
        <v>169</v>
      </c>
      <c r="I965" t="s">
        <v>43</v>
      </c>
      <c r="J965" s="2">
        <v>0</v>
      </c>
    </row>
    <row r="966" spans="2:10" x14ac:dyDescent="0.3">
      <c r="B966">
        <v>965</v>
      </c>
      <c r="C966" s="1" t="s">
        <v>34</v>
      </c>
      <c r="D966" t="s">
        <v>41</v>
      </c>
      <c r="E966" t="s">
        <v>97</v>
      </c>
      <c r="F966" t="s">
        <v>105</v>
      </c>
      <c r="G966" t="s">
        <v>110</v>
      </c>
      <c r="H966" t="s">
        <v>169</v>
      </c>
      <c r="I966" t="s">
        <v>44</v>
      </c>
      <c r="J966" s="2">
        <v>0</v>
      </c>
    </row>
    <row r="967" spans="2:10" x14ac:dyDescent="0.3">
      <c r="B967">
        <v>966</v>
      </c>
      <c r="C967" s="1" t="s">
        <v>34</v>
      </c>
      <c r="D967" t="s">
        <v>41</v>
      </c>
      <c r="E967" t="s">
        <v>97</v>
      </c>
      <c r="F967" t="s">
        <v>105</v>
      </c>
      <c r="G967" t="s">
        <v>110</v>
      </c>
      <c r="H967" t="s">
        <v>169</v>
      </c>
      <c r="I967" t="s">
        <v>45</v>
      </c>
      <c r="J967" s="2">
        <v>0</v>
      </c>
    </row>
    <row r="968" spans="2:10" x14ac:dyDescent="0.3">
      <c r="B968">
        <v>967</v>
      </c>
      <c r="C968" s="1" t="s">
        <v>34</v>
      </c>
      <c r="D968" t="s">
        <v>41</v>
      </c>
      <c r="E968" t="s">
        <v>97</v>
      </c>
      <c r="F968" t="s">
        <v>105</v>
      </c>
      <c r="G968" t="s">
        <v>110</v>
      </c>
      <c r="H968" t="s">
        <v>169</v>
      </c>
      <c r="I968" t="s">
        <v>46</v>
      </c>
      <c r="J968" s="2">
        <v>0</v>
      </c>
    </row>
    <row r="969" spans="2:10" x14ac:dyDescent="0.3">
      <c r="B969">
        <v>968</v>
      </c>
      <c r="C969" s="1" t="s">
        <v>34</v>
      </c>
      <c r="D969" t="s">
        <v>41</v>
      </c>
      <c r="E969" t="s">
        <v>97</v>
      </c>
      <c r="F969" t="s">
        <v>105</v>
      </c>
      <c r="G969" t="s">
        <v>110</v>
      </c>
      <c r="H969" t="s">
        <v>169</v>
      </c>
      <c r="I969" t="s">
        <v>47</v>
      </c>
      <c r="J969" s="2">
        <v>0</v>
      </c>
    </row>
    <row r="970" spans="2:10" x14ac:dyDescent="0.3">
      <c r="B970">
        <v>969</v>
      </c>
      <c r="C970" s="1" t="s">
        <v>34</v>
      </c>
      <c r="D970" t="s">
        <v>41</v>
      </c>
      <c r="E970" t="s">
        <v>97</v>
      </c>
      <c r="F970" t="s">
        <v>105</v>
      </c>
      <c r="G970" t="s">
        <v>110</v>
      </c>
      <c r="H970" t="s">
        <v>169</v>
      </c>
      <c r="I970" t="s">
        <v>48</v>
      </c>
      <c r="J970" s="2">
        <v>0</v>
      </c>
    </row>
    <row r="971" spans="2:10" x14ac:dyDescent="0.3">
      <c r="B971">
        <v>970</v>
      </c>
      <c r="C971" s="1" t="s">
        <v>34</v>
      </c>
      <c r="D971" t="s">
        <v>41</v>
      </c>
      <c r="E971" t="s">
        <v>97</v>
      </c>
      <c r="F971" t="s">
        <v>105</v>
      </c>
      <c r="G971" t="s">
        <v>110</v>
      </c>
      <c r="H971" t="s">
        <v>169</v>
      </c>
      <c r="I971" t="s">
        <v>49</v>
      </c>
      <c r="J971" s="2">
        <v>0</v>
      </c>
    </row>
    <row r="972" spans="2:10" x14ac:dyDescent="0.3">
      <c r="B972">
        <v>971</v>
      </c>
      <c r="C972" s="1" t="s">
        <v>34</v>
      </c>
      <c r="D972" t="s">
        <v>41</v>
      </c>
      <c r="E972" t="s">
        <v>97</v>
      </c>
      <c r="F972" t="s">
        <v>105</v>
      </c>
      <c r="G972" t="s">
        <v>110</v>
      </c>
      <c r="H972" t="s">
        <v>169</v>
      </c>
      <c r="I972" t="s">
        <v>50</v>
      </c>
      <c r="J972" s="2">
        <v>0</v>
      </c>
    </row>
    <row r="973" spans="2:10" x14ac:dyDescent="0.3">
      <c r="B973">
        <v>972</v>
      </c>
      <c r="C973" s="1" t="s">
        <v>34</v>
      </c>
      <c r="D973" t="s">
        <v>41</v>
      </c>
      <c r="E973" t="s">
        <v>97</v>
      </c>
      <c r="F973" t="s">
        <v>105</v>
      </c>
      <c r="G973" t="s">
        <v>110</v>
      </c>
      <c r="H973" t="s">
        <v>116</v>
      </c>
      <c r="I973" t="s">
        <v>42</v>
      </c>
      <c r="J973" s="2">
        <v>208104.94</v>
      </c>
    </row>
    <row r="974" spans="2:10" x14ac:dyDescent="0.3">
      <c r="B974">
        <v>973</v>
      </c>
      <c r="C974" s="1" t="s">
        <v>34</v>
      </c>
      <c r="D974" t="s">
        <v>41</v>
      </c>
      <c r="E974" t="s">
        <v>97</v>
      </c>
      <c r="F974" t="s">
        <v>105</v>
      </c>
      <c r="G974" t="s">
        <v>110</v>
      </c>
      <c r="H974" t="s">
        <v>116</v>
      </c>
      <c r="I974" t="s">
        <v>43</v>
      </c>
      <c r="J974" s="2">
        <v>276141.51</v>
      </c>
    </row>
    <row r="975" spans="2:10" x14ac:dyDescent="0.3">
      <c r="B975">
        <v>974</v>
      </c>
      <c r="C975" s="1" t="s">
        <v>34</v>
      </c>
      <c r="D975" t="s">
        <v>41</v>
      </c>
      <c r="E975" t="s">
        <v>97</v>
      </c>
      <c r="F975" t="s">
        <v>105</v>
      </c>
      <c r="G975" t="s">
        <v>110</v>
      </c>
      <c r="H975" t="s">
        <v>116</v>
      </c>
      <c r="I975" t="s">
        <v>44</v>
      </c>
      <c r="J975" s="2">
        <v>330360.01</v>
      </c>
    </row>
    <row r="976" spans="2:10" x14ac:dyDescent="0.3">
      <c r="B976">
        <v>975</v>
      </c>
      <c r="C976" s="1" t="s">
        <v>34</v>
      </c>
      <c r="D976" t="s">
        <v>41</v>
      </c>
      <c r="E976" t="s">
        <v>97</v>
      </c>
      <c r="F976" t="s">
        <v>105</v>
      </c>
      <c r="G976" t="s">
        <v>110</v>
      </c>
      <c r="H976" t="s">
        <v>116</v>
      </c>
      <c r="I976" t="s">
        <v>45</v>
      </c>
      <c r="J976" s="2">
        <v>305864.51</v>
      </c>
    </row>
    <row r="977" spans="2:10" x14ac:dyDescent="0.3">
      <c r="B977">
        <v>976</v>
      </c>
      <c r="C977" s="1" t="s">
        <v>34</v>
      </c>
      <c r="D977" t="s">
        <v>41</v>
      </c>
      <c r="E977" t="s">
        <v>97</v>
      </c>
      <c r="F977" t="s">
        <v>105</v>
      </c>
      <c r="G977" t="s">
        <v>110</v>
      </c>
      <c r="H977" t="s">
        <v>116</v>
      </c>
      <c r="I977" t="s">
        <v>46</v>
      </c>
      <c r="J977" s="2">
        <v>383225.5</v>
      </c>
    </row>
    <row r="978" spans="2:10" x14ac:dyDescent="0.3">
      <c r="B978">
        <v>977</v>
      </c>
      <c r="C978" s="1" t="s">
        <v>34</v>
      </c>
      <c r="D978" t="s">
        <v>41</v>
      </c>
      <c r="E978" t="s">
        <v>97</v>
      </c>
      <c r="F978" t="s">
        <v>105</v>
      </c>
      <c r="G978" t="s">
        <v>110</v>
      </c>
      <c r="H978" t="s">
        <v>116</v>
      </c>
      <c r="I978" t="s">
        <v>47</v>
      </c>
      <c r="J978" s="2">
        <v>539568.66</v>
      </c>
    </row>
    <row r="979" spans="2:10" x14ac:dyDescent="0.3">
      <c r="B979">
        <v>978</v>
      </c>
      <c r="C979" s="1" t="s">
        <v>34</v>
      </c>
      <c r="D979" t="s">
        <v>41</v>
      </c>
      <c r="E979" t="s">
        <v>97</v>
      </c>
      <c r="F979" t="s">
        <v>105</v>
      </c>
      <c r="G979" t="s">
        <v>110</v>
      </c>
      <c r="H979" t="s">
        <v>116</v>
      </c>
      <c r="I979" t="s">
        <v>48</v>
      </c>
      <c r="J979" s="2">
        <v>280036.51</v>
      </c>
    </row>
    <row r="980" spans="2:10" x14ac:dyDescent="0.3">
      <c r="B980">
        <v>979</v>
      </c>
      <c r="C980" s="1" t="s">
        <v>34</v>
      </c>
      <c r="D980" t="s">
        <v>41</v>
      </c>
      <c r="E980" t="s">
        <v>97</v>
      </c>
      <c r="F980" t="s">
        <v>105</v>
      </c>
      <c r="G980" t="s">
        <v>110</v>
      </c>
      <c r="H980" t="s">
        <v>116</v>
      </c>
      <c r="I980" t="s">
        <v>49</v>
      </c>
      <c r="J980" s="2">
        <v>0</v>
      </c>
    </row>
    <row r="981" spans="2:10" x14ac:dyDescent="0.3">
      <c r="B981">
        <v>980</v>
      </c>
      <c r="C981" s="1" t="s">
        <v>34</v>
      </c>
      <c r="D981" t="s">
        <v>41</v>
      </c>
      <c r="E981" t="s">
        <v>97</v>
      </c>
      <c r="F981" t="s">
        <v>105</v>
      </c>
      <c r="G981" t="s">
        <v>110</v>
      </c>
      <c r="H981" t="s">
        <v>116</v>
      </c>
      <c r="I981" t="s">
        <v>50</v>
      </c>
      <c r="J981" s="2">
        <v>17280</v>
      </c>
    </row>
    <row r="982" spans="2:10" x14ac:dyDescent="0.3">
      <c r="B982">
        <v>981</v>
      </c>
      <c r="C982" s="1" t="s">
        <v>34</v>
      </c>
      <c r="D982" t="s">
        <v>41</v>
      </c>
      <c r="E982" t="s">
        <v>97</v>
      </c>
      <c r="F982" t="s">
        <v>105</v>
      </c>
      <c r="G982" t="s">
        <v>110</v>
      </c>
      <c r="H982" t="s">
        <v>180</v>
      </c>
      <c r="I982" t="s">
        <v>42</v>
      </c>
      <c r="J982" s="2">
        <v>415673.72</v>
      </c>
    </row>
    <row r="983" spans="2:10" x14ac:dyDescent="0.3">
      <c r="B983">
        <v>982</v>
      </c>
      <c r="C983" s="1" t="s">
        <v>34</v>
      </c>
      <c r="D983" t="s">
        <v>41</v>
      </c>
      <c r="E983" t="s">
        <v>97</v>
      </c>
      <c r="F983" t="s">
        <v>105</v>
      </c>
      <c r="G983" t="s">
        <v>110</v>
      </c>
      <c r="H983" t="s">
        <v>180</v>
      </c>
      <c r="I983" t="s">
        <v>43</v>
      </c>
      <c r="J983" s="2">
        <v>395934.56</v>
      </c>
    </row>
    <row r="984" spans="2:10" x14ac:dyDescent="0.3">
      <c r="B984">
        <v>983</v>
      </c>
      <c r="C984" s="1" t="s">
        <v>34</v>
      </c>
      <c r="D984" t="s">
        <v>41</v>
      </c>
      <c r="E984" t="s">
        <v>97</v>
      </c>
      <c r="F984" t="s">
        <v>105</v>
      </c>
      <c r="G984" t="s">
        <v>110</v>
      </c>
      <c r="H984" t="s">
        <v>180</v>
      </c>
      <c r="I984" t="s">
        <v>44</v>
      </c>
      <c r="J984" s="2">
        <v>658713.31000000006</v>
      </c>
    </row>
    <row r="985" spans="2:10" x14ac:dyDescent="0.3">
      <c r="B985">
        <v>984</v>
      </c>
      <c r="C985" s="1" t="s">
        <v>34</v>
      </c>
      <c r="D985" t="s">
        <v>41</v>
      </c>
      <c r="E985" t="s">
        <v>97</v>
      </c>
      <c r="F985" t="s">
        <v>105</v>
      </c>
      <c r="G985" t="s">
        <v>110</v>
      </c>
      <c r="H985" t="s">
        <v>180</v>
      </c>
      <c r="I985" t="s">
        <v>45</v>
      </c>
      <c r="J985" s="2">
        <v>535788.29</v>
      </c>
    </row>
    <row r="986" spans="2:10" x14ac:dyDescent="0.3">
      <c r="B986">
        <v>985</v>
      </c>
      <c r="C986" s="1" t="s">
        <v>34</v>
      </c>
      <c r="D986" t="s">
        <v>41</v>
      </c>
      <c r="E986" t="s">
        <v>97</v>
      </c>
      <c r="F986" t="s">
        <v>105</v>
      </c>
      <c r="G986" t="s">
        <v>110</v>
      </c>
      <c r="H986" t="s">
        <v>180</v>
      </c>
      <c r="I986" t="s">
        <v>46</v>
      </c>
      <c r="J986" s="2">
        <v>219911.21</v>
      </c>
    </row>
    <row r="987" spans="2:10" x14ac:dyDescent="0.3">
      <c r="B987">
        <v>986</v>
      </c>
      <c r="C987" s="1" t="s">
        <v>34</v>
      </c>
      <c r="D987" t="s">
        <v>41</v>
      </c>
      <c r="E987" t="s">
        <v>97</v>
      </c>
      <c r="F987" t="s">
        <v>105</v>
      </c>
      <c r="G987" t="s">
        <v>110</v>
      </c>
      <c r="H987" t="s">
        <v>180</v>
      </c>
      <c r="I987" t="s">
        <v>47</v>
      </c>
      <c r="J987" s="2">
        <v>636198.74</v>
      </c>
    </row>
    <row r="988" spans="2:10" x14ac:dyDescent="0.3">
      <c r="B988">
        <v>987</v>
      </c>
      <c r="C988" s="1" t="s">
        <v>34</v>
      </c>
      <c r="D988" t="s">
        <v>41</v>
      </c>
      <c r="E988" t="s">
        <v>97</v>
      </c>
      <c r="F988" t="s">
        <v>105</v>
      </c>
      <c r="G988" t="s">
        <v>110</v>
      </c>
      <c r="H988" t="s">
        <v>180</v>
      </c>
      <c r="I988" t="s">
        <v>48</v>
      </c>
      <c r="J988" s="2">
        <v>553353.43999999994</v>
      </c>
    </row>
    <row r="989" spans="2:10" x14ac:dyDescent="0.3">
      <c r="B989">
        <v>988</v>
      </c>
      <c r="C989" s="1" t="s">
        <v>34</v>
      </c>
      <c r="D989" t="s">
        <v>41</v>
      </c>
      <c r="E989" t="s">
        <v>97</v>
      </c>
      <c r="F989" t="s">
        <v>105</v>
      </c>
      <c r="G989" t="s">
        <v>110</v>
      </c>
      <c r="H989" t="s">
        <v>180</v>
      </c>
      <c r="I989" t="s">
        <v>49</v>
      </c>
      <c r="J989" s="2">
        <v>0</v>
      </c>
    </row>
    <row r="990" spans="2:10" x14ac:dyDescent="0.3">
      <c r="B990">
        <v>989</v>
      </c>
      <c r="C990" s="1" t="s">
        <v>34</v>
      </c>
      <c r="D990" t="s">
        <v>41</v>
      </c>
      <c r="E990" t="s">
        <v>97</v>
      </c>
      <c r="F990" t="s">
        <v>105</v>
      </c>
      <c r="G990" t="s">
        <v>110</v>
      </c>
      <c r="H990" t="s">
        <v>180</v>
      </c>
      <c r="I990" t="s">
        <v>50</v>
      </c>
      <c r="J990" s="2">
        <v>0</v>
      </c>
    </row>
    <row r="991" spans="2:10" x14ac:dyDescent="0.3">
      <c r="B991">
        <v>990</v>
      </c>
      <c r="C991" s="1" t="s">
        <v>34</v>
      </c>
      <c r="D991" t="s">
        <v>41</v>
      </c>
      <c r="E991" t="s">
        <v>97</v>
      </c>
      <c r="F991" t="s">
        <v>105</v>
      </c>
      <c r="G991" t="s">
        <v>110</v>
      </c>
      <c r="H991" t="s">
        <v>117</v>
      </c>
      <c r="I991" t="s">
        <v>42</v>
      </c>
      <c r="J991" s="2">
        <v>6569.31</v>
      </c>
    </row>
    <row r="992" spans="2:10" x14ac:dyDescent="0.3">
      <c r="B992">
        <v>991</v>
      </c>
      <c r="C992" s="1" t="s">
        <v>34</v>
      </c>
      <c r="D992" t="s">
        <v>41</v>
      </c>
      <c r="E992" t="s">
        <v>97</v>
      </c>
      <c r="F992" t="s">
        <v>105</v>
      </c>
      <c r="G992" t="s">
        <v>110</v>
      </c>
      <c r="H992" t="s">
        <v>117</v>
      </c>
      <c r="I992" t="s">
        <v>43</v>
      </c>
      <c r="J992" s="2">
        <v>7386.96</v>
      </c>
    </row>
    <row r="993" spans="2:10" x14ac:dyDescent="0.3">
      <c r="B993">
        <v>992</v>
      </c>
      <c r="C993" s="1" t="s">
        <v>34</v>
      </c>
      <c r="D993" t="s">
        <v>41</v>
      </c>
      <c r="E993" t="s">
        <v>97</v>
      </c>
      <c r="F993" t="s">
        <v>105</v>
      </c>
      <c r="G993" t="s">
        <v>110</v>
      </c>
      <c r="H993" t="s">
        <v>117</v>
      </c>
      <c r="I993" t="s">
        <v>44</v>
      </c>
      <c r="J993" s="2">
        <v>9010.76</v>
      </c>
    </row>
    <row r="994" spans="2:10" x14ac:dyDescent="0.3">
      <c r="B994">
        <v>993</v>
      </c>
      <c r="C994" s="1" t="s">
        <v>34</v>
      </c>
      <c r="D994" t="s">
        <v>41</v>
      </c>
      <c r="E994" t="s">
        <v>97</v>
      </c>
      <c r="F994" t="s">
        <v>105</v>
      </c>
      <c r="G994" t="s">
        <v>110</v>
      </c>
      <c r="H994" t="s">
        <v>117</v>
      </c>
      <c r="I994" t="s">
        <v>45</v>
      </c>
      <c r="J994" s="2">
        <v>9851.2900000000009</v>
      </c>
    </row>
    <row r="995" spans="2:10" x14ac:dyDescent="0.3">
      <c r="B995">
        <v>994</v>
      </c>
      <c r="C995" s="1" t="s">
        <v>34</v>
      </c>
      <c r="D995" t="s">
        <v>41</v>
      </c>
      <c r="E995" t="s">
        <v>97</v>
      </c>
      <c r="F995" t="s">
        <v>105</v>
      </c>
      <c r="G995" t="s">
        <v>110</v>
      </c>
      <c r="H995" t="s">
        <v>117</v>
      </c>
      <c r="I995" t="s">
        <v>46</v>
      </c>
      <c r="J995" s="2">
        <v>4450.16</v>
      </c>
    </row>
    <row r="996" spans="2:10" x14ac:dyDescent="0.3">
      <c r="B996">
        <v>995</v>
      </c>
      <c r="C996" s="1" t="s">
        <v>34</v>
      </c>
      <c r="D996" t="s">
        <v>41</v>
      </c>
      <c r="E996" t="s">
        <v>97</v>
      </c>
      <c r="F996" t="s">
        <v>105</v>
      </c>
      <c r="G996" t="s">
        <v>110</v>
      </c>
      <c r="H996" t="s">
        <v>117</v>
      </c>
      <c r="I996" t="s">
        <v>47</v>
      </c>
      <c r="J996" s="2">
        <v>10083.5</v>
      </c>
    </row>
    <row r="997" spans="2:10" x14ac:dyDescent="0.3">
      <c r="B997">
        <v>996</v>
      </c>
      <c r="C997" s="1" t="s">
        <v>34</v>
      </c>
      <c r="D997" t="s">
        <v>41</v>
      </c>
      <c r="E997" t="s">
        <v>97</v>
      </c>
      <c r="F997" t="s">
        <v>105</v>
      </c>
      <c r="G997" t="s">
        <v>110</v>
      </c>
      <c r="H997" t="s">
        <v>117</v>
      </c>
      <c r="I997" t="s">
        <v>48</v>
      </c>
      <c r="J997" s="2">
        <v>6928.95</v>
      </c>
    </row>
    <row r="998" spans="2:10" x14ac:dyDescent="0.3">
      <c r="B998">
        <v>997</v>
      </c>
      <c r="C998" s="1" t="s">
        <v>34</v>
      </c>
      <c r="D998" t="s">
        <v>41</v>
      </c>
      <c r="E998" t="s">
        <v>97</v>
      </c>
      <c r="F998" t="s">
        <v>105</v>
      </c>
      <c r="G998" t="s">
        <v>110</v>
      </c>
      <c r="H998" t="s">
        <v>117</v>
      </c>
      <c r="I998" t="s">
        <v>49</v>
      </c>
      <c r="J998" s="2">
        <v>0</v>
      </c>
    </row>
    <row r="999" spans="2:10" x14ac:dyDescent="0.3">
      <c r="B999">
        <v>998</v>
      </c>
      <c r="C999" s="1" t="s">
        <v>34</v>
      </c>
      <c r="D999" t="s">
        <v>41</v>
      </c>
      <c r="E999" t="s">
        <v>97</v>
      </c>
      <c r="F999" t="s">
        <v>105</v>
      </c>
      <c r="G999" t="s">
        <v>110</v>
      </c>
      <c r="H999" t="s">
        <v>117</v>
      </c>
      <c r="I999" t="s">
        <v>50</v>
      </c>
      <c r="J999" s="2">
        <v>0</v>
      </c>
    </row>
    <row r="1000" spans="2:10" x14ac:dyDescent="0.3">
      <c r="B1000">
        <v>999</v>
      </c>
      <c r="C1000" s="1" t="s">
        <v>34</v>
      </c>
      <c r="D1000" t="s">
        <v>41</v>
      </c>
      <c r="E1000" t="s">
        <v>97</v>
      </c>
      <c r="F1000" t="s">
        <v>105</v>
      </c>
      <c r="G1000" t="s">
        <v>110</v>
      </c>
      <c r="H1000" t="s">
        <v>118</v>
      </c>
      <c r="I1000" t="s">
        <v>42</v>
      </c>
      <c r="J1000" s="2">
        <v>294408.34999999998</v>
      </c>
    </row>
    <row r="1001" spans="2:10" x14ac:dyDescent="0.3">
      <c r="B1001">
        <v>1000</v>
      </c>
      <c r="C1001" s="1" t="s">
        <v>34</v>
      </c>
      <c r="D1001" t="s">
        <v>41</v>
      </c>
      <c r="E1001" t="s">
        <v>97</v>
      </c>
      <c r="F1001" t="s">
        <v>105</v>
      </c>
      <c r="G1001" t="s">
        <v>110</v>
      </c>
      <c r="H1001" t="s">
        <v>118</v>
      </c>
      <c r="I1001" t="s">
        <v>43</v>
      </c>
      <c r="J1001" s="2">
        <v>236707.6</v>
      </c>
    </row>
    <row r="1002" spans="2:10" x14ac:dyDescent="0.3">
      <c r="B1002">
        <v>1001</v>
      </c>
      <c r="C1002" s="1" t="s">
        <v>34</v>
      </c>
      <c r="D1002" t="s">
        <v>41</v>
      </c>
      <c r="E1002" t="s">
        <v>97</v>
      </c>
      <c r="F1002" t="s">
        <v>105</v>
      </c>
      <c r="G1002" t="s">
        <v>110</v>
      </c>
      <c r="H1002" t="s">
        <v>118</v>
      </c>
      <c r="I1002" t="s">
        <v>44</v>
      </c>
      <c r="J1002" s="2">
        <v>299466.09999999998</v>
      </c>
    </row>
    <row r="1003" spans="2:10" x14ac:dyDescent="0.3">
      <c r="B1003">
        <v>1002</v>
      </c>
      <c r="C1003" s="1" t="s">
        <v>34</v>
      </c>
      <c r="D1003" t="s">
        <v>41</v>
      </c>
      <c r="E1003" t="s">
        <v>97</v>
      </c>
      <c r="F1003" t="s">
        <v>105</v>
      </c>
      <c r="G1003" t="s">
        <v>110</v>
      </c>
      <c r="H1003" t="s">
        <v>118</v>
      </c>
      <c r="I1003" t="s">
        <v>45</v>
      </c>
      <c r="J1003" s="2">
        <v>286869.75</v>
      </c>
    </row>
    <row r="1004" spans="2:10" x14ac:dyDescent="0.3">
      <c r="B1004">
        <v>1003</v>
      </c>
      <c r="C1004" s="1" t="s">
        <v>34</v>
      </c>
      <c r="D1004" t="s">
        <v>41</v>
      </c>
      <c r="E1004" t="s">
        <v>97</v>
      </c>
      <c r="F1004" t="s">
        <v>105</v>
      </c>
      <c r="G1004" t="s">
        <v>110</v>
      </c>
      <c r="H1004" t="s">
        <v>118</v>
      </c>
      <c r="I1004" t="s">
        <v>46</v>
      </c>
      <c r="J1004" s="2">
        <v>0</v>
      </c>
    </row>
    <row r="1005" spans="2:10" x14ac:dyDescent="0.3">
      <c r="B1005">
        <v>1004</v>
      </c>
      <c r="C1005" s="1" t="s">
        <v>34</v>
      </c>
      <c r="D1005" t="s">
        <v>41</v>
      </c>
      <c r="E1005" t="s">
        <v>97</v>
      </c>
      <c r="F1005" t="s">
        <v>105</v>
      </c>
      <c r="G1005" t="s">
        <v>110</v>
      </c>
      <c r="H1005" t="s">
        <v>118</v>
      </c>
      <c r="I1005" t="s">
        <v>47</v>
      </c>
      <c r="J1005" s="2">
        <v>569931.80000000005</v>
      </c>
    </row>
    <row r="1006" spans="2:10" x14ac:dyDescent="0.3">
      <c r="B1006">
        <v>1005</v>
      </c>
      <c r="C1006" s="1" t="s">
        <v>34</v>
      </c>
      <c r="D1006" t="s">
        <v>41</v>
      </c>
      <c r="E1006" t="s">
        <v>97</v>
      </c>
      <c r="F1006" t="s">
        <v>105</v>
      </c>
      <c r="G1006" t="s">
        <v>110</v>
      </c>
      <c r="H1006" t="s">
        <v>118</v>
      </c>
      <c r="I1006" t="s">
        <v>48</v>
      </c>
      <c r="J1006" s="2">
        <v>251905.6</v>
      </c>
    </row>
    <row r="1007" spans="2:10" x14ac:dyDescent="0.3">
      <c r="B1007">
        <v>1006</v>
      </c>
      <c r="C1007" s="1" t="s">
        <v>34</v>
      </c>
      <c r="D1007" t="s">
        <v>41</v>
      </c>
      <c r="E1007" t="s">
        <v>97</v>
      </c>
      <c r="F1007" t="s">
        <v>105</v>
      </c>
      <c r="G1007" t="s">
        <v>110</v>
      </c>
      <c r="H1007" t="s">
        <v>118</v>
      </c>
      <c r="I1007" t="s">
        <v>49</v>
      </c>
      <c r="J1007" s="2">
        <v>0</v>
      </c>
    </row>
    <row r="1008" spans="2:10" x14ac:dyDescent="0.3">
      <c r="B1008">
        <v>1007</v>
      </c>
      <c r="C1008" s="1" t="s">
        <v>34</v>
      </c>
      <c r="D1008" t="s">
        <v>41</v>
      </c>
      <c r="E1008" t="s">
        <v>97</v>
      </c>
      <c r="F1008" t="s">
        <v>105</v>
      </c>
      <c r="G1008" t="s">
        <v>110</v>
      </c>
      <c r="H1008" t="s">
        <v>118</v>
      </c>
      <c r="I1008" t="s">
        <v>50</v>
      </c>
      <c r="J1008" s="2">
        <v>0</v>
      </c>
    </row>
    <row r="1009" spans="2:10" x14ac:dyDescent="0.3">
      <c r="B1009">
        <v>1008</v>
      </c>
      <c r="C1009" s="1" t="s">
        <v>34</v>
      </c>
      <c r="D1009" t="s">
        <v>41</v>
      </c>
      <c r="E1009" t="s">
        <v>97</v>
      </c>
      <c r="F1009" t="s">
        <v>105</v>
      </c>
      <c r="G1009" t="s">
        <v>110</v>
      </c>
      <c r="H1009" t="s">
        <v>170</v>
      </c>
      <c r="I1009" t="s">
        <v>42</v>
      </c>
      <c r="J1009" s="2">
        <v>6459.45</v>
      </c>
    </row>
    <row r="1010" spans="2:10" x14ac:dyDescent="0.3">
      <c r="B1010">
        <v>1009</v>
      </c>
      <c r="C1010" s="1" t="s">
        <v>34</v>
      </c>
      <c r="D1010" t="s">
        <v>41</v>
      </c>
      <c r="E1010" t="s">
        <v>97</v>
      </c>
      <c r="F1010" t="s">
        <v>105</v>
      </c>
      <c r="G1010" t="s">
        <v>110</v>
      </c>
      <c r="H1010" t="s">
        <v>170</v>
      </c>
      <c r="I1010" t="s">
        <v>43</v>
      </c>
      <c r="J1010" s="2">
        <v>5235.62</v>
      </c>
    </row>
    <row r="1011" spans="2:10" x14ac:dyDescent="0.3">
      <c r="B1011">
        <v>1010</v>
      </c>
      <c r="C1011" s="1" t="s">
        <v>34</v>
      </c>
      <c r="D1011" t="s">
        <v>41</v>
      </c>
      <c r="E1011" t="s">
        <v>97</v>
      </c>
      <c r="F1011" t="s">
        <v>105</v>
      </c>
      <c r="G1011" t="s">
        <v>110</v>
      </c>
      <c r="H1011" t="s">
        <v>170</v>
      </c>
      <c r="I1011" t="s">
        <v>44</v>
      </c>
      <c r="J1011" s="2">
        <v>9269.86</v>
      </c>
    </row>
    <row r="1012" spans="2:10" x14ac:dyDescent="0.3">
      <c r="B1012">
        <v>1011</v>
      </c>
      <c r="C1012" s="1" t="s">
        <v>34</v>
      </c>
      <c r="D1012" t="s">
        <v>41</v>
      </c>
      <c r="E1012" t="s">
        <v>97</v>
      </c>
      <c r="F1012" t="s">
        <v>105</v>
      </c>
      <c r="G1012" t="s">
        <v>110</v>
      </c>
      <c r="H1012" t="s">
        <v>170</v>
      </c>
      <c r="I1012" t="s">
        <v>45</v>
      </c>
      <c r="J1012" s="2">
        <v>5090.54</v>
      </c>
    </row>
    <row r="1013" spans="2:10" x14ac:dyDescent="0.3">
      <c r="B1013">
        <v>1012</v>
      </c>
      <c r="C1013" s="1" t="s">
        <v>34</v>
      </c>
      <c r="D1013" t="s">
        <v>41</v>
      </c>
      <c r="E1013" t="s">
        <v>97</v>
      </c>
      <c r="F1013" t="s">
        <v>105</v>
      </c>
      <c r="G1013" t="s">
        <v>110</v>
      </c>
      <c r="H1013" t="s">
        <v>170</v>
      </c>
      <c r="I1013" t="s">
        <v>46</v>
      </c>
      <c r="J1013" s="2">
        <v>7572.76</v>
      </c>
    </row>
    <row r="1014" spans="2:10" x14ac:dyDescent="0.3">
      <c r="B1014">
        <v>1013</v>
      </c>
      <c r="C1014" s="1" t="s">
        <v>34</v>
      </c>
      <c r="D1014" t="s">
        <v>41</v>
      </c>
      <c r="E1014" t="s">
        <v>97</v>
      </c>
      <c r="F1014" t="s">
        <v>105</v>
      </c>
      <c r="G1014" t="s">
        <v>110</v>
      </c>
      <c r="H1014" t="s">
        <v>170</v>
      </c>
      <c r="I1014" t="s">
        <v>47</v>
      </c>
      <c r="J1014" s="2">
        <v>14521.32</v>
      </c>
    </row>
    <row r="1015" spans="2:10" x14ac:dyDescent="0.3">
      <c r="B1015">
        <v>1014</v>
      </c>
      <c r="C1015" s="1" t="s">
        <v>34</v>
      </c>
      <c r="D1015" t="s">
        <v>41</v>
      </c>
      <c r="E1015" t="s">
        <v>97</v>
      </c>
      <c r="F1015" t="s">
        <v>105</v>
      </c>
      <c r="G1015" t="s">
        <v>110</v>
      </c>
      <c r="H1015" t="s">
        <v>170</v>
      </c>
      <c r="I1015" t="s">
        <v>48</v>
      </c>
      <c r="J1015" s="2">
        <v>5122.93</v>
      </c>
    </row>
    <row r="1016" spans="2:10" x14ac:dyDescent="0.3">
      <c r="B1016">
        <v>1015</v>
      </c>
      <c r="C1016" s="1" t="s">
        <v>34</v>
      </c>
      <c r="D1016" t="s">
        <v>41</v>
      </c>
      <c r="E1016" t="s">
        <v>97</v>
      </c>
      <c r="F1016" t="s">
        <v>105</v>
      </c>
      <c r="G1016" t="s">
        <v>110</v>
      </c>
      <c r="H1016" t="s">
        <v>170</v>
      </c>
      <c r="I1016" t="s">
        <v>49</v>
      </c>
      <c r="J1016" s="2">
        <v>3114.37</v>
      </c>
    </row>
    <row r="1017" spans="2:10" x14ac:dyDescent="0.3">
      <c r="B1017">
        <v>1016</v>
      </c>
      <c r="C1017" s="1" t="s">
        <v>34</v>
      </c>
      <c r="D1017" t="s">
        <v>41</v>
      </c>
      <c r="E1017" t="s">
        <v>97</v>
      </c>
      <c r="F1017" t="s">
        <v>105</v>
      </c>
      <c r="G1017" t="s">
        <v>110</v>
      </c>
      <c r="H1017" t="s">
        <v>170</v>
      </c>
      <c r="I1017" t="s">
        <v>50</v>
      </c>
      <c r="J1017" s="2">
        <v>4367.5</v>
      </c>
    </row>
    <row r="1018" spans="2:10" x14ac:dyDescent="0.3">
      <c r="B1018">
        <v>1017</v>
      </c>
      <c r="C1018" s="1" t="s">
        <v>34</v>
      </c>
      <c r="D1018" t="s">
        <v>41</v>
      </c>
      <c r="E1018" t="s">
        <v>97</v>
      </c>
      <c r="F1018" t="s">
        <v>105</v>
      </c>
      <c r="G1018" t="s">
        <v>110</v>
      </c>
      <c r="H1018" t="s">
        <v>119</v>
      </c>
      <c r="I1018" t="s">
        <v>42</v>
      </c>
      <c r="J1018" s="2">
        <v>33177.69</v>
      </c>
    </row>
    <row r="1019" spans="2:10" x14ac:dyDescent="0.3">
      <c r="B1019">
        <v>1018</v>
      </c>
      <c r="C1019" s="1" t="s">
        <v>34</v>
      </c>
      <c r="D1019" t="s">
        <v>41</v>
      </c>
      <c r="E1019" t="s">
        <v>97</v>
      </c>
      <c r="F1019" t="s">
        <v>105</v>
      </c>
      <c r="G1019" t="s">
        <v>110</v>
      </c>
      <c r="H1019" t="s">
        <v>119</v>
      </c>
      <c r="I1019" t="s">
        <v>43</v>
      </c>
      <c r="J1019" s="2">
        <v>138436.38</v>
      </c>
    </row>
    <row r="1020" spans="2:10" x14ac:dyDescent="0.3">
      <c r="B1020">
        <v>1019</v>
      </c>
      <c r="C1020" s="1" t="s">
        <v>34</v>
      </c>
      <c r="D1020" t="s">
        <v>41</v>
      </c>
      <c r="E1020" t="s">
        <v>97</v>
      </c>
      <c r="F1020" t="s">
        <v>105</v>
      </c>
      <c r="G1020" t="s">
        <v>110</v>
      </c>
      <c r="H1020" t="s">
        <v>119</v>
      </c>
      <c r="I1020" t="s">
        <v>44</v>
      </c>
      <c r="J1020" s="2">
        <v>127600.61</v>
      </c>
    </row>
    <row r="1021" spans="2:10" x14ac:dyDescent="0.3">
      <c r="B1021">
        <v>1020</v>
      </c>
      <c r="C1021" s="1" t="s">
        <v>34</v>
      </c>
      <c r="D1021" t="s">
        <v>41</v>
      </c>
      <c r="E1021" t="s">
        <v>97</v>
      </c>
      <c r="F1021" t="s">
        <v>105</v>
      </c>
      <c r="G1021" t="s">
        <v>110</v>
      </c>
      <c r="H1021" t="s">
        <v>119</v>
      </c>
      <c r="I1021" t="s">
        <v>45</v>
      </c>
      <c r="J1021" s="2">
        <v>74352.56</v>
      </c>
    </row>
    <row r="1022" spans="2:10" x14ac:dyDescent="0.3">
      <c r="B1022">
        <v>1021</v>
      </c>
      <c r="C1022" s="1" t="s">
        <v>34</v>
      </c>
      <c r="D1022" t="s">
        <v>41</v>
      </c>
      <c r="E1022" t="s">
        <v>97</v>
      </c>
      <c r="F1022" t="s">
        <v>105</v>
      </c>
      <c r="G1022" t="s">
        <v>110</v>
      </c>
      <c r="H1022" t="s">
        <v>119</v>
      </c>
      <c r="I1022" t="s">
        <v>46</v>
      </c>
      <c r="J1022" s="2">
        <v>58439.03</v>
      </c>
    </row>
    <row r="1023" spans="2:10" x14ac:dyDescent="0.3">
      <c r="B1023">
        <v>1022</v>
      </c>
      <c r="C1023" s="1" t="s">
        <v>34</v>
      </c>
      <c r="D1023" t="s">
        <v>41</v>
      </c>
      <c r="E1023" t="s">
        <v>97</v>
      </c>
      <c r="F1023" t="s">
        <v>105</v>
      </c>
      <c r="G1023" t="s">
        <v>110</v>
      </c>
      <c r="H1023" t="s">
        <v>119</v>
      </c>
      <c r="I1023" t="s">
        <v>47</v>
      </c>
      <c r="J1023" s="2">
        <v>211145.09</v>
      </c>
    </row>
    <row r="1024" spans="2:10" x14ac:dyDescent="0.3">
      <c r="B1024">
        <v>1023</v>
      </c>
      <c r="C1024" s="1" t="s">
        <v>34</v>
      </c>
      <c r="D1024" t="s">
        <v>41</v>
      </c>
      <c r="E1024" t="s">
        <v>97</v>
      </c>
      <c r="F1024" t="s">
        <v>105</v>
      </c>
      <c r="G1024" t="s">
        <v>110</v>
      </c>
      <c r="H1024" t="s">
        <v>119</v>
      </c>
      <c r="I1024" t="s">
        <v>48</v>
      </c>
      <c r="J1024" s="2">
        <v>112627.87</v>
      </c>
    </row>
    <row r="1025" spans="2:10" x14ac:dyDescent="0.3">
      <c r="B1025">
        <v>1024</v>
      </c>
      <c r="C1025" s="1" t="s">
        <v>34</v>
      </c>
      <c r="D1025" t="s">
        <v>41</v>
      </c>
      <c r="E1025" t="s">
        <v>97</v>
      </c>
      <c r="F1025" t="s">
        <v>105</v>
      </c>
      <c r="G1025" t="s">
        <v>110</v>
      </c>
      <c r="H1025" t="s">
        <v>119</v>
      </c>
      <c r="I1025" t="s">
        <v>49</v>
      </c>
      <c r="J1025" s="2">
        <v>15785.96</v>
      </c>
    </row>
    <row r="1026" spans="2:10" x14ac:dyDescent="0.3">
      <c r="B1026">
        <v>1025</v>
      </c>
      <c r="C1026" s="1" t="s">
        <v>34</v>
      </c>
      <c r="D1026" t="s">
        <v>41</v>
      </c>
      <c r="E1026" t="s">
        <v>97</v>
      </c>
      <c r="F1026" t="s">
        <v>105</v>
      </c>
      <c r="G1026" t="s">
        <v>110</v>
      </c>
      <c r="H1026" t="s">
        <v>119</v>
      </c>
      <c r="I1026" t="s">
        <v>50</v>
      </c>
      <c r="J1026" s="2">
        <v>15786.07</v>
      </c>
    </row>
    <row r="1027" spans="2:10" x14ac:dyDescent="0.3">
      <c r="B1027">
        <v>1026</v>
      </c>
      <c r="C1027" s="1" t="s">
        <v>34</v>
      </c>
      <c r="D1027" t="s">
        <v>41</v>
      </c>
      <c r="E1027" t="s">
        <v>97</v>
      </c>
      <c r="F1027" t="s">
        <v>105</v>
      </c>
      <c r="G1027" t="s">
        <v>110</v>
      </c>
      <c r="H1027" t="s">
        <v>120</v>
      </c>
      <c r="I1027" t="s">
        <v>42</v>
      </c>
      <c r="J1027" s="2">
        <v>49600</v>
      </c>
    </row>
    <row r="1028" spans="2:10" x14ac:dyDescent="0.3">
      <c r="B1028">
        <v>1027</v>
      </c>
      <c r="C1028" s="1" t="s">
        <v>34</v>
      </c>
      <c r="D1028" t="s">
        <v>41</v>
      </c>
      <c r="E1028" t="s">
        <v>97</v>
      </c>
      <c r="F1028" t="s">
        <v>105</v>
      </c>
      <c r="G1028" t="s">
        <v>110</v>
      </c>
      <c r="H1028" t="s">
        <v>120</v>
      </c>
      <c r="I1028" t="s">
        <v>43</v>
      </c>
      <c r="J1028" s="2">
        <v>31400</v>
      </c>
    </row>
    <row r="1029" spans="2:10" x14ac:dyDescent="0.3">
      <c r="B1029">
        <v>1028</v>
      </c>
      <c r="C1029" s="1" t="s">
        <v>34</v>
      </c>
      <c r="D1029" t="s">
        <v>41</v>
      </c>
      <c r="E1029" t="s">
        <v>97</v>
      </c>
      <c r="F1029" t="s">
        <v>105</v>
      </c>
      <c r="G1029" t="s">
        <v>110</v>
      </c>
      <c r="H1029" t="s">
        <v>120</v>
      </c>
      <c r="I1029" t="s">
        <v>44</v>
      </c>
      <c r="J1029" s="2">
        <v>42637.5</v>
      </c>
    </row>
    <row r="1030" spans="2:10" x14ac:dyDescent="0.3">
      <c r="B1030">
        <v>1029</v>
      </c>
      <c r="C1030" s="1" t="s">
        <v>34</v>
      </c>
      <c r="D1030" t="s">
        <v>41</v>
      </c>
      <c r="E1030" t="s">
        <v>97</v>
      </c>
      <c r="F1030" t="s">
        <v>105</v>
      </c>
      <c r="G1030" t="s">
        <v>110</v>
      </c>
      <c r="H1030" t="s">
        <v>120</v>
      </c>
      <c r="I1030" t="s">
        <v>45</v>
      </c>
      <c r="J1030" s="2">
        <v>45900</v>
      </c>
    </row>
    <row r="1031" spans="2:10" x14ac:dyDescent="0.3">
      <c r="B1031">
        <v>1030</v>
      </c>
      <c r="C1031" s="1" t="s">
        <v>34</v>
      </c>
      <c r="D1031" t="s">
        <v>41</v>
      </c>
      <c r="E1031" t="s">
        <v>97</v>
      </c>
      <c r="F1031" t="s">
        <v>105</v>
      </c>
      <c r="G1031" t="s">
        <v>110</v>
      </c>
      <c r="H1031" t="s">
        <v>120</v>
      </c>
      <c r="I1031" t="s">
        <v>46</v>
      </c>
      <c r="J1031" s="2">
        <v>23525</v>
      </c>
    </row>
    <row r="1032" spans="2:10" x14ac:dyDescent="0.3">
      <c r="B1032">
        <v>1031</v>
      </c>
      <c r="C1032" s="1" t="s">
        <v>34</v>
      </c>
      <c r="D1032" t="s">
        <v>41</v>
      </c>
      <c r="E1032" t="s">
        <v>97</v>
      </c>
      <c r="F1032" t="s">
        <v>105</v>
      </c>
      <c r="G1032" t="s">
        <v>110</v>
      </c>
      <c r="H1032" t="s">
        <v>120</v>
      </c>
      <c r="I1032" t="s">
        <v>47</v>
      </c>
      <c r="J1032" s="2">
        <v>53900</v>
      </c>
    </row>
    <row r="1033" spans="2:10" x14ac:dyDescent="0.3">
      <c r="B1033">
        <v>1032</v>
      </c>
      <c r="C1033" s="1" t="s">
        <v>34</v>
      </c>
      <c r="D1033" t="s">
        <v>41</v>
      </c>
      <c r="E1033" t="s">
        <v>97</v>
      </c>
      <c r="F1033" t="s">
        <v>105</v>
      </c>
      <c r="G1033" t="s">
        <v>110</v>
      </c>
      <c r="H1033" t="s">
        <v>120</v>
      </c>
      <c r="I1033" t="s">
        <v>48</v>
      </c>
      <c r="J1033" s="2">
        <v>43000</v>
      </c>
    </row>
    <row r="1034" spans="2:10" x14ac:dyDescent="0.3">
      <c r="B1034">
        <v>1033</v>
      </c>
      <c r="C1034" s="1" t="s">
        <v>34</v>
      </c>
      <c r="D1034" t="s">
        <v>41</v>
      </c>
      <c r="E1034" t="s">
        <v>97</v>
      </c>
      <c r="F1034" t="s">
        <v>105</v>
      </c>
      <c r="G1034" t="s">
        <v>110</v>
      </c>
      <c r="H1034" t="s">
        <v>120</v>
      </c>
      <c r="I1034" t="s">
        <v>49</v>
      </c>
      <c r="J1034" s="2">
        <v>0</v>
      </c>
    </row>
    <row r="1035" spans="2:10" x14ac:dyDescent="0.3">
      <c r="B1035">
        <v>1034</v>
      </c>
      <c r="C1035" s="1" t="s">
        <v>34</v>
      </c>
      <c r="D1035" t="s">
        <v>41</v>
      </c>
      <c r="E1035" t="s">
        <v>97</v>
      </c>
      <c r="F1035" t="s">
        <v>105</v>
      </c>
      <c r="G1035" t="s">
        <v>110</v>
      </c>
      <c r="H1035" t="s">
        <v>120</v>
      </c>
      <c r="I1035" t="s">
        <v>50</v>
      </c>
      <c r="J1035" s="2">
        <v>0</v>
      </c>
    </row>
    <row r="1036" spans="2:10" x14ac:dyDescent="0.3">
      <c r="B1036">
        <v>1035</v>
      </c>
      <c r="C1036" s="1" t="s">
        <v>34</v>
      </c>
      <c r="D1036" t="s">
        <v>41</v>
      </c>
      <c r="E1036" t="s">
        <v>97</v>
      </c>
      <c r="F1036" t="s">
        <v>105</v>
      </c>
      <c r="G1036" t="s">
        <v>110</v>
      </c>
      <c r="H1036" t="s">
        <v>121</v>
      </c>
      <c r="I1036" t="s">
        <v>42</v>
      </c>
      <c r="J1036" s="2">
        <v>299496</v>
      </c>
    </row>
    <row r="1037" spans="2:10" x14ac:dyDescent="0.3">
      <c r="B1037">
        <v>1036</v>
      </c>
      <c r="C1037" s="1" t="s">
        <v>34</v>
      </c>
      <c r="D1037" t="s">
        <v>41</v>
      </c>
      <c r="E1037" t="s">
        <v>97</v>
      </c>
      <c r="F1037" t="s">
        <v>105</v>
      </c>
      <c r="G1037" t="s">
        <v>110</v>
      </c>
      <c r="H1037" t="s">
        <v>121</v>
      </c>
      <c r="I1037" t="s">
        <v>43</v>
      </c>
      <c r="J1037" s="2">
        <v>297688.5</v>
      </c>
    </row>
    <row r="1038" spans="2:10" x14ac:dyDescent="0.3">
      <c r="B1038">
        <v>1037</v>
      </c>
      <c r="C1038" s="1" t="s">
        <v>34</v>
      </c>
      <c r="D1038" t="s">
        <v>41</v>
      </c>
      <c r="E1038" t="s">
        <v>97</v>
      </c>
      <c r="F1038" t="s">
        <v>105</v>
      </c>
      <c r="G1038" t="s">
        <v>110</v>
      </c>
      <c r="H1038" t="s">
        <v>121</v>
      </c>
      <c r="I1038" t="s">
        <v>44</v>
      </c>
      <c r="J1038" s="2">
        <v>254115</v>
      </c>
    </row>
    <row r="1039" spans="2:10" x14ac:dyDescent="0.3">
      <c r="B1039">
        <v>1038</v>
      </c>
      <c r="C1039" s="1" t="s">
        <v>34</v>
      </c>
      <c r="D1039" t="s">
        <v>41</v>
      </c>
      <c r="E1039" t="s">
        <v>97</v>
      </c>
      <c r="F1039" t="s">
        <v>105</v>
      </c>
      <c r="G1039" t="s">
        <v>110</v>
      </c>
      <c r="H1039" t="s">
        <v>121</v>
      </c>
      <c r="I1039" t="s">
        <v>45</v>
      </c>
      <c r="J1039" s="2">
        <v>410447</v>
      </c>
    </row>
    <row r="1040" spans="2:10" x14ac:dyDescent="0.3">
      <c r="B1040">
        <v>1039</v>
      </c>
      <c r="C1040" s="1" t="s">
        <v>34</v>
      </c>
      <c r="D1040" t="s">
        <v>41</v>
      </c>
      <c r="E1040" t="s">
        <v>97</v>
      </c>
      <c r="F1040" t="s">
        <v>105</v>
      </c>
      <c r="G1040" t="s">
        <v>110</v>
      </c>
      <c r="H1040" t="s">
        <v>121</v>
      </c>
      <c r="I1040" t="s">
        <v>46</v>
      </c>
      <c r="J1040" s="2">
        <v>218933</v>
      </c>
    </row>
    <row r="1041" spans="2:10" x14ac:dyDescent="0.3">
      <c r="B1041">
        <v>1040</v>
      </c>
      <c r="C1041" s="1" t="s">
        <v>34</v>
      </c>
      <c r="D1041" t="s">
        <v>41</v>
      </c>
      <c r="E1041" t="s">
        <v>97</v>
      </c>
      <c r="F1041" t="s">
        <v>105</v>
      </c>
      <c r="G1041" t="s">
        <v>110</v>
      </c>
      <c r="H1041" t="s">
        <v>121</v>
      </c>
      <c r="I1041" t="s">
        <v>47</v>
      </c>
      <c r="J1041" s="2">
        <v>330676</v>
      </c>
    </row>
    <row r="1042" spans="2:10" x14ac:dyDescent="0.3">
      <c r="B1042">
        <v>1041</v>
      </c>
      <c r="C1042" s="1" t="s">
        <v>34</v>
      </c>
      <c r="D1042" t="s">
        <v>41</v>
      </c>
      <c r="E1042" t="s">
        <v>97</v>
      </c>
      <c r="F1042" t="s">
        <v>105</v>
      </c>
      <c r="G1042" t="s">
        <v>110</v>
      </c>
      <c r="H1042" t="s">
        <v>121</v>
      </c>
      <c r="I1042" t="s">
        <v>48</v>
      </c>
      <c r="J1042" s="2">
        <v>258317</v>
      </c>
    </row>
    <row r="1043" spans="2:10" x14ac:dyDescent="0.3">
      <c r="B1043">
        <v>1042</v>
      </c>
      <c r="C1043" s="1" t="s">
        <v>34</v>
      </c>
      <c r="D1043" t="s">
        <v>41</v>
      </c>
      <c r="E1043" t="s">
        <v>97</v>
      </c>
      <c r="F1043" t="s">
        <v>105</v>
      </c>
      <c r="G1043" t="s">
        <v>110</v>
      </c>
      <c r="H1043" t="s">
        <v>121</v>
      </c>
      <c r="I1043" t="s">
        <v>49</v>
      </c>
      <c r="J1043" s="2">
        <v>0</v>
      </c>
    </row>
    <row r="1044" spans="2:10" x14ac:dyDescent="0.3">
      <c r="B1044">
        <v>1043</v>
      </c>
      <c r="C1044" s="1" t="s">
        <v>34</v>
      </c>
      <c r="D1044" t="s">
        <v>41</v>
      </c>
      <c r="E1044" t="s">
        <v>97</v>
      </c>
      <c r="F1044" t="s">
        <v>105</v>
      </c>
      <c r="G1044" t="s">
        <v>110</v>
      </c>
      <c r="H1044" t="s">
        <v>121</v>
      </c>
      <c r="I1044" t="s">
        <v>50</v>
      </c>
      <c r="J1044" s="2">
        <v>0</v>
      </c>
    </row>
    <row r="1045" spans="2:10" x14ac:dyDescent="0.3">
      <c r="B1045">
        <v>1044</v>
      </c>
      <c r="C1045" s="1" t="s">
        <v>34</v>
      </c>
      <c r="D1045" t="s">
        <v>41</v>
      </c>
      <c r="E1045" t="s">
        <v>97</v>
      </c>
      <c r="F1045" t="s">
        <v>105</v>
      </c>
      <c r="G1045" t="s">
        <v>110</v>
      </c>
      <c r="H1045" t="s">
        <v>171</v>
      </c>
      <c r="I1045" t="s">
        <v>42</v>
      </c>
      <c r="J1045" s="2">
        <v>12977.87</v>
      </c>
    </row>
    <row r="1046" spans="2:10" x14ac:dyDescent="0.3">
      <c r="B1046">
        <v>1045</v>
      </c>
      <c r="C1046" s="1" t="s">
        <v>34</v>
      </c>
      <c r="D1046" t="s">
        <v>41</v>
      </c>
      <c r="E1046" t="s">
        <v>97</v>
      </c>
      <c r="F1046" t="s">
        <v>105</v>
      </c>
      <c r="G1046" t="s">
        <v>110</v>
      </c>
      <c r="H1046" t="s">
        <v>171</v>
      </c>
      <c r="I1046" t="s">
        <v>43</v>
      </c>
      <c r="J1046" s="2">
        <v>32818.089999999997</v>
      </c>
    </row>
    <row r="1047" spans="2:10" x14ac:dyDescent="0.3">
      <c r="B1047">
        <v>1046</v>
      </c>
      <c r="C1047" s="1" t="s">
        <v>34</v>
      </c>
      <c r="D1047" t="s">
        <v>41</v>
      </c>
      <c r="E1047" t="s">
        <v>97</v>
      </c>
      <c r="F1047" t="s">
        <v>105</v>
      </c>
      <c r="G1047" t="s">
        <v>110</v>
      </c>
      <c r="H1047" t="s">
        <v>171</v>
      </c>
      <c r="I1047" t="s">
        <v>44</v>
      </c>
      <c r="J1047" s="2">
        <v>17992.77</v>
      </c>
    </row>
    <row r="1048" spans="2:10" x14ac:dyDescent="0.3">
      <c r="B1048">
        <v>1047</v>
      </c>
      <c r="C1048" s="1" t="s">
        <v>34</v>
      </c>
      <c r="D1048" t="s">
        <v>41</v>
      </c>
      <c r="E1048" t="s">
        <v>97</v>
      </c>
      <c r="F1048" t="s">
        <v>105</v>
      </c>
      <c r="G1048" t="s">
        <v>110</v>
      </c>
      <c r="H1048" t="s">
        <v>171</v>
      </c>
      <c r="I1048" t="s">
        <v>45</v>
      </c>
      <c r="J1048" s="2">
        <v>12618.12</v>
      </c>
    </row>
    <row r="1049" spans="2:10" x14ac:dyDescent="0.3">
      <c r="B1049">
        <v>1048</v>
      </c>
      <c r="C1049" s="1" t="s">
        <v>34</v>
      </c>
      <c r="D1049" t="s">
        <v>41</v>
      </c>
      <c r="E1049" t="s">
        <v>97</v>
      </c>
      <c r="F1049" t="s">
        <v>105</v>
      </c>
      <c r="G1049" t="s">
        <v>110</v>
      </c>
      <c r="H1049" t="s">
        <v>171</v>
      </c>
      <c r="I1049" t="s">
        <v>46</v>
      </c>
      <c r="J1049" s="2">
        <v>11942.24</v>
      </c>
    </row>
    <row r="1050" spans="2:10" x14ac:dyDescent="0.3">
      <c r="B1050">
        <v>1049</v>
      </c>
      <c r="C1050" s="1" t="s">
        <v>34</v>
      </c>
      <c r="D1050" t="s">
        <v>41</v>
      </c>
      <c r="E1050" t="s">
        <v>97</v>
      </c>
      <c r="F1050" t="s">
        <v>105</v>
      </c>
      <c r="G1050" t="s">
        <v>110</v>
      </c>
      <c r="H1050" t="s">
        <v>171</v>
      </c>
      <c r="I1050" t="s">
        <v>47</v>
      </c>
      <c r="J1050" s="2">
        <v>27067.599999999999</v>
      </c>
    </row>
    <row r="1051" spans="2:10" x14ac:dyDescent="0.3">
      <c r="B1051">
        <v>1050</v>
      </c>
      <c r="C1051" s="1" t="s">
        <v>34</v>
      </c>
      <c r="D1051" t="s">
        <v>41</v>
      </c>
      <c r="E1051" t="s">
        <v>97</v>
      </c>
      <c r="F1051" t="s">
        <v>105</v>
      </c>
      <c r="G1051" t="s">
        <v>110</v>
      </c>
      <c r="H1051" t="s">
        <v>171</v>
      </c>
      <c r="I1051" t="s">
        <v>48</v>
      </c>
      <c r="J1051" s="2">
        <v>19673.310000000001</v>
      </c>
    </row>
    <row r="1052" spans="2:10" x14ac:dyDescent="0.3">
      <c r="B1052">
        <v>1051</v>
      </c>
      <c r="C1052" s="1" t="s">
        <v>34</v>
      </c>
      <c r="D1052" t="s">
        <v>41</v>
      </c>
      <c r="E1052" t="s">
        <v>97</v>
      </c>
      <c r="F1052" t="s">
        <v>105</v>
      </c>
      <c r="G1052" t="s">
        <v>110</v>
      </c>
      <c r="H1052" t="s">
        <v>171</v>
      </c>
      <c r="I1052" t="s">
        <v>49</v>
      </c>
      <c r="J1052" s="2">
        <v>0</v>
      </c>
    </row>
    <row r="1053" spans="2:10" x14ac:dyDescent="0.3">
      <c r="B1053">
        <v>1052</v>
      </c>
      <c r="C1053" s="1" t="s">
        <v>34</v>
      </c>
      <c r="D1053" t="s">
        <v>41</v>
      </c>
      <c r="E1053" t="s">
        <v>97</v>
      </c>
      <c r="F1053" t="s">
        <v>105</v>
      </c>
      <c r="G1053" t="s">
        <v>110</v>
      </c>
      <c r="H1053" t="s">
        <v>171</v>
      </c>
      <c r="I1053" t="s">
        <v>50</v>
      </c>
      <c r="J1053" s="2">
        <v>0.04</v>
      </c>
    </row>
    <row r="1054" spans="2:10" x14ac:dyDescent="0.3">
      <c r="B1054">
        <v>1053</v>
      </c>
      <c r="C1054" s="1" t="s">
        <v>34</v>
      </c>
      <c r="D1054" t="s">
        <v>41</v>
      </c>
      <c r="E1054" t="s">
        <v>97</v>
      </c>
      <c r="F1054" t="s">
        <v>105</v>
      </c>
      <c r="G1054" t="s">
        <v>110</v>
      </c>
      <c r="H1054" t="s">
        <v>122</v>
      </c>
      <c r="I1054" t="s">
        <v>42</v>
      </c>
      <c r="J1054" s="2">
        <v>0</v>
      </c>
    </row>
    <row r="1055" spans="2:10" x14ac:dyDescent="0.3">
      <c r="B1055">
        <v>1054</v>
      </c>
      <c r="C1055" s="1" t="s">
        <v>34</v>
      </c>
      <c r="D1055" t="s">
        <v>41</v>
      </c>
      <c r="E1055" t="s">
        <v>97</v>
      </c>
      <c r="F1055" t="s">
        <v>105</v>
      </c>
      <c r="G1055" t="s">
        <v>110</v>
      </c>
      <c r="H1055" t="s">
        <v>122</v>
      </c>
      <c r="I1055" t="s">
        <v>43</v>
      </c>
      <c r="J1055" s="2">
        <v>0</v>
      </c>
    </row>
    <row r="1056" spans="2:10" x14ac:dyDescent="0.3">
      <c r="B1056">
        <v>1055</v>
      </c>
      <c r="C1056" s="1" t="s">
        <v>34</v>
      </c>
      <c r="D1056" t="s">
        <v>41</v>
      </c>
      <c r="E1056" t="s">
        <v>97</v>
      </c>
      <c r="F1056" t="s">
        <v>105</v>
      </c>
      <c r="G1056" t="s">
        <v>110</v>
      </c>
      <c r="H1056" t="s">
        <v>122</v>
      </c>
      <c r="I1056" t="s">
        <v>44</v>
      </c>
      <c r="J1056" s="2">
        <v>199400</v>
      </c>
    </row>
    <row r="1057" spans="2:10" x14ac:dyDescent="0.3">
      <c r="B1057">
        <v>1056</v>
      </c>
      <c r="C1057" s="1" t="s">
        <v>34</v>
      </c>
      <c r="D1057" t="s">
        <v>41</v>
      </c>
      <c r="E1057" t="s">
        <v>97</v>
      </c>
      <c r="F1057" t="s">
        <v>105</v>
      </c>
      <c r="G1057" t="s">
        <v>110</v>
      </c>
      <c r="H1057" t="s">
        <v>122</v>
      </c>
      <c r="I1057" t="s">
        <v>45</v>
      </c>
      <c r="J1057" s="2">
        <v>0</v>
      </c>
    </row>
    <row r="1058" spans="2:10" x14ac:dyDescent="0.3">
      <c r="B1058">
        <v>1057</v>
      </c>
      <c r="C1058" s="1" t="s">
        <v>34</v>
      </c>
      <c r="D1058" t="s">
        <v>41</v>
      </c>
      <c r="E1058" t="s">
        <v>97</v>
      </c>
      <c r="F1058" t="s">
        <v>105</v>
      </c>
      <c r="G1058" t="s">
        <v>110</v>
      </c>
      <c r="H1058" t="s">
        <v>122</v>
      </c>
      <c r="I1058" t="s">
        <v>46</v>
      </c>
      <c r="J1058" s="2">
        <v>0</v>
      </c>
    </row>
    <row r="1059" spans="2:10" x14ac:dyDescent="0.3">
      <c r="B1059">
        <v>1058</v>
      </c>
      <c r="C1059" s="1" t="s">
        <v>34</v>
      </c>
      <c r="D1059" t="s">
        <v>41</v>
      </c>
      <c r="E1059" t="s">
        <v>97</v>
      </c>
      <c r="F1059" t="s">
        <v>105</v>
      </c>
      <c r="G1059" t="s">
        <v>110</v>
      </c>
      <c r="H1059" t="s">
        <v>122</v>
      </c>
      <c r="I1059" t="s">
        <v>47</v>
      </c>
      <c r="J1059" s="2">
        <v>183600</v>
      </c>
    </row>
    <row r="1060" spans="2:10" x14ac:dyDescent="0.3">
      <c r="B1060">
        <v>1059</v>
      </c>
      <c r="C1060" s="1" t="s">
        <v>34</v>
      </c>
      <c r="D1060" t="s">
        <v>41</v>
      </c>
      <c r="E1060" t="s">
        <v>97</v>
      </c>
      <c r="F1060" t="s">
        <v>105</v>
      </c>
      <c r="G1060" t="s">
        <v>110</v>
      </c>
      <c r="H1060" t="s">
        <v>122</v>
      </c>
      <c r="I1060" t="s">
        <v>48</v>
      </c>
      <c r="J1060" s="2">
        <v>0</v>
      </c>
    </row>
    <row r="1061" spans="2:10" x14ac:dyDescent="0.3">
      <c r="B1061">
        <v>1060</v>
      </c>
      <c r="C1061" s="1" t="s">
        <v>34</v>
      </c>
      <c r="D1061" t="s">
        <v>41</v>
      </c>
      <c r="E1061" t="s">
        <v>97</v>
      </c>
      <c r="F1061" t="s">
        <v>105</v>
      </c>
      <c r="G1061" t="s">
        <v>110</v>
      </c>
      <c r="H1061" t="s">
        <v>122</v>
      </c>
      <c r="I1061" t="s">
        <v>49</v>
      </c>
      <c r="J1061" s="2">
        <v>0</v>
      </c>
    </row>
    <row r="1062" spans="2:10" x14ac:dyDescent="0.3">
      <c r="B1062">
        <v>1061</v>
      </c>
      <c r="C1062" s="1" t="s">
        <v>34</v>
      </c>
      <c r="D1062" t="s">
        <v>41</v>
      </c>
      <c r="E1062" t="s">
        <v>97</v>
      </c>
      <c r="F1062" t="s">
        <v>105</v>
      </c>
      <c r="G1062" t="s">
        <v>110</v>
      </c>
      <c r="H1062" t="s">
        <v>122</v>
      </c>
      <c r="I1062" t="s">
        <v>50</v>
      </c>
      <c r="J1062" s="2">
        <v>0</v>
      </c>
    </row>
    <row r="1063" spans="2:10" x14ac:dyDescent="0.3">
      <c r="B1063">
        <v>1062</v>
      </c>
      <c r="C1063" s="1" t="s">
        <v>34</v>
      </c>
      <c r="D1063" t="s">
        <v>41</v>
      </c>
      <c r="E1063" t="s">
        <v>97</v>
      </c>
      <c r="F1063" t="s">
        <v>105</v>
      </c>
      <c r="G1063" t="s">
        <v>110</v>
      </c>
      <c r="H1063" t="s">
        <v>123</v>
      </c>
      <c r="I1063" t="s">
        <v>42</v>
      </c>
      <c r="J1063" s="2">
        <v>0</v>
      </c>
    </row>
    <row r="1064" spans="2:10" x14ac:dyDescent="0.3">
      <c r="B1064">
        <v>1063</v>
      </c>
      <c r="C1064" s="1" t="s">
        <v>34</v>
      </c>
      <c r="D1064" t="s">
        <v>41</v>
      </c>
      <c r="E1064" t="s">
        <v>97</v>
      </c>
      <c r="F1064" t="s">
        <v>105</v>
      </c>
      <c r="G1064" t="s">
        <v>110</v>
      </c>
      <c r="H1064" t="s">
        <v>123</v>
      </c>
      <c r="I1064" t="s">
        <v>43</v>
      </c>
      <c r="J1064" s="2">
        <v>0</v>
      </c>
    </row>
    <row r="1065" spans="2:10" x14ac:dyDescent="0.3">
      <c r="B1065">
        <v>1064</v>
      </c>
      <c r="C1065" s="1" t="s">
        <v>34</v>
      </c>
      <c r="D1065" t="s">
        <v>41</v>
      </c>
      <c r="E1065" t="s">
        <v>97</v>
      </c>
      <c r="F1065" t="s">
        <v>105</v>
      </c>
      <c r="G1065" t="s">
        <v>110</v>
      </c>
      <c r="H1065" t="s">
        <v>123</v>
      </c>
      <c r="I1065" t="s">
        <v>44</v>
      </c>
      <c r="J1065" s="2">
        <v>0</v>
      </c>
    </row>
    <row r="1066" spans="2:10" x14ac:dyDescent="0.3">
      <c r="B1066">
        <v>1065</v>
      </c>
      <c r="C1066" s="1" t="s">
        <v>34</v>
      </c>
      <c r="D1066" t="s">
        <v>41</v>
      </c>
      <c r="E1066" t="s">
        <v>97</v>
      </c>
      <c r="F1066" t="s">
        <v>105</v>
      </c>
      <c r="G1066" t="s">
        <v>110</v>
      </c>
      <c r="H1066" t="s">
        <v>123</v>
      </c>
      <c r="I1066" t="s">
        <v>45</v>
      </c>
      <c r="J1066" s="2">
        <v>0</v>
      </c>
    </row>
    <row r="1067" spans="2:10" x14ac:dyDescent="0.3">
      <c r="B1067">
        <v>1066</v>
      </c>
      <c r="C1067" s="1" t="s">
        <v>34</v>
      </c>
      <c r="D1067" t="s">
        <v>41</v>
      </c>
      <c r="E1067" t="s">
        <v>97</v>
      </c>
      <c r="F1067" t="s">
        <v>105</v>
      </c>
      <c r="G1067" t="s">
        <v>110</v>
      </c>
      <c r="H1067" t="s">
        <v>123</v>
      </c>
      <c r="I1067" t="s">
        <v>46</v>
      </c>
      <c r="J1067" s="2">
        <v>0</v>
      </c>
    </row>
    <row r="1068" spans="2:10" x14ac:dyDescent="0.3">
      <c r="B1068">
        <v>1067</v>
      </c>
      <c r="C1068" s="1" t="s">
        <v>34</v>
      </c>
      <c r="D1068" t="s">
        <v>41</v>
      </c>
      <c r="E1068" t="s">
        <v>97</v>
      </c>
      <c r="F1068" t="s">
        <v>105</v>
      </c>
      <c r="G1068" t="s">
        <v>110</v>
      </c>
      <c r="H1068" t="s">
        <v>123</v>
      </c>
      <c r="I1068" t="s">
        <v>47</v>
      </c>
      <c r="J1068" s="2">
        <v>0</v>
      </c>
    </row>
    <row r="1069" spans="2:10" x14ac:dyDescent="0.3">
      <c r="B1069">
        <v>1068</v>
      </c>
      <c r="C1069" s="1" t="s">
        <v>34</v>
      </c>
      <c r="D1069" t="s">
        <v>41</v>
      </c>
      <c r="E1069" t="s">
        <v>97</v>
      </c>
      <c r="F1069" t="s">
        <v>105</v>
      </c>
      <c r="G1069" t="s">
        <v>110</v>
      </c>
      <c r="H1069" t="s">
        <v>123</v>
      </c>
      <c r="I1069" t="s">
        <v>48</v>
      </c>
      <c r="J1069" s="2">
        <v>0</v>
      </c>
    </row>
    <row r="1070" spans="2:10" x14ac:dyDescent="0.3">
      <c r="B1070">
        <v>1069</v>
      </c>
      <c r="C1070" s="1" t="s">
        <v>34</v>
      </c>
      <c r="D1070" t="s">
        <v>41</v>
      </c>
      <c r="E1070" t="s">
        <v>97</v>
      </c>
      <c r="F1070" t="s">
        <v>105</v>
      </c>
      <c r="G1070" t="s">
        <v>110</v>
      </c>
      <c r="H1070" t="s">
        <v>123</v>
      </c>
      <c r="I1070" t="s">
        <v>49</v>
      </c>
      <c r="J1070" s="2">
        <v>0</v>
      </c>
    </row>
    <row r="1071" spans="2:10" x14ac:dyDescent="0.3">
      <c r="B1071">
        <v>1070</v>
      </c>
      <c r="C1071" s="1" t="s">
        <v>34</v>
      </c>
      <c r="D1071" t="s">
        <v>41</v>
      </c>
      <c r="E1071" t="s">
        <v>97</v>
      </c>
      <c r="F1071" t="s">
        <v>105</v>
      </c>
      <c r="G1071" t="s">
        <v>110</v>
      </c>
      <c r="H1071" t="s">
        <v>123</v>
      </c>
      <c r="I1071" t="s">
        <v>50</v>
      </c>
      <c r="J1071" s="2">
        <v>0</v>
      </c>
    </row>
    <row r="1072" spans="2:10" x14ac:dyDescent="0.3">
      <c r="B1072">
        <v>1071</v>
      </c>
      <c r="C1072" s="1" t="s">
        <v>34</v>
      </c>
      <c r="D1072" t="s">
        <v>41</v>
      </c>
      <c r="E1072" t="s">
        <v>97</v>
      </c>
      <c r="F1072" t="s">
        <v>105</v>
      </c>
      <c r="G1072" t="s">
        <v>110</v>
      </c>
      <c r="H1072" t="s">
        <v>172</v>
      </c>
      <c r="I1072" t="s">
        <v>42</v>
      </c>
      <c r="J1072" s="2">
        <v>0</v>
      </c>
    </row>
    <row r="1073" spans="2:10" x14ac:dyDescent="0.3">
      <c r="B1073">
        <v>1072</v>
      </c>
      <c r="C1073" s="1" t="s">
        <v>34</v>
      </c>
      <c r="D1073" t="s">
        <v>41</v>
      </c>
      <c r="E1073" t="s">
        <v>97</v>
      </c>
      <c r="F1073" t="s">
        <v>105</v>
      </c>
      <c r="G1073" t="s">
        <v>110</v>
      </c>
      <c r="H1073" t="s">
        <v>172</v>
      </c>
      <c r="I1073" t="s">
        <v>43</v>
      </c>
      <c r="J1073" s="2">
        <v>0</v>
      </c>
    </row>
    <row r="1074" spans="2:10" x14ac:dyDescent="0.3">
      <c r="B1074">
        <v>1073</v>
      </c>
      <c r="C1074" s="1" t="s">
        <v>34</v>
      </c>
      <c r="D1074" t="s">
        <v>41</v>
      </c>
      <c r="E1074" t="s">
        <v>97</v>
      </c>
      <c r="F1074" t="s">
        <v>105</v>
      </c>
      <c r="G1074" t="s">
        <v>110</v>
      </c>
      <c r="H1074" t="s">
        <v>172</v>
      </c>
      <c r="I1074" t="s">
        <v>44</v>
      </c>
      <c r="J1074" s="2">
        <v>0</v>
      </c>
    </row>
    <row r="1075" spans="2:10" x14ac:dyDescent="0.3">
      <c r="B1075">
        <v>1074</v>
      </c>
      <c r="C1075" s="1" t="s">
        <v>34</v>
      </c>
      <c r="D1075" t="s">
        <v>41</v>
      </c>
      <c r="E1075" t="s">
        <v>97</v>
      </c>
      <c r="F1075" t="s">
        <v>105</v>
      </c>
      <c r="G1075" t="s">
        <v>110</v>
      </c>
      <c r="H1075" t="s">
        <v>172</v>
      </c>
      <c r="I1075" t="s">
        <v>45</v>
      </c>
      <c r="J1075" s="2">
        <v>0</v>
      </c>
    </row>
    <row r="1076" spans="2:10" x14ac:dyDescent="0.3">
      <c r="B1076">
        <v>1075</v>
      </c>
      <c r="C1076" s="1" t="s">
        <v>34</v>
      </c>
      <c r="D1076" t="s">
        <v>41</v>
      </c>
      <c r="E1076" t="s">
        <v>97</v>
      </c>
      <c r="F1076" t="s">
        <v>105</v>
      </c>
      <c r="G1076" t="s">
        <v>110</v>
      </c>
      <c r="H1076" t="s">
        <v>172</v>
      </c>
      <c r="I1076" t="s">
        <v>46</v>
      </c>
      <c r="J1076" s="2">
        <v>0</v>
      </c>
    </row>
    <row r="1077" spans="2:10" x14ac:dyDescent="0.3">
      <c r="B1077">
        <v>1076</v>
      </c>
      <c r="C1077" s="1" t="s">
        <v>34</v>
      </c>
      <c r="D1077" t="s">
        <v>41</v>
      </c>
      <c r="E1077" t="s">
        <v>97</v>
      </c>
      <c r="F1077" t="s">
        <v>105</v>
      </c>
      <c r="G1077" t="s">
        <v>110</v>
      </c>
      <c r="H1077" t="s">
        <v>172</v>
      </c>
      <c r="I1077" t="s">
        <v>47</v>
      </c>
      <c r="J1077" s="2">
        <v>0</v>
      </c>
    </row>
    <row r="1078" spans="2:10" x14ac:dyDescent="0.3">
      <c r="B1078">
        <v>1077</v>
      </c>
      <c r="C1078" s="1" t="s">
        <v>34</v>
      </c>
      <c r="D1078" t="s">
        <v>41</v>
      </c>
      <c r="E1078" t="s">
        <v>97</v>
      </c>
      <c r="F1078" t="s">
        <v>105</v>
      </c>
      <c r="G1078" t="s">
        <v>110</v>
      </c>
      <c r="H1078" t="s">
        <v>172</v>
      </c>
      <c r="I1078" t="s">
        <v>48</v>
      </c>
      <c r="J1078" s="2">
        <v>0</v>
      </c>
    </row>
    <row r="1079" spans="2:10" x14ac:dyDescent="0.3">
      <c r="B1079">
        <v>1078</v>
      </c>
      <c r="C1079" s="1" t="s">
        <v>34</v>
      </c>
      <c r="D1079" t="s">
        <v>41</v>
      </c>
      <c r="E1079" t="s">
        <v>97</v>
      </c>
      <c r="F1079" t="s">
        <v>105</v>
      </c>
      <c r="G1079" t="s">
        <v>110</v>
      </c>
      <c r="H1079" t="s">
        <v>172</v>
      </c>
      <c r="I1079" t="s">
        <v>49</v>
      </c>
      <c r="J1079" s="2">
        <v>0</v>
      </c>
    </row>
    <row r="1080" spans="2:10" x14ac:dyDescent="0.3">
      <c r="B1080">
        <v>1079</v>
      </c>
      <c r="C1080" s="1" t="s">
        <v>34</v>
      </c>
      <c r="D1080" t="s">
        <v>41</v>
      </c>
      <c r="E1080" t="s">
        <v>97</v>
      </c>
      <c r="F1080" t="s">
        <v>105</v>
      </c>
      <c r="G1080" t="s">
        <v>110</v>
      </c>
      <c r="H1080" t="s">
        <v>172</v>
      </c>
      <c r="I1080" t="s">
        <v>50</v>
      </c>
      <c r="J1080" s="2">
        <v>0</v>
      </c>
    </row>
    <row r="1081" spans="2:10" x14ac:dyDescent="0.3">
      <c r="B1081">
        <v>1080</v>
      </c>
      <c r="C1081" s="1" t="s">
        <v>34</v>
      </c>
      <c r="D1081" t="s">
        <v>41</v>
      </c>
      <c r="E1081" t="s">
        <v>97</v>
      </c>
      <c r="F1081" t="s">
        <v>105</v>
      </c>
      <c r="G1081" t="s">
        <v>110</v>
      </c>
      <c r="H1081" t="s">
        <v>124</v>
      </c>
      <c r="I1081" t="s">
        <v>42</v>
      </c>
      <c r="J1081" s="2">
        <v>825</v>
      </c>
    </row>
    <row r="1082" spans="2:10" x14ac:dyDescent="0.3">
      <c r="B1082">
        <v>1081</v>
      </c>
      <c r="C1082" s="1" t="s">
        <v>34</v>
      </c>
      <c r="D1082" t="s">
        <v>41</v>
      </c>
      <c r="E1082" t="s">
        <v>97</v>
      </c>
      <c r="F1082" t="s">
        <v>105</v>
      </c>
      <c r="G1082" t="s">
        <v>110</v>
      </c>
      <c r="H1082" t="s">
        <v>124</v>
      </c>
      <c r="I1082" t="s">
        <v>43</v>
      </c>
      <c r="J1082" s="2">
        <v>795</v>
      </c>
    </row>
    <row r="1083" spans="2:10" x14ac:dyDescent="0.3">
      <c r="B1083">
        <v>1082</v>
      </c>
      <c r="C1083" s="1" t="s">
        <v>34</v>
      </c>
      <c r="D1083" t="s">
        <v>41</v>
      </c>
      <c r="E1083" t="s">
        <v>97</v>
      </c>
      <c r="F1083" t="s">
        <v>105</v>
      </c>
      <c r="G1083" t="s">
        <v>110</v>
      </c>
      <c r="H1083" t="s">
        <v>124</v>
      </c>
      <c r="I1083" t="s">
        <v>44</v>
      </c>
      <c r="J1083" s="2">
        <v>1050</v>
      </c>
    </row>
    <row r="1084" spans="2:10" x14ac:dyDescent="0.3">
      <c r="B1084">
        <v>1083</v>
      </c>
      <c r="C1084" s="1" t="s">
        <v>34</v>
      </c>
      <c r="D1084" t="s">
        <v>41</v>
      </c>
      <c r="E1084" t="s">
        <v>97</v>
      </c>
      <c r="F1084" t="s">
        <v>105</v>
      </c>
      <c r="G1084" t="s">
        <v>110</v>
      </c>
      <c r="H1084" t="s">
        <v>124</v>
      </c>
      <c r="I1084" t="s">
        <v>45</v>
      </c>
      <c r="J1084" s="2">
        <v>1095</v>
      </c>
    </row>
    <row r="1085" spans="2:10" x14ac:dyDescent="0.3">
      <c r="B1085">
        <v>1084</v>
      </c>
      <c r="C1085" s="1" t="s">
        <v>34</v>
      </c>
      <c r="D1085" t="s">
        <v>41</v>
      </c>
      <c r="E1085" t="s">
        <v>97</v>
      </c>
      <c r="F1085" t="s">
        <v>105</v>
      </c>
      <c r="G1085" t="s">
        <v>110</v>
      </c>
      <c r="H1085" t="s">
        <v>124</v>
      </c>
      <c r="I1085" t="s">
        <v>46</v>
      </c>
      <c r="J1085" s="2">
        <v>0</v>
      </c>
    </row>
    <row r="1086" spans="2:10" x14ac:dyDescent="0.3">
      <c r="B1086">
        <v>1085</v>
      </c>
      <c r="C1086" s="1" t="s">
        <v>34</v>
      </c>
      <c r="D1086" t="s">
        <v>41</v>
      </c>
      <c r="E1086" t="s">
        <v>97</v>
      </c>
      <c r="F1086" t="s">
        <v>105</v>
      </c>
      <c r="G1086" t="s">
        <v>110</v>
      </c>
      <c r="H1086" t="s">
        <v>124</v>
      </c>
      <c r="I1086" t="s">
        <v>47</v>
      </c>
      <c r="J1086" s="2">
        <v>1350</v>
      </c>
    </row>
    <row r="1087" spans="2:10" x14ac:dyDescent="0.3">
      <c r="B1087">
        <v>1086</v>
      </c>
      <c r="C1087" s="1" t="s">
        <v>34</v>
      </c>
      <c r="D1087" t="s">
        <v>41</v>
      </c>
      <c r="E1087" t="s">
        <v>97</v>
      </c>
      <c r="F1087" t="s">
        <v>105</v>
      </c>
      <c r="G1087" t="s">
        <v>110</v>
      </c>
      <c r="H1087" t="s">
        <v>124</v>
      </c>
      <c r="I1087" t="s">
        <v>48</v>
      </c>
      <c r="J1087" s="2">
        <v>850.5</v>
      </c>
    </row>
    <row r="1088" spans="2:10" x14ac:dyDescent="0.3">
      <c r="B1088">
        <v>1087</v>
      </c>
      <c r="C1088" s="1" t="s">
        <v>34</v>
      </c>
      <c r="D1088" t="s">
        <v>41</v>
      </c>
      <c r="E1088" t="s">
        <v>97</v>
      </c>
      <c r="F1088" t="s">
        <v>105</v>
      </c>
      <c r="G1088" t="s">
        <v>110</v>
      </c>
      <c r="H1088" t="s">
        <v>124</v>
      </c>
      <c r="I1088" t="s">
        <v>49</v>
      </c>
      <c r="J1088" s="2">
        <v>0</v>
      </c>
    </row>
    <row r="1089" spans="2:10" x14ac:dyDescent="0.3">
      <c r="B1089">
        <v>1088</v>
      </c>
      <c r="C1089" s="1" t="s">
        <v>34</v>
      </c>
      <c r="D1089" t="s">
        <v>41</v>
      </c>
      <c r="E1089" t="s">
        <v>97</v>
      </c>
      <c r="F1089" t="s">
        <v>105</v>
      </c>
      <c r="G1089" t="s">
        <v>110</v>
      </c>
      <c r="H1089" t="s">
        <v>124</v>
      </c>
      <c r="I1089" t="s">
        <v>50</v>
      </c>
      <c r="J1089" s="2">
        <v>0</v>
      </c>
    </row>
    <row r="1090" spans="2:10" x14ac:dyDescent="0.3">
      <c r="B1090">
        <v>1089</v>
      </c>
      <c r="C1090" s="1" t="s">
        <v>34</v>
      </c>
      <c r="D1090" t="s">
        <v>41</v>
      </c>
      <c r="E1090" t="s">
        <v>97</v>
      </c>
      <c r="F1090" t="s">
        <v>105</v>
      </c>
      <c r="G1090" t="s">
        <v>110</v>
      </c>
      <c r="H1090" t="s">
        <v>125</v>
      </c>
      <c r="I1090" t="s">
        <v>42</v>
      </c>
      <c r="J1090" s="2">
        <v>39787.769999999997</v>
      </c>
    </row>
    <row r="1091" spans="2:10" x14ac:dyDescent="0.3">
      <c r="B1091">
        <v>1090</v>
      </c>
      <c r="C1091" s="1" t="s">
        <v>34</v>
      </c>
      <c r="D1091" t="s">
        <v>41</v>
      </c>
      <c r="E1091" t="s">
        <v>97</v>
      </c>
      <c r="F1091" t="s">
        <v>105</v>
      </c>
      <c r="G1091" t="s">
        <v>110</v>
      </c>
      <c r="H1091" t="s">
        <v>125</v>
      </c>
      <c r="I1091" t="s">
        <v>43</v>
      </c>
      <c r="J1091" s="2">
        <v>70968.66</v>
      </c>
    </row>
    <row r="1092" spans="2:10" x14ac:dyDescent="0.3">
      <c r="B1092">
        <v>1091</v>
      </c>
      <c r="C1092" s="1" t="s">
        <v>34</v>
      </c>
      <c r="D1092" t="s">
        <v>41</v>
      </c>
      <c r="E1092" t="s">
        <v>97</v>
      </c>
      <c r="F1092" t="s">
        <v>105</v>
      </c>
      <c r="G1092" t="s">
        <v>110</v>
      </c>
      <c r="H1092" t="s">
        <v>125</v>
      </c>
      <c r="I1092" t="s">
        <v>44</v>
      </c>
      <c r="J1092" s="2">
        <v>65296.11</v>
      </c>
    </row>
    <row r="1093" spans="2:10" x14ac:dyDescent="0.3">
      <c r="B1093">
        <v>1092</v>
      </c>
      <c r="C1093" s="1" t="s">
        <v>34</v>
      </c>
      <c r="D1093" t="s">
        <v>41</v>
      </c>
      <c r="E1093" t="s">
        <v>97</v>
      </c>
      <c r="F1093" t="s">
        <v>105</v>
      </c>
      <c r="G1093" t="s">
        <v>110</v>
      </c>
      <c r="H1093" t="s">
        <v>125</v>
      </c>
      <c r="I1093" t="s">
        <v>45</v>
      </c>
      <c r="J1093" s="2">
        <v>56306.36</v>
      </c>
    </row>
    <row r="1094" spans="2:10" x14ac:dyDescent="0.3">
      <c r="B1094">
        <v>1093</v>
      </c>
      <c r="C1094" s="1" t="s">
        <v>34</v>
      </c>
      <c r="D1094" t="s">
        <v>41</v>
      </c>
      <c r="E1094" t="s">
        <v>97</v>
      </c>
      <c r="F1094" t="s">
        <v>105</v>
      </c>
      <c r="G1094" t="s">
        <v>110</v>
      </c>
      <c r="H1094" t="s">
        <v>125</v>
      </c>
      <c r="I1094" t="s">
        <v>46</v>
      </c>
      <c r="J1094" s="2">
        <v>45711.43</v>
      </c>
    </row>
    <row r="1095" spans="2:10" x14ac:dyDescent="0.3">
      <c r="B1095">
        <v>1094</v>
      </c>
      <c r="C1095" s="1" t="s">
        <v>34</v>
      </c>
      <c r="D1095" t="s">
        <v>41</v>
      </c>
      <c r="E1095" t="s">
        <v>97</v>
      </c>
      <c r="F1095" t="s">
        <v>105</v>
      </c>
      <c r="G1095" t="s">
        <v>110</v>
      </c>
      <c r="H1095" t="s">
        <v>125</v>
      </c>
      <c r="I1095" t="s">
        <v>47</v>
      </c>
      <c r="J1095" s="2">
        <v>55185.55</v>
      </c>
    </row>
    <row r="1096" spans="2:10" x14ac:dyDescent="0.3">
      <c r="B1096">
        <v>1095</v>
      </c>
      <c r="C1096" s="1" t="s">
        <v>34</v>
      </c>
      <c r="D1096" t="s">
        <v>41</v>
      </c>
      <c r="E1096" t="s">
        <v>97</v>
      </c>
      <c r="F1096" t="s">
        <v>105</v>
      </c>
      <c r="G1096" t="s">
        <v>110</v>
      </c>
      <c r="H1096" t="s">
        <v>125</v>
      </c>
      <c r="I1096" t="s">
        <v>48</v>
      </c>
      <c r="J1096" s="2">
        <v>33542.53</v>
      </c>
    </row>
    <row r="1097" spans="2:10" x14ac:dyDescent="0.3">
      <c r="B1097">
        <v>1096</v>
      </c>
      <c r="C1097" s="1" t="s">
        <v>34</v>
      </c>
      <c r="D1097" t="s">
        <v>41</v>
      </c>
      <c r="E1097" t="s">
        <v>97</v>
      </c>
      <c r="F1097" t="s">
        <v>105</v>
      </c>
      <c r="G1097" t="s">
        <v>110</v>
      </c>
      <c r="H1097" t="s">
        <v>125</v>
      </c>
      <c r="I1097" t="s">
        <v>49</v>
      </c>
      <c r="J1097" s="2">
        <v>0</v>
      </c>
    </row>
    <row r="1098" spans="2:10" x14ac:dyDescent="0.3">
      <c r="B1098">
        <v>1097</v>
      </c>
      <c r="C1098" s="1" t="s">
        <v>34</v>
      </c>
      <c r="D1098" t="s">
        <v>41</v>
      </c>
      <c r="E1098" t="s">
        <v>97</v>
      </c>
      <c r="F1098" t="s">
        <v>105</v>
      </c>
      <c r="G1098" t="s">
        <v>110</v>
      </c>
      <c r="H1098" t="s">
        <v>125</v>
      </c>
      <c r="I1098" t="s">
        <v>50</v>
      </c>
      <c r="J1098" s="2">
        <v>0</v>
      </c>
    </row>
    <row r="1099" spans="2:10" x14ac:dyDescent="0.3">
      <c r="B1099">
        <v>1098</v>
      </c>
      <c r="C1099" s="1" t="s">
        <v>34</v>
      </c>
      <c r="D1099" t="s">
        <v>41</v>
      </c>
      <c r="E1099" t="s">
        <v>97</v>
      </c>
      <c r="F1099" t="s">
        <v>105</v>
      </c>
      <c r="G1099" t="s">
        <v>110</v>
      </c>
      <c r="H1099" t="s">
        <v>173</v>
      </c>
      <c r="I1099" t="s">
        <v>42</v>
      </c>
      <c r="J1099" s="2">
        <v>0</v>
      </c>
    </row>
    <row r="1100" spans="2:10" x14ac:dyDescent="0.3">
      <c r="B1100">
        <v>1099</v>
      </c>
      <c r="C1100" s="1" t="s">
        <v>34</v>
      </c>
      <c r="D1100" t="s">
        <v>41</v>
      </c>
      <c r="E1100" t="s">
        <v>97</v>
      </c>
      <c r="F1100" t="s">
        <v>105</v>
      </c>
      <c r="G1100" t="s">
        <v>110</v>
      </c>
      <c r="H1100" t="s">
        <v>173</v>
      </c>
      <c r="I1100" t="s">
        <v>43</v>
      </c>
      <c r="J1100" s="2">
        <v>0</v>
      </c>
    </row>
    <row r="1101" spans="2:10" x14ac:dyDescent="0.3">
      <c r="B1101">
        <v>1100</v>
      </c>
      <c r="C1101" s="1" t="s">
        <v>34</v>
      </c>
      <c r="D1101" t="s">
        <v>41</v>
      </c>
      <c r="E1101" t="s">
        <v>97</v>
      </c>
      <c r="F1101" t="s">
        <v>105</v>
      </c>
      <c r="G1101" t="s">
        <v>110</v>
      </c>
      <c r="H1101" t="s">
        <v>173</v>
      </c>
      <c r="I1101" t="s">
        <v>44</v>
      </c>
      <c r="J1101" s="2">
        <v>0</v>
      </c>
    </row>
    <row r="1102" spans="2:10" x14ac:dyDescent="0.3">
      <c r="B1102">
        <v>1101</v>
      </c>
      <c r="C1102" s="1" t="s">
        <v>34</v>
      </c>
      <c r="D1102" t="s">
        <v>41</v>
      </c>
      <c r="E1102" t="s">
        <v>97</v>
      </c>
      <c r="F1102" t="s">
        <v>105</v>
      </c>
      <c r="G1102" t="s">
        <v>110</v>
      </c>
      <c r="H1102" t="s">
        <v>173</v>
      </c>
      <c r="I1102" t="s">
        <v>45</v>
      </c>
      <c r="J1102" s="2">
        <v>0</v>
      </c>
    </row>
    <row r="1103" spans="2:10" x14ac:dyDescent="0.3">
      <c r="B1103">
        <v>1102</v>
      </c>
      <c r="C1103" s="1" t="s">
        <v>34</v>
      </c>
      <c r="D1103" t="s">
        <v>41</v>
      </c>
      <c r="E1103" t="s">
        <v>97</v>
      </c>
      <c r="F1103" t="s">
        <v>105</v>
      </c>
      <c r="G1103" t="s">
        <v>110</v>
      </c>
      <c r="H1103" t="s">
        <v>173</v>
      </c>
      <c r="I1103" t="s">
        <v>46</v>
      </c>
      <c r="J1103" s="2">
        <v>0</v>
      </c>
    </row>
    <row r="1104" spans="2:10" x14ac:dyDescent="0.3">
      <c r="B1104">
        <v>1103</v>
      </c>
      <c r="C1104" s="1" t="s">
        <v>34</v>
      </c>
      <c r="D1104" t="s">
        <v>41</v>
      </c>
      <c r="E1104" t="s">
        <v>97</v>
      </c>
      <c r="F1104" t="s">
        <v>105</v>
      </c>
      <c r="G1104" t="s">
        <v>110</v>
      </c>
      <c r="H1104" t="s">
        <v>173</v>
      </c>
      <c r="I1104" t="s">
        <v>47</v>
      </c>
      <c r="J1104" s="2">
        <v>0</v>
      </c>
    </row>
    <row r="1105" spans="2:10" x14ac:dyDescent="0.3">
      <c r="B1105">
        <v>1104</v>
      </c>
      <c r="C1105" s="1" t="s">
        <v>34</v>
      </c>
      <c r="D1105" t="s">
        <v>41</v>
      </c>
      <c r="E1105" t="s">
        <v>97</v>
      </c>
      <c r="F1105" t="s">
        <v>105</v>
      </c>
      <c r="G1105" t="s">
        <v>110</v>
      </c>
      <c r="H1105" t="s">
        <v>173</v>
      </c>
      <c r="I1105" t="s">
        <v>48</v>
      </c>
      <c r="J1105" s="2">
        <v>0</v>
      </c>
    </row>
    <row r="1106" spans="2:10" x14ac:dyDescent="0.3">
      <c r="B1106">
        <v>1105</v>
      </c>
      <c r="C1106" s="1" t="s">
        <v>34</v>
      </c>
      <c r="D1106" t="s">
        <v>41</v>
      </c>
      <c r="E1106" t="s">
        <v>97</v>
      </c>
      <c r="F1106" t="s">
        <v>105</v>
      </c>
      <c r="G1106" t="s">
        <v>110</v>
      </c>
      <c r="H1106" t="s">
        <v>173</v>
      </c>
      <c r="I1106" t="s">
        <v>49</v>
      </c>
      <c r="J1106" s="2">
        <v>0</v>
      </c>
    </row>
    <row r="1107" spans="2:10" x14ac:dyDescent="0.3">
      <c r="B1107">
        <v>1106</v>
      </c>
      <c r="C1107" s="1" t="s">
        <v>34</v>
      </c>
      <c r="D1107" t="s">
        <v>41</v>
      </c>
      <c r="E1107" t="s">
        <v>97</v>
      </c>
      <c r="F1107" t="s">
        <v>105</v>
      </c>
      <c r="G1107" t="s">
        <v>110</v>
      </c>
      <c r="H1107" t="s">
        <v>173</v>
      </c>
      <c r="I1107" t="s">
        <v>50</v>
      </c>
      <c r="J1107" s="2">
        <v>0</v>
      </c>
    </row>
    <row r="1108" spans="2:10" x14ac:dyDescent="0.3">
      <c r="B1108">
        <v>1107</v>
      </c>
      <c r="C1108" s="1" t="s">
        <v>34</v>
      </c>
      <c r="D1108" t="s">
        <v>41</v>
      </c>
      <c r="E1108" t="s">
        <v>97</v>
      </c>
      <c r="F1108" t="s">
        <v>105</v>
      </c>
      <c r="G1108" t="s">
        <v>110</v>
      </c>
      <c r="H1108" t="s">
        <v>174</v>
      </c>
      <c r="I1108" t="s">
        <v>42</v>
      </c>
      <c r="J1108" s="2">
        <v>0</v>
      </c>
    </row>
    <row r="1109" spans="2:10" x14ac:dyDescent="0.3">
      <c r="B1109">
        <v>1108</v>
      </c>
      <c r="C1109" s="1" t="s">
        <v>34</v>
      </c>
      <c r="D1109" t="s">
        <v>41</v>
      </c>
      <c r="E1109" t="s">
        <v>97</v>
      </c>
      <c r="F1109" t="s">
        <v>105</v>
      </c>
      <c r="G1109" t="s">
        <v>110</v>
      </c>
      <c r="H1109" t="s">
        <v>174</v>
      </c>
      <c r="I1109" t="s">
        <v>43</v>
      </c>
      <c r="J1109" s="2">
        <v>0</v>
      </c>
    </row>
    <row r="1110" spans="2:10" x14ac:dyDescent="0.3">
      <c r="B1110">
        <v>1109</v>
      </c>
      <c r="C1110" s="1" t="s">
        <v>34</v>
      </c>
      <c r="D1110" t="s">
        <v>41</v>
      </c>
      <c r="E1110" t="s">
        <v>97</v>
      </c>
      <c r="F1110" t="s">
        <v>105</v>
      </c>
      <c r="G1110" t="s">
        <v>110</v>
      </c>
      <c r="H1110" t="s">
        <v>174</v>
      </c>
      <c r="I1110" t="s">
        <v>44</v>
      </c>
      <c r="J1110" s="2">
        <v>0</v>
      </c>
    </row>
    <row r="1111" spans="2:10" x14ac:dyDescent="0.3">
      <c r="B1111">
        <v>1110</v>
      </c>
      <c r="C1111" s="1" t="s">
        <v>34</v>
      </c>
      <c r="D1111" t="s">
        <v>41</v>
      </c>
      <c r="E1111" t="s">
        <v>97</v>
      </c>
      <c r="F1111" t="s">
        <v>105</v>
      </c>
      <c r="G1111" t="s">
        <v>110</v>
      </c>
      <c r="H1111" t="s">
        <v>174</v>
      </c>
      <c r="I1111" t="s">
        <v>45</v>
      </c>
      <c r="J1111" s="2">
        <v>0</v>
      </c>
    </row>
    <row r="1112" spans="2:10" x14ac:dyDescent="0.3">
      <c r="B1112">
        <v>1111</v>
      </c>
      <c r="C1112" s="1" t="s">
        <v>34</v>
      </c>
      <c r="D1112" t="s">
        <v>41</v>
      </c>
      <c r="E1112" t="s">
        <v>97</v>
      </c>
      <c r="F1112" t="s">
        <v>105</v>
      </c>
      <c r="G1112" t="s">
        <v>110</v>
      </c>
      <c r="H1112" t="s">
        <v>174</v>
      </c>
      <c r="I1112" t="s">
        <v>46</v>
      </c>
      <c r="J1112" s="2">
        <v>0</v>
      </c>
    </row>
    <row r="1113" spans="2:10" x14ac:dyDescent="0.3">
      <c r="B1113">
        <v>1112</v>
      </c>
      <c r="C1113" s="1" t="s">
        <v>34</v>
      </c>
      <c r="D1113" t="s">
        <v>41</v>
      </c>
      <c r="E1113" t="s">
        <v>97</v>
      </c>
      <c r="F1113" t="s">
        <v>105</v>
      </c>
      <c r="G1113" t="s">
        <v>110</v>
      </c>
      <c r="H1113" t="s">
        <v>174</v>
      </c>
      <c r="I1113" t="s">
        <v>47</v>
      </c>
      <c r="J1113" s="2">
        <v>0</v>
      </c>
    </row>
    <row r="1114" spans="2:10" x14ac:dyDescent="0.3">
      <c r="B1114">
        <v>1113</v>
      </c>
      <c r="C1114" s="1" t="s">
        <v>34</v>
      </c>
      <c r="D1114" t="s">
        <v>41</v>
      </c>
      <c r="E1114" t="s">
        <v>97</v>
      </c>
      <c r="F1114" t="s">
        <v>105</v>
      </c>
      <c r="G1114" t="s">
        <v>110</v>
      </c>
      <c r="H1114" t="s">
        <v>174</v>
      </c>
      <c r="I1114" t="s">
        <v>48</v>
      </c>
      <c r="J1114" s="2">
        <v>0</v>
      </c>
    </row>
    <row r="1115" spans="2:10" x14ac:dyDescent="0.3">
      <c r="B1115">
        <v>1114</v>
      </c>
      <c r="C1115" s="1" t="s">
        <v>34</v>
      </c>
      <c r="D1115" t="s">
        <v>41</v>
      </c>
      <c r="E1115" t="s">
        <v>97</v>
      </c>
      <c r="F1115" t="s">
        <v>105</v>
      </c>
      <c r="G1115" t="s">
        <v>110</v>
      </c>
      <c r="H1115" t="s">
        <v>174</v>
      </c>
      <c r="I1115" t="s">
        <v>49</v>
      </c>
      <c r="J1115" s="2">
        <v>0</v>
      </c>
    </row>
    <row r="1116" spans="2:10" x14ac:dyDescent="0.3">
      <c r="B1116">
        <v>1115</v>
      </c>
      <c r="C1116" s="1" t="s">
        <v>34</v>
      </c>
      <c r="D1116" t="s">
        <v>41</v>
      </c>
      <c r="E1116" t="s">
        <v>97</v>
      </c>
      <c r="F1116" t="s">
        <v>105</v>
      </c>
      <c r="G1116" t="s">
        <v>110</v>
      </c>
      <c r="H1116" t="s">
        <v>174</v>
      </c>
      <c r="I1116" t="s">
        <v>50</v>
      </c>
      <c r="J1116" s="2">
        <v>0</v>
      </c>
    </row>
    <row r="1117" spans="2:10" x14ac:dyDescent="0.3">
      <c r="B1117">
        <v>1116</v>
      </c>
      <c r="C1117" s="1" t="s">
        <v>34</v>
      </c>
      <c r="D1117" t="s">
        <v>41</v>
      </c>
      <c r="E1117" t="s">
        <v>98</v>
      </c>
      <c r="F1117" t="s">
        <v>126</v>
      </c>
      <c r="G1117" t="s">
        <v>126</v>
      </c>
      <c r="H1117" t="s">
        <v>126</v>
      </c>
      <c r="I1117" t="s">
        <v>100</v>
      </c>
      <c r="J1117" s="2">
        <v>475455.58</v>
      </c>
    </row>
    <row r="1118" spans="2:10" x14ac:dyDescent="0.3">
      <c r="B1118">
        <v>1117</v>
      </c>
      <c r="C1118" s="1" t="s">
        <v>34</v>
      </c>
      <c r="D1118" t="s">
        <v>41</v>
      </c>
      <c r="E1118" t="s">
        <v>98</v>
      </c>
      <c r="F1118" t="s">
        <v>127</v>
      </c>
      <c r="G1118" t="s">
        <v>127</v>
      </c>
      <c r="H1118" t="s">
        <v>127</v>
      </c>
      <c r="I1118" t="s">
        <v>100</v>
      </c>
      <c r="J1118" s="2">
        <v>320332</v>
      </c>
    </row>
    <row r="1119" spans="2:10" x14ac:dyDescent="0.3">
      <c r="B1119">
        <v>1118</v>
      </c>
      <c r="C1119" s="1" t="s">
        <v>34</v>
      </c>
      <c r="D1119" t="s">
        <v>41</v>
      </c>
      <c r="E1119" t="s">
        <v>98</v>
      </c>
      <c r="F1119" t="s">
        <v>152</v>
      </c>
      <c r="G1119" t="s">
        <v>129</v>
      </c>
      <c r="H1119" t="s">
        <v>129</v>
      </c>
      <c r="I1119" t="s">
        <v>100</v>
      </c>
      <c r="J1119" s="2">
        <v>4000.06</v>
      </c>
    </row>
    <row r="1120" spans="2:10" x14ac:dyDescent="0.3">
      <c r="B1120">
        <v>1119</v>
      </c>
      <c r="C1120" s="1" t="s">
        <v>34</v>
      </c>
      <c r="D1120" t="s">
        <v>41</v>
      </c>
      <c r="E1120" t="s">
        <v>98</v>
      </c>
      <c r="F1120" t="s">
        <v>152</v>
      </c>
      <c r="G1120" t="s">
        <v>153</v>
      </c>
      <c r="H1120" t="s">
        <v>153</v>
      </c>
      <c r="I1120" t="s">
        <v>100</v>
      </c>
      <c r="J1120" s="2">
        <v>5138.1400000000003</v>
      </c>
    </row>
    <row r="1121" spans="2:10" x14ac:dyDescent="0.3">
      <c r="B1121">
        <v>1120</v>
      </c>
      <c r="C1121" s="1" t="s">
        <v>34</v>
      </c>
      <c r="D1121" t="s">
        <v>41</v>
      </c>
      <c r="E1121" t="s">
        <v>98</v>
      </c>
      <c r="F1121" t="s">
        <v>143</v>
      </c>
      <c r="G1121" t="s">
        <v>144</v>
      </c>
      <c r="H1121" t="s">
        <v>144</v>
      </c>
      <c r="I1121" t="s">
        <v>100</v>
      </c>
      <c r="J1121" s="2">
        <v>113196.24</v>
      </c>
    </row>
    <row r="1122" spans="2:10" x14ac:dyDescent="0.3">
      <c r="B1122">
        <v>1121</v>
      </c>
      <c r="C1122" s="1" t="s">
        <v>34</v>
      </c>
      <c r="D1122" t="s">
        <v>41</v>
      </c>
      <c r="E1122" t="s">
        <v>98</v>
      </c>
      <c r="F1122" t="s">
        <v>143</v>
      </c>
      <c r="G1122" t="s">
        <v>154</v>
      </c>
      <c r="H1122" t="s">
        <v>154</v>
      </c>
      <c r="I1122" t="s">
        <v>100</v>
      </c>
      <c r="J1122" s="2">
        <v>23682.080000000002</v>
      </c>
    </row>
    <row r="1123" spans="2:10" x14ac:dyDescent="0.3">
      <c r="B1123">
        <v>1122</v>
      </c>
      <c r="C1123" s="1" t="s">
        <v>34</v>
      </c>
      <c r="D1123" t="s">
        <v>41</v>
      </c>
      <c r="E1123" t="s">
        <v>98</v>
      </c>
      <c r="F1123" t="s">
        <v>131</v>
      </c>
      <c r="G1123" t="s">
        <v>131</v>
      </c>
      <c r="H1123" t="s">
        <v>131</v>
      </c>
      <c r="I1123" t="s">
        <v>100</v>
      </c>
      <c r="J1123" s="2">
        <v>13129.99</v>
      </c>
    </row>
    <row r="1124" spans="2:10" x14ac:dyDescent="0.3">
      <c r="B1124">
        <v>1123</v>
      </c>
      <c r="C1124" s="1" t="s">
        <v>34</v>
      </c>
      <c r="D1124" t="s">
        <v>41</v>
      </c>
      <c r="E1124" t="s">
        <v>98</v>
      </c>
      <c r="F1124" t="s">
        <v>155</v>
      </c>
      <c r="G1124" t="s">
        <v>156</v>
      </c>
      <c r="H1124" t="s">
        <v>157</v>
      </c>
      <c r="I1124" t="s">
        <v>100</v>
      </c>
      <c r="J1124" s="2">
        <v>373275.99</v>
      </c>
    </row>
    <row r="1125" spans="2:10" x14ac:dyDescent="0.3">
      <c r="B1125">
        <v>1124</v>
      </c>
      <c r="C1125" s="1" t="s">
        <v>34</v>
      </c>
      <c r="D1125" t="s">
        <v>41</v>
      </c>
      <c r="E1125" t="s">
        <v>98</v>
      </c>
      <c r="F1125" t="s">
        <v>155</v>
      </c>
      <c r="G1125" t="s">
        <v>158</v>
      </c>
      <c r="H1125" t="s">
        <v>159</v>
      </c>
      <c r="I1125" t="s">
        <v>100</v>
      </c>
      <c r="J1125" s="2">
        <v>6855.03</v>
      </c>
    </row>
    <row r="1126" spans="2:10" x14ac:dyDescent="0.3">
      <c r="B1126">
        <v>1125</v>
      </c>
      <c r="C1126" s="1" t="s">
        <v>34</v>
      </c>
      <c r="D1126" t="s">
        <v>41</v>
      </c>
      <c r="E1126" t="s">
        <v>98</v>
      </c>
      <c r="F1126" t="s">
        <v>155</v>
      </c>
      <c r="G1126" t="s">
        <v>160</v>
      </c>
      <c r="H1126" t="s">
        <v>160</v>
      </c>
      <c r="I1126" t="s">
        <v>100</v>
      </c>
      <c r="J1126" s="2">
        <v>951.75</v>
      </c>
    </row>
    <row r="1127" spans="2:10" x14ac:dyDescent="0.3">
      <c r="B1127">
        <v>1126</v>
      </c>
      <c r="C1127" s="1" t="s">
        <v>34</v>
      </c>
      <c r="D1127" t="s">
        <v>41</v>
      </c>
      <c r="E1127" t="s">
        <v>98</v>
      </c>
      <c r="F1127" t="s">
        <v>132</v>
      </c>
      <c r="G1127" t="s">
        <v>132</v>
      </c>
      <c r="H1127" t="s">
        <v>133</v>
      </c>
      <c r="I1127" t="s">
        <v>100</v>
      </c>
      <c r="J1127" s="2">
        <v>131647.73000000001</v>
      </c>
    </row>
    <row r="1128" spans="2:10" x14ac:dyDescent="0.3">
      <c r="B1128">
        <v>1127</v>
      </c>
      <c r="C1128" s="1" t="s">
        <v>34</v>
      </c>
      <c r="D1128" t="s">
        <v>41</v>
      </c>
      <c r="E1128" t="s">
        <v>98</v>
      </c>
      <c r="F1128" t="s">
        <v>145</v>
      </c>
      <c r="G1128" t="s">
        <v>145</v>
      </c>
      <c r="H1128" t="s">
        <v>145</v>
      </c>
      <c r="I1128" t="s">
        <v>100</v>
      </c>
      <c r="J1128" s="2">
        <v>417018.49</v>
      </c>
    </row>
    <row r="1129" spans="2:10" x14ac:dyDescent="0.3">
      <c r="B1129">
        <v>1128</v>
      </c>
      <c r="C1129" s="1" t="s">
        <v>34</v>
      </c>
      <c r="D1129" t="s">
        <v>41</v>
      </c>
      <c r="E1129" t="s">
        <v>98</v>
      </c>
      <c r="F1129" t="s">
        <v>146</v>
      </c>
      <c r="G1129" t="s">
        <v>146</v>
      </c>
      <c r="H1129" t="s">
        <v>146</v>
      </c>
      <c r="I1129" t="s">
        <v>100</v>
      </c>
      <c r="J1129" s="2">
        <v>147941.46</v>
      </c>
    </row>
    <row r="1130" spans="2:10" x14ac:dyDescent="0.3">
      <c r="B1130">
        <v>1129</v>
      </c>
      <c r="C1130" s="1" t="s">
        <v>34</v>
      </c>
      <c r="D1130" t="s">
        <v>41</v>
      </c>
      <c r="E1130" t="s">
        <v>99</v>
      </c>
      <c r="F1130" t="s">
        <v>134</v>
      </c>
      <c r="G1130" t="s">
        <v>134</v>
      </c>
      <c r="H1130" t="s">
        <v>178</v>
      </c>
      <c r="I1130" t="s">
        <v>100</v>
      </c>
      <c r="J1130" s="2">
        <v>677988.38</v>
      </c>
    </row>
    <row r="1131" spans="2:10" x14ac:dyDescent="0.3">
      <c r="B1131">
        <v>1130</v>
      </c>
      <c r="C1131" s="1" t="s">
        <v>34</v>
      </c>
      <c r="D1131" t="s">
        <v>41</v>
      </c>
      <c r="E1131" t="s">
        <v>99</v>
      </c>
      <c r="F1131" t="s">
        <v>134</v>
      </c>
      <c r="G1131" t="s">
        <v>134</v>
      </c>
      <c r="H1131" t="s">
        <v>135</v>
      </c>
      <c r="I1131" t="s">
        <v>100</v>
      </c>
      <c r="J1131" s="2">
        <v>1165594.54</v>
      </c>
    </row>
    <row r="1132" spans="2:10" x14ac:dyDescent="0.3">
      <c r="B1132">
        <v>1131</v>
      </c>
      <c r="C1132" s="1" t="s">
        <v>34</v>
      </c>
      <c r="D1132" t="s">
        <v>41</v>
      </c>
      <c r="E1132" t="s">
        <v>99</v>
      </c>
      <c r="F1132" t="s">
        <v>181</v>
      </c>
      <c r="G1132" t="s">
        <v>148</v>
      </c>
      <c r="H1132" t="s">
        <v>181</v>
      </c>
      <c r="I1132" t="s">
        <v>100</v>
      </c>
      <c r="J1132" s="2">
        <v>0</v>
      </c>
    </row>
    <row r="1133" spans="2:10" x14ac:dyDescent="0.3">
      <c r="B1133">
        <v>1132</v>
      </c>
      <c r="C1133" s="1" t="s">
        <v>34</v>
      </c>
      <c r="D1133" t="s">
        <v>41</v>
      </c>
      <c r="E1133" t="s">
        <v>99</v>
      </c>
      <c r="F1133" t="s">
        <v>165</v>
      </c>
      <c r="G1133" t="s">
        <v>148</v>
      </c>
      <c r="H1133" t="s">
        <v>148</v>
      </c>
      <c r="I1133" t="s">
        <v>100</v>
      </c>
      <c r="J1133" s="2">
        <v>737235.37</v>
      </c>
    </row>
    <row r="1134" spans="2:10" x14ac:dyDescent="0.3">
      <c r="B1134">
        <v>1133</v>
      </c>
      <c r="C1134" s="1" t="s">
        <v>34</v>
      </c>
      <c r="D1134" t="s">
        <v>41</v>
      </c>
      <c r="E1134" t="s">
        <v>99</v>
      </c>
      <c r="F1134" t="s">
        <v>165</v>
      </c>
      <c r="G1134" t="s">
        <v>161</v>
      </c>
      <c r="H1134" t="s">
        <v>161</v>
      </c>
      <c r="I1134" t="s">
        <v>100</v>
      </c>
      <c r="J1134" s="2">
        <v>67334.7</v>
      </c>
    </row>
    <row r="1135" spans="2:10" x14ac:dyDescent="0.3">
      <c r="B1135">
        <v>1134</v>
      </c>
      <c r="C1135" s="1" t="s">
        <v>34</v>
      </c>
      <c r="D1135" t="s">
        <v>41</v>
      </c>
      <c r="E1135" t="s">
        <v>99</v>
      </c>
      <c r="F1135" t="s">
        <v>147</v>
      </c>
      <c r="G1135" t="s">
        <v>148</v>
      </c>
      <c r="H1135" t="s">
        <v>148</v>
      </c>
      <c r="I1135" t="s">
        <v>100</v>
      </c>
      <c r="J1135" s="2">
        <v>0</v>
      </c>
    </row>
    <row r="1136" spans="2:10" x14ac:dyDescent="0.3">
      <c r="B1136">
        <v>1135</v>
      </c>
      <c r="C1136" s="1" t="s">
        <v>34</v>
      </c>
      <c r="D1136" t="s">
        <v>41</v>
      </c>
      <c r="E1136" t="s">
        <v>99</v>
      </c>
      <c r="F1136" t="s">
        <v>147</v>
      </c>
      <c r="G1136" t="s">
        <v>161</v>
      </c>
      <c r="H1136" t="s">
        <v>161</v>
      </c>
      <c r="I1136" t="s">
        <v>100</v>
      </c>
      <c r="J1136" s="2">
        <v>43417.87</v>
      </c>
    </row>
    <row r="1137" spans="2:10" x14ac:dyDescent="0.3">
      <c r="B1137">
        <v>1136</v>
      </c>
      <c r="C1137" s="1" t="s">
        <v>34</v>
      </c>
      <c r="D1137" t="s">
        <v>41</v>
      </c>
      <c r="E1137" t="s">
        <v>99</v>
      </c>
      <c r="F1137" t="s">
        <v>136</v>
      </c>
      <c r="G1137" t="s">
        <v>148</v>
      </c>
      <c r="H1137" t="s">
        <v>138</v>
      </c>
      <c r="I1137" t="s">
        <v>100</v>
      </c>
      <c r="J1137" s="2">
        <v>377631.68</v>
      </c>
    </row>
    <row r="1138" spans="2:10" x14ac:dyDescent="0.3">
      <c r="B1138">
        <v>1137</v>
      </c>
      <c r="C1138" s="1" t="s">
        <v>34</v>
      </c>
      <c r="D1138" t="s">
        <v>41</v>
      </c>
      <c r="E1138" t="s">
        <v>99</v>
      </c>
      <c r="F1138" t="s">
        <v>136</v>
      </c>
      <c r="G1138" t="s">
        <v>161</v>
      </c>
      <c r="H1138" t="s">
        <v>161</v>
      </c>
      <c r="I1138" t="s">
        <v>100</v>
      </c>
      <c r="J1138" s="2">
        <v>292017.32999999996</v>
      </c>
    </row>
    <row r="1139" spans="2:10" x14ac:dyDescent="0.3">
      <c r="B1139">
        <v>1138</v>
      </c>
      <c r="C1139" s="1" t="s">
        <v>34</v>
      </c>
      <c r="D1139" t="s">
        <v>41</v>
      </c>
      <c r="E1139" t="s">
        <v>99</v>
      </c>
      <c r="F1139" t="s">
        <v>136</v>
      </c>
      <c r="G1139" t="s">
        <v>137</v>
      </c>
      <c r="H1139" t="s">
        <v>106</v>
      </c>
      <c r="I1139" t="s">
        <v>100</v>
      </c>
      <c r="J1139" s="2">
        <v>1051404.93</v>
      </c>
    </row>
    <row r="1140" spans="2:10" x14ac:dyDescent="0.3">
      <c r="B1140">
        <v>1139</v>
      </c>
      <c r="C1140" s="1" t="s">
        <v>34</v>
      </c>
      <c r="D1140" t="s">
        <v>41</v>
      </c>
      <c r="E1140" t="s">
        <v>99</v>
      </c>
      <c r="F1140" t="s">
        <v>136</v>
      </c>
      <c r="G1140" t="s">
        <v>137</v>
      </c>
      <c r="H1140" t="s">
        <v>149</v>
      </c>
      <c r="I1140" t="s">
        <v>100</v>
      </c>
      <c r="J1140" s="2">
        <v>208699.68000000002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1c4f4c-6ca0-42c7-8590-3fd2c794ca4e">
      <Terms xmlns="http://schemas.microsoft.com/office/infopath/2007/PartnerControls"/>
    </lcf76f155ced4ddcb4097134ff3c332f>
    <TaxCatchAll xmlns="bf7de1ab-af5b-477c-916f-a25198a73d44" xsi:nil="true"/>
    <_Flow_SignoffStatus xmlns="eb1c4f4c-6ca0-42c7-8590-3fd2c794ca4e" xsi:nil="true"/>
    <_dlc_DocId xmlns="bf7de1ab-af5b-477c-916f-a25198a73d44">E7CRSC4TRWZ4-297197074-23214928</_dlc_DocId>
    <_dlc_DocIdUrl xmlns="bf7de1ab-af5b-477c-916f-a25198a73d44">
      <Url>https://starenergycoid.sharepoint.com/sites/STARDRIVE/_layouts/15/DocIdRedir.aspx?ID=E7CRSC4TRWZ4-297197074-23214928</Url>
      <Description>E7CRSC4TRWZ4-297197074-23214928</Description>
    </_dlc_DocIdUrl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91D3AE2F7C52419288D3379F03EDED" ma:contentTypeVersion="20" ma:contentTypeDescription="Create a new document." ma:contentTypeScope="" ma:versionID="7ca39baa11285481dfbe7fcebc4f968e">
  <xsd:schema xmlns:xsd="http://www.w3.org/2001/XMLSchema" xmlns:xs="http://www.w3.org/2001/XMLSchema" xmlns:p="http://schemas.microsoft.com/office/2006/metadata/properties" xmlns:ns2="eb1c4f4c-6ca0-42c7-8590-3fd2c794ca4e" xmlns:ns3="bf7de1ab-af5b-477c-916f-a25198a73d44" targetNamespace="http://schemas.microsoft.com/office/2006/metadata/properties" ma:root="true" ma:fieldsID="c0306d2dd92547608f0a464ae924d07d" ns2:_="" ns3:_="">
    <xsd:import namespace="eb1c4f4c-6ca0-42c7-8590-3fd2c794ca4e"/>
    <xsd:import namespace="bf7de1ab-af5b-477c-916f-a25198a73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3:_dlc_DocId" minOccurs="0"/>
                <xsd:element ref="ns3:_dlc_DocIdUrl" minOccurs="0"/>
                <xsd:element ref="ns3:_dlc_DocIdPersistId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1c4f4c-6ca0-42c7-8590-3fd2c794ca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6437344-aeb3-4fef-b4bc-1e9fe9d16a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de1ab-af5b-477c-916f-a25198a73d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9df1ef2-5f09-4f54-8700-c7ac95ed4c23}" ma:internalName="TaxCatchAll" ma:showField="CatchAllData" ma:web="bf7de1ab-af5b-477c-916f-a25198a73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275650B-613A-4733-89F1-86CA5F25A882}">
  <ds:schemaRefs>
    <ds:schemaRef ds:uri="http://purl.org/dc/dcmitype/"/>
    <ds:schemaRef ds:uri="http://schemas.microsoft.com/office/infopath/2007/PartnerControls"/>
    <ds:schemaRef ds:uri="http://purl.org/dc/terms/"/>
    <ds:schemaRef ds:uri="bb016868-7415-4dfa-9a31-f29cc1ac8d96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55655e5d-6ce1-464c-9cb6-d3495394d18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BDEA64C-3F1A-436E-B363-F91A971E4176}">
  <ds:schemaRefs>
    <ds:schemaRef ds:uri="http://gemini/pivotcustomization/8c660cc0-8d2d-4446-b976-e7a6b6e004a2"/>
  </ds:schemaRefs>
</ds:datastoreItem>
</file>

<file path=customXml/itemProps3.xml><?xml version="1.0" encoding="utf-8"?>
<ds:datastoreItem xmlns:ds="http://schemas.openxmlformats.org/officeDocument/2006/customXml" ds:itemID="{EAD73AB3-659E-43A8-A44E-BDD45CC95145}">
  <ds:schemaRefs/>
</ds:datastoreItem>
</file>

<file path=customXml/itemProps4.xml><?xml version="1.0" encoding="utf-8"?>
<ds:datastoreItem xmlns:ds="http://schemas.openxmlformats.org/officeDocument/2006/customXml" ds:itemID="{7CC5E862-AB74-4686-97F7-1FD5698E9D34}">
  <ds:schemaRefs/>
</ds:datastoreItem>
</file>

<file path=customXml/itemProps5.xml><?xml version="1.0" encoding="utf-8"?>
<ds:datastoreItem xmlns:ds="http://schemas.openxmlformats.org/officeDocument/2006/customXml" ds:itemID="{BA24931E-7D38-4549-AFC1-A32A66BADBEF}">
  <ds:schemaRefs/>
</ds:datastoreItem>
</file>

<file path=customXml/itemProps6.xml><?xml version="1.0" encoding="utf-8"?>
<ds:datastoreItem xmlns:ds="http://schemas.openxmlformats.org/officeDocument/2006/customXml" ds:itemID="{0F5EACE3-7ADD-49ED-9657-DE039326EE34}">
  <ds:schemaRefs>
    <ds:schemaRef ds:uri="http://gemini/pivotcustomization/174d5e7a-5e60-4091-b198-d5ad1c063868"/>
  </ds:schemaRefs>
</ds:datastoreItem>
</file>

<file path=customXml/itemProps7.xml><?xml version="1.0" encoding="utf-8"?>
<ds:datastoreItem xmlns:ds="http://schemas.openxmlformats.org/officeDocument/2006/customXml" ds:itemID="{80482DDD-2DD7-4DCD-96F3-C0B7C02893E1}">
  <ds:schemaRefs>
    <ds:schemaRef ds:uri="http://gemini/pivotcustomization/ee9dd43f-5445-4cd7-a3f1-91a34ae4069a"/>
  </ds:schemaRefs>
</ds:datastoreItem>
</file>

<file path=customXml/itemProps8.xml><?xml version="1.0" encoding="utf-8"?>
<ds:datastoreItem xmlns:ds="http://schemas.openxmlformats.org/officeDocument/2006/customXml" ds:itemID="{B316C6B0-84AE-452A-9E61-6C973864CA13}">
  <ds:schemaRefs/>
</ds:datastoreItem>
</file>

<file path=customXml/itemProps9.xml><?xml version="1.0" encoding="utf-8"?>
<ds:datastoreItem xmlns:ds="http://schemas.openxmlformats.org/officeDocument/2006/customXml" ds:itemID="{6632FB39-7BB3-4100-A26D-D46D806DACEA}">
  <ds:schemaRefs/>
</ds:datastoreItem>
</file>

<file path=customXml/itemProps10.xml><?xml version="1.0" encoding="utf-8"?>
<ds:datastoreItem xmlns:ds="http://schemas.openxmlformats.org/officeDocument/2006/customXml" ds:itemID="{C437110F-39A0-43CF-9861-8A3996A23C4F}">
  <ds:schemaRefs/>
</ds:datastoreItem>
</file>

<file path=customXml/itemProps11.xml><?xml version="1.0" encoding="utf-8"?>
<ds:datastoreItem xmlns:ds="http://schemas.openxmlformats.org/officeDocument/2006/customXml" ds:itemID="{C87AA6CB-DA42-4C3F-8482-F3DBD896F81C}">
  <ds:schemaRefs/>
</ds:datastoreItem>
</file>

<file path=customXml/itemProps12.xml><?xml version="1.0" encoding="utf-8"?>
<ds:datastoreItem xmlns:ds="http://schemas.openxmlformats.org/officeDocument/2006/customXml" ds:itemID="{18A3402B-3E21-4EA0-A2C3-9A323E7D17CB}">
  <ds:schemaRefs>
    <ds:schemaRef ds:uri="http://gemini/pivotcustomization/33a746ab-b533-4d7e-9f46-c16ac4548f31"/>
  </ds:schemaRefs>
</ds:datastoreItem>
</file>

<file path=customXml/itemProps13.xml><?xml version="1.0" encoding="utf-8"?>
<ds:datastoreItem xmlns:ds="http://schemas.openxmlformats.org/officeDocument/2006/customXml" ds:itemID="{8F0D1EB7-0CAF-4B7A-BF5F-623C4F9BBBD6}">
  <ds:schemaRefs/>
</ds:datastoreItem>
</file>

<file path=customXml/itemProps14.xml><?xml version="1.0" encoding="utf-8"?>
<ds:datastoreItem xmlns:ds="http://schemas.openxmlformats.org/officeDocument/2006/customXml" ds:itemID="{2542CFD7-EECA-47F8-8D23-36BAF445961D}"/>
</file>

<file path=customXml/itemProps15.xml><?xml version="1.0" encoding="utf-8"?>
<ds:datastoreItem xmlns:ds="http://schemas.openxmlformats.org/officeDocument/2006/customXml" ds:itemID="{E32B4F6B-A0A8-414D-97AB-0F3BB03E46A9}">
  <ds:schemaRefs>
    <ds:schemaRef ds:uri="http://gemini/pivotcustomization/6f9f89f3-3218-46ea-8924-c87bf0e36d4d"/>
  </ds:schemaRefs>
</ds:datastoreItem>
</file>

<file path=customXml/itemProps16.xml><?xml version="1.0" encoding="utf-8"?>
<ds:datastoreItem xmlns:ds="http://schemas.openxmlformats.org/officeDocument/2006/customXml" ds:itemID="{CA1D99A1-A8D5-4933-A399-3C8856DE8D6A}">
  <ds:schemaRefs/>
</ds:datastoreItem>
</file>

<file path=customXml/itemProps17.xml><?xml version="1.0" encoding="utf-8"?>
<ds:datastoreItem xmlns:ds="http://schemas.openxmlformats.org/officeDocument/2006/customXml" ds:itemID="{1BBE3BF9-93D7-4DFA-9E98-3AF37AABA74E}">
  <ds:schemaRefs/>
</ds:datastoreItem>
</file>

<file path=customXml/itemProps18.xml><?xml version="1.0" encoding="utf-8"?>
<ds:datastoreItem xmlns:ds="http://schemas.openxmlformats.org/officeDocument/2006/customXml" ds:itemID="{E63BB354-F69F-4565-B43A-B8BE1DD0089F}">
  <ds:schemaRefs>
    <ds:schemaRef ds:uri="http://schemas.microsoft.com/sharepoint/v3/contenttype/forms"/>
  </ds:schemaRefs>
</ds:datastoreItem>
</file>

<file path=customXml/itemProps19.xml><?xml version="1.0" encoding="utf-8"?>
<ds:datastoreItem xmlns:ds="http://schemas.openxmlformats.org/officeDocument/2006/customXml" ds:itemID="{C384578A-AC40-4904-B5DB-56840C3BB908}">
  <ds:schemaRefs>
    <ds:schemaRef ds:uri="http://gemini/pivotcustomization/85a3df19-b3c7-4497-a1b4-b1680bccbc07"/>
  </ds:schemaRefs>
</ds:datastoreItem>
</file>

<file path=customXml/itemProps20.xml><?xml version="1.0" encoding="utf-8"?>
<ds:datastoreItem xmlns:ds="http://schemas.openxmlformats.org/officeDocument/2006/customXml" ds:itemID="{D4DB3544-EA88-47D8-B0D6-971165EF53A5}">
  <ds:schemaRefs>
    <ds:schemaRef ds:uri="http://gemini/pivotcustomization/26fd186d-3fa4-42b0-90f4-247e4117a171"/>
  </ds:schemaRefs>
</ds:datastoreItem>
</file>

<file path=customXml/itemProps21.xml><?xml version="1.0" encoding="utf-8"?>
<ds:datastoreItem xmlns:ds="http://schemas.openxmlformats.org/officeDocument/2006/customXml" ds:itemID="{1C03BCA0-E833-4713-9B58-72660134294D}">
  <ds:schemaRefs/>
</ds:datastoreItem>
</file>

<file path=customXml/itemProps22.xml><?xml version="1.0" encoding="utf-8"?>
<ds:datastoreItem xmlns:ds="http://schemas.openxmlformats.org/officeDocument/2006/customXml" ds:itemID="{5ABD94AB-EEAE-40C5-B4C6-6E618EEF85FE}">
  <ds:schemaRefs/>
</ds:datastoreItem>
</file>

<file path=customXml/itemProps23.xml><?xml version="1.0" encoding="utf-8"?>
<ds:datastoreItem xmlns:ds="http://schemas.openxmlformats.org/officeDocument/2006/customXml" ds:itemID="{A895BDA0-2773-4AB2-B5E8-49BAEC030F63}">
  <ds:schemaRefs/>
</ds:datastoreItem>
</file>

<file path=customXml/itemProps24.xml><?xml version="1.0" encoding="utf-8"?>
<ds:datastoreItem xmlns:ds="http://schemas.openxmlformats.org/officeDocument/2006/customXml" ds:itemID="{ECE7080E-8A4A-43D1-BC17-48F5AC96B95B}">
  <ds:schemaRefs>
    <ds:schemaRef ds:uri="http://gemini/pivotcustomization/53f5e190-c6a5-4634-9d97-261e5c4b8061"/>
  </ds:schemaRefs>
</ds:datastoreItem>
</file>

<file path=customXml/itemProps25.xml><?xml version="1.0" encoding="utf-8"?>
<ds:datastoreItem xmlns:ds="http://schemas.openxmlformats.org/officeDocument/2006/customXml" ds:itemID="{4113B080-5793-49DE-A900-C11FF1444148}">
  <ds:schemaRefs/>
</ds:datastoreItem>
</file>

<file path=customXml/itemProps26.xml><?xml version="1.0" encoding="utf-8"?>
<ds:datastoreItem xmlns:ds="http://schemas.openxmlformats.org/officeDocument/2006/customXml" ds:itemID="{F06BB068-2D92-41F4-96DC-0BB23CAD6F48}">
  <ds:schemaRefs/>
</ds:datastoreItem>
</file>

<file path=customXml/itemProps27.xml><?xml version="1.0" encoding="utf-8"?>
<ds:datastoreItem xmlns:ds="http://schemas.openxmlformats.org/officeDocument/2006/customXml" ds:itemID="{B40A11C8-F427-40EF-8564-654FB18EA41A}">
  <ds:schemaRefs/>
</ds:datastoreItem>
</file>

<file path=customXml/itemProps28.xml><?xml version="1.0" encoding="utf-8"?>
<ds:datastoreItem xmlns:ds="http://schemas.openxmlformats.org/officeDocument/2006/customXml" ds:itemID="{D2C88B5A-47CA-4ECD-9AA8-7D510BC3C3AA}">
  <ds:schemaRefs/>
</ds:datastoreItem>
</file>

<file path=customXml/itemProps29.xml><?xml version="1.0" encoding="utf-8"?>
<ds:datastoreItem xmlns:ds="http://schemas.openxmlformats.org/officeDocument/2006/customXml" ds:itemID="{023B6B74-3572-4F0B-BC65-846C5F7AE8B6}"/>
</file>

<file path=docMetadata/LabelInfo.xml><?xml version="1.0" encoding="utf-8"?>
<clbl:labelList xmlns:clbl="http://schemas.microsoft.com/office/2020/mipLabelMetadata">
  <clbl:label id="{af5bbdf2-acf8-4071-9999-d9e65e01c8ad}" enabled="1" method="Privileged" siteId="{0ebdcb5f-b0a3-4463-8642-09eec2e9f7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Sheet7</vt:lpstr>
      <vt:lpstr>Charts</vt:lpstr>
      <vt:lpstr>$_day</vt:lpstr>
      <vt:lpstr>$_ft</vt:lpstr>
      <vt:lpstr>Sheet6</vt:lpstr>
      <vt:lpstr>DashBoard.Tab.Template</vt:lpstr>
      <vt:lpstr>Pivots&gt;&gt;</vt:lpstr>
      <vt:lpstr>Pivot.Master</vt:lpstr>
      <vt:lpstr>Source.Data&gt;&gt;</vt:lpstr>
      <vt:lpstr>Piv.Struct.Cost</vt:lpstr>
      <vt:lpstr>Structured.Cost</vt:lpstr>
      <vt:lpstr>General.Camp.Data</vt:lpstr>
      <vt:lpstr>NPT.Data</vt:lpstr>
      <vt:lpstr>Check.Total</vt:lpstr>
      <vt:lpstr>Drill.Depth.Days</vt:lpstr>
      <vt:lpstr>Phase.Summary</vt:lpstr>
      <vt:lpstr>Compared</vt:lpstr>
      <vt:lpstr>Drill.Campaign.Ref.Tidy</vt:lpstr>
      <vt:lpstr>Archives&gt;&gt;</vt:lpstr>
      <vt:lpstr>Sheet9</vt:lpstr>
      <vt:lpstr>Sheet4</vt:lpstr>
      <vt:lpstr>Sheet3</vt:lpstr>
      <vt:lpstr>Structured.Cost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Amsal Goesmano Sihombing</dc:creator>
  <cp:keywords/>
  <dc:description/>
  <cp:lastModifiedBy>Amsal Goesmano Sihombing</cp:lastModifiedBy>
  <cp:revision/>
  <dcterms:created xsi:type="dcterms:W3CDTF">2026-04-16T14:37:15Z</dcterms:created>
  <dcterms:modified xsi:type="dcterms:W3CDTF">2026-04-23T07:45:15Z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0x0101005491D3AE2F7C52419288D3379F03EDED</vt:lpwstr>
  </property>
  <property fmtid="{D5CDD505-2E9C-101B-9397-08002B2CF9AE}" pid="3" name="MediaServiceImageTags">
    <vt:lpwstr/>
  </property>
  <property fmtid="{D5CDD505-2E9C-101B-9397-08002B2CF9AE}" pid="4" name="_dlc_DocIdItemGuid">
    <vt:lpwstr>2dfc8dc0-0c24-44fe-8768-4c381a4888fa</vt:lpwstr>
  </property>
</Properties>
</file>