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3.jpeg" ContentType="image/jpeg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<sst xmlns="http://schemas.openxmlformats.org/spreadsheetml/2006/main" count="159" uniqueCount="42">
  <si>
    <t>id</t>
  </si>
  <si>
    <t>sample</t>
  </si>
  <si>
    <t>expdataset</t>
  </si>
  <si>
    <t>comment</t>
  </si>
  <si>
    <t>type</t>
  </si>
  <si>
    <t>sT</t>
  </si>
  <si>
    <t>sP</t>
  </si>
  <si>
    <t>weight</t>
  </si>
  <si>
    <t>comp.H2O</t>
  </si>
  <si>
    <t>error</t>
  </si>
  <si>
    <t>unit</t>
  </si>
  <si>
    <t>comp.SiO2</t>
  </si>
  <si>
    <t>comp.TiO2</t>
  </si>
  <si>
    <t>phase.QtzRu.DC.Rutile.Q</t>
  </si>
  <si>
    <t>R</t>
  </si>
  <si>
    <t>TH01</t>
  </si>
  <si>
    <t>Thomas2010</t>
  </si>
  <si>
    <t>g</t>
  </si>
  <si>
    <t>molfrac</t>
  </si>
  <si>
    <t>TH02</t>
  </si>
  <si>
    <t>TH03</t>
  </si>
  <si>
    <t>S1</t>
  </si>
  <si>
    <t>synThomas2010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</si>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</sst>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Cumberland AMT;Cumberland;Courier New;Liberation Mono;Nimbus Mono L;DejaVu Sans Mono;Courier;Lucida Sans Typewriter;Lucida Typewriter;Monaco;Monospaced"/>
      <charset val="1"/>
      <family val="3"/>
      <sz val="10"/>
    </font>
    <font>
      <name val="Arial"/>
      <charset val="1"/>
      <family val="2"/>
      <color rgb="00008080"/>
      <sz val="10"/>
    </font>
    <font>
      <name val="Cumberland AMT;Cumberland;Courier New;Liberation Mono;Nimbus Mono L;DejaVu Sans Mono;Courier;Lucida Sans Typewriter;Lucida Typewriter;Monaco;Monospaced"/>
      <charset val="1"/>
      <family val="3"/>
      <color rgb="00008080"/>
      <sz val="10"/>
    </font>
    <font>
      <name val="Arial"/>
      <charset val="1"/>
      <family val="2"/>
      <color rgb="00FF0000"/>
      <sz val="10"/>
    </font>
    <font>
      <name val="Cumberland AMT;Cumberland;Courier New;Liberation Mono;Nimbus Mono L;DejaVu Sans Mono;Courier;Lucida Sans Typewriter;Lucida Typewriter;Monaco;Monospaced"/>
      <charset val="1"/>
      <family val="3"/>
      <color rgb="00FF0000"/>
      <sz val="10"/>
    </font>
    <font>
      <name val="Arial"/>
      <charset val="1"/>
      <family val="2"/>
      <color rgb="00FF00FF"/>
      <sz val="10"/>
    </font>
    <font>
      <name val="Cumberland AMT;Cumberland;Courier New;Liberation Mono;Nimbus Mono L;DejaVu Sans Mono;Courier;Lucida Sans Typewriter;Lucida Typewriter;Monaco;Monospaced"/>
      <charset val="1"/>
      <family val="3"/>
      <color rgb="00FF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10" numFmtId="164" xfId="0"/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4</xdr:col>
      <xdr:colOff>182880</xdr:colOff>
      <xdr:row>34</xdr:row>
      <xdr:rowOff>77400</xdr:rowOff>
    </xdr:from>
    <xdr:to>
      <xdr:col>11</xdr:col>
      <xdr:colOff>373680</xdr:colOff>
      <xdr:row>35</xdr:row>
      <xdr:rowOff>162360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3134160" y="5703480"/>
          <a:ext cx="4219200" cy="24732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S5" activeCellId="0" pane="topLeft" sqref="S5:S24"/>
    </sheetView>
  </sheetViews>
  <cols>
    <col collapsed="false" hidden="false" max="1" min="1" style="0" width="2.9921568627451"/>
    <col collapsed="false" hidden="false" max="2" min="2" style="0" width="9.29803921568628"/>
    <col collapsed="false" hidden="false" max="3" min="3" style="0" width="19.0823529411765"/>
    <col collapsed="false" hidden="false" max="4" min="4" style="0" width="10.6627450980392"/>
    <col collapsed="false" hidden="false" max="5" min="5" style="0" width="7.43529411764706"/>
    <col collapsed="false" hidden="false" max="6" min="6" style="0" width="8.12941176470588"/>
    <col collapsed="false" hidden="false" max="7" min="7" style="0" width="6.73725490196078"/>
    <col collapsed="false" hidden="false" max="8" min="8" style="0" width="8.93725490196078"/>
    <col collapsed="false" hidden="false" max="9" min="9" style="0" width="14.4509803921569"/>
    <col collapsed="false" hidden="false" max="10" min="10" style="0" width="7.15294117647059"/>
    <col collapsed="false" hidden="false" max="11" min="11" style="0" width="4.52941176470588"/>
    <col collapsed="false" hidden="false" max="12" min="12" style="0" width="12.3450980392157"/>
    <col collapsed="false" hidden="false" max="13" min="13" style="0" width="6.5921568627451"/>
    <col collapsed="false" hidden="false" max="14" min="14" style="0" width="5.88627450980392"/>
    <col collapsed="false" hidden="false" max="15" min="15" style="0" width="12.7607843137255"/>
    <col collapsed="false" hidden="false" max="17" min="16" style="0" width="7.56862745098039"/>
    <col collapsed="false" hidden="false" max="18" min="18" style="0" width="26.2470588235294"/>
    <col collapsed="false" hidden="false" max="19" min="19" style="0" width="7.43529411764706"/>
    <col collapsed="false" hidden="false" max="20" min="20" style="0" width="10.0941176470588"/>
    <col collapsed="false" hidden="false" max="1025" min="21" style="0" width="11.6313725490196"/>
  </cols>
  <sheetData>
    <row collapsed="false" customFormat="true" customHeight="true" hidden="false" ht="20.8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</v>
      </c>
      <c r="N1" s="1" t="s">
        <v>10</v>
      </c>
      <c r="O1" s="1" t="s">
        <v>12</v>
      </c>
      <c r="P1" s="1" t="s">
        <v>9</v>
      </c>
      <c r="Q1" s="1" t="s">
        <v>10</v>
      </c>
      <c r="R1" s="1" t="s">
        <v>13</v>
      </c>
      <c r="S1" s="1" t="s">
        <v>9</v>
      </c>
      <c r="T1" s="1" t="s">
        <v>10</v>
      </c>
      <c r="V1" s="1" t="s">
        <v>14</v>
      </c>
      <c r="W1" s="1" t="n">
        <v>8.3145</v>
      </c>
    </row>
    <row collapsed="false" customFormat="false" customHeight="true" hidden="false" ht="18.65" outlineLevel="0" r="2">
      <c r="A2" s="0" t="n">
        <v>1</v>
      </c>
      <c r="B2" s="0" t="s">
        <v>15</v>
      </c>
      <c r="C2" s="0" t="s">
        <v>16</v>
      </c>
      <c r="F2" s="0" t="n">
        <v>800</v>
      </c>
      <c r="G2" s="0" t="n">
        <v>5000</v>
      </c>
      <c r="H2" s="0" t="n">
        <v>20</v>
      </c>
      <c r="I2" s="0" t="n">
        <v>1000</v>
      </c>
      <c r="K2" s="0" t="s">
        <v>17</v>
      </c>
      <c r="L2" s="0" t="n">
        <v>100</v>
      </c>
      <c r="N2" s="0" t="s">
        <v>17</v>
      </c>
      <c r="O2" s="0" t="n">
        <v>100</v>
      </c>
      <c r="Q2" s="0" t="s">
        <v>17</v>
      </c>
      <c r="R2" s="0" t="n">
        <v>0.0004771</v>
      </c>
      <c r="S2" s="0" t="n">
        <v>1.023E-005</v>
      </c>
      <c r="T2" s="2" t="s">
        <v>18</v>
      </c>
    </row>
    <row collapsed="false" customFormat="false" customHeight="true" hidden="false" ht="12.65" outlineLevel="0" r="3">
      <c r="A3" s="0" t="n">
        <v>2</v>
      </c>
      <c r="B3" s="0" t="s">
        <v>19</v>
      </c>
      <c r="C3" s="0" t="s">
        <v>16</v>
      </c>
      <c r="F3" s="0" t="n">
        <v>900</v>
      </c>
      <c r="G3" s="0" t="n">
        <v>5000</v>
      </c>
      <c r="H3" s="0" t="n">
        <v>20</v>
      </c>
      <c r="I3" s="0" t="n">
        <v>1000</v>
      </c>
      <c r="K3" s="0" t="s">
        <v>17</v>
      </c>
      <c r="L3" s="0" t="n">
        <v>100</v>
      </c>
      <c r="N3" s="0" t="s">
        <v>17</v>
      </c>
      <c r="O3" s="0" t="n">
        <v>100</v>
      </c>
      <c r="Q3" s="0" t="s">
        <v>17</v>
      </c>
      <c r="R3" s="0" t="n">
        <v>0.001021</v>
      </c>
      <c r="S3" s="0" t="n">
        <v>5.674E-006</v>
      </c>
      <c r="T3" s="2" t="s">
        <v>18</v>
      </c>
    </row>
    <row collapsed="false" customFormat="false" customHeight="true" hidden="false" ht="12.65" outlineLevel="0" r="4">
      <c r="A4" s="0" t="n">
        <v>3</v>
      </c>
      <c r="B4" s="0" t="s">
        <v>20</v>
      </c>
      <c r="C4" s="0" t="s">
        <v>16</v>
      </c>
      <c r="F4" s="0" t="n">
        <v>725</v>
      </c>
      <c r="G4" s="0" t="n">
        <v>5000</v>
      </c>
      <c r="H4" s="0" t="n">
        <v>20</v>
      </c>
      <c r="I4" s="0" t="n">
        <v>1000</v>
      </c>
      <c r="K4" s="0" t="s">
        <v>17</v>
      </c>
      <c r="L4" s="0" t="n">
        <v>100</v>
      </c>
      <c r="N4" s="0" t="s">
        <v>17</v>
      </c>
      <c r="O4" s="0" t="n">
        <v>100</v>
      </c>
      <c r="Q4" s="0" t="s">
        <v>17</v>
      </c>
      <c r="R4" s="0" t="n">
        <v>0.000344</v>
      </c>
      <c r="S4" s="0" t="n">
        <v>4.175E-006</v>
      </c>
      <c r="T4" s="2" t="s">
        <v>18</v>
      </c>
    </row>
    <row collapsed="false" customFormat="false" customHeight="true" hidden="false" ht="12.65" outlineLevel="0" r="5">
      <c r="A5" s="0" t="n">
        <v>4</v>
      </c>
      <c r="B5" s="0" t="s">
        <v>21</v>
      </c>
      <c r="C5" s="0" t="s">
        <v>22</v>
      </c>
      <c r="F5" s="0" t="n">
        <v>700</v>
      </c>
      <c r="G5" s="0" t="n">
        <v>4000</v>
      </c>
      <c r="H5" s="0" t="n">
        <v>1</v>
      </c>
      <c r="I5" s="0" t="n">
        <v>1000</v>
      </c>
      <c r="K5" s="0" t="s">
        <v>17</v>
      </c>
      <c r="L5" s="0" t="n">
        <v>100</v>
      </c>
      <c r="N5" s="0" t="s">
        <v>17</v>
      </c>
      <c r="O5" s="0" t="n">
        <v>100</v>
      </c>
      <c r="Q5" s="0" t="s">
        <v>17</v>
      </c>
      <c r="R5" s="0" t="n">
        <f aca="false">EXP(1)^((-60952 + 1.52*(F5+273.15) - 1741*(G5/1000)) / ($W$1*(F5+273.15)))</f>
        <v>0.000271665332339189</v>
      </c>
      <c r="S5" s="0" t="n">
        <f aca="false">R5*30/100</f>
        <v>8.14995997017567E-005</v>
      </c>
      <c r="T5" s="2" t="s">
        <v>18</v>
      </c>
    </row>
    <row collapsed="false" customFormat="false" customHeight="true" hidden="false" ht="12.65" outlineLevel="0" r="6">
      <c r="A6" s="0" t="n">
        <v>5</v>
      </c>
      <c r="B6" s="0" t="s">
        <v>23</v>
      </c>
      <c r="C6" s="0" t="s">
        <v>22</v>
      </c>
      <c r="F6" s="0" t="n">
        <v>600</v>
      </c>
      <c r="G6" s="0" t="n">
        <v>4000</v>
      </c>
      <c r="H6" s="0" t="n">
        <v>1</v>
      </c>
      <c r="I6" s="0" t="n">
        <v>1000</v>
      </c>
      <c r="K6" s="0" t="s">
        <v>17</v>
      </c>
      <c r="L6" s="0" t="n">
        <v>100</v>
      </c>
      <c r="N6" s="0" t="s">
        <v>17</v>
      </c>
      <c r="O6" s="0" t="n">
        <v>100</v>
      </c>
      <c r="Q6" s="0" t="s">
        <v>17</v>
      </c>
      <c r="R6" s="0" t="n">
        <f aca="false">EXP(1)^((-60952 + 1.52*(F6+273.15) - 1741*(G6/1000)) / ($W$1*(F6+273.15)))</f>
        <v>0.000103881661000408</v>
      </c>
      <c r="S6" s="0" t="n">
        <f aca="false">R6*30/100</f>
        <v>3.11644983001224E-005</v>
      </c>
      <c r="T6" s="2" t="s">
        <v>18</v>
      </c>
    </row>
    <row collapsed="false" customFormat="true" customHeight="true" hidden="false" ht="12.65" outlineLevel="0" r="7" s="3">
      <c r="A7" s="3" t="n">
        <v>6</v>
      </c>
      <c r="B7" s="3" t="s">
        <v>24</v>
      </c>
      <c r="C7" s="3" t="s">
        <v>22</v>
      </c>
      <c r="F7" s="3" t="n">
        <v>500</v>
      </c>
      <c r="G7" s="3" t="n">
        <v>4000</v>
      </c>
      <c r="H7" s="3" t="n">
        <v>1</v>
      </c>
      <c r="I7" s="3" t="n">
        <v>1000</v>
      </c>
      <c r="K7" s="3" t="s">
        <v>17</v>
      </c>
      <c r="L7" s="3" t="n">
        <v>100</v>
      </c>
      <c r="N7" s="3" t="s">
        <v>17</v>
      </c>
      <c r="O7" s="3" t="n">
        <v>100</v>
      </c>
      <c r="Q7" s="3" t="s">
        <v>17</v>
      </c>
      <c r="R7" s="3" t="n">
        <f aca="false">EXP(1)^((-60952 + 1.52*(F7+273.15) - 1741*(G7/1000)) / ($W$1*(F7+273.15)))</f>
        <v>3.09774036250603E-005</v>
      </c>
      <c r="S7" s="0" t="n">
        <f aca="false">R7*30/100</f>
        <v>9.29322108751808E-006</v>
      </c>
      <c r="T7" s="4" t="s">
        <v>18</v>
      </c>
      <c r="X7" s="3" t="n">
        <f aca="false">LN(1)</f>
        <v>0</v>
      </c>
    </row>
    <row collapsed="false" customFormat="true" customHeight="true" hidden="false" ht="12.65" outlineLevel="0" r="8" s="3">
      <c r="A8" s="3" t="n">
        <v>7</v>
      </c>
      <c r="B8" s="3" t="s">
        <v>25</v>
      </c>
      <c r="C8" s="3" t="s">
        <v>22</v>
      </c>
      <c r="F8" s="3" t="n">
        <v>400</v>
      </c>
      <c r="G8" s="3" t="n">
        <v>4000</v>
      </c>
      <c r="H8" s="3" t="n">
        <v>1</v>
      </c>
      <c r="I8" s="3" t="n">
        <v>1000</v>
      </c>
      <c r="K8" s="3" t="s">
        <v>17</v>
      </c>
      <c r="L8" s="3" t="n">
        <v>100</v>
      </c>
      <c r="N8" s="3" t="s">
        <v>17</v>
      </c>
      <c r="O8" s="3" t="n">
        <v>100</v>
      </c>
      <c r="Q8" s="3" t="s">
        <v>17</v>
      </c>
      <c r="R8" s="3" t="n">
        <f aca="false">EXP(1)^((-60952 + 1.52*(F8+273.15) - 1741*(G8/1000)) / ($W$1*(F8+273.15)))</f>
        <v>6.44794530694081E-006</v>
      </c>
      <c r="S8" s="0" t="n">
        <f aca="false">R8*30/100</f>
        <v>1.93438359208224E-006</v>
      </c>
      <c r="T8" s="4" t="s">
        <v>18</v>
      </c>
    </row>
    <row collapsed="false" customFormat="true" customHeight="true" hidden="false" ht="12.65" outlineLevel="0" r="9" s="3">
      <c r="A9" s="3" t="n">
        <v>8</v>
      </c>
      <c r="B9" s="3" t="s">
        <v>26</v>
      </c>
      <c r="C9" s="3" t="s">
        <v>22</v>
      </c>
      <c r="F9" s="3" t="n">
        <v>300</v>
      </c>
      <c r="G9" s="3" t="n">
        <v>4000</v>
      </c>
      <c r="H9" s="3" t="n">
        <v>1</v>
      </c>
      <c r="I9" s="3" t="n">
        <v>1000</v>
      </c>
      <c r="K9" s="3" t="s">
        <v>17</v>
      </c>
      <c r="L9" s="3" t="n">
        <v>100</v>
      </c>
      <c r="N9" s="3" t="s">
        <v>17</v>
      </c>
      <c r="O9" s="3" t="n">
        <v>100</v>
      </c>
      <c r="Q9" s="3" t="s">
        <v>17</v>
      </c>
      <c r="R9" s="3" t="n">
        <f aca="false">EXP(1)^((-60952 + 1.52*(F9+273.15) - 1741*(G9/1000)) / ($W$1*(F9+273.15)))</f>
        <v>7.76150460749087E-007</v>
      </c>
      <c r="S9" s="0" t="n">
        <f aca="false">R9*30/100</f>
        <v>2.32845138224726E-007</v>
      </c>
      <c r="T9" s="4" t="s">
        <v>18</v>
      </c>
    </row>
    <row collapsed="false" customFormat="false" customHeight="true" hidden="false" ht="12.65" outlineLevel="0" r="10">
      <c r="A10" s="0" t="n">
        <v>9</v>
      </c>
      <c r="B10" s="0" t="s">
        <v>27</v>
      </c>
      <c r="C10" s="0" t="s">
        <v>22</v>
      </c>
      <c r="F10" s="0" t="n">
        <v>700</v>
      </c>
      <c r="G10" s="0" t="n">
        <v>3000</v>
      </c>
      <c r="H10" s="0" t="n">
        <v>1</v>
      </c>
      <c r="I10" s="0" t="n">
        <v>1000</v>
      </c>
      <c r="K10" s="0" t="s">
        <v>17</v>
      </c>
      <c r="L10" s="0" t="n">
        <v>100</v>
      </c>
      <c r="N10" s="0" t="s">
        <v>17</v>
      </c>
      <c r="O10" s="0" t="n">
        <v>100</v>
      </c>
      <c r="Q10" s="0" t="s">
        <v>17</v>
      </c>
      <c r="R10" s="0" t="n">
        <f aca="false">EXP(1)^((-60952 + 1.52*(F10+273.15) - 1741*(G10/1000)) / ($W$1*(F10+273.15)))</f>
        <v>0.000336884947879214</v>
      </c>
      <c r="S10" s="0" t="n">
        <f aca="false">R10*30/100</f>
        <v>0.000101065484363764</v>
      </c>
      <c r="T10" s="2" t="s">
        <v>18</v>
      </c>
    </row>
    <row collapsed="false" customFormat="false" customHeight="true" hidden="false" ht="12.65" outlineLevel="0" r="11">
      <c r="A11" s="0" t="n">
        <v>10</v>
      </c>
      <c r="B11" s="0" t="s">
        <v>28</v>
      </c>
      <c r="C11" s="0" t="s">
        <v>22</v>
      </c>
      <c r="F11" s="0" t="n">
        <v>600</v>
      </c>
      <c r="G11" s="0" t="n">
        <v>3000</v>
      </c>
      <c r="H11" s="0" t="n">
        <v>1</v>
      </c>
      <c r="I11" s="0" t="n">
        <v>1000</v>
      </c>
      <c r="K11" s="0" t="s">
        <v>17</v>
      </c>
      <c r="L11" s="0" t="n">
        <v>100</v>
      </c>
      <c r="N11" s="0" t="s">
        <v>17</v>
      </c>
      <c r="O11" s="0" t="n">
        <v>100</v>
      </c>
      <c r="Q11" s="0" t="s">
        <v>17</v>
      </c>
      <c r="R11" s="0" t="n">
        <f aca="false">EXP(1)^((-60952 + 1.52*(F11+273.15) - 1741*(G11/1000)) / ($W$1*(F11+273.15)))</f>
        <v>0.000132034857247871</v>
      </c>
      <c r="S11" s="0" t="n">
        <f aca="false">R11*30/100</f>
        <v>3.96104571743612E-005</v>
      </c>
      <c r="T11" s="2" t="s">
        <v>18</v>
      </c>
    </row>
    <row collapsed="false" customFormat="false" customHeight="true" hidden="false" ht="12.65" outlineLevel="0" r="12">
      <c r="A12" s="5" t="n">
        <v>11</v>
      </c>
      <c r="B12" s="5" t="s">
        <v>29</v>
      </c>
      <c r="C12" s="5" t="s">
        <v>22</v>
      </c>
      <c r="D12" s="5"/>
      <c r="E12" s="5"/>
      <c r="F12" s="5" t="n">
        <v>500</v>
      </c>
      <c r="G12" s="5" t="n">
        <v>3000</v>
      </c>
      <c r="H12" s="5" t="n">
        <v>1</v>
      </c>
      <c r="I12" s="5" t="n">
        <v>1000</v>
      </c>
      <c r="J12" s="5"/>
      <c r="K12" s="5" t="s">
        <v>17</v>
      </c>
      <c r="L12" s="5" t="n">
        <v>100</v>
      </c>
      <c r="M12" s="5"/>
      <c r="N12" s="5" t="s">
        <v>17</v>
      </c>
      <c r="O12" s="5" t="n">
        <v>100</v>
      </c>
      <c r="P12" s="5"/>
      <c r="Q12" s="5" t="s">
        <v>17</v>
      </c>
      <c r="R12" s="5" t="n">
        <f aca="false">EXP(1)^((-60952 + 1.52*(F12+273.15) - 1741*(G12/1000)) / ($W$1*(F12+273.15)))</f>
        <v>4.06130455982354E-005</v>
      </c>
      <c r="S12" s="0" t="n">
        <f aca="false">R12*30/100</f>
        <v>1.21839136794706E-005</v>
      </c>
      <c r="T12" s="6" t="s">
        <v>18</v>
      </c>
    </row>
    <row collapsed="false" customFormat="false" customHeight="true" hidden="false" ht="12.65" outlineLevel="0" r="13">
      <c r="A13" s="5" t="n">
        <v>12</v>
      </c>
      <c r="B13" s="5" t="s">
        <v>30</v>
      </c>
      <c r="C13" s="5" t="s">
        <v>22</v>
      </c>
      <c r="D13" s="5"/>
      <c r="E13" s="5"/>
      <c r="F13" s="5" t="n">
        <v>400</v>
      </c>
      <c r="G13" s="5" t="n">
        <v>3000</v>
      </c>
      <c r="H13" s="5" t="n">
        <v>1</v>
      </c>
      <c r="I13" s="5" t="n">
        <v>1000</v>
      </c>
      <c r="J13" s="5"/>
      <c r="K13" s="5" t="s">
        <v>17</v>
      </c>
      <c r="L13" s="5" t="n">
        <v>100</v>
      </c>
      <c r="M13" s="5"/>
      <c r="N13" s="5" t="s">
        <v>17</v>
      </c>
      <c r="O13" s="5" t="n">
        <v>100</v>
      </c>
      <c r="P13" s="5"/>
      <c r="Q13" s="5" t="s">
        <v>17</v>
      </c>
      <c r="R13" s="5" t="n">
        <f aca="false">EXP(1)^((-60952 + 1.52*(F13+273.15) - 1741*(G13/1000)) / ($W$1*(F13+273.15)))</f>
        <v>8.8006559762167E-006</v>
      </c>
      <c r="S13" s="0" t="n">
        <f aca="false">R13*30/100</f>
        <v>2.64019679286501E-006</v>
      </c>
      <c r="T13" s="6" t="s">
        <v>18</v>
      </c>
    </row>
    <row collapsed="false" customFormat="false" customHeight="true" hidden="false" ht="12.65" outlineLevel="0" r="14">
      <c r="A14" s="5" t="n">
        <v>13</v>
      </c>
      <c r="B14" s="5" t="s">
        <v>31</v>
      </c>
      <c r="C14" s="5" t="s">
        <v>22</v>
      </c>
      <c r="D14" s="5"/>
      <c r="E14" s="5"/>
      <c r="F14" s="5" t="n">
        <v>300</v>
      </c>
      <c r="G14" s="5" t="n">
        <v>3000</v>
      </c>
      <c r="H14" s="5" t="n">
        <v>1</v>
      </c>
      <c r="I14" s="5" t="n">
        <v>1000</v>
      </c>
      <c r="J14" s="5"/>
      <c r="K14" s="5" t="s">
        <v>17</v>
      </c>
      <c r="L14" s="5" t="n">
        <v>100</v>
      </c>
      <c r="M14" s="5"/>
      <c r="N14" s="5" t="s">
        <v>17</v>
      </c>
      <c r="O14" s="5" t="n">
        <v>100</v>
      </c>
      <c r="P14" s="5"/>
      <c r="Q14" s="5" t="s">
        <v>17</v>
      </c>
      <c r="R14" s="5" t="n">
        <f aca="false">EXP(1)^((-60952 + 1.52*(F14+273.15) - 1741*(G14/1000)) / ($W$1*(F14+273.15)))</f>
        <v>1.1184330977643E-006</v>
      </c>
      <c r="S14" s="0" t="n">
        <f aca="false">R14*30/100</f>
        <v>3.35529929329289E-007</v>
      </c>
      <c r="T14" s="6" t="s">
        <v>18</v>
      </c>
      <c r="U14" s="0" t="n">
        <f aca="false">((-60952 + 1.52*(F14+273.15) - 1741*(G14/1000)) / ($W$1*(F14+273.15)))</f>
        <v>-13.7035818720526</v>
      </c>
      <c r="V14" s="0" t="n">
        <f aca="false">(-60952 + 1.52*(F14+273.15) - 1741*(G14/1000))</f>
        <v>-65303.812</v>
      </c>
    </row>
    <row collapsed="false" customFormat="false" customHeight="true" hidden="false" ht="12.65" outlineLevel="0" r="15">
      <c r="A15" s="0" t="n">
        <v>14</v>
      </c>
      <c r="B15" s="0" t="s">
        <v>32</v>
      </c>
      <c r="C15" s="0" t="s">
        <v>22</v>
      </c>
      <c r="F15" s="0" t="n">
        <v>700</v>
      </c>
      <c r="G15" s="0" t="n">
        <v>2000</v>
      </c>
      <c r="H15" s="0" t="n">
        <v>1</v>
      </c>
      <c r="I15" s="0" t="n">
        <v>1000</v>
      </c>
      <c r="K15" s="0" t="s">
        <v>17</v>
      </c>
      <c r="L15" s="0" t="n">
        <v>100</v>
      </c>
      <c r="N15" s="0" t="s">
        <v>17</v>
      </c>
      <c r="O15" s="0" t="n">
        <v>100</v>
      </c>
      <c r="Q15" s="0" t="s">
        <v>17</v>
      </c>
      <c r="R15" s="0" t="n">
        <f aca="false">EXP(1)^((-60952 + 1.52*(F15+273.15) - 1741*(G15/1000)) / ($W$1*(F15+273.15)))</f>
        <v>0.000417762057198673</v>
      </c>
      <c r="S15" s="0" t="n">
        <f aca="false">R15*30/100</f>
        <v>0.000125328617159602</v>
      </c>
      <c r="T15" s="2" t="s">
        <v>18</v>
      </c>
    </row>
    <row collapsed="false" customFormat="false" customHeight="true" hidden="false" ht="12.65" outlineLevel="0" r="16">
      <c r="A16" s="0" t="n">
        <v>15</v>
      </c>
      <c r="B16" s="0" t="s">
        <v>33</v>
      </c>
      <c r="C16" s="0" t="s">
        <v>22</v>
      </c>
      <c r="F16" s="0" t="n">
        <v>600</v>
      </c>
      <c r="G16" s="0" t="n">
        <v>2000</v>
      </c>
      <c r="H16" s="0" t="n">
        <v>1</v>
      </c>
      <c r="I16" s="0" t="n">
        <v>1000</v>
      </c>
      <c r="K16" s="0" t="s">
        <v>17</v>
      </c>
      <c r="L16" s="0" t="n">
        <v>100</v>
      </c>
      <c r="N16" s="0" t="s">
        <v>17</v>
      </c>
      <c r="O16" s="0" t="n">
        <v>100</v>
      </c>
      <c r="Q16" s="0" t="s">
        <v>17</v>
      </c>
      <c r="R16" s="0" t="n">
        <f aca="false">EXP(1)^((-60952 + 1.52*(F16+273.15) - 1741*(G16/1000)) / ($W$1*(F16+273.15)))</f>
        <v>0.000167817912811358</v>
      </c>
      <c r="S16" s="0" t="n">
        <f aca="false">R16*30/100</f>
        <v>5.03453738434074E-005</v>
      </c>
      <c r="T16" s="2" t="s">
        <v>18</v>
      </c>
    </row>
    <row collapsed="false" customFormat="false" customHeight="true" hidden="false" ht="12.65" outlineLevel="0" r="17">
      <c r="A17" s="0" t="n">
        <v>16</v>
      </c>
      <c r="B17" s="0" t="s">
        <v>34</v>
      </c>
      <c r="C17" s="0" t="s">
        <v>22</v>
      </c>
      <c r="F17" s="0" t="n">
        <v>500</v>
      </c>
      <c r="G17" s="0" t="n">
        <v>2000</v>
      </c>
      <c r="H17" s="0" t="n">
        <v>1</v>
      </c>
      <c r="I17" s="0" t="n">
        <v>1000</v>
      </c>
      <c r="K17" s="0" t="s">
        <v>17</v>
      </c>
      <c r="L17" s="0" t="n">
        <v>100</v>
      </c>
      <c r="N17" s="0" t="s">
        <v>17</v>
      </c>
      <c r="O17" s="0" t="n">
        <v>100</v>
      </c>
      <c r="Q17" s="0" t="s">
        <v>17</v>
      </c>
      <c r="R17" s="0" t="n">
        <f aca="false">EXP(1)^((-60952 + 1.52*(F17+273.15) - 1741*(G17/1000)) / ($W$1*(F17+273.15)))</f>
        <v>5.32458915126763E-005</v>
      </c>
      <c r="S17" s="0" t="n">
        <f aca="false">R17*30/100</f>
        <v>1.59737674538029E-005</v>
      </c>
      <c r="T17" s="2" t="s">
        <v>18</v>
      </c>
    </row>
    <row collapsed="false" customFormat="false" customHeight="false" hidden="false" ht="12.65" outlineLevel="0" r="18">
      <c r="A18" s="0" t="n">
        <v>17</v>
      </c>
      <c r="B18" s="0" t="s">
        <v>35</v>
      </c>
      <c r="C18" s="0" t="s">
        <v>22</v>
      </c>
      <c r="F18" s="0" t="n">
        <v>400</v>
      </c>
      <c r="G18" s="0" t="n">
        <v>2000</v>
      </c>
      <c r="H18" s="0" t="n">
        <v>1</v>
      </c>
      <c r="I18" s="0" t="n">
        <v>1000</v>
      </c>
      <c r="K18" s="0" t="s">
        <v>17</v>
      </c>
      <c r="L18" s="0" t="n">
        <v>100</v>
      </c>
      <c r="N18" s="0" t="s">
        <v>17</v>
      </c>
      <c r="O18" s="0" t="n">
        <v>100</v>
      </c>
      <c r="Q18" s="0" t="s">
        <v>17</v>
      </c>
      <c r="R18" s="0" t="n">
        <f aca="false">EXP(1)^((-60952 + 1.52*(F18+273.15) - 1741*(G18/1000)) / ($W$1*(F18+273.15)))</f>
        <v>1.20118180171824E-005</v>
      </c>
      <c r="S18" s="0" t="n">
        <f aca="false">R18*30/100</f>
        <v>3.60354540515473E-006</v>
      </c>
      <c r="T18" s="2" t="s">
        <v>18</v>
      </c>
    </row>
    <row collapsed="false" customFormat="true" customHeight="false" hidden="false" ht="12.65" outlineLevel="0" r="19" s="7">
      <c r="A19" s="7" t="n">
        <v>18</v>
      </c>
      <c r="B19" s="7" t="s">
        <v>36</v>
      </c>
      <c r="C19" s="7" t="s">
        <v>22</v>
      </c>
      <c r="F19" s="7" t="n">
        <v>300</v>
      </c>
      <c r="G19" s="7" t="n">
        <v>2000</v>
      </c>
      <c r="H19" s="7" t="n">
        <v>1</v>
      </c>
      <c r="I19" s="7" t="n">
        <v>1000</v>
      </c>
      <c r="K19" s="7" t="s">
        <v>17</v>
      </c>
      <c r="L19" s="7" t="n">
        <v>100</v>
      </c>
      <c r="N19" s="7" t="s">
        <v>17</v>
      </c>
      <c r="O19" s="7" t="n">
        <v>100</v>
      </c>
      <c r="Q19" s="7" t="s">
        <v>17</v>
      </c>
      <c r="R19" s="7" t="n">
        <f aca="false">EXP(1)^((-60952 + 1.52*(F19+273.15) - 1741*(G19/1000)) / ($W$1*(F19+273.15)))</f>
        <v>1.61166250287008E-006</v>
      </c>
      <c r="S19" s="0" t="n">
        <f aca="false">R19*30/100</f>
        <v>4.83498750861023E-007</v>
      </c>
      <c r="T19" s="8" t="s">
        <v>18</v>
      </c>
    </row>
    <row collapsed="false" customFormat="true" customHeight="false" hidden="false" ht="12.65" outlineLevel="0" r="20" s="7">
      <c r="A20" s="7" t="n">
        <v>19</v>
      </c>
      <c r="B20" s="7" t="s">
        <v>37</v>
      </c>
      <c r="C20" s="7" t="s">
        <v>22</v>
      </c>
      <c r="F20" s="7" t="n">
        <v>700</v>
      </c>
      <c r="G20" s="7" t="n">
        <v>1000</v>
      </c>
      <c r="H20" s="7" t="n">
        <v>1</v>
      </c>
      <c r="I20" s="7" t="n">
        <v>1000</v>
      </c>
      <c r="K20" s="7" t="s">
        <v>17</v>
      </c>
      <c r="L20" s="7" t="n">
        <v>100</v>
      </c>
      <c r="N20" s="7" t="s">
        <v>17</v>
      </c>
      <c r="O20" s="7" t="n">
        <v>100</v>
      </c>
      <c r="Q20" s="7" t="s">
        <v>17</v>
      </c>
      <c r="R20" s="7" t="n">
        <f aca="false">EXP(1)^((-60952 + 1.52*(F20+273.15) - 1741*(G20/1000)) / ($W$1*(F20+273.15)))</f>
        <v>0.000518055607807806</v>
      </c>
      <c r="S20" s="0" t="n">
        <f aca="false">R20*30/100</f>
        <v>0.000155416682342342</v>
      </c>
      <c r="T20" s="8" t="s">
        <v>18</v>
      </c>
    </row>
    <row collapsed="false" customFormat="true" customHeight="false" hidden="false" ht="12.65" outlineLevel="0" r="21" s="7">
      <c r="A21" s="7" t="n">
        <v>20</v>
      </c>
      <c r="B21" s="7" t="s">
        <v>38</v>
      </c>
      <c r="C21" s="7" t="s">
        <v>22</v>
      </c>
      <c r="F21" s="7" t="n">
        <v>600</v>
      </c>
      <c r="G21" s="7" t="n">
        <v>1000</v>
      </c>
      <c r="H21" s="7" t="n">
        <v>1</v>
      </c>
      <c r="I21" s="7" t="n">
        <v>1000</v>
      </c>
      <c r="K21" s="7" t="s">
        <v>17</v>
      </c>
      <c r="L21" s="7" t="n">
        <v>100</v>
      </c>
      <c r="N21" s="7" t="s">
        <v>17</v>
      </c>
      <c r="O21" s="7" t="n">
        <v>100</v>
      </c>
      <c r="Q21" s="7" t="s">
        <v>17</v>
      </c>
      <c r="R21" s="7" t="n">
        <f aca="false">EXP(1)^((-60952 + 1.52*(F21+273.15) - 1741*(G21/1000)) / ($W$1*(F21+273.15)))</f>
        <v>0.000213298612558728</v>
      </c>
      <c r="S21" s="0" t="n">
        <f aca="false">R21*30/100</f>
        <v>6.39895837676185E-005</v>
      </c>
      <c r="T21" s="8" t="s">
        <v>18</v>
      </c>
    </row>
    <row collapsed="false" customFormat="true" customHeight="false" hidden="false" ht="12.65" outlineLevel="0" r="22" s="7">
      <c r="A22" s="7" t="n">
        <v>21</v>
      </c>
      <c r="B22" s="7" t="s">
        <v>39</v>
      </c>
      <c r="C22" s="7" t="s">
        <v>22</v>
      </c>
      <c r="F22" s="7" t="n">
        <v>500</v>
      </c>
      <c r="G22" s="7" t="n">
        <v>1000</v>
      </c>
      <c r="H22" s="7" t="n">
        <v>1</v>
      </c>
      <c r="I22" s="7" t="n">
        <v>1000</v>
      </c>
      <c r="K22" s="7" t="s">
        <v>17</v>
      </c>
      <c r="L22" s="7" t="n">
        <v>100</v>
      </c>
      <c r="N22" s="7" t="s">
        <v>17</v>
      </c>
      <c r="O22" s="7" t="n">
        <v>100</v>
      </c>
      <c r="Q22" s="7" t="s">
        <v>17</v>
      </c>
      <c r="R22" s="7" t="n">
        <f aca="false">EXP(1)^((-60952 + 1.52*(F22+273.15) - 1741*(G22/1000)) / ($W$1*(F22+273.15)))</f>
        <v>6.98082333205487E-005</v>
      </c>
      <c r="S22" s="0" t="n">
        <f aca="false">R22*30/100</f>
        <v>2.09424699961646E-005</v>
      </c>
      <c r="T22" s="8" t="s">
        <v>18</v>
      </c>
    </row>
    <row collapsed="false" customFormat="false" customHeight="false" hidden="false" ht="12.65" outlineLevel="0" r="23">
      <c r="A23" s="0" t="n">
        <v>22</v>
      </c>
      <c r="B23" s="0" t="s">
        <v>40</v>
      </c>
      <c r="C23" s="0" t="s">
        <v>22</v>
      </c>
      <c r="F23" s="0" t="n">
        <v>400</v>
      </c>
      <c r="G23" s="0" t="n">
        <v>1000</v>
      </c>
      <c r="H23" s="0" t="n">
        <v>1</v>
      </c>
      <c r="I23" s="0" t="n">
        <v>1000</v>
      </c>
      <c r="K23" s="0" t="s">
        <v>17</v>
      </c>
      <c r="L23" s="0" t="n">
        <v>100</v>
      </c>
      <c r="N23" s="0" t="s">
        <v>17</v>
      </c>
      <c r="O23" s="0" t="n">
        <v>100</v>
      </c>
      <c r="Q23" s="0" t="s">
        <v>17</v>
      </c>
      <c r="R23" s="0" t="n">
        <f aca="false">EXP(1)^((-60952 + 1.52*(F23+273.15) - 1741*(G23/1000)) / ($W$1*(F23+273.15)))</f>
        <v>1.63946610875175E-005</v>
      </c>
      <c r="S23" s="0" t="n">
        <f aca="false">R23*30/100</f>
        <v>4.91839832625526E-006</v>
      </c>
      <c r="T23" s="2" t="s">
        <v>18</v>
      </c>
    </row>
    <row collapsed="false" customFormat="false" customHeight="false" hidden="false" ht="12.65" outlineLevel="0" r="24">
      <c r="A24" s="0" t="n">
        <v>23</v>
      </c>
      <c r="B24" s="0" t="s">
        <v>41</v>
      </c>
      <c r="C24" s="0" t="s">
        <v>22</v>
      </c>
      <c r="F24" s="0" t="n">
        <v>300</v>
      </c>
      <c r="G24" s="0" t="n">
        <v>1000</v>
      </c>
      <c r="H24" s="0" t="n">
        <v>1</v>
      </c>
      <c r="I24" s="0" t="n">
        <v>1000</v>
      </c>
      <c r="K24" s="0" t="s">
        <v>17</v>
      </c>
      <c r="L24" s="0" t="n">
        <v>100</v>
      </c>
      <c r="N24" s="0" t="s">
        <v>17</v>
      </c>
      <c r="O24" s="0" t="n">
        <v>100</v>
      </c>
      <c r="Q24" s="0" t="s">
        <v>17</v>
      </c>
      <c r="R24" s="0" t="n">
        <f aca="false">EXP(1)^((-60952 + 1.52*(F24+273.15) - 1741*(G24/1000)) / ($W$1*(F24+273.15)))</f>
        <v>2.322406255993E-006</v>
      </c>
      <c r="S24" s="0" t="n">
        <f aca="false">R24*30/100</f>
        <v>6.967218767979E-007</v>
      </c>
      <c r="T24" s="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S5:S24 A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