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te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K7" i="1" s="1"/>
  <c r="H7" i="1"/>
  <c r="I7" i="1"/>
  <c r="J7" i="1"/>
  <c r="F8" i="1"/>
  <c r="G8" i="1"/>
  <c r="K8" i="1" s="1"/>
  <c r="H8" i="1"/>
  <c r="I8" i="1"/>
  <c r="J8" i="1"/>
  <c r="F9" i="1"/>
  <c r="F7" i="1" s="1"/>
  <c r="G9" i="1"/>
  <c r="K9" i="1" s="1"/>
  <c r="H9" i="1"/>
  <c r="I9" i="1"/>
  <c r="J9" i="1"/>
  <c r="F10" i="1"/>
  <c r="G10" i="1"/>
  <c r="H10" i="1"/>
  <c r="I10" i="1"/>
  <c r="J10" i="1"/>
  <c r="F11" i="1"/>
  <c r="G11" i="1"/>
  <c r="K11" i="1" s="1"/>
  <c r="H11" i="1"/>
  <c r="I11" i="1"/>
  <c r="J11" i="1"/>
  <c r="F12" i="1"/>
  <c r="G12" i="1"/>
  <c r="K12" i="1" s="1"/>
  <c r="H12" i="1"/>
  <c r="I12" i="1"/>
  <c r="J12" i="1"/>
  <c r="F13" i="1"/>
  <c r="G13" i="1"/>
  <c r="K13" i="1" s="1"/>
  <c r="H13" i="1"/>
  <c r="I13" i="1"/>
  <c r="J13" i="1"/>
  <c r="F14" i="1"/>
  <c r="G14" i="1"/>
  <c r="K14" i="1" s="1"/>
  <c r="H14" i="1"/>
  <c r="I14" i="1"/>
  <c r="J14" i="1"/>
  <c r="F15" i="1"/>
  <c r="G15" i="1"/>
  <c r="K15" i="1" s="1"/>
  <c r="H15" i="1"/>
  <c r="I15" i="1"/>
  <c r="J15" i="1"/>
  <c r="F16" i="1"/>
  <c r="G16" i="1"/>
  <c r="H16" i="1"/>
  <c r="I16" i="1"/>
  <c r="J16" i="1"/>
  <c r="L11" i="1" l="1"/>
  <c r="L12" i="1"/>
  <c r="L13" i="1"/>
  <c r="L8" i="1"/>
  <c r="K16" i="1"/>
  <c r="L16" i="1" s="1"/>
  <c r="L9" i="1"/>
  <c r="L14" i="1"/>
  <c r="L7" i="1"/>
  <c r="L15" i="1"/>
  <c r="K10" i="1"/>
  <c r="L10" i="1" s="1"/>
  <c r="L18" i="1"/>
  <c r="D4" i="1"/>
  <c r="E8" i="1"/>
  <c r="E9" i="1"/>
  <c r="E10" i="1"/>
  <c r="E11" i="1"/>
  <c r="E12" i="1"/>
  <c r="E13" i="1"/>
  <c r="E14" i="1"/>
  <c r="E15" i="1"/>
  <c r="E16" i="1"/>
  <c r="E7" i="1"/>
  <c r="L17" i="1" l="1"/>
</calcChain>
</file>

<file path=xl/sharedStrings.xml><?xml version="1.0" encoding="utf-8"?>
<sst xmlns="http://schemas.openxmlformats.org/spreadsheetml/2006/main" count="92" uniqueCount="75">
  <si>
    <t>DAFTAR PEMBELIAN TIKET PESAWAT</t>
  </si>
  <si>
    <t>NO.</t>
  </si>
  <si>
    <t>KODE TIKET</t>
  </si>
  <si>
    <t>NAMA PENUMPANG</t>
  </si>
  <si>
    <t>TGL. PEMBELIAN</t>
  </si>
  <si>
    <t>TUJUAN</t>
  </si>
  <si>
    <t>HARGA</t>
  </si>
  <si>
    <t>KELAS</t>
  </si>
  <si>
    <t>MENU</t>
  </si>
  <si>
    <t>HARGA MENU</t>
  </si>
  <si>
    <t>DISKON</t>
  </si>
  <si>
    <t>HARGA JUAL</t>
  </si>
  <si>
    <t>BBBY-P1-035</t>
  </si>
  <si>
    <t>DDDZ-P3-036</t>
  </si>
  <si>
    <t>AAAZ-P3-037</t>
  </si>
  <si>
    <t>AAAY-P2-038</t>
  </si>
  <si>
    <t>BBBX-P1-039</t>
  </si>
  <si>
    <t>BBBX-P2-040</t>
  </si>
  <si>
    <t>DDDY-P1-041</t>
  </si>
  <si>
    <t>DDDY-P3-042</t>
  </si>
  <si>
    <t>CCCX-P1-043</t>
  </si>
  <si>
    <t>CCCX-P3-044</t>
  </si>
  <si>
    <t>TOTAL PEMBELIAN</t>
  </si>
  <si>
    <t>JUMLAH PEMBELIAN TIKET VIP</t>
  </si>
  <si>
    <t>The Weeknd</t>
  </si>
  <si>
    <t>Bruno Mars</t>
  </si>
  <si>
    <t>Elton John</t>
  </si>
  <si>
    <t>Rihanna</t>
  </si>
  <si>
    <t>Lana Del Rey</t>
  </si>
  <si>
    <t>Calvin Harris</t>
  </si>
  <si>
    <t>Cardi B.</t>
  </si>
  <si>
    <t>Iggy Azalea</t>
  </si>
  <si>
    <t>Taylor Swift</t>
  </si>
  <si>
    <t>Adele</t>
  </si>
  <si>
    <t>TABEL MENU MAKANAN</t>
  </si>
  <si>
    <t>KODE</t>
  </si>
  <si>
    <t>P1</t>
  </si>
  <si>
    <t>PAKET A</t>
  </si>
  <si>
    <t>PAKET B</t>
  </si>
  <si>
    <t>PAKET C</t>
  </si>
  <si>
    <t>AAA</t>
  </si>
  <si>
    <t>BBB</t>
  </si>
  <si>
    <t>CCC</t>
  </si>
  <si>
    <t>DDD</t>
  </si>
  <si>
    <t>TABEL KELAS</t>
  </si>
  <si>
    <t>X</t>
  </si>
  <si>
    <t>Y</t>
  </si>
  <si>
    <t>Z</t>
  </si>
  <si>
    <t>VIP</t>
  </si>
  <si>
    <t>BISNIS</t>
  </si>
  <si>
    <t>EKONOMI</t>
  </si>
  <si>
    <t>KETERANGAN RUMUS</t>
  </si>
  <si>
    <t>TANGGAL KEBERANGKATAN</t>
  </si>
  <si>
    <t>JUMLAH PEMBELIAN KELAS VIP</t>
  </si>
  <si>
    <t>: Diambil dari kolom Diskon pada Tabel Kelas berdasarkan karakter keempat pada Kode Tiket</t>
  </si>
  <si>
    <t>: Jumlah pembelian tiket kelas VIP</t>
  </si>
  <si>
    <t>: Total keseluruhan dari Harga Jual</t>
  </si>
  <si>
    <t>: Diambil dari Harga + Harga Menu - Diskon</t>
  </si>
  <si>
    <t>: Diambil dari kolom Harga pada Tabel Menu Makanan berdasarkan karakter keenam dan ketujuh pada Kode Tiket</t>
  </si>
  <si>
    <t>: Diambil dari kolom Menu pada Tabel Menu Makanan berdasarkan karakter keenam dan ketujuh pada Kode Tiket</t>
  </si>
  <si>
    <t xml:space="preserve">: Diambil dari kolom Kelas pada Tabel Kelas berdasarkan karakter keempat pada Kode Tiket
</t>
  </si>
  <si>
    <t>: Diambil dari kolom Harga pada Tabel Tujuan berdasarkan 3 karakter pertama pada Kode Tiket</t>
  </si>
  <si>
    <t>: Diambil dari kolom Tujuan pada Tabel Tujuan berdasarkan 3 karakter pertama pada Kode Tiket</t>
  </si>
  <si>
    <t>: Tanggal hari ini</t>
  </si>
  <si>
    <t>KETERANGAN WARNA</t>
  </si>
  <si>
    <t>: TAHAP 1</t>
  </si>
  <si>
    <t>: TAHAP 2</t>
  </si>
  <si>
    <t>: TAHAP 3</t>
  </si>
  <si>
    <t>TGL. KEBERANGKATAN</t>
  </si>
  <si>
    <t>P2</t>
  </si>
  <si>
    <t>P3</t>
  </si>
  <si>
    <t>JAKARTA-MEDAN</t>
  </si>
  <si>
    <t>JAKARTA-DENPASAR</t>
  </si>
  <si>
    <t>SOLO-PONTIANAK</t>
  </si>
  <si>
    <t>SEMARANG-PALEMBANG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</si>
</sst>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6" xfId="0" applyFont="1" applyFill="1" applyBorder="1"/>
    <xf numFmtId="0" fontId="0" fillId="4" borderId="7" xfId="0" applyFill="1" applyBorder="1"/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5" fontId="4" fillId="0" borderId="7" xfId="0" applyNumberFormat="1" applyFont="1" applyBorder="1" applyAlignment="1">
      <alignment horizontal="center" vertical="center"/>
    </xf>
    <xf numFmtId="0" fontId="2" fillId="0" borderId="7" xfId="0" applyFont="1" applyBorder="1"/>
    <xf numFmtId="0" fontId="1" fillId="6" borderId="3" xfId="0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9" xfId="0" applyBorder="1" applyAlignment="1">
      <alignment horizontal="center" vertical="center"/>
    </xf>
    <xf numFmtId="0" fontId="1" fillId="6" borderId="6" xfId="0" applyFont="1" applyFill="1" applyBorder="1"/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9" borderId="0" xfId="0" applyFill="1"/>
    <xf numFmtId="0" fontId="0" fillId="6" borderId="0" xfId="0" applyFill="1"/>
    <xf numFmtId="0" fontId="0" fillId="7" borderId="0" xfId="0" applyFill="1"/>
    <xf numFmtId="0" fontId="2" fillId="4" borderId="20" xfId="0" applyFont="1" applyFill="1" applyBorder="1" applyAlignment="1">
      <alignment horizontal="left" vertical="center"/>
    </xf>
    <xf numFmtId="0" fontId="2" fillId="4" borderId="21" xfId="0" applyFont="1" applyFill="1" applyBorder="1" applyAlignment="1">
      <alignment horizontal="left" vertical="center"/>
    </xf>
    <xf numFmtId="0" fontId="2" fillId="4" borderId="2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Border="1"/>
    <xf numFmtId="14" fontId="7" fillId="0" borderId="2" xfId="0" applyNumberFormat="1" applyFont="1" applyBorder="1" applyAlignment="1">
      <alignment horizontal="center" vertical="center"/>
    </xf>
    <xf numFmtId="0" fontId="5" fillId="9" borderId="17" xfId="0" applyFont="1" applyFill="1" applyBorder="1" applyAlignment="1">
      <alignment horizontal="left" vertical="center"/>
    </xf>
    <xf numFmtId="0" fontId="5" fillId="9" borderId="19" xfId="0" applyFont="1" applyFill="1" applyBorder="1" applyAlignment="1">
      <alignment horizontal="left" vertical="center"/>
    </xf>
    <xf numFmtId="0" fontId="5" fillId="9" borderId="24" xfId="0" applyFont="1" applyFill="1" applyBorder="1" applyAlignment="1">
      <alignment horizontal="left"/>
    </xf>
    <xf numFmtId="0" fontId="5" fillId="9" borderId="18" xfId="0" applyFont="1" applyFill="1" applyBorder="1" applyAlignment="1">
      <alignment horizontal="left"/>
    </xf>
    <xf numFmtId="0" fontId="5" fillId="9" borderId="30" xfId="0" applyFont="1" applyFill="1" applyBorder="1" applyAlignment="1">
      <alignment horizontal="left"/>
    </xf>
    <xf numFmtId="0" fontId="5" fillId="9" borderId="25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left" vertical="center"/>
    </xf>
    <xf numFmtId="0" fontId="5" fillId="9" borderId="27" xfId="0" applyFont="1" applyFill="1" applyBorder="1" applyAlignment="1">
      <alignment horizontal="left"/>
    </xf>
    <xf numFmtId="0" fontId="5" fillId="9" borderId="28" xfId="0" applyFont="1" applyFill="1" applyBorder="1" applyAlignment="1">
      <alignment horizontal="left"/>
    </xf>
    <xf numFmtId="0" fontId="5" fillId="9" borderId="29" xfId="0" applyFont="1" applyFill="1" applyBorder="1" applyAlignment="1">
      <alignment horizontal="left"/>
    </xf>
    <xf numFmtId="0" fontId="5" fillId="9" borderId="27" xfId="0" applyFont="1" applyFill="1" applyBorder="1"/>
    <xf numFmtId="0" fontId="5" fillId="9" borderId="28" xfId="0" applyFont="1" applyFill="1" applyBorder="1"/>
    <xf numFmtId="0" fontId="5" fillId="9" borderId="29" xfId="0" applyFont="1" applyFill="1" applyBorder="1"/>
    <xf numFmtId="0" fontId="5" fillId="8" borderId="25" xfId="0" applyFont="1" applyFill="1" applyBorder="1" applyAlignment="1">
      <alignment horizontal="left" vertical="center"/>
    </xf>
    <xf numFmtId="0" fontId="5" fillId="8" borderId="26" xfId="0" applyFont="1" applyFill="1" applyBorder="1" applyAlignment="1">
      <alignment horizontal="left" vertical="center"/>
    </xf>
    <xf numFmtId="0" fontId="5" fillId="8" borderId="27" xfId="0" applyFont="1" applyFill="1" applyBorder="1" applyAlignment="1">
      <alignment horizontal="left"/>
    </xf>
    <xf numFmtId="0" fontId="5" fillId="8" borderId="28" xfId="0" applyFont="1" applyFill="1" applyBorder="1" applyAlignment="1">
      <alignment horizontal="left"/>
    </xf>
    <xf numFmtId="0" fontId="5" fillId="8" borderId="29" xfId="0" applyFont="1" applyFill="1" applyBorder="1" applyAlignment="1">
      <alignment horizontal="left"/>
    </xf>
    <xf numFmtId="0" fontId="5" fillId="6" borderId="25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left" vertical="center"/>
    </xf>
    <xf numFmtId="0" fontId="5" fillId="6" borderId="27" xfId="0" applyFont="1" applyFill="1" applyBorder="1" applyAlignment="1">
      <alignment horizontal="left"/>
    </xf>
    <xf numFmtId="0" fontId="5" fillId="6" borderId="28" xfId="0" applyFont="1" applyFill="1" applyBorder="1" applyAlignment="1">
      <alignment horizontal="left"/>
    </xf>
    <xf numFmtId="0" fontId="5" fillId="6" borderId="29" xfId="0" applyFont="1" applyFill="1" applyBorder="1" applyAlignment="1">
      <alignment horizontal="left"/>
    </xf>
    <xf numFmtId="0" fontId="5" fillId="6" borderId="31" xfId="0" applyFont="1" applyFill="1" applyBorder="1" applyAlignment="1">
      <alignment horizontal="left" vertical="center"/>
    </xf>
    <xf numFmtId="0" fontId="5" fillId="6" borderId="32" xfId="0" applyFont="1" applyFill="1" applyBorder="1" applyAlignment="1">
      <alignment horizontal="left" vertical="center"/>
    </xf>
    <xf numFmtId="0" fontId="5" fillId="6" borderId="33" xfId="0" applyFont="1" applyFill="1" applyBorder="1" applyAlignment="1">
      <alignment horizontal="left"/>
    </xf>
    <xf numFmtId="0" fontId="5" fillId="6" borderId="34" xfId="0" applyFont="1" applyFill="1" applyBorder="1" applyAlignment="1">
      <alignment horizontal="left"/>
    </xf>
    <xf numFmtId="0" fontId="5" fillId="6" borderId="35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3" fontId="4" fillId="3" borderId="12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7" xfId="0" applyFont="1" applyBorder="1"/>
    <xf numFmtId="0" fontId="2" fillId="0" borderId="9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3" xfId="0" applyFont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topLeftCell="C1" zoomScaleNormal="100" workbookViewId="0">
      <selection activeCell="L18" sqref="L18"/>
    </sheetView>
  </sheetViews>
  <sheetFormatPr defaultRowHeight="15" x14ac:dyDescent="0.25"/>
  <cols>
    <col min="2" max="2" width="11.28515625" customWidth="1"/>
    <col min="3" max="3" width="31.7109375" customWidth="1"/>
    <col min="4" max="4" width="33" customWidth="1"/>
    <col min="5" max="5" width="24.5703125" customWidth="1"/>
    <col min="6" max="6" width="26.85546875" customWidth="1"/>
    <col min="7" max="7" width="25.7109375" customWidth="1"/>
    <col min="8" max="8" width="16.5703125" customWidth="1"/>
    <col min="9" max="9" width="13.42578125" customWidth="1"/>
    <col min="10" max="10" width="23.85546875" customWidth="1"/>
    <col min="11" max="11" width="14.7109375" customWidth="1"/>
    <col min="12" max="12" width="20.7109375" customWidth="1"/>
  </cols>
  <sheetData>
    <row r="1" spans="2:12" ht="21" customHeight="1" thickBot="1" x14ac:dyDescent="0.3"/>
    <row r="2" spans="2:12" ht="31.5" customHeight="1" thickBot="1" x14ac:dyDescent="0.3">
      <c r="B2" s="93" t="s">
        <v>0</v>
      </c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2:12" ht="21.75" customHeight="1" thickBot="1" x14ac:dyDescent="0.3"/>
    <row r="4" spans="2:12" ht="21.75" thickBot="1" x14ac:dyDescent="0.4">
      <c r="B4" s="91" t="s">
        <v>68</v>
      </c>
      <c r="C4" s="91"/>
      <c r="D4" s="46">
        <f ca="1">TODAY()</f>
        <v>45219</v>
      </c>
    </row>
    <row r="5" spans="2:12" ht="15.75" thickBot="1" x14ac:dyDescent="0.3"/>
    <row r="6" spans="2:12" ht="23.25" x14ac:dyDescent="0.25">
      <c r="B6" s="10" t="s">
        <v>1</v>
      </c>
      <c r="C6" s="11" t="s">
        <v>2</v>
      </c>
      <c r="D6" s="11" t="s">
        <v>3</v>
      </c>
      <c r="E6" s="12" t="s">
        <v>4</v>
      </c>
      <c r="F6" s="11" t="s">
        <v>5</v>
      </c>
      <c r="G6" s="11" t="s">
        <v>6</v>
      </c>
      <c r="H6" s="11" t="s">
        <v>7</v>
      </c>
      <c r="I6" s="11" t="s">
        <v>8</v>
      </c>
      <c r="J6" s="11" t="s">
        <v>9</v>
      </c>
      <c r="K6" s="11" t="s">
        <v>10</v>
      </c>
      <c r="L6" s="13" t="s">
        <v>11</v>
      </c>
    </row>
    <row r="7" spans="2:12" ht="23.25" x14ac:dyDescent="0.35">
      <c r="B7" s="14">
        <v>1</v>
      </c>
      <c r="C7" s="5" t="s">
        <v>12</v>
      </c>
      <c r="D7" s="3" t="s">
        <v>24</v>
      </c>
      <c r="E7" s="6">
        <f t="shared" ref="E7:E16" ca="1" si="0">TODAY()</f>
        <v>45219</v>
      </c>
      <c r="F7" s="86" t="str">
        <f>F9</f>
        <v>JAKARTA-MEDAN</v>
      </c>
      <c r="G7" s="2">
        <f t="shared" ref="G7:G16" si="1">VLOOKUP(LEFT(C7,3),$B$27:$D$30,3,FALSE)</f>
        <v>700000</v>
      </c>
      <c r="H7" s="4" t="str">
        <f t="shared" ref="H7:H16" si="2">VLOOKUP(MID(C7,4,1),$G$27:$I$29,2,FALSE)</f>
        <v>BISNIS</v>
      </c>
      <c r="I7" s="4" t="str">
        <f t="shared" ref="I7:I16" si="3">HLOOKUP(MID(C7,6,2),$C$21:$E$23,2,FALSE)</f>
        <v>PAKET A</v>
      </c>
      <c r="J7" s="2">
        <f t="shared" ref="J7:J16" si="4">HLOOKUP(MID(C7,6,2),$C$21:$E$23,3,FALSE)</f>
        <v>25000</v>
      </c>
      <c r="K7" s="2">
        <f t="shared" ref="K7:K16" si="5">VLOOKUP(MID(C7,4,1),$G$27:$I$29,3,FALSE)*G7</f>
        <v>105000</v>
      </c>
      <c r="L7" s="88">
        <f t="shared" ref="L7:L16" si="6">G7+J7-K7</f>
        <v>620000</v>
      </c>
    </row>
    <row r="8" spans="2:12" ht="23.25" x14ac:dyDescent="0.35">
      <c r="B8" s="14">
        <v>2</v>
      </c>
      <c r="C8" s="5" t="s">
        <v>13</v>
      </c>
      <c r="D8" s="3" t="s">
        <v>25</v>
      </c>
      <c r="E8" s="6">
        <f t="shared" ca="1" si="0"/>
        <v>45219</v>
      </c>
      <c r="F8" s="86" t="str">
        <f t="shared" ref="F8:F16" si="7">VLOOKUP(LEFT(C8,3),$B$27:$D$30,2,FALSE)</f>
        <v>SOLO-PONTIANAK</v>
      </c>
      <c r="G8" s="2">
        <f t="shared" si="1"/>
        <v>630000</v>
      </c>
      <c r="H8" s="4" t="str">
        <f t="shared" si="2"/>
        <v>EKONOMI</v>
      </c>
      <c r="I8" s="4" t="str">
        <f t="shared" si="3"/>
        <v>PAKET C</v>
      </c>
      <c r="J8" s="2">
        <f t="shared" si="4"/>
        <v>50000</v>
      </c>
      <c r="K8" s="2">
        <f t="shared" si="5"/>
        <v>63000</v>
      </c>
      <c r="L8" s="88">
        <f t="shared" si="6"/>
        <v>617000</v>
      </c>
    </row>
    <row r="9" spans="2:12" ht="23.25" x14ac:dyDescent="0.35">
      <c r="B9" s="14">
        <v>3</v>
      </c>
      <c r="C9" s="5" t="s">
        <v>14</v>
      </c>
      <c r="D9" s="3" t="s">
        <v>26</v>
      </c>
      <c r="E9" s="6">
        <f t="shared" ca="1" si="0"/>
        <v>45219</v>
      </c>
      <c r="F9" s="86" t="str">
        <f t="shared" si="7"/>
        <v>JAKARTA-MEDAN</v>
      </c>
      <c r="G9" s="2">
        <f t="shared" si="1"/>
        <v>750000</v>
      </c>
      <c r="H9" s="4" t="str">
        <f t="shared" si="2"/>
        <v>EKONOMI</v>
      </c>
      <c r="I9" s="4" t="str">
        <f t="shared" si="3"/>
        <v>PAKET C</v>
      </c>
      <c r="J9" s="2">
        <f t="shared" si="4"/>
        <v>50000</v>
      </c>
      <c r="K9" s="2">
        <f t="shared" si="5"/>
        <v>75000</v>
      </c>
      <c r="L9" s="88">
        <f t="shared" si="6"/>
        <v>725000</v>
      </c>
    </row>
    <row r="10" spans="2:12" ht="23.25" x14ac:dyDescent="0.35">
      <c r="B10" s="14">
        <v>4</v>
      </c>
      <c r="C10" s="5" t="s">
        <v>15</v>
      </c>
      <c r="D10" s="3" t="s">
        <v>27</v>
      </c>
      <c r="E10" s="6">
        <f t="shared" ca="1" si="0"/>
        <v>45219</v>
      </c>
      <c r="F10" s="86" t="str">
        <f t="shared" si="7"/>
        <v>JAKARTA-MEDAN</v>
      </c>
      <c r="G10" s="2">
        <f t="shared" si="1"/>
        <v>750000</v>
      </c>
      <c r="H10" s="4" t="str">
        <f t="shared" si="2"/>
        <v>BISNIS</v>
      </c>
      <c r="I10" s="4" t="str">
        <f t="shared" si="3"/>
        <v>PAKET B</v>
      </c>
      <c r="J10" s="2">
        <f t="shared" si="4"/>
        <v>37500</v>
      </c>
      <c r="K10" s="2">
        <f t="shared" si="5"/>
        <v>112500</v>
      </c>
      <c r="L10" s="88">
        <f t="shared" si="6"/>
        <v>675000</v>
      </c>
    </row>
    <row r="11" spans="2:12" ht="23.25" x14ac:dyDescent="0.35">
      <c r="B11" s="14">
        <v>5</v>
      </c>
      <c r="C11" s="5" t="s">
        <v>16</v>
      </c>
      <c r="D11" s="3" t="s">
        <v>28</v>
      </c>
      <c r="E11" s="6">
        <f t="shared" ca="1" si="0"/>
        <v>45219</v>
      </c>
      <c r="F11" s="86" t="str">
        <f t="shared" si="7"/>
        <v>SEMARANG-PALEMBANG</v>
      </c>
      <c r="G11" s="2">
        <f t="shared" si="1"/>
        <v>700000</v>
      </c>
      <c r="H11" s="4" t="str">
        <f t="shared" si="2"/>
        <v>VIP</v>
      </c>
      <c r="I11" s="4" t="str">
        <f t="shared" si="3"/>
        <v>PAKET A</v>
      </c>
      <c r="J11" s="2">
        <f t="shared" si="4"/>
        <v>25000</v>
      </c>
      <c r="K11" s="2">
        <f t="shared" si="5"/>
        <v>140000</v>
      </c>
      <c r="L11" s="88">
        <f t="shared" si="6"/>
        <v>585000</v>
      </c>
    </row>
    <row r="12" spans="2:12" ht="23.25" x14ac:dyDescent="0.35">
      <c r="B12" s="14">
        <v>6</v>
      </c>
      <c r="C12" s="5" t="s">
        <v>17</v>
      </c>
      <c r="D12" s="3" t="s">
        <v>29</v>
      </c>
      <c r="E12" s="6">
        <f t="shared" ca="1" si="0"/>
        <v>45219</v>
      </c>
      <c r="F12" s="86" t="str">
        <f t="shared" si="7"/>
        <v>SEMARANG-PALEMBANG</v>
      </c>
      <c r="G12" s="2">
        <f t="shared" si="1"/>
        <v>700000</v>
      </c>
      <c r="H12" s="4" t="str">
        <f t="shared" si="2"/>
        <v>VIP</v>
      </c>
      <c r="I12" s="4" t="str">
        <f t="shared" si="3"/>
        <v>PAKET B</v>
      </c>
      <c r="J12" s="2">
        <f t="shared" si="4"/>
        <v>37500</v>
      </c>
      <c r="K12" s="2">
        <f t="shared" si="5"/>
        <v>140000</v>
      </c>
      <c r="L12" s="88">
        <f t="shared" si="6"/>
        <v>597500</v>
      </c>
    </row>
    <row r="13" spans="2:12" ht="23.25" x14ac:dyDescent="0.35">
      <c r="B13" s="14">
        <v>7</v>
      </c>
      <c r="C13" s="5" t="s">
        <v>18</v>
      </c>
      <c r="D13" s="3" t="s">
        <v>30</v>
      </c>
      <c r="E13" s="6">
        <f t="shared" ca="1" si="0"/>
        <v>45219</v>
      </c>
      <c r="F13" s="86" t="str">
        <f t="shared" si="7"/>
        <v>SOLO-PONTIANAK</v>
      </c>
      <c r="G13" s="2">
        <f t="shared" si="1"/>
        <v>630000</v>
      </c>
      <c r="H13" s="4" t="str">
        <f t="shared" si="2"/>
        <v>BISNIS</v>
      </c>
      <c r="I13" s="4" t="str">
        <f t="shared" si="3"/>
        <v>PAKET A</v>
      </c>
      <c r="J13" s="2">
        <f t="shared" si="4"/>
        <v>25000</v>
      </c>
      <c r="K13" s="2">
        <f t="shared" si="5"/>
        <v>94500</v>
      </c>
      <c r="L13" s="88">
        <f t="shared" si="6"/>
        <v>560500</v>
      </c>
    </row>
    <row r="14" spans="2:12" ht="23.25" x14ac:dyDescent="0.35">
      <c r="B14" s="14">
        <v>8</v>
      </c>
      <c r="C14" s="5" t="s">
        <v>19</v>
      </c>
      <c r="D14" s="3" t="s">
        <v>31</v>
      </c>
      <c r="E14" s="6">
        <f t="shared" ca="1" si="0"/>
        <v>45219</v>
      </c>
      <c r="F14" s="86" t="str">
        <f t="shared" si="7"/>
        <v>SOLO-PONTIANAK</v>
      </c>
      <c r="G14" s="2">
        <f t="shared" si="1"/>
        <v>630000</v>
      </c>
      <c r="H14" s="4" t="str">
        <f t="shared" si="2"/>
        <v>BISNIS</v>
      </c>
      <c r="I14" s="4" t="str">
        <f t="shared" si="3"/>
        <v>PAKET C</v>
      </c>
      <c r="J14" s="2">
        <f t="shared" si="4"/>
        <v>50000</v>
      </c>
      <c r="K14" s="2">
        <f t="shared" si="5"/>
        <v>94500</v>
      </c>
      <c r="L14" s="88">
        <f t="shared" si="6"/>
        <v>585500</v>
      </c>
    </row>
    <row r="15" spans="2:12" ht="23.25" x14ac:dyDescent="0.35">
      <c r="B15" s="14">
        <v>9</v>
      </c>
      <c r="C15" s="5" t="s">
        <v>20</v>
      </c>
      <c r="D15" s="45" t="s">
        <v>32</v>
      </c>
      <c r="E15" s="6">
        <f t="shared" ca="1" si="0"/>
        <v>45219</v>
      </c>
      <c r="F15" s="86" t="str">
        <f t="shared" si="7"/>
        <v>JAKARTA-DENPASAR</v>
      </c>
      <c r="G15" s="2">
        <f t="shared" si="1"/>
        <v>650000</v>
      </c>
      <c r="H15" s="4" t="str">
        <f t="shared" si="2"/>
        <v>VIP</v>
      </c>
      <c r="I15" s="4" t="str">
        <f t="shared" si="3"/>
        <v>PAKET A</v>
      </c>
      <c r="J15" s="2">
        <f t="shared" si="4"/>
        <v>25000</v>
      </c>
      <c r="K15" s="2">
        <f t="shared" si="5"/>
        <v>130000</v>
      </c>
      <c r="L15" s="88">
        <f t="shared" si="6"/>
        <v>545000</v>
      </c>
    </row>
    <row r="16" spans="2:12" ht="24" thickBot="1" x14ac:dyDescent="0.4">
      <c r="B16" s="15">
        <v>10</v>
      </c>
      <c r="C16" s="16" t="s">
        <v>21</v>
      </c>
      <c r="D16" s="18" t="s">
        <v>33</v>
      </c>
      <c r="E16" s="17">
        <f t="shared" ca="1" si="0"/>
        <v>45219</v>
      </c>
      <c r="F16" s="87" t="str">
        <f t="shared" si="7"/>
        <v>JAKARTA-DENPASAR</v>
      </c>
      <c r="G16" s="2">
        <f t="shared" si="1"/>
        <v>650000</v>
      </c>
      <c r="H16" s="4" t="str">
        <f t="shared" si="2"/>
        <v>VIP</v>
      </c>
      <c r="I16" s="4" t="str">
        <f t="shared" si="3"/>
        <v>PAKET C</v>
      </c>
      <c r="J16" s="2">
        <f t="shared" si="4"/>
        <v>50000</v>
      </c>
      <c r="K16" s="2">
        <f t="shared" si="5"/>
        <v>130000</v>
      </c>
      <c r="L16" s="88">
        <f t="shared" si="6"/>
        <v>570000</v>
      </c>
    </row>
    <row r="17" spans="2:12" ht="23.25" x14ac:dyDescent="0.25">
      <c r="I17" s="41" t="s">
        <v>22</v>
      </c>
      <c r="J17" s="42"/>
      <c r="K17" s="43"/>
      <c r="L17" s="89">
        <f>SUM(L7:L16)</f>
        <v>6080500</v>
      </c>
    </row>
    <row r="18" spans="2:12" ht="24" thickBot="1" x14ac:dyDescent="0.4">
      <c r="I18" s="8" t="s">
        <v>23</v>
      </c>
      <c r="J18" s="9"/>
      <c r="K18" s="9"/>
      <c r="L18" s="90">
        <f>COUNTIF(H7:H16,H11)</f>
        <v>4</v>
      </c>
    </row>
    <row r="20" spans="2:12" ht="21.75" thickBot="1" x14ac:dyDescent="0.4">
      <c r="B20" s="92" t="s">
        <v>34</v>
      </c>
      <c r="C20" s="92"/>
    </row>
    <row r="21" spans="2:12" x14ac:dyDescent="0.25">
      <c r="B21" s="19" t="s">
        <v>35</v>
      </c>
      <c r="C21" s="20" t="s">
        <v>36</v>
      </c>
      <c r="D21" s="20" t="s">
        <v>69</v>
      </c>
      <c r="E21" s="21" t="s">
        <v>70</v>
      </c>
    </row>
    <row r="22" spans="2:12" x14ac:dyDescent="0.25">
      <c r="B22" s="22" t="s">
        <v>8</v>
      </c>
      <c r="C22" s="7" t="s">
        <v>37</v>
      </c>
      <c r="D22" s="7" t="s">
        <v>38</v>
      </c>
      <c r="E22" s="23" t="s">
        <v>39</v>
      </c>
    </row>
    <row r="23" spans="2:12" ht="15.75" thickBot="1" x14ac:dyDescent="0.3">
      <c r="B23" s="24" t="s">
        <v>6</v>
      </c>
      <c r="C23" s="25">
        <v>25000</v>
      </c>
      <c r="D23" s="25">
        <v>37500</v>
      </c>
      <c r="E23" s="26">
        <v>50000</v>
      </c>
    </row>
    <row r="25" spans="2:12" ht="21.75" thickBot="1" x14ac:dyDescent="0.4">
      <c r="B25" s="92" t="s">
        <v>34</v>
      </c>
      <c r="C25" s="92"/>
      <c r="G25" s="37" t="s">
        <v>44</v>
      </c>
      <c r="H25" s="36"/>
      <c r="I25" s="1"/>
    </row>
    <row r="26" spans="2:12" ht="21" x14ac:dyDescent="0.35">
      <c r="B26" s="75" t="s">
        <v>35</v>
      </c>
      <c r="C26" s="76" t="s">
        <v>5</v>
      </c>
      <c r="D26" s="77" t="s">
        <v>6</v>
      </c>
      <c r="G26" s="35" t="s">
        <v>35</v>
      </c>
      <c r="H26" s="33" t="s">
        <v>7</v>
      </c>
      <c r="I26" s="34" t="s">
        <v>10</v>
      </c>
    </row>
    <row r="27" spans="2:12" ht="21" x14ac:dyDescent="0.25">
      <c r="B27" s="78" t="s">
        <v>40</v>
      </c>
      <c r="C27" s="5" t="s">
        <v>71</v>
      </c>
      <c r="D27" s="79">
        <v>750000</v>
      </c>
      <c r="G27" s="27" t="s">
        <v>45</v>
      </c>
      <c r="H27" s="31" t="s">
        <v>48</v>
      </c>
      <c r="I27" s="29">
        <v>0.2</v>
      </c>
    </row>
    <row r="28" spans="2:12" ht="21" x14ac:dyDescent="0.25">
      <c r="B28" s="78" t="s">
        <v>41</v>
      </c>
      <c r="C28" s="80" t="s">
        <v>74</v>
      </c>
      <c r="D28" s="79">
        <v>700000</v>
      </c>
      <c r="G28" s="27" t="s">
        <v>46</v>
      </c>
      <c r="H28" s="31" t="s">
        <v>49</v>
      </c>
      <c r="I28" s="29">
        <v>0.15</v>
      </c>
    </row>
    <row r="29" spans="2:12" ht="21.75" thickBot="1" x14ac:dyDescent="0.3">
      <c r="B29" s="81" t="s">
        <v>42</v>
      </c>
      <c r="C29" s="82" t="s">
        <v>72</v>
      </c>
      <c r="D29" s="83">
        <v>650000</v>
      </c>
      <c r="G29" s="28" t="s">
        <v>47</v>
      </c>
      <c r="H29" s="32" t="s">
        <v>50</v>
      </c>
      <c r="I29" s="30">
        <v>0.1</v>
      </c>
    </row>
    <row r="30" spans="2:12" ht="21.75" thickBot="1" x14ac:dyDescent="0.3">
      <c r="B30" s="84" t="s">
        <v>43</v>
      </c>
      <c r="C30" s="16" t="s">
        <v>73</v>
      </c>
      <c r="D30" s="85">
        <v>630000</v>
      </c>
    </row>
    <row r="34" spans="2:10" ht="21.75" thickBot="1" x14ac:dyDescent="0.4">
      <c r="B34" s="92" t="s">
        <v>51</v>
      </c>
      <c r="C34" s="92"/>
      <c r="I34" s="44" t="s">
        <v>64</v>
      </c>
      <c r="J34" s="44"/>
    </row>
    <row r="35" spans="2:10" ht="15.75" x14ac:dyDescent="0.25">
      <c r="B35" s="47" t="s">
        <v>52</v>
      </c>
      <c r="C35" s="48"/>
      <c r="D35" s="49" t="s">
        <v>63</v>
      </c>
      <c r="E35" s="50"/>
      <c r="F35" s="50"/>
      <c r="G35" s="51"/>
      <c r="I35" s="38"/>
      <c r="J35" t="s">
        <v>65</v>
      </c>
    </row>
    <row r="36" spans="2:10" ht="15.75" x14ac:dyDescent="0.25">
      <c r="B36" s="52" t="s">
        <v>5</v>
      </c>
      <c r="C36" s="53"/>
      <c r="D36" s="54" t="s">
        <v>62</v>
      </c>
      <c r="E36" s="55"/>
      <c r="F36" s="55"/>
      <c r="G36" s="56"/>
      <c r="I36" s="40"/>
      <c r="J36" t="s">
        <v>66</v>
      </c>
    </row>
    <row r="37" spans="2:10" ht="15.75" x14ac:dyDescent="0.25">
      <c r="B37" s="52" t="s">
        <v>6</v>
      </c>
      <c r="C37" s="53"/>
      <c r="D37" s="54" t="s">
        <v>61</v>
      </c>
      <c r="E37" s="55"/>
      <c r="F37" s="55"/>
      <c r="G37" s="56"/>
      <c r="I37" s="39"/>
      <c r="J37" t="s">
        <v>67</v>
      </c>
    </row>
    <row r="38" spans="2:10" ht="15.75" x14ac:dyDescent="0.25">
      <c r="B38" s="52" t="s">
        <v>7</v>
      </c>
      <c r="C38" s="53"/>
      <c r="D38" s="57" t="s">
        <v>60</v>
      </c>
      <c r="E38" s="58"/>
      <c r="F38" s="58"/>
      <c r="G38" s="59"/>
    </row>
    <row r="39" spans="2:10" ht="15.75" x14ac:dyDescent="0.25">
      <c r="B39" s="60" t="s">
        <v>8</v>
      </c>
      <c r="C39" s="61"/>
      <c r="D39" s="62" t="s">
        <v>59</v>
      </c>
      <c r="E39" s="63"/>
      <c r="F39" s="63"/>
      <c r="G39" s="64"/>
    </row>
    <row r="40" spans="2:10" ht="15.75" x14ac:dyDescent="0.25">
      <c r="B40" s="60" t="s">
        <v>9</v>
      </c>
      <c r="C40" s="61"/>
      <c r="D40" s="62" t="s">
        <v>58</v>
      </c>
      <c r="E40" s="63"/>
      <c r="F40" s="63"/>
      <c r="G40" s="64"/>
    </row>
    <row r="41" spans="2:10" ht="15.75" x14ac:dyDescent="0.25">
      <c r="B41" s="60" t="s">
        <v>10</v>
      </c>
      <c r="C41" s="61"/>
      <c r="D41" s="62" t="s">
        <v>54</v>
      </c>
      <c r="E41" s="63"/>
      <c r="F41" s="63"/>
      <c r="G41" s="64"/>
    </row>
    <row r="42" spans="2:10" ht="15.75" x14ac:dyDescent="0.25">
      <c r="B42" s="65" t="s">
        <v>11</v>
      </c>
      <c r="C42" s="66"/>
      <c r="D42" s="67" t="s">
        <v>57</v>
      </c>
      <c r="E42" s="68"/>
      <c r="F42" s="68"/>
      <c r="G42" s="69"/>
    </row>
    <row r="43" spans="2:10" ht="15.75" x14ac:dyDescent="0.25">
      <c r="B43" s="65" t="s">
        <v>22</v>
      </c>
      <c r="C43" s="66"/>
      <c r="D43" s="67" t="s">
        <v>56</v>
      </c>
      <c r="E43" s="68"/>
      <c r="F43" s="68"/>
      <c r="G43" s="69"/>
    </row>
    <row r="44" spans="2:10" ht="16.5" thickBot="1" x14ac:dyDescent="0.3">
      <c r="B44" s="70" t="s">
        <v>53</v>
      </c>
      <c r="C44" s="71"/>
      <c r="D44" s="72" t="s">
        <v>55</v>
      </c>
      <c r="E44" s="73"/>
      <c r="F44" s="73"/>
      <c r="G44" s="74"/>
    </row>
  </sheetData>
  <mergeCells count="5">
    <mergeCell ref="B4:C4"/>
    <mergeCell ref="B34:C34"/>
    <mergeCell ref="B2:L2"/>
    <mergeCell ref="B20:C20"/>
    <mergeCell ref="B25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samte</dc:creator>
  <cp:lastModifiedBy>samte</cp:lastModifiedBy>
  <dcterms:created xsi:type="dcterms:W3CDTF">2023-10-19T07:48:36Z</dcterms:created>
  <dcterms:modified xsi:type="dcterms:W3CDTF">2023-10-19T20:02:04Z</dcterms:modified>
</cp:coreProperties>
</file>