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31010-70-07\Desktop\"/>
    </mc:Choice>
  </mc:AlternateContent>
  <bookViews>
    <workbookView xWindow="0" yWindow="0" windowWidth="28800" windowHeight="12300"/>
  </bookViews>
  <sheets>
    <sheet name="Data" sheetId="2" r:id="rId1"/>
    <sheet name="Export" sheetId="1" r:id="rId2"/>
    <sheet name="Listes" sheetId="4" state="veryHidden" r:id="rId3"/>
    <sheet name="Links" sheetId="5" state="veryHidden" r:id="rId4"/>
    <sheet name="Diplomes" sheetId="6" state="veryHidden" r:id="rId5"/>
  </sheets>
  <definedNames>
    <definedName name="Diplomes_Libelle">OFFSET(Diplomes!$A$1,1,0,COUNTA(Diplomes!$A:$A))</definedName>
    <definedName name="FE_AdresseCPAM">Data!$N$66</definedName>
    <definedName name="FE_AdresseDomicile">Data!$D$21</definedName>
    <definedName name="FE_ApprSituationAvant">Data!$E$95</definedName>
    <definedName name="FE_BrevetSecourisme">Data!$E$85</definedName>
    <definedName name="FE_CarteSej">Data!$S$18</definedName>
    <definedName name="FE_CategorieCDAPH">Data!$S$26</definedName>
    <definedName name="FE_Charge1">Data!$H$40</definedName>
    <definedName name="FE_Charge2">Data!$H$41</definedName>
    <definedName name="FE_Charge3">Data!$H$42</definedName>
    <definedName name="FE_Charge4">Data!$H$43</definedName>
    <definedName name="FE_Charge5">Data!$H$44</definedName>
    <definedName name="FE_ComplementAdresseDom">Data!$D$23</definedName>
    <definedName name="FE_ConjointNom">Data!$N$40</definedName>
    <definedName name="FE_ConjointPrenom">Data!$O$40</definedName>
    <definedName name="FE_ConjointProfession">Data!$R$40</definedName>
    <definedName name="FE_ContratApprDate">Data!$K$92</definedName>
    <definedName name="FE_ContratProDernierEmploi">Data!$E$120</definedName>
    <definedName name="FE_ContratProIntitule">Data!$E$110</definedName>
    <definedName name="FE_ContratProNomOrga">Data!$E$112</definedName>
    <definedName name="FE_ContratProPeriodeExamens">Data!$E$115</definedName>
    <definedName name="FE_ContratProSiANPE">Data!$O$117</definedName>
    <definedName name="FE_ContratProTypeContrat">Data!$E$108</definedName>
    <definedName name="FE_ContratProTypeSituAvant">Data!$E$117</definedName>
    <definedName name="FE_CPDomicile">Data!$D$27</definedName>
    <definedName name="FE_DateEmissionCarteSej">Data!$S$20</definedName>
    <definedName name="FE_DateFinCarteSej">Data!$S$22</definedName>
    <definedName name="FE_DateMariage">Data!$O$35</definedName>
    <definedName name="FE_DateNaissance">Data!$D$15</definedName>
    <definedName name="FE_DateNaissEnf1">Data!$E$40</definedName>
    <definedName name="FE_DateNaissEnf2">Data!$E$41</definedName>
    <definedName name="FE_DateNaissEnf3">Data!$E$42</definedName>
    <definedName name="FE_DateNaissEnf4">Data!$E$43</definedName>
    <definedName name="FE_DateNaissEnf5">Data!$E$44</definedName>
    <definedName name="FE_DepartementNaiss">Data!$M$17</definedName>
    <definedName name="FE_Diplome1">Data!$C$79</definedName>
    <definedName name="FE_Diplome1_Code">Data!$D$79</definedName>
    <definedName name="FE_Diplome2">Data!$C$80</definedName>
    <definedName name="FE_Diplome2_Code">Data!$D$80</definedName>
    <definedName name="FE_Diplome3">Data!$C$81</definedName>
    <definedName name="FE_Diplome3_Code">Data!$D$81</definedName>
    <definedName name="FE_Diplome4">Data!$C$82</definedName>
    <definedName name="FE_Diplome4_Code">Data!$D$82</definedName>
    <definedName name="FE_DiplomeDate1">Data!$E$79</definedName>
    <definedName name="FE_DiplomeDate2">Data!$E$80</definedName>
    <definedName name="FE_DiplomeDate3">Data!$E$81</definedName>
    <definedName name="FE_DiplomeDate4">Data!$E$82</definedName>
    <definedName name="FE_DiplomeSecourismeDate">Data!$E$87</definedName>
    <definedName name="FE_EmployeurPrecedentDateEntree">Data!$Q$79</definedName>
    <definedName name="FE_EmployeurPrecedentDateSortie">Data!$S$79</definedName>
    <definedName name="FE_EmployeurPrecedentNom">Data!$N$79</definedName>
    <definedName name="FE_IntituleFormation">Data!$E$97</definedName>
    <definedName name="FE_LangueAutres">Data!$G$82</definedName>
    <definedName name="FE_LienParente1">Data!$F$40</definedName>
    <definedName name="FE_LienParente2">Data!$F$41</definedName>
    <definedName name="FE_LienParente3">Data!$F$42</definedName>
    <definedName name="FE_LienParente4">Data!$F$43</definedName>
    <definedName name="FE_LienParente5">Data!$F$44</definedName>
    <definedName name="FE_LieuNaiss">Data!$D$17</definedName>
    <definedName name="FE_Nationalite">Data!$Q$11</definedName>
    <definedName name="FE_NbreEnfants">Data!$D$37</definedName>
    <definedName name="FE_NiveauAllemand">Data!$J$80</definedName>
    <definedName name="FE_NiveauAnglais">Data!$J$79</definedName>
    <definedName name="FE_NiveauAutres">Data!$J$82</definedName>
    <definedName name="FE_NiveauEspagnol">Data!$J$81</definedName>
    <definedName name="FE_Nom">Data!$D$11</definedName>
    <definedName name="FE_NomAdresseCFA">Data!$E$102</definedName>
    <definedName name="FE_NomAdresseEcole">Data!$E$100</definedName>
    <definedName name="FE_NomEnf1">Data!$C$40</definedName>
    <definedName name="FE_NomEnf2">Data!$C$41</definedName>
    <definedName name="FE_NomEnf3">Data!$C$42</definedName>
    <definedName name="FE_NomEnf4">Data!$C$43</definedName>
    <definedName name="FE_NomEnf5">Data!$C$44</definedName>
    <definedName name="FE_NomJeuneFille">Data!$D$13</definedName>
    <definedName name="FE_NomUsage">Data!$M$13</definedName>
    <definedName name="FE_PaysDom">Data!$D$29</definedName>
    <definedName name="FE_PaysNaiss">Data!$D$19</definedName>
    <definedName name="FE_PermisConduire">Data!$K$85</definedName>
    <definedName name="FE_PermisConduireDate">Data!$K$87</definedName>
    <definedName name="FE_PersAccNom">Data!$N$44</definedName>
    <definedName name="FE_PersAccPrenom">Data!$O$44</definedName>
    <definedName name="FE_PersAccTelFixe">Data!$R$44</definedName>
    <definedName name="FE_PersAccTelMobile">Data!$R$46</definedName>
    <definedName name="FE_PremierContratAppr">Data!$E$92</definedName>
    <definedName name="FE_Prenom">Data!$M$11</definedName>
    <definedName name="FE_PrenomEnf1">Data!$D$40</definedName>
    <definedName name="FE_PrenomEnf2">Data!$D$41</definedName>
    <definedName name="FE_PrenomEnf3">Data!$D$42</definedName>
    <definedName name="FE_PrenomEnf4">Data!$D$43</definedName>
    <definedName name="FE_PrenomEnf5">Data!$D$44</definedName>
    <definedName name="FE_Qualite">Data!$M$15</definedName>
    <definedName name="FE_RefBanqueCode">Data!$E$55</definedName>
    <definedName name="FE_RefBanqueCodeFraisPro">Data!$O$55</definedName>
    <definedName name="FE_RefBanqueCompteBanque">Data!$E$59</definedName>
    <definedName name="FE_RefBanqueCompteBanqueFraisPro">Data!$O$59</definedName>
    <definedName name="FE_RefBanqueDevise">Data!$E$63</definedName>
    <definedName name="FE_RefBanqueDeviseFraisPro">Data!$O$63</definedName>
    <definedName name="FE_RefBanqueIBAN">Data!$E$61</definedName>
    <definedName name="FE_RefBanqueIBANFraisPro">Data!$O$61</definedName>
    <definedName name="FE_RefBanquePays">Data!$E$53</definedName>
    <definedName name="FE_RefBanquePaysFraisPro">Data!$O$53</definedName>
    <definedName name="FE_RefBanqueRIB">Data!$E$57</definedName>
    <definedName name="FE_RefBanqueRIBFraisPro">Data!$O$57</definedName>
    <definedName name="FE_SecuriteSocialeNumero">Data!$D$66</definedName>
    <definedName name="FE_SexeCharge1">Data!$J$40</definedName>
    <definedName name="FE_SexeCharge2">Data!$J$41</definedName>
    <definedName name="FE_SexeCharge3">Data!$J$42</definedName>
    <definedName name="FE_SexeCharge4">Data!$J$43</definedName>
    <definedName name="FE_SexeCharge5">Data!$J$44</definedName>
    <definedName name="FE_SitFamille">Data!$D$35</definedName>
    <definedName name="FE_TauxInvalidite">Data!$S$28</definedName>
    <definedName name="FE_TelMobile">Data!$M$21</definedName>
    <definedName name="FE_TelPerso">Data!$M$19</definedName>
    <definedName name="FE_TypeCarte">Data!$S$16</definedName>
    <definedName name="FE_VilleDom">Data!$D$25</definedName>
    <definedName name="Links_AccTrav">Links!$G$2</definedName>
    <definedName name="Links_DdeImmatriculationSS">Links!$A$2</definedName>
    <definedName name="Links_PensionGu">Links!$E$2</definedName>
    <definedName name="Links_TravHand">Links!$C$2</definedName>
    <definedName name="Listes_Apprentis">OFFSET(Listes!$O$1,1,0,COUNTA(Listes!$O:$O))</definedName>
    <definedName name="Listes_CategorieCOTOREP">OFFSET(Listes!$E$1,1,0,COUNTA(Listes!$E:$E))</definedName>
    <definedName name="Listes_Charge">OFFSET(Listes!$I$1,1,0,COUNTA(Listes!$I:$I))</definedName>
    <definedName name="Listes_IDType">OFFSET(Listes!$C$1,1,0,COUNTA(Listes!$C:$C))</definedName>
    <definedName name="Listes_Niveau">OFFSET(Listes!$M$1,1,0,COUNTA(Listes!$M:$M))</definedName>
    <definedName name="Listes_Professionnalisation">OFFSET(Listes!$S$1,1,0,COUNTA(Listes!$S:$S))</definedName>
    <definedName name="Listes_Qualite">OFFSET(Listes!$A$1,1,0,COUNTA(Listes!$A:$A))</definedName>
    <definedName name="Listes_Relationship">OFFSET(Listes!$K$1,1,0,COUNTA(Listes!$K:$K))</definedName>
    <definedName name="Listes_SituationFamiliale">OFFSET(Listes!$G$1,1,0,COUNTA(Listes!$G:$G))</definedName>
    <definedName name="Listes_TypeContrat">OFFSET(Listes!$Q$1,1,0,COUNTA(Listes!$Q:$Q))</definedName>
  </definedNames>
  <calcPr calcId="162913"/>
</workbook>
</file>

<file path=xl/calcChain.xml><?xml version="1.0" encoding="utf-8"?>
<calcChain xmlns="http://schemas.openxmlformats.org/spreadsheetml/2006/main">
  <c r="AQ4" i="1" l="1"/>
  <c r="DN4" i="1" l="1"/>
  <c r="DM4" i="1"/>
  <c r="DL4" i="1"/>
  <c r="CR4" i="1"/>
  <c r="CQ4" i="1"/>
  <c r="CP4" i="1"/>
  <c r="CO4" i="1"/>
  <c r="DJ4" i="1"/>
  <c r="DK4" i="1"/>
  <c r="CN4" i="1"/>
  <c r="CM4" i="1"/>
  <c r="CL4" i="1"/>
  <c r="CK4" i="1"/>
  <c r="CJ4" i="1"/>
  <c r="CI4" i="1"/>
  <c r="CH4" i="1"/>
  <c r="CF4" i="1"/>
  <c r="CE4" i="1"/>
  <c r="CD4" i="1"/>
  <c r="CC4" i="1"/>
  <c r="CA4" i="1" l="1"/>
  <c r="BZ4" i="1"/>
  <c r="BY4" i="1"/>
  <c r="BX4" i="1"/>
  <c r="BW4" i="1"/>
  <c r="BV4" i="1"/>
  <c r="BU4" i="1"/>
  <c r="BT4" i="1"/>
  <c r="BS4" i="1"/>
  <c r="BR4" i="1"/>
  <c r="BQ4" i="1"/>
  <c r="BP4" i="1"/>
  <c r="BO4" i="1"/>
  <c r="BN4" i="1"/>
  <c r="BM4" i="1"/>
  <c r="BL4" i="1"/>
  <c r="BK4" i="1"/>
  <c r="BJ4" i="1"/>
  <c r="BH4" i="1"/>
  <c r="BG4" i="1"/>
  <c r="BF4" i="1"/>
  <c r="BE4" i="1"/>
  <c r="BD4" i="1"/>
  <c r="BC4" i="1"/>
  <c r="BB4" i="1"/>
  <c r="BA4" i="1"/>
  <c r="AZ4" i="1"/>
  <c r="AY4" i="1"/>
  <c r="AX4" i="1"/>
  <c r="AW4" i="1"/>
  <c r="AV4" i="1"/>
  <c r="AU4" i="1"/>
  <c r="AT4" i="1"/>
  <c r="AS4" i="1"/>
  <c r="AR4" i="1"/>
  <c r="AP4" i="1"/>
  <c r="AO4" i="1"/>
  <c r="AN4" i="1"/>
  <c r="AM4" i="1"/>
  <c r="AL4" i="1" l="1"/>
  <c r="AK4" i="1"/>
  <c r="AI4" i="1"/>
  <c r="AH4" i="1"/>
  <c r="AG4" i="1"/>
  <c r="AF4" i="1"/>
  <c r="AD4" i="1"/>
  <c r="AC4" i="1"/>
  <c r="AB4" i="1"/>
  <c r="AA4" i="1"/>
  <c r="W4" i="1"/>
  <c r="V4" i="1"/>
  <c r="U4" i="1"/>
  <c r="S4" i="1"/>
  <c r="R4" i="1"/>
  <c r="Q4" i="1"/>
  <c r="P4" i="1"/>
  <c r="O4" i="1"/>
  <c r="N4" i="1"/>
  <c r="M4" i="1"/>
  <c r="L4" i="1"/>
  <c r="K4" i="1"/>
  <c r="J4" i="1"/>
  <c r="I4" i="1"/>
  <c r="H4" i="1" l="1"/>
  <c r="G4" i="1"/>
  <c r="F4" i="1"/>
  <c r="E4" i="1"/>
  <c r="D4" i="1"/>
  <c r="A4" i="1"/>
  <c r="DE4" i="1"/>
  <c r="DD4" i="1"/>
  <c r="DC4" i="1"/>
  <c r="DB4" i="1"/>
  <c r="DA4" i="1"/>
  <c r="CZ4" i="1"/>
  <c r="CY4" i="1"/>
  <c r="CX4" i="1"/>
  <c r="CW4" i="1"/>
  <c r="CV4" i="1"/>
  <c r="CU4" i="1"/>
  <c r="CT4" i="1"/>
  <c r="CS4" i="1"/>
  <c r="CG4" i="1"/>
  <c r="CB4" i="1"/>
  <c r="BI4" i="1" l="1"/>
  <c r="AJ4" i="1"/>
  <c r="AE4" i="1"/>
  <c r="T4" i="1"/>
  <c r="C4" i="1"/>
  <c r="B4" i="1"/>
  <c r="Z4" i="1"/>
  <c r="Y4" i="1"/>
  <c r="X4" i="1"/>
  <c r="D82" i="2"/>
  <c r="DI4" i="1" s="1"/>
  <c r="D81" i="2"/>
  <c r="DH4" i="1" s="1"/>
  <c r="D80" i="2"/>
  <c r="DG4" i="1" s="1"/>
  <c r="D79" i="2"/>
  <c r="DF4" i="1" s="1"/>
  <c r="C69" i="2" l="1"/>
</calcChain>
</file>

<file path=xl/sharedStrings.xml><?xml version="1.0" encoding="utf-8"?>
<sst xmlns="http://schemas.openxmlformats.org/spreadsheetml/2006/main" count="1525" uniqueCount="952">
  <si>
    <t>Prénom</t>
  </si>
  <si>
    <t>Monsieur</t>
  </si>
  <si>
    <t>Madame</t>
  </si>
  <si>
    <t>Mademoiselle</t>
  </si>
  <si>
    <t>Listes_Qualite</t>
  </si>
  <si>
    <t>Carte de réfugié</t>
  </si>
  <si>
    <t>Carte de résident</t>
  </si>
  <si>
    <t>Carte de séjour</t>
  </si>
  <si>
    <t>Carte de séjour temporaire</t>
  </si>
  <si>
    <t>Carte de travail / Work Permit</t>
  </si>
  <si>
    <t>Carte de résident Algérien</t>
  </si>
  <si>
    <t>Carte de résident Européen</t>
  </si>
  <si>
    <t>Etudiant</t>
  </si>
  <si>
    <t>Passport</t>
  </si>
  <si>
    <t>Listes_IDType</t>
  </si>
  <si>
    <t>Handicapé / Handicapped</t>
  </si>
  <si>
    <t>COTOREP A</t>
  </si>
  <si>
    <t>COTOREP B</t>
  </si>
  <si>
    <t>COTOREP C sans GRTH</t>
  </si>
  <si>
    <t>COTOREP A &amp; F</t>
  </si>
  <si>
    <t>COTOREP B &amp; F</t>
  </si>
  <si>
    <t>COTOREP C avec GRTH</t>
  </si>
  <si>
    <t>Listes_CategorieCOTOREP</t>
  </si>
  <si>
    <t>Célib./Single</t>
  </si>
  <si>
    <t>Marié/Marr.</t>
  </si>
  <si>
    <t>Veuf/Div.</t>
  </si>
  <si>
    <t>Divor./Sep.</t>
  </si>
  <si>
    <t>U. Lib/Wid.</t>
  </si>
  <si>
    <t>Séparé/Unknwn</t>
  </si>
  <si>
    <t>Pacs/Sp.Dec</t>
  </si>
  <si>
    <t>LegSep/LegSep</t>
  </si>
  <si>
    <t>Partnr/Partnr</t>
  </si>
  <si>
    <t>Lg.Psh/Lg.Psh</t>
  </si>
  <si>
    <t>Listes_SituationFamiliale</t>
  </si>
  <si>
    <t>Nom</t>
  </si>
  <si>
    <t>Date de naissance</t>
  </si>
  <si>
    <t>Lien de parenté</t>
  </si>
  <si>
    <t>Charge</t>
  </si>
  <si>
    <t>M/F</t>
  </si>
  <si>
    <t>Profession</t>
  </si>
  <si>
    <t>A charge</t>
  </si>
  <si>
    <t>A charge Sociale</t>
  </si>
  <si>
    <t>A charge fiscale</t>
  </si>
  <si>
    <t>A charge soc.&amp; fisc.</t>
  </si>
  <si>
    <t>Non à charge</t>
  </si>
  <si>
    <t>Décédé</t>
  </si>
  <si>
    <t>Listes_Charge</t>
  </si>
  <si>
    <t>Listes_Relationship</t>
  </si>
  <si>
    <t>Enfant / Child</t>
  </si>
  <si>
    <t>Parent</t>
  </si>
  <si>
    <t>Grand-Parent</t>
  </si>
  <si>
    <t>Autre / Other</t>
  </si>
  <si>
    <t>Téléphone fixe</t>
  </si>
  <si>
    <t>Mobile</t>
  </si>
  <si>
    <t>Links_DdeImmatriculationSS</t>
  </si>
  <si>
    <t>Diplômes ou examens obtenus</t>
  </si>
  <si>
    <t>CDTAB</t>
  </si>
  <si>
    <t>DIPLO</t>
  </si>
  <si>
    <t>ECOLE</t>
  </si>
  <si>
    <t>LIECO</t>
  </si>
  <si>
    <t>3IL</t>
  </si>
  <si>
    <t>INSTITUT INGE INFO LIMOGES</t>
  </si>
  <si>
    <t>AFPA</t>
  </si>
  <si>
    <t>E</t>
  </si>
  <si>
    <t>FORMATION PROFESSIONNELLE ADUL</t>
  </si>
  <si>
    <t>AUDENCIA NANTES</t>
  </si>
  <si>
    <t>AUDENCIA</t>
  </si>
  <si>
    <t>5G</t>
  </si>
  <si>
    <t>C</t>
  </si>
  <si>
    <t>EC COMMERC NANTES</t>
  </si>
  <si>
    <t>AUTODIDACTE</t>
  </si>
  <si>
    <t>AUTODI</t>
  </si>
  <si>
    <t>S</t>
  </si>
  <si>
    <t>AUTRES GESTION / CCI</t>
  </si>
  <si>
    <t>AUTRGC</t>
  </si>
  <si>
    <t>Z</t>
  </si>
  <si>
    <t>AUTRES : FORMATIONS GESTION, C</t>
  </si>
  <si>
    <t>AUTRES TECHNIQUE</t>
  </si>
  <si>
    <t>AUTRET</t>
  </si>
  <si>
    <t>AUTRES : FORMATIONS TECHNIQUES</t>
  </si>
  <si>
    <t>BAC</t>
  </si>
  <si>
    <t>BACCALAUREAT</t>
  </si>
  <si>
    <t>BEP</t>
  </si>
  <si>
    <t>BREVET D'ETUDES PROFESSIONNELL</t>
  </si>
  <si>
    <t>BTS AUTRES</t>
  </si>
  <si>
    <t>BTS</t>
  </si>
  <si>
    <t>BREVET DE TECHNICIEN SUPERIEUR</t>
  </si>
  <si>
    <t>BTS INFORMATIQUE</t>
  </si>
  <si>
    <t>BTSINF</t>
  </si>
  <si>
    <t>CELSA</t>
  </si>
  <si>
    <t>CC</t>
  </si>
  <si>
    <t>ECOLE DES HAUTES ETUDES EN SCI</t>
  </si>
  <si>
    <t>CERAM SOPHIA SKEMA</t>
  </si>
  <si>
    <t>CERAM</t>
  </si>
  <si>
    <t>EC SUP COMMERCE SOPHIA ANTIPOL</t>
  </si>
  <si>
    <t>CNAM - DEST</t>
  </si>
  <si>
    <t>DEST</t>
  </si>
  <si>
    <t>D</t>
  </si>
  <si>
    <t>DIPLOME D'ETUDES SUPERIEURES T</t>
  </si>
  <si>
    <t>CNAM-DIPLOME INGENIE</t>
  </si>
  <si>
    <t>CNAMIN</t>
  </si>
  <si>
    <t>CI</t>
  </si>
  <si>
    <t>DIPLOME D'INGENIEUR DU CONSERV</t>
  </si>
  <si>
    <t>CPA</t>
  </si>
  <si>
    <t>CENTRE PREPARATION AUX AFFAIRE</t>
  </si>
  <si>
    <t>CPE LYON /ESCPE</t>
  </si>
  <si>
    <t>ICPI CPE</t>
  </si>
  <si>
    <t>ECOLE SUPERIEURE DE CHIMIE PHY</t>
  </si>
  <si>
    <t>CS2I BOURGOGNE</t>
  </si>
  <si>
    <t>CS2I</t>
  </si>
  <si>
    <t>ECOLE SUP BOURGOGNE</t>
  </si>
  <si>
    <t>CUST - ISIC</t>
  </si>
  <si>
    <t>CUST</t>
  </si>
  <si>
    <t>CENTRE UNIVER.SCIEN.TECH.INSTI</t>
  </si>
  <si>
    <t>DEA / DESS</t>
  </si>
  <si>
    <t>3CYCIN</t>
  </si>
  <si>
    <t>5U</t>
  </si>
  <si>
    <t>3EME CYCLE UNIVERSITAIRE :INFO</t>
  </si>
  <si>
    <t>DEA/DESS/MAGISTERE/I</t>
  </si>
  <si>
    <t>3CYCLE</t>
  </si>
  <si>
    <t>3EME CYCLE UNIVERSITAIRE :AUTR</t>
  </si>
  <si>
    <t>DESS CAAE</t>
  </si>
  <si>
    <t>CAAE</t>
  </si>
  <si>
    <t>DESS CERTIFICAT D'APTITUDE A L</t>
  </si>
  <si>
    <t>DESS CCI</t>
  </si>
  <si>
    <t>CCI</t>
  </si>
  <si>
    <t>DESS COMPETENCES COMPLEMENTAIR</t>
  </si>
  <si>
    <t>DESS IAGL</t>
  </si>
  <si>
    <t>IAGL</t>
  </si>
  <si>
    <t>DESS INTELLIGENCE ARTIFICIELLE</t>
  </si>
  <si>
    <t>DESS MICE</t>
  </si>
  <si>
    <t>MICE</t>
  </si>
  <si>
    <t>DESS COMMERCE ELECTRONIQUE</t>
  </si>
  <si>
    <t>DESS RESEAUX CABLES</t>
  </si>
  <si>
    <t>RESCAB</t>
  </si>
  <si>
    <t>DESS SIAD</t>
  </si>
  <si>
    <t>SIAD</t>
  </si>
  <si>
    <t>DESS AIDE A LA DECISION</t>
  </si>
  <si>
    <t>DESS TIIR</t>
  </si>
  <si>
    <t>TIIR</t>
  </si>
  <si>
    <t>DESS TELE INFORMATIQUE ET INFO</t>
  </si>
  <si>
    <t>DEUG</t>
  </si>
  <si>
    <t>2U</t>
  </si>
  <si>
    <t>DIPLOME D'ETUDES UNIVERSITAIRE</t>
  </si>
  <si>
    <t>DEUST</t>
  </si>
  <si>
    <t>DOCTORAT AUTRES</t>
  </si>
  <si>
    <t>DOCTOR</t>
  </si>
  <si>
    <t>6U</t>
  </si>
  <si>
    <t>B</t>
  </si>
  <si>
    <t>DOCTORAT : AUTRES</t>
  </si>
  <si>
    <t>DOCTORAT INFORMATIQU</t>
  </si>
  <si>
    <t>DOCINF</t>
  </si>
  <si>
    <t>DOCTORAT : INFORMATIQUE</t>
  </si>
  <si>
    <t>DUIPS</t>
  </si>
  <si>
    <t>3U</t>
  </si>
  <si>
    <t>DIPLOME UNIVERSITAIRE INFORMAT</t>
  </si>
  <si>
    <t>DUT AUTRES</t>
  </si>
  <si>
    <t>DUT</t>
  </si>
  <si>
    <t>DIPLOME UNIVERSITAIRE TECHNIQU</t>
  </si>
  <si>
    <t>DUT INFORMATIQUE</t>
  </si>
  <si>
    <t>DUTINF</t>
  </si>
  <si>
    <t>EBI</t>
  </si>
  <si>
    <t>ECOLE BIOLOGIE INDUST</t>
  </si>
  <si>
    <t>EC COMMER FONTAINEB</t>
  </si>
  <si>
    <t>INSEAD</t>
  </si>
  <si>
    <t>EC COMMERCE FONTAINEBLEAU</t>
  </si>
  <si>
    <t>EC LILLE</t>
  </si>
  <si>
    <t>ECLILL</t>
  </si>
  <si>
    <t>BI</t>
  </si>
  <si>
    <t>ECOLE CENTRALE LILLE</t>
  </si>
  <si>
    <t>EC LYON</t>
  </si>
  <si>
    <t>ECLYON</t>
  </si>
  <si>
    <t>ECOLE CENTRALE LYON</t>
  </si>
  <si>
    <t>EC MARSEILLE</t>
  </si>
  <si>
    <t>ECMARS</t>
  </si>
  <si>
    <t>ECOLE CENTRALE MARSEILLE</t>
  </si>
  <si>
    <t>EC MGT COM PARIS</t>
  </si>
  <si>
    <t>ESG</t>
  </si>
  <si>
    <t>EC MANAGEMENT COMMERCE PARIS</t>
  </si>
  <si>
    <t>EC NANTES</t>
  </si>
  <si>
    <t>ECNANTES</t>
  </si>
  <si>
    <t>ECOLE CENTRALE NANTES</t>
  </si>
  <si>
    <t>ECAM</t>
  </si>
  <si>
    <t>ECOLE CATHOLIQUE DES ARTS ET M</t>
  </si>
  <si>
    <t>ECE</t>
  </si>
  <si>
    <t>ECOLE CENTRALE D'ELECTRONIQUE</t>
  </si>
  <si>
    <t>ECL/ECLI/ECN-CENTRAL</t>
  </si>
  <si>
    <t>ECPROV</t>
  </si>
  <si>
    <t>AUTRES ECOLES CENTRALES PROVIN</t>
  </si>
  <si>
    <t>ECOLES DE COMMERCE</t>
  </si>
  <si>
    <t>AUTCOM</t>
  </si>
  <si>
    <t>AUTRES ECOLES DE COMMERCE</t>
  </si>
  <si>
    <t>ECOLES D'INGENIEURS</t>
  </si>
  <si>
    <t>AUTING</t>
  </si>
  <si>
    <t>AUTRES ECOLES D'INGENIEURS</t>
  </si>
  <si>
    <t>ECP-CENTRALE PARIS</t>
  </si>
  <si>
    <t>ECP</t>
  </si>
  <si>
    <t>AI</t>
  </si>
  <si>
    <t>ECOLE CENTRALE PARIS</t>
  </si>
  <si>
    <t>EDHEC</t>
  </si>
  <si>
    <t>ECOLE DES HAUTES ETUDES COMMER</t>
  </si>
  <si>
    <t>EFFICOM</t>
  </si>
  <si>
    <t>EC SUP COM INFO WEB GRAP AUDIO</t>
  </si>
  <si>
    <t>EFREI</t>
  </si>
  <si>
    <t>ECOLE FRANCAISE D'ELECTRONIQUE</t>
  </si>
  <si>
    <t>EI CESI</t>
  </si>
  <si>
    <t>CESI-EI</t>
  </si>
  <si>
    <t>ECOLE SUP D'INFORMATIQUE</t>
  </si>
  <si>
    <t>EIGIP</t>
  </si>
  <si>
    <t>ECOLE D'INGENIEUR GENIE INFORM</t>
  </si>
  <si>
    <t>EIGSI</t>
  </si>
  <si>
    <t>ECO INGE GENIE SYST INDUS</t>
  </si>
  <si>
    <t>EISTI</t>
  </si>
  <si>
    <t>ECOLE INTERNATIONALE DES SCIEN</t>
  </si>
  <si>
    <t>ENAC</t>
  </si>
  <si>
    <t>ECOLE NATIONALE AVIATION CIVIL</t>
  </si>
  <si>
    <t>ENI</t>
  </si>
  <si>
    <t>ECOLE NATIONALE D'INGENIEUR</t>
  </si>
  <si>
    <t>ENI BELFORT</t>
  </si>
  <si>
    <t>ENIBEL</t>
  </si>
  <si>
    <t>ECOLE NAT D'INGE BELFORT</t>
  </si>
  <si>
    <t>ENI BREST</t>
  </si>
  <si>
    <t>ENIBRE</t>
  </si>
  <si>
    <t>ECOLE NAT D'INGE BREST</t>
  </si>
  <si>
    <t>ENIC</t>
  </si>
  <si>
    <t>ECOLE NOUVELLE D'INGENIEUR EN</t>
  </si>
  <si>
    <t>ENIM METZ</t>
  </si>
  <si>
    <t>ENIMMETZ</t>
  </si>
  <si>
    <t>ECO INGE METZ</t>
  </si>
  <si>
    <t>ENISE</t>
  </si>
  <si>
    <t>ECO NAT ING ST ETIENNE</t>
  </si>
  <si>
    <t>ENIVL</t>
  </si>
  <si>
    <t>EC NAT INGE VAL LOIRE</t>
  </si>
  <si>
    <t>ENPC-PONTS CHAUSSEES</t>
  </si>
  <si>
    <t>ENPC</t>
  </si>
  <si>
    <t>ECOLE NAT.  PONTS ET CHAUSSEES</t>
  </si>
  <si>
    <t>ENS NORMALE</t>
  </si>
  <si>
    <t>ENS</t>
  </si>
  <si>
    <t>EC NORMALE SUP</t>
  </si>
  <si>
    <t>ENSAE - SUP AERO</t>
  </si>
  <si>
    <t>ENSAESUP</t>
  </si>
  <si>
    <t>EC NAT AERONAU ESPACE TOULOUSE</t>
  </si>
  <si>
    <t>ENSAI</t>
  </si>
  <si>
    <t>EC NAT STAT ANA INFORMATION</t>
  </si>
  <si>
    <t>ENSAIT LILLE</t>
  </si>
  <si>
    <t>ENSAIT</t>
  </si>
  <si>
    <t>ECOLE NATIONALE SUPERIEURE TEX</t>
  </si>
  <si>
    <t>ENSAM ARTS ET METIER</t>
  </si>
  <si>
    <t>ENSAM</t>
  </si>
  <si>
    <t>ECOLE NAT. SUP. DES ARTS ET ME</t>
  </si>
  <si>
    <t>ENSE3 (ENSE3/INPGRE)</t>
  </si>
  <si>
    <t>ENSIEG</t>
  </si>
  <si>
    <t>ECOLE NATIONALE SUPERIEURE D'I</t>
  </si>
  <si>
    <t>ENSEA</t>
  </si>
  <si>
    <t>ECOLE NATIONALE SUPERIEURE D'E</t>
  </si>
  <si>
    <t>ENSEEIHT</t>
  </si>
  <si>
    <t>ENSEEI</t>
  </si>
  <si>
    <t>ECOLE NAT. SUP.  ELECTRON., EL</t>
  </si>
  <si>
    <t>ENSEIRB-MATMECA</t>
  </si>
  <si>
    <t>ENSEIRB</t>
  </si>
  <si>
    <t>ECOLE NAT SUP BORDEAUX</t>
  </si>
  <si>
    <t>ENSEM</t>
  </si>
  <si>
    <t>ENSEMNAN</t>
  </si>
  <si>
    <t>EC NAT SUP ELEC MECAM NANCY</t>
  </si>
  <si>
    <t>ENSER GRENOBLE</t>
  </si>
  <si>
    <t>ENSERG</t>
  </si>
  <si>
    <t>ECOLE NATIONALE SUPERIEURE GRE</t>
  </si>
  <si>
    <t>ENSI</t>
  </si>
  <si>
    <t>ECOLES NAT. SUP. D'INGENIEUR +</t>
  </si>
  <si>
    <t>ENSI BOURGES</t>
  </si>
  <si>
    <t>ENSIBO</t>
  </si>
  <si>
    <t>EC NAT SUP INGE BOURGES</t>
  </si>
  <si>
    <t>ENSIAME</t>
  </si>
  <si>
    <t>EC NAT SUP INGE INFO AUTO</t>
  </si>
  <si>
    <t>ENSIBS</t>
  </si>
  <si>
    <t>EC NAT SUP INGE BRETAGNE SUD</t>
  </si>
  <si>
    <t>ENSICAEN</t>
  </si>
  <si>
    <t>EC NAT SUP INGE CAEN</t>
  </si>
  <si>
    <t>ENSIIE (EX IIE)</t>
  </si>
  <si>
    <t>ENSIIE</t>
  </si>
  <si>
    <t>INSTITUT D'INFORMATIQUE D'ENTR</t>
  </si>
  <si>
    <t>ENSIL</t>
  </si>
  <si>
    <t>EC NAT SUP INGE LIMOGES</t>
  </si>
  <si>
    <t>ENSIMAG</t>
  </si>
  <si>
    <t>ENSIMA</t>
  </si>
  <si>
    <t>ECOLE NAT. SUP. INFORMAT. MATH</t>
  </si>
  <si>
    <t>ENSISA</t>
  </si>
  <si>
    <t>EC INGE ALSACE</t>
  </si>
  <si>
    <t>ENSM / ENSMT - MINES</t>
  </si>
  <si>
    <t>ENSMPR</t>
  </si>
  <si>
    <t>ECOLES NAT. SUP. DES MINES DE</t>
  </si>
  <si>
    <t>ENSMAC-MINES ALBICAR</t>
  </si>
  <si>
    <t>ENSMAC</t>
  </si>
  <si>
    <t>EC NAT SUP MINES ALBI CARMAUX</t>
  </si>
  <si>
    <t>ENSMA-MINES ALES</t>
  </si>
  <si>
    <t>ENSMA</t>
  </si>
  <si>
    <t>ECOLE NAT. SUP. DES MINES ALES</t>
  </si>
  <si>
    <t>ENSMD-MINES DOUAI</t>
  </si>
  <si>
    <t>ENSMD</t>
  </si>
  <si>
    <t>ECOLE NAT. SUP. DES MINES DOUA</t>
  </si>
  <si>
    <t>ENSMN-NANTES</t>
  </si>
  <si>
    <t>ENSMNT</t>
  </si>
  <si>
    <t>EC NAT SUP MINES NANTES</t>
  </si>
  <si>
    <t>ENSMP-MINES PARIS</t>
  </si>
  <si>
    <t>ENSMP</t>
  </si>
  <si>
    <t>ECOLE NAT. SUP. DES MINES PARI</t>
  </si>
  <si>
    <t>ENSMS-MINES ST ETIEN</t>
  </si>
  <si>
    <t>ENSMS</t>
  </si>
  <si>
    <t>ECOLE NAT. SUP. DES MINES SAIN</t>
  </si>
  <si>
    <t>ENSSAT RENNES</t>
  </si>
  <si>
    <t>ENSSAT</t>
  </si>
  <si>
    <t>ECOLE NAT SUP SC APP TECH</t>
  </si>
  <si>
    <t>ENST TELECOM BRETA</t>
  </si>
  <si>
    <t>ENSTB</t>
  </si>
  <si>
    <t>ECOLE NAT. SUP. TELECOM BRETAG</t>
  </si>
  <si>
    <t>ENSTA</t>
  </si>
  <si>
    <t>ECOLE NAT. SUP. DES TECHNIQUES</t>
  </si>
  <si>
    <t>EPF</t>
  </si>
  <si>
    <t>ECOLE POLYTECHNIQUE FEMININE</t>
  </si>
  <si>
    <t>EPITA</t>
  </si>
  <si>
    <t>ECOLE POUR L'INFORMATIQUE ET L</t>
  </si>
  <si>
    <t>EPITECH</t>
  </si>
  <si>
    <t>EC PR INFO ET NOUV TECHNO</t>
  </si>
  <si>
    <t>EPSI ARRAS LILLE</t>
  </si>
  <si>
    <t>EPSIARRA</t>
  </si>
  <si>
    <t>ECOLE PRIVEE DES SCIENCES INFO</t>
  </si>
  <si>
    <t>EPSI BORDEAUX</t>
  </si>
  <si>
    <t>EPSIBORD</t>
  </si>
  <si>
    <t>EPSI LYON</t>
  </si>
  <si>
    <t>EPSILYON</t>
  </si>
  <si>
    <t>EPSI MONTPELLIER</t>
  </si>
  <si>
    <t>EPSIMONT</t>
  </si>
  <si>
    <t>EPSI NANTES</t>
  </si>
  <si>
    <t>EPSINANT</t>
  </si>
  <si>
    <t>EPSI PARIS</t>
  </si>
  <si>
    <t>EPSIPAR</t>
  </si>
  <si>
    <t>ESAIP</t>
  </si>
  <si>
    <t>EC SUP INFO ENV PREV RISQ</t>
  </si>
  <si>
    <t>ESC BEM BORDEAUX</t>
  </si>
  <si>
    <t>ESCBEM</t>
  </si>
  <si>
    <t>EC SUP COMMERCE BUSINESS SCHOO</t>
  </si>
  <si>
    <t>ESC BREST BRETAGNE</t>
  </si>
  <si>
    <t>ESCBREST</t>
  </si>
  <si>
    <t>ESC CHAMBERY SAVOIE</t>
  </si>
  <si>
    <t>ESCCHAMB</t>
  </si>
  <si>
    <t>ESC EM GRENOBLE</t>
  </si>
  <si>
    <t>ESCGRENO</t>
  </si>
  <si>
    <t>ESC EM LYON</t>
  </si>
  <si>
    <t>ESCLYON</t>
  </si>
  <si>
    <t>ESC EM NORMANDIE</t>
  </si>
  <si>
    <t>ESCLEHAV</t>
  </si>
  <si>
    <t>ESC GESTION</t>
  </si>
  <si>
    <t>ISEG</t>
  </si>
  <si>
    <t>INST SUP EUROPEEN GESTION</t>
  </si>
  <si>
    <t>ESC GESTION FINANC</t>
  </si>
  <si>
    <t>ESGF</t>
  </si>
  <si>
    <t>EC SUP GESTION FINANCE</t>
  </si>
  <si>
    <t>ESC LA ROCHELLE</t>
  </si>
  <si>
    <t>ESCROCH</t>
  </si>
  <si>
    <t>ESC LEONARD DE VINCI</t>
  </si>
  <si>
    <t>EMLV</t>
  </si>
  <si>
    <t>EC MANAG LEONARD DE VINCI</t>
  </si>
  <si>
    <t>ESC LILLE SKEMA</t>
  </si>
  <si>
    <t>ESCLILL</t>
  </si>
  <si>
    <t>ESC MANAGEMENT</t>
  </si>
  <si>
    <t>ESCEM</t>
  </si>
  <si>
    <t>EC SUP COMMERCE MANAGEMENT</t>
  </si>
  <si>
    <t>ESC REIMS MGT SCHOOL</t>
  </si>
  <si>
    <t>ESCREIMS</t>
  </si>
  <si>
    <t>ESC ROUEN BUS SCHOOL</t>
  </si>
  <si>
    <t>ESCROUEN</t>
  </si>
  <si>
    <t>ESC SAINT ETIENNE</t>
  </si>
  <si>
    <t>ESCSTETI</t>
  </si>
  <si>
    <t>ESC SC COM ANGERS</t>
  </si>
  <si>
    <t>ESSCA</t>
  </si>
  <si>
    <t>EC SUP SC COMMER ANGERS</t>
  </si>
  <si>
    <t>ESC SUP MONTPELLIER</t>
  </si>
  <si>
    <t>ESCMONTP</t>
  </si>
  <si>
    <t>ESC TOULOUSE BUS SCH</t>
  </si>
  <si>
    <t>ESCTOUL</t>
  </si>
  <si>
    <t>ESC TOURS POITIERS</t>
  </si>
  <si>
    <t>ESCTOPO</t>
  </si>
  <si>
    <t>ESCAE-SUP DE CO PROV</t>
  </si>
  <si>
    <t>ESCAE</t>
  </si>
  <si>
    <t>ECOLE SUP. DE COMMERCE &amp; D'ADM</t>
  </si>
  <si>
    <t>ESCMGT PAR LYO TOUL</t>
  </si>
  <si>
    <t>ESAM</t>
  </si>
  <si>
    <t>EC MANAGEM PARI LYON TOUL</t>
  </si>
  <si>
    <t>ESCP - EAP</t>
  </si>
  <si>
    <t>ESCP</t>
  </si>
  <si>
    <t>BC</t>
  </si>
  <si>
    <t>ECOLE SUP. DE COMMERCE DE PARI</t>
  </si>
  <si>
    <t>ESEO ANGERS</t>
  </si>
  <si>
    <t>ESEO</t>
  </si>
  <si>
    <t>ECOLE SUPERIEURE ELECTRONIQUE</t>
  </si>
  <si>
    <t>ESEO PARIS</t>
  </si>
  <si>
    <t>ESEO P</t>
  </si>
  <si>
    <t>EC SUP ELECTRONI</t>
  </si>
  <si>
    <t>ESGI</t>
  </si>
  <si>
    <t>EC SUP GENIE INFORMATIQUE</t>
  </si>
  <si>
    <t>ESI</t>
  </si>
  <si>
    <t>ECOLE SUP. D'INFORMATIQUE</t>
  </si>
  <si>
    <t>ESIEA IVRY</t>
  </si>
  <si>
    <t>ESIEA</t>
  </si>
  <si>
    <t>ECOLE SUPERIEURE INFORMATIQUE</t>
  </si>
  <si>
    <t>ESIEA LAVAL</t>
  </si>
  <si>
    <t>ESIEA L</t>
  </si>
  <si>
    <t>ESIEE AMIENS</t>
  </si>
  <si>
    <t>ESIEE A</t>
  </si>
  <si>
    <t>ECOLE SUPERIEURE INGENIEURS EN</t>
  </si>
  <si>
    <t>ESIEE PARIS</t>
  </si>
  <si>
    <t>ESIEE</t>
  </si>
  <si>
    <t>ESIGELEC</t>
  </si>
  <si>
    <t>ESIGEL</t>
  </si>
  <si>
    <t>ECOLE SUP. D'INGENIEUR EN GENI</t>
  </si>
  <si>
    <t>ESIGETEL</t>
  </si>
  <si>
    <t>ESIGET</t>
  </si>
  <si>
    <t>ECOLE SUP. D'INFORMATIQUE ET D</t>
  </si>
  <si>
    <t>ESIL MARSEILLE</t>
  </si>
  <si>
    <t>ESIL</t>
  </si>
  <si>
    <t>EC SUP INGE LUMINY</t>
  </si>
  <si>
    <t>ESILV</t>
  </si>
  <si>
    <t>EC SUP INGE LEO DE VINCI</t>
  </si>
  <si>
    <t>ESIM</t>
  </si>
  <si>
    <t>ECOLE SUP. DES INGENIEURS DE M</t>
  </si>
  <si>
    <t>ESIR EX DIIC</t>
  </si>
  <si>
    <t>ESIR</t>
  </si>
  <si>
    <t>EC SUP INGE RENNES</t>
  </si>
  <si>
    <t>ESISAR / INPGRENO</t>
  </si>
  <si>
    <t>ESISAR</t>
  </si>
  <si>
    <t>EC ELEC AUTO INFO RESEAUX</t>
  </si>
  <si>
    <t>ESIX (EX EIC)</t>
  </si>
  <si>
    <t>ESIXEIC</t>
  </si>
  <si>
    <t>ECOL ING CHERBOURG ESIX NORMAN</t>
  </si>
  <si>
    <t>ESMA - SUDRIA</t>
  </si>
  <si>
    <t>ESME</t>
  </si>
  <si>
    <t>ECOLE SUP. DE MECANIQUE ET D'E</t>
  </si>
  <si>
    <t>ESP MARSEILLE</t>
  </si>
  <si>
    <t>ESPM</t>
  </si>
  <si>
    <t>ECOLE SUPERIEURE PHYSIQUE DE M</t>
  </si>
  <si>
    <t>ESPEME EDHEC</t>
  </si>
  <si>
    <t>ESPEME</t>
  </si>
  <si>
    <t>EC SUP COMMERCE</t>
  </si>
  <si>
    <t>ESSEC</t>
  </si>
  <si>
    <t>AC</t>
  </si>
  <si>
    <t>ECOLE SUP. DES SCIENCES ECO. E</t>
  </si>
  <si>
    <t>ESSI</t>
  </si>
  <si>
    <t>ECOLE SUPERIEURE EN SCIENCES I</t>
  </si>
  <si>
    <t>ESSTI NANCY</t>
  </si>
  <si>
    <t>ESSTIN</t>
  </si>
  <si>
    <t>ECOLE SUPERIEURE NANCY</t>
  </si>
  <si>
    <t>ESTACA</t>
  </si>
  <si>
    <t>EC SUP AUTO TRANS AERO SPA</t>
  </si>
  <si>
    <t>ESTACOM</t>
  </si>
  <si>
    <t>EC SUP COMMER MARKET</t>
  </si>
  <si>
    <t>ESTIA</t>
  </si>
  <si>
    <t>EC SUP TECHNO INDUS AVAN</t>
  </si>
  <si>
    <t>ESTIT TEXTILE LILLE</t>
  </si>
  <si>
    <t>ESTIT</t>
  </si>
  <si>
    <t>ECOLE SUPERIEURE TECHNIQUES IN</t>
  </si>
  <si>
    <t>ESTP - TRAVAUX PUBLI</t>
  </si>
  <si>
    <t>ESTP</t>
  </si>
  <si>
    <t>ECOLE SUP. DES TRAVAUX PUBLICS</t>
  </si>
  <si>
    <t>EUDI LILLE</t>
  </si>
  <si>
    <t>EUDIL</t>
  </si>
  <si>
    <t>ECOLE UNIVERSITAIRE D'INGENIEU</t>
  </si>
  <si>
    <t>EXIA CESI</t>
  </si>
  <si>
    <t>CESI-EXI</t>
  </si>
  <si>
    <t>FIUPSO</t>
  </si>
  <si>
    <t>FORMATION D'INGENIEUR UNIVERSI</t>
  </si>
  <si>
    <t>FORM. SUP. ETRANGERE</t>
  </si>
  <si>
    <t>SUPETR</t>
  </si>
  <si>
    <t>FORMATIONS SUPERIEURES ETRANGE</t>
  </si>
  <si>
    <t>HEC</t>
  </si>
  <si>
    <t>HEI</t>
  </si>
  <si>
    <t>HAUTES ETUDES INGE</t>
  </si>
  <si>
    <t>IAE BORDEAUX</t>
  </si>
  <si>
    <t>IAEBOR</t>
  </si>
  <si>
    <t>INSTIT ADMIN ENTRE</t>
  </si>
  <si>
    <t>IAE BREST</t>
  </si>
  <si>
    <t>IAEB</t>
  </si>
  <si>
    <t>IAE CAEN</t>
  </si>
  <si>
    <t>IAEC</t>
  </si>
  <si>
    <t>IAE GRENOBLE</t>
  </si>
  <si>
    <t>IAEGR</t>
  </si>
  <si>
    <t>IAE LILLE</t>
  </si>
  <si>
    <t>IAELI</t>
  </si>
  <si>
    <t>IAE LYON</t>
  </si>
  <si>
    <t>IAELY</t>
  </si>
  <si>
    <t>IAE PARIS</t>
  </si>
  <si>
    <t>IAEPAR</t>
  </si>
  <si>
    <t>IAE PAU</t>
  </si>
  <si>
    <t>IAEP</t>
  </si>
  <si>
    <t>IAE TOULOUSE</t>
  </si>
  <si>
    <t>IAETOUL</t>
  </si>
  <si>
    <t>IAE TOURS</t>
  </si>
  <si>
    <t>IAET</t>
  </si>
  <si>
    <t>ICAM LILLE</t>
  </si>
  <si>
    <t>ICAMLILL</t>
  </si>
  <si>
    <t>INSTITUT CATHOLIQUE DES ARTS E</t>
  </si>
  <si>
    <t>ICAM NANTES</t>
  </si>
  <si>
    <t>ICAMNANT</t>
  </si>
  <si>
    <t>INSTITUT CATHO AUTRES</t>
  </si>
  <si>
    <t>ICAM PARIS</t>
  </si>
  <si>
    <t>ICAMPAR</t>
  </si>
  <si>
    <t>ICAM ROCHE SUR YON</t>
  </si>
  <si>
    <t>ICAMROCH</t>
  </si>
  <si>
    <t>ICAM TOULOUSE</t>
  </si>
  <si>
    <t>ICAMTOUL</t>
  </si>
  <si>
    <t>ICAM VANNES</t>
  </si>
  <si>
    <t>ICAMVAN</t>
  </si>
  <si>
    <t>ICN</t>
  </si>
  <si>
    <t>EC COMMERC MGT LORRAINE</t>
  </si>
  <si>
    <t>IEP SCIENCES PO PARI</t>
  </si>
  <si>
    <t>IEPPAR</t>
  </si>
  <si>
    <t>INSTITUT D'ETUDES POLITIQUES -</t>
  </si>
  <si>
    <t>IEP-SCIENCE PO PROVI</t>
  </si>
  <si>
    <t>IEPPRO</t>
  </si>
  <si>
    <t>IESEG GESTION LILLE</t>
  </si>
  <si>
    <t>IESEG</t>
  </si>
  <si>
    <t>INSTITUT D'ECONOMIE SCIENTIFIQ</t>
  </si>
  <si>
    <t>IFIPSPOLYTEC PARISUD</t>
  </si>
  <si>
    <t>POLYPSUD</t>
  </si>
  <si>
    <t>EC INGE UNIV PARIS SUD</t>
  </si>
  <si>
    <t>IG2I LENS</t>
  </si>
  <si>
    <t>IG2I</t>
  </si>
  <si>
    <t>INSTITUT DE GENIE INFORMATIQUE</t>
  </si>
  <si>
    <t>IGS</t>
  </si>
  <si>
    <t>INSTIT GEST SOCIALE</t>
  </si>
  <si>
    <t>IMA ANGERS</t>
  </si>
  <si>
    <t>IMA</t>
  </si>
  <si>
    <t>INST MAT APP ANGERS UNIV OUEST</t>
  </si>
  <si>
    <t>INPG GRENOBLE</t>
  </si>
  <si>
    <t>INPG</t>
  </si>
  <si>
    <t>INST NAT POLYT GRENOBLE</t>
  </si>
  <si>
    <t>INPL-NANCY</t>
  </si>
  <si>
    <t>ENSMNY</t>
  </si>
  <si>
    <t>EC NAT SUP MINES NANCY</t>
  </si>
  <si>
    <t>INSA LYON</t>
  </si>
  <si>
    <t>INSAL</t>
  </si>
  <si>
    <t>INSTITUT NAT. DES SCIENCES APP</t>
  </si>
  <si>
    <t>INSA RENNES</t>
  </si>
  <si>
    <t>INSAR</t>
  </si>
  <si>
    <t>INSA ROUEN</t>
  </si>
  <si>
    <t>INSARO</t>
  </si>
  <si>
    <t>INSA STRASBOURG</t>
  </si>
  <si>
    <t>INSAST</t>
  </si>
  <si>
    <t>INSA TOULOUSE</t>
  </si>
  <si>
    <t>INSATO</t>
  </si>
  <si>
    <t>INSEEC</t>
  </si>
  <si>
    <t>INSTITUT NAT. SUP. D'ETUDES EC</t>
  </si>
  <si>
    <t>INSFA</t>
  </si>
  <si>
    <t>INST NAT SUP FORM AGROALIMENT</t>
  </si>
  <si>
    <t>INT</t>
  </si>
  <si>
    <t>INSTITUT NAT. DES TELECOMMUNIC</t>
  </si>
  <si>
    <t>IN'TECH INFO</t>
  </si>
  <si>
    <t>INTECHIN</t>
  </si>
  <si>
    <t>EC SUP INFO PARIS</t>
  </si>
  <si>
    <t>ISBS BIOSC PARIS</t>
  </si>
  <si>
    <t>ISBS</t>
  </si>
  <si>
    <t>INST SUP BIOSCIENCES PARIS</t>
  </si>
  <si>
    <t>ISC</t>
  </si>
  <si>
    <t>INSTITUT SUPERIEUR DU COMMERCE</t>
  </si>
  <si>
    <t>ISE MEDITERANNEE</t>
  </si>
  <si>
    <t>ISEM</t>
  </si>
  <si>
    <t>INSTITUT SUP. ELECTRONIQUE MED</t>
  </si>
  <si>
    <t>ISE PARIS</t>
  </si>
  <si>
    <t>ISEP</t>
  </si>
  <si>
    <t>INSTITUT SUP. ELECTRONIQUE PAR</t>
  </si>
  <si>
    <t>ISEN BITCHE</t>
  </si>
  <si>
    <t>ISENBITC</t>
  </si>
  <si>
    <t>INST SUP ELEC BITCHE</t>
  </si>
  <si>
    <t>ISEN BREST</t>
  </si>
  <si>
    <t>ISENB</t>
  </si>
  <si>
    <t>INST SUP ELEC BREST</t>
  </si>
  <si>
    <t>ISEN LILLE</t>
  </si>
  <si>
    <t>ISENL</t>
  </si>
  <si>
    <t>INSTITUT SUP. ELECTRONIQUE NOR</t>
  </si>
  <si>
    <t>ISEN ORLEANS</t>
  </si>
  <si>
    <t>ISENORL</t>
  </si>
  <si>
    <t>INST SUP ELEC ORLEANS</t>
  </si>
  <si>
    <t>ISEN RENNES</t>
  </si>
  <si>
    <t>ISENREN</t>
  </si>
  <si>
    <t>INST SUP ELEC RENNES</t>
  </si>
  <si>
    <t>ISEN TOULON</t>
  </si>
  <si>
    <t>ISENT</t>
  </si>
  <si>
    <t>INST SUP ELEC TOULON</t>
  </si>
  <si>
    <t>ISIFC FRANCHE COMTE</t>
  </si>
  <si>
    <t>ISIFC</t>
  </si>
  <si>
    <t>INST SUP INGE FRANCHE COMTE</t>
  </si>
  <si>
    <t>ISIM</t>
  </si>
  <si>
    <t>INSTITUT DES SCIENCES DE L'ING</t>
  </si>
  <si>
    <t>ISIMA</t>
  </si>
  <si>
    <t>INSTITUT SUPERIEUR INFORMATIQU</t>
  </si>
  <si>
    <t>ISITV TOULON</t>
  </si>
  <si>
    <t>ISITV</t>
  </si>
  <si>
    <t>INST SCIENC INGE TOULON VAR</t>
  </si>
  <si>
    <t>ISTIA ANGERS</t>
  </si>
  <si>
    <t>ISTIA</t>
  </si>
  <si>
    <t>INST SCIENC INGE ANGERS</t>
  </si>
  <si>
    <t>ISTIC EX IFSIC</t>
  </si>
  <si>
    <t>ISTIC</t>
  </si>
  <si>
    <t>UNIV INFO RENNES</t>
  </si>
  <si>
    <t>ISTY YVELINES</t>
  </si>
  <si>
    <t>ISTY</t>
  </si>
  <si>
    <t>EC INGE UNIV VERSAIL ST QUENTI</t>
  </si>
  <si>
    <t>ITII</t>
  </si>
  <si>
    <t>INSTITUT DES TECHNIQUES D'INGE</t>
  </si>
  <si>
    <t>ITIN CERGY</t>
  </si>
  <si>
    <t>ITIN</t>
  </si>
  <si>
    <t>EC SUP INFO RESEA SYST CERGY</t>
  </si>
  <si>
    <t>IUP INFORMATIQUE</t>
  </si>
  <si>
    <t>IUPINF</t>
  </si>
  <si>
    <t>4U</t>
  </si>
  <si>
    <t>AUTRES INSTITUTS UNIVERSITAIRE</t>
  </si>
  <si>
    <t>IUPGMI LILLE</t>
  </si>
  <si>
    <t>IUPGMI</t>
  </si>
  <si>
    <t>INSTITUT UNIVERSITAIRE PROFESS</t>
  </si>
  <si>
    <t>LICENCE AUTRES</t>
  </si>
  <si>
    <t>LICENC</t>
  </si>
  <si>
    <t>LICENCE : AUTRES</t>
  </si>
  <si>
    <t>LICENCE INFORMATIQUE</t>
  </si>
  <si>
    <t>LICINF</t>
  </si>
  <si>
    <t>LICENCE : INFORMATIQUE</t>
  </si>
  <si>
    <t>MAGISTERE AUTRES</t>
  </si>
  <si>
    <t>MAGIST</t>
  </si>
  <si>
    <t>MAGISTERE : AUTRES</t>
  </si>
  <si>
    <t>MAGISTERE INFORMATIQ</t>
  </si>
  <si>
    <t>MAGINF</t>
  </si>
  <si>
    <t>MAGISTERE : INFORMATIQUE</t>
  </si>
  <si>
    <t>MAITRISE AUTRES</t>
  </si>
  <si>
    <t>MAITRI</t>
  </si>
  <si>
    <t>2EME CYCLE UNIVERSITAIRE :AUTR</t>
  </si>
  <si>
    <t>MAITRISE EEA</t>
  </si>
  <si>
    <t>MAIEEA</t>
  </si>
  <si>
    <t>MAITRISE ELECTRONIQUE, ELECTRO</t>
  </si>
  <si>
    <t>MAITRISE INFORMATIQU</t>
  </si>
  <si>
    <t>MAITIN</t>
  </si>
  <si>
    <t>2EME CYCLE UNIVERSITAIRE :INFO</t>
  </si>
  <si>
    <t>MASTER1 AUTRES</t>
  </si>
  <si>
    <t>MASTER1A</t>
  </si>
  <si>
    <t>U</t>
  </si>
  <si>
    <t>MASTER 1 AUTRES</t>
  </si>
  <si>
    <t>MASTER1 INFO</t>
  </si>
  <si>
    <t>MASTER1</t>
  </si>
  <si>
    <t>MASTER 1 INFORMATIQ LOGICI RES</t>
  </si>
  <si>
    <t>MASTER2 AUTRES</t>
  </si>
  <si>
    <t>MASTER2A</t>
  </si>
  <si>
    <t>MASTER 2 AUTRES</t>
  </si>
  <si>
    <t>MASTER2 INFO</t>
  </si>
  <si>
    <t>MASTER2</t>
  </si>
  <si>
    <t>MASTER 2 INFORMATIQ LOGICI RES</t>
  </si>
  <si>
    <t>MASTERE / MBA</t>
  </si>
  <si>
    <t>MASTERE</t>
  </si>
  <si>
    <t>MASTER OF BUSINESS</t>
  </si>
  <si>
    <t>MIAGE AIX MARS</t>
  </si>
  <si>
    <t>MIAAXMAR</t>
  </si>
  <si>
    <t>MAITRISE D'INFORMATIQUE APPLIQ</t>
  </si>
  <si>
    <t>MIAGE AMIENS</t>
  </si>
  <si>
    <t>MIAAMIEN</t>
  </si>
  <si>
    <t>MIAGE BORDEAUX</t>
  </si>
  <si>
    <t>MIABOR</t>
  </si>
  <si>
    <t>MIAGE CRETEIL</t>
  </si>
  <si>
    <t>MIACRE</t>
  </si>
  <si>
    <t>MIAGE DAUPHINE</t>
  </si>
  <si>
    <t>MIADAU</t>
  </si>
  <si>
    <t>MIAGE DESCARTES</t>
  </si>
  <si>
    <t>MIADESC</t>
  </si>
  <si>
    <t>MIAGE EVRY</t>
  </si>
  <si>
    <t>MIAEVRY</t>
  </si>
  <si>
    <t>MIAGE GRENOBLE</t>
  </si>
  <si>
    <t>MIAGRE</t>
  </si>
  <si>
    <t>MIAGE LILLE</t>
  </si>
  <si>
    <t>MIALIL</t>
  </si>
  <si>
    <t>MIAGE LYON</t>
  </si>
  <si>
    <t>MIALYON</t>
  </si>
  <si>
    <t>MIAGE MULHOUSE</t>
  </si>
  <si>
    <t>MIAMULHO</t>
  </si>
  <si>
    <t>MIAGE NANCY</t>
  </si>
  <si>
    <t>MIANANCY</t>
  </si>
  <si>
    <t>MIAGE NANTERRE</t>
  </si>
  <si>
    <t>MIANANTR</t>
  </si>
  <si>
    <t>MIAGE NANTES</t>
  </si>
  <si>
    <t>MIANANT</t>
  </si>
  <si>
    <t>MIAGE NICE</t>
  </si>
  <si>
    <t>MIANICE</t>
  </si>
  <si>
    <t>MIAGE ORLEANS</t>
  </si>
  <si>
    <t>MIAORL</t>
  </si>
  <si>
    <t>MIAGE ORSAY</t>
  </si>
  <si>
    <t>MIAORSA</t>
  </si>
  <si>
    <t>MIAGE RENNES</t>
  </si>
  <si>
    <t>MIAREN</t>
  </si>
  <si>
    <t>MIAGE SORBONNE</t>
  </si>
  <si>
    <t>MIASORB</t>
  </si>
  <si>
    <t>MIAGE TOULOUSE</t>
  </si>
  <si>
    <t>MIATOUL</t>
  </si>
  <si>
    <t>NIV &lt;= A CFES</t>
  </si>
  <si>
    <t>CFES</t>
  </si>
  <si>
    <t>POLYTECH ANNECY CHAM</t>
  </si>
  <si>
    <t>POLYANNE</t>
  </si>
  <si>
    <t>EC INGE UNIV SAVOIE</t>
  </si>
  <si>
    <t>POLYTECH CLERMONT FE</t>
  </si>
  <si>
    <t>POLYCLER</t>
  </si>
  <si>
    <t>EC INGE UNIV CLERMONT</t>
  </si>
  <si>
    <t>POLYTECH GRENOBLE</t>
  </si>
  <si>
    <t>POLYGREN</t>
  </si>
  <si>
    <t>EC INGE UNIV GRENOBLE</t>
  </si>
  <si>
    <t>POLYTECH LILLE</t>
  </si>
  <si>
    <t>POLYLILL</t>
  </si>
  <si>
    <t>EC INGE UNIV LILLE</t>
  </si>
  <si>
    <t>POLYTECH LYON</t>
  </si>
  <si>
    <t>POLYLYON</t>
  </si>
  <si>
    <t>EC INGE UNIV LYON</t>
  </si>
  <si>
    <t>POLYTECH MARSEILLE</t>
  </si>
  <si>
    <t>POLYMARS</t>
  </si>
  <si>
    <t>EC INGE UNIV MARSEILLE</t>
  </si>
  <si>
    <t>POLYTECH MONTPELLIE</t>
  </si>
  <si>
    <t>POLYMONT</t>
  </si>
  <si>
    <t>EC INGE UNIV MONTPELLIER</t>
  </si>
  <si>
    <t>POLYTECH NANTES</t>
  </si>
  <si>
    <t>POLYNANT</t>
  </si>
  <si>
    <t>EC INGE UNIV NANTES</t>
  </si>
  <si>
    <t>POLYTECH NICESOPHIA</t>
  </si>
  <si>
    <t>POLYNICE</t>
  </si>
  <si>
    <t>EC INGE UNIV UNICE SOPHIA</t>
  </si>
  <si>
    <t>POLYTECH ORLEANS</t>
  </si>
  <si>
    <t>POLYORLE</t>
  </si>
  <si>
    <t>EC INGE UNIV ORLEANS</t>
  </si>
  <si>
    <t>POLYTECH TOURS</t>
  </si>
  <si>
    <t>POLYTOUR</t>
  </si>
  <si>
    <t>EC INGE UNIV TOURS</t>
  </si>
  <si>
    <t>POLYTECH UPMC</t>
  </si>
  <si>
    <t>POLYUPMC</t>
  </si>
  <si>
    <t>EC INGE UNIV UPMC</t>
  </si>
  <si>
    <t>SUP GALILEE</t>
  </si>
  <si>
    <t>SUPGALIL</t>
  </si>
  <si>
    <t>INGE SUP GALILEE UNIV PARIS13</t>
  </si>
  <si>
    <t>SUPELEC</t>
  </si>
  <si>
    <t>ECOLE SUP. D'ELECTRICITE</t>
  </si>
  <si>
    <t>SUPINFO</t>
  </si>
  <si>
    <t>EC SUP INFORMATIQUE</t>
  </si>
  <si>
    <t>TELECOM LILLE</t>
  </si>
  <si>
    <t>TELECLIL</t>
  </si>
  <si>
    <t>TELECOM ST ETIENNE ISTASE</t>
  </si>
  <si>
    <t>TELECOM NANCY(ESIAL)</t>
  </si>
  <si>
    <t>ESIAL</t>
  </si>
  <si>
    <t>EC SUP INFO APP NANCY</t>
  </si>
  <si>
    <t>TELECOM ST ET ISTASE</t>
  </si>
  <si>
    <t>TELECSTE</t>
  </si>
  <si>
    <t>ECOLE NAT. SUP. TELECOM LILLE</t>
  </si>
  <si>
    <t>TELECOM SUD PAR EX I</t>
  </si>
  <si>
    <t>ENST</t>
  </si>
  <si>
    <t>TELECOM SUD PARIS ET MANAGEMEN</t>
  </si>
  <si>
    <t>USTL LILLE</t>
  </si>
  <si>
    <t>USTL</t>
  </si>
  <si>
    <t>UNIV SCIENC TECH LILLE</t>
  </si>
  <si>
    <t>UTBM BELFORT</t>
  </si>
  <si>
    <t>UTBM</t>
  </si>
  <si>
    <t>UNIV TECHNO BELFORT MONBELIARD</t>
  </si>
  <si>
    <t>UTC</t>
  </si>
  <si>
    <t>UNIVERSITE DE TECHNOLOGIE DE C</t>
  </si>
  <si>
    <t>UTT TROYES</t>
  </si>
  <si>
    <t>UTT</t>
  </si>
  <si>
    <t>UNIV TECHNO TROYES</t>
  </si>
  <si>
    <t>X - EP</t>
  </si>
  <si>
    <t>X-EP</t>
  </si>
  <si>
    <t>ECOLE POLYTECHNIQUE</t>
  </si>
  <si>
    <t>Diplomes_Libelle</t>
  </si>
  <si>
    <t>Année d'obtention</t>
  </si>
  <si>
    <t>Niveau</t>
  </si>
  <si>
    <t>Comprehension/Understanding</t>
  </si>
  <si>
    <t>Fondamentaux/Basic</t>
  </si>
  <si>
    <t>Conversation/Conversational</t>
  </si>
  <si>
    <t>Courant/Business Fluent</t>
  </si>
  <si>
    <t>Maternel/Mother Tongue</t>
  </si>
  <si>
    <t>Listes_Niveau</t>
  </si>
  <si>
    <t>Anglais</t>
  </si>
  <si>
    <t>Allemand</t>
  </si>
  <si>
    <t>Espagnol</t>
  </si>
  <si>
    <t>Nom et adresse de l'employeur</t>
  </si>
  <si>
    <t>Date d'entrée</t>
  </si>
  <si>
    <t>Date de sortie</t>
  </si>
  <si>
    <t>Scolaire</t>
  </si>
  <si>
    <t>Universitaire</t>
  </si>
  <si>
    <t>Contrat d'apprentissage</t>
  </si>
  <si>
    <t>Contrat de professionnalisation</t>
  </si>
  <si>
    <t>Contrat aidés (CAE, SEJE, CIE)</t>
  </si>
  <si>
    <t>Stagiaire de la formation professionnelle</t>
  </si>
  <si>
    <t>Salarié (y compris temporaire)</t>
  </si>
  <si>
    <t>Demandeur d'emploi inscrit ou non à l'ANPE</t>
  </si>
  <si>
    <t>Inactivité</t>
  </si>
  <si>
    <t>Autre</t>
  </si>
  <si>
    <t>Listes_Apprentis</t>
  </si>
  <si>
    <t>Contrat initial</t>
  </si>
  <si>
    <t>Nouveau contrat en raison de l'échec aux épreuves d'évaluation</t>
  </si>
  <si>
    <t>Nouveau contrat en raison de de défaillance de l'organisme de formation</t>
  </si>
  <si>
    <t>Nouveau contrat en raison de la maternité, de la maladie ou d'un accident de travail</t>
  </si>
  <si>
    <t>Listes_TypeContrat</t>
  </si>
  <si>
    <t>Scolaire/universitaire</t>
  </si>
  <si>
    <t>Contrat d'apprentissage/professionnalisation</t>
  </si>
  <si>
    <t>Contrat de qualification, d'adaptation d'orientation</t>
  </si>
  <si>
    <t>Contrat aidés : CES, emploi jeunes, CIE, CIVIS</t>
  </si>
  <si>
    <t>Listes_Professionnalisation</t>
  </si>
  <si>
    <t>NOM/Prénom</t>
  </si>
  <si>
    <t>Signature</t>
  </si>
  <si>
    <t>Identification</t>
  </si>
  <si>
    <t>Nom de jeune fille</t>
  </si>
  <si>
    <t>Ville de naissance</t>
  </si>
  <si>
    <t>Pays de naissance</t>
  </si>
  <si>
    <t>Adresse domicile</t>
  </si>
  <si>
    <t>Complément adresse</t>
  </si>
  <si>
    <t>Ville</t>
  </si>
  <si>
    <t>CP</t>
  </si>
  <si>
    <t>Pays</t>
  </si>
  <si>
    <t>Nom d'usage</t>
  </si>
  <si>
    <t>Qualité</t>
  </si>
  <si>
    <t>Nationalité</t>
  </si>
  <si>
    <t>Département de naissance</t>
  </si>
  <si>
    <t>Tel personnel</t>
  </si>
  <si>
    <t>Tel mobile</t>
  </si>
  <si>
    <t>Catégorie CDAPH</t>
  </si>
  <si>
    <t>Taux d'invalidité</t>
  </si>
  <si>
    <t>Travailleur handicapé</t>
  </si>
  <si>
    <t>Pensionné de guerre</t>
  </si>
  <si>
    <t>Accidenté du travail</t>
  </si>
  <si>
    <t>Links_TravHand</t>
  </si>
  <si>
    <t>Links_PensionGu</t>
  </si>
  <si>
    <t>Links_AccTrav</t>
  </si>
  <si>
    <t>Etrangers / Type carte</t>
  </si>
  <si>
    <t>Etrangers / N° carte sejour</t>
  </si>
  <si>
    <t>Etrangers / Date expiration carte</t>
  </si>
  <si>
    <t>Etranger / Date émission carte</t>
  </si>
  <si>
    <t>Situation de famille</t>
  </si>
  <si>
    <t>Date de mariage</t>
  </si>
  <si>
    <t>Nbre d'enfants</t>
  </si>
  <si>
    <t>Personne à charge 1 / Nom</t>
  </si>
  <si>
    <t>Personne à charge 1 / Prénom</t>
  </si>
  <si>
    <t>Personne à charge 1 / Date de naissance</t>
  </si>
  <si>
    <t>Personne à charge 1 / Lien de parenté</t>
  </si>
  <si>
    <t>Personne à Charge 1</t>
  </si>
  <si>
    <t>Sexe personne à charge 1</t>
  </si>
  <si>
    <t>Personne à charge 2 / Nom</t>
  </si>
  <si>
    <t>Personne à charge 2 / Prénom</t>
  </si>
  <si>
    <t>Personne à charge 2 / Date de naissance</t>
  </si>
  <si>
    <t>Personne à charge 2 / Lien de parenté</t>
  </si>
  <si>
    <t>Personne à Charge 2</t>
  </si>
  <si>
    <t>Sexe personne à charge 2</t>
  </si>
  <si>
    <t>Personne à charge 3 / Nom</t>
  </si>
  <si>
    <t>Personne à charge 3 / Prénom</t>
  </si>
  <si>
    <t>Personne à charge 3 / Date de naissance</t>
  </si>
  <si>
    <t>Personne à charge 3 / Lien de parenté</t>
  </si>
  <si>
    <t>Personne à Charge 3</t>
  </si>
  <si>
    <t>Sexe personne à charge 3</t>
  </si>
  <si>
    <t>Personne à charge 4 / Nom</t>
  </si>
  <si>
    <t>Personne à charge 4 / Prénom</t>
  </si>
  <si>
    <t>Personne à charge 4 / Date de naissance</t>
  </si>
  <si>
    <t>Personne à charge 4 / Lien de parenté</t>
  </si>
  <si>
    <t>Personne à Charge 4</t>
  </si>
  <si>
    <t>Sexe personne à charge 4</t>
  </si>
  <si>
    <t>Personne à charge 5 / Nom</t>
  </si>
  <si>
    <t>Personne à charge 5 / Prénom</t>
  </si>
  <si>
    <t>Personne à charge 5 / Date de naissance</t>
  </si>
  <si>
    <t>Personne à charge 5 / Lien de parenté</t>
  </si>
  <si>
    <t>Personne à Charge 5</t>
  </si>
  <si>
    <t>Sexe personne à charge 5</t>
  </si>
  <si>
    <t>Conjoint / Nom</t>
  </si>
  <si>
    <t>Conjoint / Prénom</t>
  </si>
  <si>
    <t>Conjoint / Profession</t>
  </si>
  <si>
    <t>Personne à prévenir / Nom</t>
  </si>
  <si>
    <t>Personne à prévenir / Prénom</t>
  </si>
  <si>
    <t>Personne à prévenir / Tel fixe</t>
  </si>
  <si>
    <t>Personne à prévenir / Tel mobile</t>
  </si>
  <si>
    <t>Pays banque</t>
  </si>
  <si>
    <t>Code banque / code guichet</t>
  </si>
  <si>
    <t>Clé RIB</t>
  </si>
  <si>
    <t>Compte bancaire</t>
  </si>
  <si>
    <t>IBAN</t>
  </si>
  <si>
    <t>Devise</t>
  </si>
  <si>
    <t>Pays banque / Frais pro</t>
  </si>
  <si>
    <t>Code banque / code guichet Frais Pro</t>
  </si>
  <si>
    <t>Clé RIB / Frais Pro</t>
  </si>
  <si>
    <t>Compte bancaire / Frais Pro</t>
  </si>
  <si>
    <t>IBAN / Frais Pro</t>
  </si>
  <si>
    <t>Devise / Frais Pro</t>
  </si>
  <si>
    <t>N° Sécurité sociale</t>
  </si>
  <si>
    <t>Demande d'immatriculation</t>
  </si>
  <si>
    <t>Adresse CPAM</t>
  </si>
  <si>
    <t>Sécurité sociale &amp; Références bancaires</t>
  </si>
  <si>
    <t>Diplôme obtenu 1</t>
  </si>
  <si>
    <t>Diplôme Date obetntion 1</t>
  </si>
  <si>
    <t>Diplôme obtenu 2</t>
  </si>
  <si>
    <t>Diplôme Date obetntion 2</t>
  </si>
  <si>
    <t>Diplôme obtenu 3</t>
  </si>
  <si>
    <t>Diplôme Date obetntion 3</t>
  </si>
  <si>
    <t>Diplôme obtenu 4</t>
  </si>
  <si>
    <t>Diplôme Date obetntion 4</t>
  </si>
  <si>
    <t>Niveau anglais</t>
  </si>
  <si>
    <t>Niveau Allemand</t>
  </si>
  <si>
    <t>Niveau Espagnol</t>
  </si>
  <si>
    <t>Brevet Secourisme</t>
  </si>
  <si>
    <t>Date brevet secourisme</t>
  </si>
  <si>
    <t>Permis de conduire</t>
  </si>
  <si>
    <t>Date permis de conduire</t>
  </si>
  <si>
    <t>Date 1er contrat apprentissage</t>
  </si>
  <si>
    <t>1er contrat d'apprentissage ?</t>
  </si>
  <si>
    <t>Situation avant</t>
  </si>
  <si>
    <t>Intitué de la formation suivie</t>
  </si>
  <si>
    <t>Nom et adresse de votre école - contact</t>
  </si>
  <si>
    <t>Contrat pro / Type de contrat</t>
  </si>
  <si>
    <t>Intitué de la qualification préparée</t>
  </si>
  <si>
    <t>Nom et adresse de  l'organisme de formation</t>
  </si>
  <si>
    <t>Période des examens</t>
  </si>
  <si>
    <t>Votre situation avant ce contrat</t>
  </si>
  <si>
    <t>Intitulé du dernier emploi occupé</t>
  </si>
  <si>
    <t xml:space="preserve">Si demandeur d'emploi inscrit à l'ANPE depuis quelle date </t>
  </si>
  <si>
    <t>Autres informations</t>
  </si>
  <si>
    <t>Nom et adresse CFA - contact</t>
  </si>
  <si>
    <t>Apprentis</t>
  </si>
  <si>
    <t>Contrats pro</t>
  </si>
  <si>
    <t>EXPORT MYCONTRAT</t>
  </si>
  <si>
    <t>Code dimplôme obtenu1</t>
  </si>
  <si>
    <t>Code dimplôme obtenu2</t>
  </si>
  <si>
    <t>Code dimplôme obtenu3</t>
  </si>
  <si>
    <t>Code dimplôme obtenu4</t>
  </si>
  <si>
    <t>NON EXPORTE POUR MYCONTRAT</t>
  </si>
  <si>
    <t>Intitulé Langues (autre)</t>
  </si>
  <si>
    <t>Langues (autres)</t>
  </si>
  <si>
    <t>Nom et adresse ancien employeur</t>
  </si>
  <si>
    <t>Date entrée ancien employeur</t>
  </si>
  <si>
    <t>Date sortie ancien employeur</t>
  </si>
  <si>
    <t>PHOEUNG</t>
  </si>
  <si>
    <t>GENEVIEVE</t>
  </si>
  <si>
    <t>Française</t>
  </si>
  <si>
    <t>Annonay</t>
  </si>
  <si>
    <t>France</t>
  </si>
  <si>
    <t>28 place récluzière</t>
  </si>
  <si>
    <t>annonay</t>
  </si>
  <si>
    <t>07100</t>
  </si>
  <si>
    <t>GAY</t>
  </si>
  <si>
    <t>STEPHANE</t>
  </si>
  <si>
    <t>CARISTE</t>
  </si>
  <si>
    <t>0783343135</t>
  </si>
  <si>
    <t>16</t>
  </si>
  <si>
    <t>06019295865</t>
  </si>
  <si>
    <t>FR76 1680 7001 3806 0192 9586 516</t>
  </si>
  <si>
    <t>EUR</t>
  </si>
  <si>
    <t>CPAM DE L'ARDECHE, boulevard de la République, 07100 Annonay</t>
  </si>
  <si>
    <t>Oui</t>
  </si>
  <si>
    <t>CDA Data Engineer</t>
  </si>
  <si>
    <t>AFPA BALMA, Toulouse</t>
  </si>
  <si>
    <t>assistante chef de projet</t>
  </si>
  <si>
    <t>PHOEUNG Geneviève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</si>
</sst>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 &quot;€&quot;_-;\-* #,##0.00\ &quot;€&quot;_-;_-* &quot;-&quot;??\ &quot;€&quot;_-;_-@_-"/>
    <numFmt numFmtId="43" formatCode="_-* #,##0.00\ _€_-;\-* #,##0.00\ _€_-;_-* &quot;-&quot;??\ _€_-;_-@_-"/>
    <numFmt numFmtId="164" formatCode="0#&quot; &quot;##&quot; &quot;##&quot; &quot;##&quot; &quot;##"/>
    <numFmt numFmtId="165" formatCode="[&gt;=3000000000000]#&quot; &quot;##&quot; &quot;##&quot; &quot;##&quot; &quot;###&quot; &quot;###&quot; | &quot;##;#&quot; &quot;##&quot; &quot;##&quot; &quot;##&quot; &quot;###&quot; &quot;###"/>
    <numFmt numFmtId="166" formatCode="00000"/>
    <numFmt numFmtId="167" formatCode="[$-40C]mmm\-yy;@"/>
  </numFmts>
  <fonts count="52">
    <font>
      <sz val="11"/>
      <color theme="1"/>
      <name val="Calibri"/>
      <family val="2"/>
      <scheme val="minor"/>
    </font>
    <font>
      <sz val="10"/>
      <color theme="1"/>
      <name val="Arial"/>
      <family val="2"/>
    </font>
    <font>
      <b/>
      <sz val="11"/>
      <color theme="1"/>
      <name val="Calibri"/>
      <family val="2"/>
      <scheme val="minor"/>
    </font>
    <font>
      <b/>
      <sz val="14"/>
      <color theme="1"/>
      <name val="Calibri"/>
      <family val="2"/>
      <scheme val="minor"/>
    </font>
    <font>
      <b/>
      <sz val="9"/>
      <color theme="1"/>
      <name val="Calibri"/>
      <family val="2"/>
      <scheme val="minor"/>
    </font>
    <font>
      <sz val="9"/>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sz val="10"/>
      <name val="Arial"/>
      <family val="2"/>
    </font>
    <font>
      <u/>
      <sz val="10"/>
      <color indexed="12"/>
      <name val="Arial"/>
      <family val="2"/>
    </font>
    <font>
      <sz val="8"/>
      <name val="Times New Roman"/>
      <family val="1"/>
    </font>
    <font>
      <sz val="10"/>
      <name val="Helv"/>
      <charset val="204"/>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000000"/>
      <name val="Arial"/>
      <family val="2"/>
    </font>
    <font>
      <sz val="10"/>
      <name val="CG Times (WN)"/>
    </font>
    <font>
      <sz val="10"/>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theme="10"/>
      <name val="Times New Roman"/>
      <family val="1"/>
    </font>
    <font>
      <b/>
      <sz val="9"/>
      <color theme="9" tint="-0.249977111117893"/>
      <name val="Calibri"/>
      <family val="2"/>
      <scheme val="minor"/>
    </font>
    <font>
      <b/>
      <sz val="9"/>
      <color theme="0"/>
      <name val="Calibri"/>
      <family val="2"/>
      <scheme val="minor"/>
    </font>
    <font>
      <sz val="9"/>
      <name val="Calibri"/>
      <family val="2"/>
      <scheme val="minor"/>
    </font>
    <font>
      <b/>
      <sz val="20"/>
      <color theme="1"/>
      <name val="Calibri"/>
      <family val="2"/>
      <scheme val="minor"/>
    </font>
  </fonts>
  <fills count="6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34998626667073579"/>
        <bgColor indexed="64"/>
      </patternFill>
    </fill>
    <fill>
      <patternFill patternType="solid">
        <fgColor theme="6" tint="-0.249977111117893"/>
        <bgColor indexed="64"/>
      </patternFill>
    </fill>
    <fill>
      <patternFill patternType="solid">
        <fgColor rgb="FF7030A0"/>
        <bgColor indexed="64"/>
      </patternFill>
    </fill>
    <fill>
      <patternFill patternType="solid">
        <fgColor theme="1"/>
        <bgColor indexed="64"/>
      </patternFill>
    </fill>
    <fill>
      <patternFill patternType="solid">
        <fgColor rgb="FF00B0F0"/>
        <bgColor indexed="64"/>
      </patternFill>
    </fill>
    <fill>
      <patternFill patternType="solid">
        <fgColor rgb="FFC00000"/>
        <bgColor indexed="64"/>
      </patternFill>
    </fill>
    <fill>
      <patternFill patternType="solid">
        <fgColor theme="9" tint="-0.249977111117893"/>
        <bgColor indexed="64"/>
      </patternFill>
    </fill>
  </fills>
  <borders count="31">
    <border>
      <left/>
      <right/>
      <top/>
      <bottom/>
      <diagonal/>
    </border>
    <border>
      <left/>
      <right style="thin">
        <color auto="1"/>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87">
    <xf numFmtId="0" fontId="0" fillId="0" borderId="0"/>
    <xf numFmtId="0" fontId="8"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4" fontId="9" fillId="0" borderId="0" applyFont="0" applyFill="0" applyBorder="0" applyAlignment="0" applyProtection="0"/>
    <xf numFmtId="44" fontId="9" fillId="0" borderId="0" applyFont="0" applyFill="0" applyBorder="0" applyAlignment="0" applyProtection="0"/>
    <xf numFmtId="0" fontId="9" fillId="0" borderId="0"/>
    <xf numFmtId="0" fontId="7" fillId="0" borderId="0"/>
    <xf numFmtId="9" fontId="9" fillId="0" borderId="0" applyFont="0" applyFill="0" applyBorder="0" applyAlignment="0" applyProtection="0"/>
    <xf numFmtId="0" fontId="12" fillId="0" borderId="0"/>
    <xf numFmtId="0" fontId="7" fillId="0" borderId="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9" applyNumberFormat="0" applyAlignment="0" applyProtection="0"/>
    <xf numFmtId="0" fontId="20" fillId="7" borderId="10" applyNumberFormat="0" applyAlignment="0" applyProtection="0"/>
    <xf numFmtId="0" fontId="21" fillId="7" borderId="9" applyNumberFormat="0" applyAlignment="0" applyProtection="0"/>
    <xf numFmtId="0" fontId="22" fillId="0" borderId="11" applyNumberFormat="0" applyFill="0" applyAlignment="0" applyProtection="0"/>
    <xf numFmtId="0" fontId="23" fillId="8" borderId="12"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 fillId="0" borderId="14" applyNumberFormat="0" applyFill="0" applyAlignment="0" applyProtection="0"/>
    <xf numFmtId="0" fontId="26"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6" fillId="33" borderId="0" applyNumberFormat="0" applyBorder="0" applyAlignment="0" applyProtection="0"/>
    <xf numFmtId="0" fontId="7" fillId="0" borderId="0"/>
    <xf numFmtId="0" fontId="7" fillId="9" borderId="13" applyNumberFormat="0" applyFont="0" applyAlignment="0" applyProtection="0"/>
    <xf numFmtId="0" fontId="9" fillId="0" borderId="0"/>
    <xf numFmtId="0" fontId="1" fillId="0" borderId="0"/>
    <xf numFmtId="0" fontId="1" fillId="0" borderId="0"/>
    <xf numFmtId="0" fontId="9" fillId="0" borderId="0"/>
    <xf numFmtId="0" fontId="9" fillId="0" borderId="0"/>
    <xf numFmtId="0" fontId="9" fillId="0" borderId="0"/>
    <xf numFmtId="44" fontId="9" fillId="0" borderId="0" applyFont="0" applyFill="0" applyBorder="0" applyAlignment="0" applyProtection="0"/>
    <xf numFmtId="44" fontId="9" fillId="0" borderId="0" applyFont="0" applyFill="0" applyBorder="0" applyAlignment="0" applyProtection="0"/>
    <xf numFmtId="0" fontId="9" fillId="0" borderId="0"/>
    <xf numFmtId="0" fontId="7" fillId="0" borderId="0"/>
    <xf numFmtId="9" fontId="9" fillId="0" borderId="0" applyFont="0" applyFill="0" applyBorder="0" applyAlignment="0" applyProtection="0"/>
    <xf numFmtId="0" fontId="7" fillId="0" borderId="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9" applyNumberFormat="0" applyAlignment="0" applyProtection="0"/>
    <xf numFmtId="0" fontId="20" fillId="7" borderId="10" applyNumberFormat="0" applyAlignment="0" applyProtection="0"/>
    <xf numFmtId="0" fontId="21" fillId="7" borderId="9" applyNumberFormat="0" applyAlignment="0" applyProtection="0"/>
    <xf numFmtId="0" fontId="22" fillId="0" borderId="11" applyNumberFormat="0" applyFill="0" applyAlignment="0" applyProtection="0"/>
    <xf numFmtId="0" fontId="23" fillId="8" borderId="12"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 fillId="0" borderId="14" applyNumberFormat="0" applyFill="0" applyAlignment="0" applyProtection="0"/>
    <xf numFmtId="0" fontId="26"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6" fillId="33" borderId="0" applyNumberFormat="0" applyBorder="0" applyAlignment="0" applyProtection="0"/>
    <xf numFmtId="0" fontId="1" fillId="0" borderId="0"/>
    <xf numFmtId="0" fontId="1" fillId="0" borderId="0"/>
    <xf numFmtId="0" fontId="9" fillId="0" borderId="0"/>
    <xf numFmtId="0" fontId="26" fillId="33" borderId="0" applyNumberFormat="0" applyBorder="0" applyAlignment="0" applyProtection="0"/>
    <xf numFmtId="0" fontId="7" fillId="32" borderId="0" applyNumberFormat="0" applyBorder="0" applyAlignment="0" applyProtection="0"/>
    <xf numFmtId="0" fontId="7" fillId="31" borderId="0" applyNumberFormat="0" applyBorder="0" applyAlignment="0" applyProtection="0"/>
    <xf numFmtId="0" fontId="18" fillId="5" borderId="0" applyNumberFormat="0" applyBorder="0" applyAlignment="0" applyProtection="0"/>
    <xf numFmtId="44" fontId="9" fillId="0" borderId="0" applyFont="0" applyFill="0" applyBorder="0" applyAlignment="0" applyProtection="0"/>
    <xf numFmtId="0" fontId="14" fillId="0" borderId="7" applyNumberFormat="0" applyFill="0" applyAlignment="0" applyProtection="0"/>
    <xf numFmtId="9" fontId="9" fillId="0" borderId="0" applyFont="0" applyFill="0" applyBorder="0" applyAlignment="0" applyProtection="0"/>
    <xf numFmtId="9" fontId="9" fillId="0" borderId="0" applyFon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9" applyNumberFormat="0" applyAlignment="0" applyProtection="0"/>
    <xf numFmtId="0" fontId="20" fillId="7" borderId="10" applyNumberFormat="0" applyAlignment="0" applyProtection="0"/>
    <xf numFmtId="0" fontId="21" fillId="7" borderId="9" applyNumberFormat="0" applyAlignment="0" applyProtection="0"/>
    <xf numFmtId="0" fontId="22" fillId="0" borderId="11" applyNumberFormat="0" applyFill="0" applyAlignment="0" applyProtection="0"/>
    <xf numFmtId="0" fontId="23" fillId="8" borderId="12"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 fillId="0" borderId="14" applyNumberFormat="0" applyFill="0" applyAlignment="0" applyProtection="0"/>
    <xf numFmtId="0" fontId="26"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6" fillId="33" borderId="0" applyNumberFormat="0" applyBorder="0" applyAlignment="0" applyProtection="0"/>
    <xf numFmtId="0" fontId="20" fillId="7" borderId="10" applyNumberFormat="0" applyAlignment="0" applyProtection="0"/>
    <xf numFmtId="44" fontId="9" fillId="0" borderId="0" applyFont="0" applyFill="0" applyBorder="0" applyAlignment="0" applyProtection="0"/>
    <xf numFmtId="0" fontId="1" fillId="0" borderId="0"/>
    <xf numFmtId="0" fontId="1" fillId="0" borderId="0"/>
    <xf numFmtId="0" fontId="17" fillId="4" borderId="0" applyNumberFormat="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9" fillId="0" borderId="0"/>
    <xf numFmtId="0" fontId="16" fillId="3" borderId="0" applyNumberFormat="0" applyBorder="0" applyAlignment="0" applyProtection="0"/>
    <xf numFmtId="0" fontId="15" fillId="0" borderId="8" applyNumberFormat="0" applyFill="0" applyAlignment="0" applyProtection="0"/>
    <xf numFmtId="0" fontId="19" fillId="6" borderId="9" applyNumberFormat="0" applyAlignment="0" applyProtection="0"/>
    <xf numFmtId="0" fontId="22" fillId="0" borderId="11" applyNumberFormat="0" applyFill="0" applyAlignment="0" applyProtection="0"/>
    <xf numFmtId="0" fontId="21" fillId="7" borderId="9" applyNumberFormat="0" applyAlignment="0" applyProtection="0"/>
    <xf numFmtId="0" fontId="23" fillId="8" borderId="12" applyNumberFormat="0" applyAlignment="0" applyProtection="0"/>
    <xf numFmtId="0" fontId="7" fillId="12" borderId="0" applyNumberFormat="0" applyBorder="0" applyAlignment="0" applyProtection="0"/>
    <xf numFmtId="0" fontId="26" fillId="30" borderId="0" applyNumberFormat="0" applyBorder="0" applyAlignment="0" applyProtection="0"/>
    <xf numFmtId="0" fontId="7" fillId="24" borderId="0" applyNumberFormat="0" applyBorder="0" applyAlignment="0" applyProtection="0"/>
    <xf numFmtId="0" fontId="26" fillId="18" borderId="0" applyNumberFormat="0" applyBorder="0" applyAlignment="0" applyProtection="0"/>
    <xf numFmtId="0" fontId="7" fillId="11" borderId="0" applyNumberFormat="0" applyBorder="0" applyAlignment="0" applyProtection="0"/>
    <xf numFmtId="0" fontId="26" fillId="29" borderId="0" applyNumberFormat="0" applyBorder="0" applyAlignment="0" applyProtection="0"/>
    <xf numFmtId="0" fontId="7" fillId="23" borderId="0" applyNumberFormat="0" applyBorder="0" applyAlignment="0" applyProtection="0"/>
    <xf numFmtId="0" fontId="26" fillId="17" borderId="0" applyNumberFormat="0" applyBorder="0" applyAlignment="0" applyProtection="0"/>
    <xf numFmtId="0" fontId="26" fillId="10" borderId="0" applyNumberFormat="0" applyBorder="0" applyAlignment="0" applyProtection="0"/>
    <xf numFmtId="0" fontId="7" fillId="28" borderId="0" applyNumberFormat="0" applyBorder="0" applyAlignment="0" applyProtection="0"/>
    <xf numFmtId="0" fontId="26" fillId="22" borderId="0" applyNumberFormat="0" applyBorder="0" applyAlignment="0" applyProtection="0"/>
    <xf numFmtId="0" fontId="7" fillId="16" borderId="0" applyNumberFormat="0" applyBorder="0" applyAlignment="0" applyProtection="0"/>
    <xf numFmtId="0" fontId="2" fillId="0" borderId="14" applyNumberFormat="0" applyFill="0" applyAlignment="0" applyProtection="0"/>
    <xf numFmtId="0" fontId="7" fillId="27" borderId="0" applyNumberFormat="0" applyBorder="0" applyAlignment="0" applyProtection="0"/>
    <xf numFmtId="0" fontId="26" fillId="21" borderId="0" applyNumberFormat="0" applyBorder="0" applyAlignment="0" applyProtection="0"/>
    <xf numFmtId="0" fontId="7" fillId="15" borderId="0" applyNumberFormat="0" applyBorder="0" applyAlignment="0" applyProtection="0"/>
    <xf numFmtId="0" fontId="25" fillId="0" borderId="0" applyNumberFormat="0" applyFill="0" applyBorder="0" applyAlignment="0" applyProtection="0"/>
    <xf numFmtId="0" fontId="26" fillId="26" borderId="0" applyNumberFormat="0" applyBorder="0" applyAlignment="0" applyProtection="0"/>
    <xf numFmtId="0" fontId="7" fillId="20" borderId="0" applyNumberFormat="0" applyBorder="0" applyAlignment="0" applyProtection="0"/>
    <xf numFmtId="0" fontId="26" fillId="14" borderId="0" applyNumberFormat="0" applyBorder="0" applyAlignment="0" applyProtection="0"/>
    <xf numFmtId="0" fontId="24" fillId="0" borderId="0" applyNumberFormat="0" applyFill="0" applyBorder="0" applyAlignment="0" applyProtection="0"/>
    <xf numFmtId="0" fontId="26" fillId="25" borderId="0" applyNumberFormat="0" applyBorder="0" applyAlignment="0" applyProtection="0"/>
    <xf numFmtId="0" fontId="7" fillId="19" borderId="0" applyNumberFormat="0" applyBorder="0" applyAlignment="0" applyProtection="0"/>
    <xf numFmtId="0" fontId="26" fillId="13" borderId="0" applyNumberFormat="0" applyBorder="0" applyAlignment="0" applyProtection="0"/>
    <xf numFmtId="0" fontId="1" fillId="0" borderId="0"/>
    <xf numFmtId="0" fontId="1" fillId="0" borderId="0"/>
    <xf numFmtId="0" fontId="7"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7" fillId="9"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5" fillId="0" borderId="0" applyNumberFormat="0" applyFill="0" applyBorder="0" applyAlignment="0" applyProtection="0"/>
    <xf numFmtId="0" fontId="42" fillId="58" borderId="0" applyNumberFormat="0" applyBorder="0" applyAlignment="0" applyProtection="0"/>
    <xf numFmtId="44" fontId="29" fillId="0" borderId="0" applyFont="0" applyFill="0" applyBorder="0" applyAlignment="0" applyProtection="0"/>
    <xf numFmtId="0" fontId="31" fillId="50" borderId="0" applyNumberFormat="0" applyBorder="0" applyAlignment="0" applyProtection="0"/>
    <xf numFmtId="0" fontId="30" fillId="47" borderId="0" applyNumberFormat="0" applyBorder="0" applyAlignment="0" applyProtection="0"/>
    <xf numFmtId="0" fontId="30" fillId="41" borderId="0" applyNumberFormat="0" applyBorder="0" applyAlignment="0" applyProtection="0"/>
    <xf numFmtId="0" fontId="30" fillId="45" borderId="0" applyNumberFormat="0" applyBorder="0" applyAlignment="0" applyProtection="0"/>
    <xf numFmtId="0" fontId="30" fillId="43" borderId="0" applyNumberFormat="0" applyBorder="0" applyAlignment="0" applyProtection="0"/>
    <xf numFmtId="0" fontId="30" fillId="41" borderId="0" applyNumberFormat="0" applyBorder="0" applyAlignment="0" applyProtection="0"/>
    <xf numFmtId="0" fontId="31" fillId="50" borderId="0" applyNumberFormat="0" applyBorder="0" applyAlignment="0" applyProtection="0"/>
    <xf numFmtId="9" fontId="29" fillId="0" borderId="0" applyFont="0" applyFill="0" applyBorder="0" applyAlignment="0" applyProtection="0"/>
    <xf numFmtId="0" fontId="29" fillId="59" borderId="28" applyNumberFormat="0" applyFont="0" applyAlignment="0" applyProtection="0"/>
    <xf numFmtId="0" fontId="45" fillId="0" borderId="30" applyNumberFormat="0" applyFill="0" applyAlignment="0" applyProtection="0"/>
    <xf numFmtId="0" fontId="31" fillId="46" borderId="0" applyNumberFormat="0" applyBorder="0" applyAlignment="0" applyProtection="0"/>
    <xf numFmtId="43" fontId="9" fillId="0" borderId="0" applyFont="0" applyFill="0" applyBorder="0" applyAlignment="0" applyProtection="0"/>
    <xf numFmtId="43" fontId="7" fillId="0" borderId="0" applyFont="0" applyFill="0" applyBorder="0" applyAlignment="0" applyProtection="0"/>
    <xf numFmtId="0" fontId="29" fillId="0" borderId="0"/>
    <xf numFmtId="0" fontId="11" fillId="0" borderId="0"/>
    <xf numFmtId="0" fontId="31" fillId="48" borderId="0" applyNumberFormat="0" applyBorder="0" applyAlignment="0" applyProtection="0"/>
    <xf numFmtId="0" fontId="30" fillId="39" borderId="0" applyNumberFormat="0" applyBorder="0" applyAlignment="0" applyProtection="0"/>
    <xf numFmtId="0" fontId="7" fillId="0" borderId="0"/>
    <xf numFmtId="0" fontId="9" fillId="0" borderId="0"/>
    <xf numFmtId="0" fontId="9" fillId="0" borderId="0"/>
    <xf numFmtId="0" fontId="10" fillId="0" borderId="0" applyNumberFormat="0" applyFill="0" applyBorder="0" applyAlignment="0" applyProtection="0">
      <alignment vertical="top"/>
      <protection locked="0"/>
    </xf>
    <xf numFmtId="0" fontId="7" fillId="0" borderId="0"/>
    <xf numFmtId="0" fontId="39" fillId="0" borderId="26" applyNumberFormat="0" applyFill="0" applyAlignment="0" applyProtection="0"/>
    <xf numFmtId="0" fontId="34" fillId="57" borderId="23" applyNumberFormat="0" applyAlignment="0" applyProtection="0"/>
    <xf numFmtId="0" fontId="30" fillId="44" borderId="0" applyNumberFormat="0" applyBorder="0" applyAlignment="0" applyProtection="0"/>
    <xf numFmtId="0" fontId="30" fillId="46" borderId="0" applyNumberFormat="0" applyBorder="0" applyAlignment="0" applyProtection="0"/>
    <xf numFmtId="0" fontId="30" fillId="44" borderId="0" applyNumberFormat="0" applyBorder="0" applyAlignment="0" applyProtection="0"/>
    <xf numFmtId="0" fontId="30" fillId="42" borderId="0" applyNumberFormat="0" applyBorder="0" applyAlignment="0" applyProtection="0"/>
    <xf numFmtId="0" fontId="31" fillId="51" borderId="0" applyNumberFormat="0" applyBorder="0" applyAlignment="0" applyProtection="0"/>
    <xf numFmtId="0" fontId="44" fillId="0" borderId="0" applyNumberFormat="0" applyFill="0" applyBorder="0" applyAlignment="0" applyProtection="0"/>
    <xf numFmtId="0" fontId="43" fillId="56" borderId="29" applyNumberFormat="0" applyAlignment="0" applyProtection="0"/>
    <xf numFmtId="0" fontId="46" fillId="0" borderId="0" applyNumberFormat="0" applyFill="0" applyBorder="0" applyAlignment="0" applyProtection="0"/>
    <xf numFmtId="0" fontId="31" fillId="49" borderId="0" applyNumberFormat="0" applyBorder="0" applyAlignment="0" applyProtection="0"/>
    <xf numFmtId="0" fontId="9" fillId="0" borderId="0"/>
    <xf numFmtId="0" fontId="30" fillId="38" borderId="0" applyNumberFormat="0" applyBorder="0" applyAlignment="0" applyProtection="0"/>
    <xf numFmtId="0" fontId="9" fillId="0" borderId="0"/>
    <xf numFmtId="0" fontId="31" fillId="45" borderId="0" applyNumberFormat="0" applyBorder="0" applyAlignment="0" applyProtection="0"/>
    <xf numFmtId="0" fontId="30" fillId="40" borderId="0" applyNumberFormat="0" applyBorder="0" applyAlignment="0" applyProtection="0"/>
    <xf numFmtId="43" fontId="29" fillId="0" borderId="0" applyFont="0" applyFill="0" applyBorder="0" applyAlignment="0" applyProtection="0"/>
    <xf numFmtId="0" fontId="37" fillId="0" borderId="24" applyNumberFormat="0" applyFill="0" applyAlignment="0" applyProtection="0"/>
    <xf numFmtId="0" fontId="41" fillId="0" borderId="27" applyNumberFormat="0" applyFill="0" applyAlignment="0" applyProtection="0"/>
    <xf numFmtId="0" fontId="32" fillId="39" borderId="0" applyNumberFormat="0" applyBorder="0" applyAlignment="0" applyProtection="0"/>
    <xf numFmtId="0" fontId="31" fillId="49" borderId="0" applyNumberFormat="0" applyBorder="0" applyAlignment="0" applyProtection="0"/>
    <xf numFmtId="0" fontId="31" fillId="53" borderId="0" applyNumberFormat="0" applyBorder="0" applyAlignment="0" applyProtection="0"/>
    <xf numFmtId="0" fontId="33" fillId="56" borderId="22" applyNumberFormat="0" applyAlignment="0" applyProtection="0"/>
    <xf numFmtId="0" fontId="38" fillId="0" borderId="25" applyNumberFormat="0" applyFill="0" applyAlignment="0" applyProtection="0"/>
    <xf numFmtId="0" fontId="39" fillId="0" borderId="0" applyNumberFormat="0" applyFill="0" applyBorder="0" applyAlignment="0" applyProtection="0"/>
    <xf numFmtId="0" fontId="36" fillId="40" borderId="0" applyNumberFormat="0" applyBorder="0" applyAlignment="0" applyProtection="0"/>
    <xf numFmtId="0" fontId="40" fillId="43" borderId="22" applyNumberFormat="0" applyAlignment="0" applyProtection="0"/>
    <xf numFmtId="0" fontId="31" fillId="55" borderId="0" applyNumberFormat="0" applyBorder="0" applyAlignment="0" applyProtection="0"/>
    <xf numFmtId="0" fontId="31" fillId="54" borderId="0" applyNumberFormat="0" applyBorder="0" applyAlignment="0" applyProtection="0"/>
    <xf numFmtId="0" fontId="31" fillId="52" borderId="0" applyNumberFormat="0" applyBorder="0" applyAlignment="0" applyProtection="0"/>
    <xf numFmtId="0" fontId="29" fillId="0" borderId="0"/>
    <xf numFmtId="0" fontId="7" fillId="0" borderId="0"/>
    <xf numFmtId="43" fontId="7" fillId="0" borderId="0" applyFont="0" applyFill="0" applyBorder="0" applyAlignment="0" applyProtection="0"/>
    <xf numFmtId="0" fontId="9" fillId="0" borderId="0"/>
    <xf numFmtId="0" fontId="11" fillId="0" borderId="0"/>
    <xf numFmtId="0" fontId="7" fillId="0" borderId="0"/>
    <xf numFmtId="0" fontId="7" fillId="0" borderId="0"/>
    <xf numFmtId="0" fontId="7" fillId="0" borderId="0"/>
    <xf numFmtId="0" fontId="7" fillId="0" borderId="0"/>
    <xf numFmtId="0" fontId="7" fillId="9" borderId="13" applyNumberFormat="0" applyFont="0" applyAlignment="0" applyProtection="0"/>
    <xf numFmtId="0" fontId="1" fillId="0" borderId="0"/>
    <xf numFmtId="0" fontId="29" fillId="0" borderId="0"/>
    <xf numFmtId="0" fontId="31" fillId="52"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31" fillId="55" borderId="0" applyNumberFormat="0" applyBorder="0" applyAlignment="0" applyProtection="0"/>
    <xf numFmtId="43" fontId="29" fillId="0" borderId="0" applyFont="0" applyFill="0" applyBorder="0" applyAlignment="0" applyProtection="0"/>
    <xf numFmtId="44" fontId="29" fillId="0" borderId="0" applyFont="0" applyFill="0" applyBorder="0" applyAlignment="0" applyProtection="0"/>
    <xf numFmtId="9" fontId="29" fillId="0" borderId="0" applyFont="0" applyFill="0" applyBorder="0" applyAlignment="0" applyProtection="0"/>
    <xf numFmtId="0" fontId="45" fillId="0" borderId="30" applyNumberFormat="0" applyFill="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9" borderId="13" applyNumberFormat="0" applyFont="0" applyAlignment="0" applyProtection="0"/>
    <xf numFmtId="0" fontId="7" fillId="0" borderId="0"/>
    <xf numFmtId="43" fontId="7" fillId="0" borderId="0" applyFont="0" applyFill="0" applyBorder="0" applyAlignment="0" applyProtection="0"/>
    <xf numFmtId="0" fontId="7" fillId="0" borderId="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0" borderId="0"/>
    <xf numFmtId="0" fontId="7" fillId="0" borderId="0"/>
    <xf numFmtId="0" fontId="7" fillId="0" borderId="0"/>
    <xf numFmtId="0" fontId="7" fillId="9" borderId="13" applyNumberFormat="0" applyFont="0" applyAlignment="0" applyProtection="0"/>
    <xf numFmtId="0" fontId="29" fillId="0" borderId="0"/>
    <xf numFmtId="0" fontId="1" fillId="0" borderId="0"/>
    <xf numFmtId="0" fontId="1" fillId="0" borderId="0"/>
    <xf numFmtId="0" fontId="1" fillId="0" borderId="0"/>
    <xf numFmtId="0" fontId="9" fillId="0" borderId="0"/>
    <xf numFmtId="0" fontId="1" fillId="0" borderId="0"/>
    <xf numFmtId="44" fontId="9" fillId="0" borderId="0" applyFont="0" applyFill="0" applyBorder="0" applyAlignment="0" applyProtection="0"/>
    <xf numFmtId="9" fontId="9" fillId="0" borderId="0" applyFont="0" applyFill="0" applyBorder="0" applyAlignment="0" applyProtection="0"/>
    <xf numFmtId="0" fontId="2" fillId="0" borderId="14" applyNumberFormat="0" applyFill="0" applyAlignment="0" applyProtection="0"/>
    <xf numFmtId="0" fontId="26" fillId="10"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1" fillId="0" borderId="0"/>
    <xf numFmtId="0" fontId="1" fillId="0" borderId="0"/>
    <xf numFmtId="0" fontId="1" fillId="0" borderId="0"/>
    <xf numFmtId="0" fontId="29" fillId="0" borderId="0"/>
    <xf numFmtId="0" fontId="31" fillId="52"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31" fillId="55" borderId="0" applyNumberFormat="0" applyBorder="0" applyAlignment="0" applyProtection="0"/>
    <xf numFmtId="43" fontId="29" fillId="0" borderId="0" applyFont="0" applyFill="0" applyBorder="0" applyAlignment="0" applyProtection="0"/>
    <xf numFmtId="44" fontId="29" fillId="0" borderId="0" applyFont="0" applyFill="0" applyBorder="0" applyAlignment="0" applyProtection="0"/>
    <xf numFmtId="9" fontId="29" fillId="0" borderId="0" applyFont="0" applyFill="0" applyBorder="0" applyAlignment="0" applyProtection="0"/>
    <xf numFmtId="0" fontId="45" fillId="0" borderId="30" applyNumberFormat="0" applyFill="0" applyAlignment="0" applyProtection="0"/>
    <xf numFmtId="0" fontId="47" fillId="0" borderId="0" applyNumberFormat="0" applyFill="0" applyBorder="0" applyAlignment="0" applyProtection="0"/>
    <xf numFmtId="0" fontId="7" fillId="0" borderId="0"/>
    <xf numFmtId="0" fontId="9" fillId="0" borderId="0"/>
    <xf numFmtId="0" fontId="1" fillId="0" borderId="0"/>
    <xf numFmtId="0" fontId="29" fillId="0" borderId="0"/>
    <xf numFmtId="0" fontId="29" fillId="0" borderId="0"/>
    <xf numFmtId="0" fontId="31" fillId="52"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31" fillId="55" borderId="0" applyNumberFormat="0" applyBorder="0" applyAlignment="0" applyProtection="0"/>
    <xf numFmtId="44" fontId="29" fillId="0" borderId="0" applyFont="0" applyFill="0" applyBorder="0" applyAlignment="0" applyProtection="0"/>
    <xf numFmtId="9" fontId="29" fillId="0" borderId="0" applyFont="0" applyFill="0" applyBorder="0" applyAlignment="0" applyProtection="0"/>
    <xf numFmtId="0" fontId="45" fillId="0" borderId="30" applyNumberFormat="0" applyFill="0" applyAlignment="0" applyProtection="0"/>
    <xf numFmtId="0" fontId="1" fillId="0" borderId="0"/>
    <xf numFmtId="0" fontId="28"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7" fillId="0" borderId="0"/>
  </cellStyleXfs>
  <cellXfs count="121">
    <xf numFmtId="0" fontId="0" fillId="0" borderId="0" xfId="0"/>
    <xf numFmtId="0" fontId="2" fillId="0" borderId="0" xfId="0" applyFont="1"/>
    <xf numFmtId="0" fontId="4" fillId="0" borderId="0" xfId="0" applyFont="1" applyAlignment="1"/>
    <xf numFmtId="0" fontId="5" fillId="0" borderId="0" xfId="0" applyFont="1" applyAlignment="1"/>
    <xf numFmtId="0" fontId="5" fillId="0" borderId="0" xfId="0" applyFont="1" applyBorder="1" applyAlignment="1"/>
    <xf numFmtId="14" fontId="5" fillId="0" borderId="0" xfId="0" applyNumberFormat="1" applyFont="1" applyBorder="1" applyAlignment="1"/>
    <xf numFmtId="0" fontId="5" fillId="0" borderId="0" xfId="0" applyFont="1" applyBorder="1" applyAlignment="1">
      <alignment wrapText="1"/>
    </xf>
    <xf numFmtId="0" fontId="5" fillId="0" borderId="0" xfId="0" applyFont="1" applyBorder="1" applyAlignment="1">
      <alignment horizontal="center"/>
    </xf>
    <xf numFmtId="0" fontId="0" fillId="0" borderId="3" xfId="0" applyBorder="1"/>
    <xf numFmtId="0" fontId="2" fillId="2" borderId="0" xfId="0" applyFont="1" applyFill="1" applyAlignment="1">
      <alignment horizontal="center"/>
    </xf>
    <xf numFmtId="0" fontId="2" fillId="2" borderId="0" xfId="0" applyFont="1" applyFill="1"/>
    <xf numFmtId="0" fontId="4" fillId="0" borderId="0" xfId="0" applyFont="1" applyAlignment="1">
      <alignment horizontal="left"/>
    </xf>
    <xf numFmtId="0" fontId="5" fillId="0" borderId="0" xfId="0" applyFont="1" applyBorder="1" applyAlignment="1" applyProtection="1">
      <protection locked="0"/>
    </xf>
    <xf numFmtId="14" fontId="5" fillId="0" borderId="0" xfId="0" applyNumberFormat="1" applyFont="1" applyBorder="1" applyAlignment="1" applyProtection="1">
      <protection locked="0"/>
    </xf>
    <xf numFmtId="0" fontId="3" fillId="0" borderId="0" xfId="0" applyFont="1" applyBorder="1" applyAlignment="1">
      <alignment horizontal="center"/>
    </xf>
    <xf numFmtId="14" fontId="5" fillId="0" borderId="0" xfId="0" applyNumberFormat="1" applyFont="1" applyBorder="1" applyAlignment="1" applyProtection="1">
      <alignment horizontal="center"/>
      <protection locked="0"/>
    </xf>
    <xf numFmtId="0" fontId="49" fillId="37" borderId="3" xfId="0" applyFont="1" applyFill="1" applyBorder="1" applyAlignment="1"/>
    <xf numFmtId="0" fontId="49" fillId="61" borderId="3" xfId="0" applyFont="1" applyFill="1" applyBorder="1" applyAlignment="1">
      <alignment horizontal="center"/>
    </xf>
    <xf numFmtId="0" fontId="2" fillId="2" borderId="3" xfId="0" applyFont="1" applyFill="1" applyBorder="1"/>
    <xf numFmtId="14" fontId="5" fillId="0" borderId="1" xfId="0" applyNumberFormat="1" applyFont="1" applyFill="1" applyBorder="1" applyAlignment="1" applyProtection="1">
      <alignment horizontal="left"/>
      <protection locked="0"/>
    </xf>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center"/>
      <protection locked="0"/>
    </xf>
    <xf numFmtId="0" fontId="5" fillId="0" borderId="1" xfId="0" applyFont="1" applyFill="1" applyBorder="1" applyAlignment="1" applyProtection="1">
      <protection locked="0"/>
    </xf>
    <xf numFmtId="14" fontId="5" fillId="0" borderId="1" xfId="0" applyNumberFormat="1" applyFont="1" applyFill="1" applyBorder="1" applyAlignment="1" applyProtection="1">
      <protection locked="0"/>
    </xf>
    <xf numFmtId="9" fontId="5" fillId="0" borderId="1" xfId="0" applyNumberFormat="1" applyFont="1" applyFill="1" applyBorder="1" applyAlignment="1" applyProtection="1">
      <alignment horizontal="center"/>
      <protection locked="0"/>
    </xf>
    <xf numFmtId="14" fontId="0" fillId="0" borderId="0" xfId="0" applyNumberFormat="1"/>
    <xf numFmtId="0" fontId="2" fillId="0" borderId="0" xfId="0" applyFont="1" applyAlignment="1" applyProtection="1">
      <alignment vertical="top" wrapText="1"/>
    </xf>
    <xf numFmtId="14" fontId="2" fillId="0" borderId="0" xfId="0" applyNumberFormat="1" applyFont="1" applyAlignment="1" applyProtection="1">
      <alignment vertical="top" wrapText="1"/>
    </xf>
    <xf numFmtId="164" fontId="2" fillId="0" borderId="0" xfId="0" applyNumberFormat="1" applyFont="1" applyAlignment="1" applyProtection="1">
      <alignment vertical="top" wrapText="1"/>
    </xf>
    <xf numFmtId="164" fontId="0" fillId="0" borderId="0" xfId="0" applyNumberFormat="1"/>
    <xf numFmtId="0" fontId="5" fillId="0" borderId="3" xfId="0" applyFont="1" applyFill="1" applyBorder="1" applyAlignment="1" applyProtection="1">
      <protection locked="0"/>
    </xf>
    <xf numFmtId="14" fontId="5" fillId="0" borderId="3" xfId="0" applyNumberFormat="1" applyFont="1" applyFill="1" applyBorder="1" applyAlignment="1" applyProtection="1">
      <alignment horizontal="center"/>
      <protection locked="0"/>
    </xf>
    <xf numFmtId="49" fontId="2" fillId="0" borderId="0" xfId="0" applyNumberFormat="1" applyFont="1" applyAlignment="1" applyProtection="1">
      <alignment vertical="top" wrapText="1"/>
    </xf>
    <xf numFmtId="49" fontId="0" fillId="0" borderId="0" xfId="0" applyNumberFormat="1"/>
    <xf numFmtId="165" fontId="2" fillId="0" borderId="0" xfId="0" applyNumberFormat="1" applyFont="1" applyAlignment="1" applyProtection="1">
      <alignment vertical="top" wrapText="1"/>
    </xf>
    <xf numFmtId="165" fontId="0" fillId="0" borderId="0" xfId="0" applyNumberFormat="1"/>
    <xf numFmtId="166" fontId="5" fillId="0" borderId="1" xfId="0" applyNumberFormat="1" applyFont="1" applyFill="1" applyBorder="1" applyAlignment="1" applyProtection="1">
      <alignment horizontal="left"/>
      <protection locked="0"/>
    </xf>
    <xf numFmtId="49" fontId="5" fillId="0" borderId="1" xfId="0" applyNumberFormat="1" applyFont="1" applyFill="1" applyBorder="1" applyAlignment="1" applyProtection="1">
      <alignment horizontal="left"/>
      <protection locked="0"/>
    </xf>
    <xf numFmtId="0" fontId="5" fillId="0" borderId="0" xfId="0" applyFont="1" applyAlignment="1" applyProtection="1"/>
    <xf numFmtId="0" fontId="5" fillId="0" borderId="3" xfId="0" applyFont="1" applyFill="1" applyBorder="1" applyAlignment="1" applyProtection="1">
      <alignment horizontal="left"/>
      <protection locked="0"/>
    </xf>
    <xf numFmtId="0" fontId="5" fillId="0" borderId="3" xfId="0" applyFont="1" applyFill="1" applyBorder="1" applyAlignment="1" applyProtection="1">
      <alignment horizontal="center"/>
      <protection locked="0"/>
    </xf>
    <xf numFmtId="14" fontId="5" fillId="0" borderId="1" xfId="0" applyNumberFormat="1" applyFont="1" applyFill="1" applyBorder="1" applyAlignment="1" applyProtection="1">
      <alignment horizontal="center"/>
      <protection locked="0"/>
    </xf>
    <xf numFmtId="167" fontId="2" fillId="0" borderId="0" xfId="0" applyNumberFormat="1" applyFont="1" applyAlignment="1" applyProtection="1">
      <alignment vertical="top" wrapText="1"/>
    </xf>
    <xf numFmtId="167" fontId="0" fillId="0" borderId="0" xfId="0" applyNumberFormat="1"/>
    <xf numFmtId="167" fontId="5" fillId="0" borderId="1" xfId="0" applyNumberFormat="1" applyFont="1" applyFill="1" applyBorder="1" applyAlignment="1" applyProtection="1">
      <alignment horizontal="left"/>
      <protection locked="0"/>
    </xf>
    <xf numFmtId="0" fontId="5" fillId="0" borderId="3" xfId="0" applyFont="1" applyFill="1" applyBorder="1" applyAlignment="1">
      <alignment horizontal="center"/>
    </xf>
    <xf numFmtId="0" fontId="2" fillId="37" borderId="0" xfId="0" applyFont="1" applyFill="1"/>
    <xf numFmtId="14" fontId="2" fillId="37" borderId="0" xfId="0" applyNumberFormat="1" applyFont="1" applyFill="1"/>
    <xf numFmtId="0" fontId="0" fillId="0" borderId="0" xfId="0" applyFill="1" applyProtection="1"/>
    <xf numFmtId="14" fontId="0" fillId="0" borderId="0" xfId="0" applyNumberFormat="1" applyFill="1" applyProtection="1"/>
    <xf numFmtId="167" fontId="0" fillId="0" borderId="0" xfId="0" applyNumberFormat="1" applyFill="1" applyProtection="1"/>
    <xf numFmtId="0" fontId="0" fillId="0" borderId="0" xfId="0" applyAlignment="1">
      <alignment horizontal="center"/>
    </xf>
    <xf numFmtId="164" fontId="0" fillId="0" borderId="0" xfId="0" applyNumberFormat="1" applyFill="1" applyProtection="1"/>
    <xf numFmtId="166" fontId="0" fillId="0" borderId="0" xfId="0" applyNumberFormat="1" applyFill="1" applyProtection="1"/>
    <xf numFmtId="165" fontId="0" fillId="0" borderId="0" xfId="0" applyNumberFormat="1" applyFill="1" applyProtection="1"/>
    <xf numFmtId="0" fontId="49" fillId="37" borderId="3" xfId="0" applyFont="1" applyFill="1" applyBorder="1" applyAlignment="1">
      <alignment horizontal="center"/>
    </xf>
    <xf numFmtId="0" fontId="5" fillId="0" borderId="3" xfId="0" applyFont="1" applyFill="1" applyBorder="1" applyAlignment="1" applyProtection="1">
      <alignment horizontal="center"/>
      <protection locked="0"/>
    </xf>
    <xf numFmtId="0" fontId="49" fillId="61" borderId="4" xfId="0" applyFont="1" applyFill="1" applyBorder="1" applyAlignment="1">
      <alignment horizontal="center"/>
    </xf>
    <xf numFmtId="0" fontId="49" fillId="61" borderId="5" xfId="0" applyFont="1" applyFill="1" applyBorder="1" applyAlignment="1">
      <alignment horizontal="center"/>
    </xf>
    <xf numFmtId="0" fontId="5" fillId="0" borderId="4" xfId="0" applyFont="1" applyBorder="1" applyAlignment="1" applyProtection="1">
      <protection locked="0"/>
    </xf>
    <xf numFmtId="0" fontId="5" fillId="0" borderId="15" xfId="0" applyFont="1" applyBorder="1" applyAlignment="1" applyProtection="1">
      <protection locked="0"/>
    </xf>
    <xf numFmtId="0" fontId="5" fillId="0" borderId="5" xfId="0" applyFont="1" applyBorder="1" applyAlignment="1" applyProtection="1">
      <protection locked="0"/>
    </xf>
    <xf numFmtId="164" fontId="5" fillId="0" borderId="4" xfId="0" applyNumberFormat="1" applyFont="1" applyBorder="1" applyAlignment="1" applyProtection="1">
      <protection locked="0"/>
    </xf>
    <xf numFmtId="164" fontId="5" fillId="0" borderId="5" xfId="0" applyNumberFormat="1" applyFont="1" applyBorder="1" applyAlignment="1" applyProtection="1">
      <protection locked="0"/>
    </xf>
    <xf numFmtId="49" fontId="5" fillId="0" borderId="2" xfId="0" applyNumberFormat="1" applyFont="1" applyFill="1" applyBorder="1" applyAlignment="1" applyProtection="1">
      <alignment horizontal="left"/>
      <protection locked="0"/>
    </xf>
    <xf numFmtId="49" fontId="5" fillId="0" borderId="1" xfId="0" applyNumberFormat="1" applyFont="1" applyFill="1" applyBorder="1" applyAlignment="1" applyProtection="1">
      <alignment horizontal="left"/>
      <protection locked="0"/>
    </xf>
    <xf numFmtId="0" fontId="5" fillId="0" borderId="4" xfId="0" applyFont="1" applyFill="1" applyBorder="1" applyAlignment="1" applyProtection="1">
      <protection locked="0"/>
    </xf>
    <xf numFmtId="0" fontId="5" fillId="0" borderId="5" xfId="0" applyFont="1" applyFill="1" applyBorder="1" applyAlignment="1" applyProtection="1">
      <protection locked="0"/>
    </xf>
    <xf numFmtId="0" fontId="49" fillId="61" borderId="15" xfId="0" applyFont="1" applyFill="1" applyBorder="1" applyAlignment="1">
      <alignment horizontal="center"/>
    </xf>
    <xf numFmtId="0" fontId="5" fillId="0" borderId="2" xfId="0" applyFont="1" applyFill="1" applyBorder="1" applyAlignment="1" applyProtection="1">
      <alignment horizontal="left"/>
      <protection locked="0"/>
    </xf>
    <xf numFmtId="0" fontId="5" fillId="0" borderId="1" xfId="0" applyFont="1" applyFill="1" applyBorder="1" applyAlignment="1" applyProtection="1">
      <alignment horizontal="left"/>
      <protection locked="0"/>
    </xf>
    <xf numFmtId="0" fontId="5" fillId="0" borderId="2" xfId="0" applyFont="1" applyFill="1" applyBorder="1" applyAlignment="1" applyProtection="1">
      <protection locked="0"/>
    </xf>
    <xf numFmtId="0" fontId="5" fillId="0" borderId="1" xfId="0" applyFont="1" applyFill="1" applyBorder="1" applyAlignment="1" applyProtection="1">
      <protection locked="0"/>
    </xf>
    <xf numFmtId="164" fontId="5" fillId="0" borderId="2" xfId="0" applyNumberFormat="1" applyFont="1" applyFill="1" applyBorder="1" applyAlignment="1" applyProtection="1">
      <alignment horizontal="left"/>
      <protection locked="0"/>
    </xf>
    <xf numFmtId="164" fontId="5" fillId="0" borderId="1" xfId="0" applyNumberFormat="1" applyFont="1" applyFill="1" applyBorder="1" applyAlignment="1" applyProtection="1">
      <alignment horizontal="left"/>
      <protection locked="0"/>
    </xf>
    <xf numFmtId="0" fontId="5" fillId="0" borderId="15" xfId="0" applyFont="1" applyFill="1" applyBorder="1" applyAlignment="1" applyProtection="1">
      <protection locked="0"/>
    </xf>
    <xf numFmtId="0" fontId="50" fillId="0" borderId="2" xfId="0" applyFont="1" applyFill="1" applyBorder="1" applyAlignment="1" applyProtection="1">
      <alignment horizontal="left"/>
      <protection locked="0"/>
    </xf>
    <xf numFmtId="0" fontId="50" fillId="0" borderId="1" xfId="0" applyFont="1" applyFill="1" applyBorder="1" applyAlignment="1" applyProtection="1">
      <alignment horizontal="left"/>
      <protection locked="0"/>
    </xf>
    <xf numFmtId="0" fontId="4" fillId="0" borderId="3" xfId="0" applyFont="1" applyBorder="1" applyAlignment="1">
      <alignment horizontal="left"/>
    </xf>
    <xf numFmtId="0" fontId="4" fillId="0" borderId="3" xfId="0" applyFont="1" applyFill="1" applyBorder="1" applyAlignment="1" applyProtection="1">
      <alignment horizontal="left"/>
      <protection locked="0"/>
    </xf>
    <xf numFmtId="0" fontId="5" fillId="0" borderId="19" xfId="0" applyFont="1" applyBorder="1" applyAlignment="1" applyProtection="1">
      <alignment vertical="top"/>
      <protection locked="0"/>
    </xf>
    <xf numFmtId="0" fontId="5" fillId="0" borderId="20" xfId="0" applyFont="1" applyBorder="1" applyAlignment="1" applyProtection="1">
      <alignment vertical="top"/>
      <protection locked="0"/>
    </xf>
    <xf numFmtId="0" fontId="5" fillId="0" borderId="21" xfId="0" applyFont="1" applyBorder="1" applyAlignment="1" applyProtection="1">
      <alignment vertical="top"/>
      <protection locked="0"/>
    </xf>
    <xf numFmtId="0" fontId="5" fillId="0" borderId="16" xfId="0" applyFont="1" applyBorder="1" applyAlignment="1" applyProtection="1">
      <alignment vertical="top"/>
      <protection locked="0"/>
    </xf>
    <xf numFmtId="0" fontId="5" fillId="0" borderId="0" xfId="0" applyFont="1" applyBorder="1" applyAlignment="1" applyProtection="1">
      <alignment vertical="top"/>
      <protection locked="0"/>
    </xf>
    <xf numFmtId="0" fontId="5" fillId="0" borderId="17" xfId="0" applyFont="1" applyBorder="1" applyAlignment="1" applyProtection="1">
      <alignment vertical="top"/>
      <protection locked="0"/>
    </xf>
    <xf numFmtId="0" fontId="5" fillId="0" borderId="18" xfId="0" applyFont="1" applyBorder="1" applyAlignment="1" applyProtection="1">
      <alignment vertical="top"/>
      <protection locked="0"/>
    </xf>
    <xf numFmtId="0" fontId="5" fillId="0" borderId="2" xfId="0" applyFont="1" applyBorder="1" applyAlignment="1" applyProtection="1">
      <alignment vertical="top"/>
      <protection locked="0"/>
    </xf>
    <xf numFmtId="0" fontId="5" fillId="0" borderId="1" xfId="0" applyFont="1" applyBorder="1" applyAlignment="1" applyProtection="1">
      <alignment vertical="top"/>
      <protection locked="0"/>
    </xf>
    <xf numFmtId="166" fontId="5" fillId="0" borderId="2" xfId="0" applyNumberFormat="1" applyFont="1" applyFill="1" applyBorder="1" applyAlignment="1" applyProtection="1">
      <alignment horizontal="left"/>
      <protection locked="0"/>
    </xf>
    <xf numFmtId="166" fontId="5" fillId="0" borderId="1" xfId="0" applyNumberFormat="1" applyFont="1" applyFill="1" applyBorder="1" applyAlignment="1" applyProtection="1">
      <alignment horizontal="left"/>
      <protection locked="0"/>
    </xf>
    <xf numFmtId="0" fontId="5" fillId="0" borderId="3" xfId="0" applyFont="1" applyFill="1" applyBorder="1" applyAlignment="1" applyProtection="1">
      <alignment vertical="top"/>
      <protection locked="0"/>
    </xf>
    <xf numFmtId="14" fontId="5" fillId="0" borderId="3" xfId="0" applyNumberFormat="1" applyFont="1" applyFill="1" applyBorder="1" applyAlignment="1" applyProtection="1">
      <alignment horizontal="center" vertical="top"/>
      <protection locked="0"/>
    </xf>
    <xf numFmtId="0" fontId="5" fillId="0" borderId="2" xfId="0" applyFont="1" applyFill="1" applyBorder="1" applyAlignment="1" applyProtection="1">
      <alignment horizontal="center"/>
      <protection locked="0"/>
    </xf>
    <xf numFmtId="0" fontId="5" fillId="0" borderId="1" xfId="0" applyFont="1" applyFill="1" applyBorder="1" applyAlignment="1" applyProtection="1">
      <alignment horizontal="center"/>
      <protection locked="0"/>
    </xf>
    <xf numFmtId="14" fontId="5" fillId="0" borderId="2" xfId="0" applyNumberFormat="1" applyFont="1" applyFill="1" applyBorder="1" applyAlignment="1" applyProtection="1">
      <alignment horizontal="center"/>
      <protection locked="0"/>
    </xf>
    <xf numFmtId="14" fontId="5" fillId="0" borderId="1" xfId="0" applyNumberFormat="1" applyFont="1" applyFill="1" applyBorder="1" applyAlignment="1" applyProtection="1">
      <alignment horizontal="center"/>
      <protection locked="0"/>
    </xf>
    <xf numFmtId="0" fontId="48" fillId="0" borderId="0" xfId="0" applyFont="1" applyAlignment="1">
      <alignment vertical="top" wrapText="1"/>
    </xf>
    <xf numFmtId="165" fontId="5" fillId="0" borderId="2" xfId="0" applyNumberFormat="1" applyFont="1" applyBorder="1" applyAlignment="1" applyProtection="1">
      <alignment horizontal="center"/>
      <protection locked="0"/>
    </xf>
    <xf numFmtId="165" fontId="5" fillId="0" borderId="1" xfId="0" applyNumberFormat="1" applyFont="1" applyBorder="1" applyAlignment="1" applyProtection="1">
      <alignment horizontal="center"/>
      <protection locked="0"/>
    </xf>
    <xf numFmtId="0" fontId="49" fillId="37" borderId="4" xfId="0" applyFont="1" applyFill="1" applyBorder="1" applyAlignment="1">
      <alignment horizontal="center"/>
    </xf>
    <xf numFmtId="0" fontId="49" fillId="37" borderId="5" xfId="0" applyFont="1" applyFill="1" applyBorder="1" applyAlignment="1">
      <alignment horizontal="center"/>
    </xf>
    <xf numFmtId="14" fontId="5" fillId="0" borderId="2" xfId="0" applyNumberFormat="1" applyFont="1" applyBorder="1" applyAlignment="1" applyProtection="1">
      <alignment horizontal="center"/>
      <protection locked="0"/>
    </xf>
    <xf numFmtId="14" fontId="5" fillId="0" borderId="1" xfId="0" applyNumberFormat="1" applyFont="1" applyBorder="1" applyAlignment="1" applyProtection="1">
      <alignment horizontal="center"/>
      <protection locked="0"/>
    </xf>
    <xf numFmtId="0" fontId="4" fillId="60" borderId="4" xfId="0" applyFont="1" applyFill="1" applyBorder="1" applyAlignment="1">
      <alignment horizontal="center" vertical="center"/>
    </xf>
    <xf numFmtId="0" fontId="4" fillId="60" borderId="5" xfId="0" applyFont="1" applyFill="1" applyBorder="1" applyAlignment="1">
      <alignment horizontal="center" vertical="center"/>
    </xf>
    <xf numFmtId="0" fontId="4" fillId="0" borderId="4" xfId="0" applyFont="1" applyBorder="1" applyAlignment="1" applyProtection="1">
      <alignment horizontal="left"/>
      <protection locked="0"/>
    </xf>
    <xf numFmtId="0" fontId="4" fillId="0" borderId="5" xfId="0" applyFont="1" applyBorder="1" applyAlignment="1" applyProtection="1">
      <alignment horizontal="left"/>
      <protection locked="0"/>
    </xf>
    <xf numFmtId="0" fontId="4" fillId="60" borderId="3" xfId="0" applyFont="1" applyFill="1" applyBorder="1" applyAlignment="1">
      <alignment horizontal="center" vertical="center"/>
    </xf>
    <xf numFmtId="0" fontId="5" fillId="0" borderId="4" xfId="0" applyFont="1" applyBorder="1" applyAlignment="1" applyProtection="1">
      <alignment horizontal="left"/>
      <protection locked="0"/>
    </xf>
    <xf numFmtId="0" fontId="5" fillId="0" borderId="5" xfId="0" applyFont="1" applyBorder="1" applyAlignment="1" applyProtection="1">
      <alignment horizontal="left"/>
      <protection locked="0"/>
    </xf>
    <xf numFmtId="0" fontId="51" fillId="34" borderId="0" xfId="0" applyFont="1" applyFill="1" applyAlignment="1">
      <alignment horizontal="center"/>
    </xf>
    <xf numFmtId="0" fontId="3" fillId="64" borderId="0" xfId="0" applyFont="1" applyFill="1" applyAlignment="1" applyProtection="1">
      <alignment horizontal="center"/>
    </xf>
    <xf numFmtId="14" fontId="2" fillId="36" borderId="0" xfId="0" applyNumberFormat="1" applyFont="1" applyFill="1" applyAlignment="1">
      <alignment horizontal="center"/>
    </xf>
    <xf numFmtId="49" fontId="2" fillId="66" borderId="0" xfId="0" applyNumberFormat="1" applyFont="1" applyFill="1" applyAlignment="1">
      <alignment horizontal="center"/>
    </xf>
    <xf numFmtId="0" fontId="2" fillId="62" borderId="0" xfId="0" applyFont="1" applyFill="1" applyAlignment="1">
      <alignment horizontal="center"/>
    </xf>
    <xf numFmtId="14" fontId="2" fillId="65" borderId="0" xfId="0" applyNumberFormat="1" applyFont="1" applyFill="1" applyAlignment="1">
      <alignment horizontal="center"/>
    </xf>
    <xf numFmtId="0" fontId="23" fillId="63" borderId="0" xfId="0" applyFont="1" applyFill="1" applyAlignment="1">
      <alignment horizontal="center"/>
    </xf>
    <xf numFmtId="0" fontId="51" fillId="35" borderId="0" xfId="0" applyFont="1" applyFill="1" applyAlignment="1">
      <alignment horizontal="center"/>
    </xf>
    <xf numFmtId="0" fontId="5" fillId="0" borderId="1" xfId="0" quotePrefix="1" applyFont="1" applyFill="1" applyBorder="1" applyAlignment="1" applyProtection="1">
      <alignment horizontal="left"/>
      <protection locked="0"/>
    </xf>
    <xf numFmtId="164" fontId="5" fillId="0" borderId="4" xfId="0" quotePrefix="1" applyNumberFormat="1" applyFont="1" applyBorder="1" applyAlignment="1" applyProtection="1">
      <protection locked="0"/>
    </xf>
  </cellXfs>
  <cellStyles count="487">
    <cellStyle name="%" xfId="3"/>
    <cellStyle name="% 2" xfId="4"/>
    <cellStyle name="% 2 2" xfId="61"/>
    <cellStyle name="% 3" xfId="5"/>
    <cellStyle name="% 3 2" xfId="62"/>
    <cellStyle name="% 4" xfId="382"/>
    <cellStyle name="% 5" xfId="272"/>
    <cellStyle name="% 6" xfId="199"/>
    <cellStyle name="_Structure Consulting OM au 25 03 09" xfId="6"/>
    <cellStyle name="_STRUCTURE INTEGRATION 2009 pour vb" xfId="7"/>
    <cellStyle name="_Structure OM AOMF 25 03 09" xfId="8"/>
    <cellStyle name="20 % - Accent1 2" xfId="85"/>
    <cellStyle name="20 % - Accent1 2 2" xfId="321"/>
    <cellStyle name="20 % - Accent1 3" xfId="135"/>
    <cellStyle name="20 % - Accent1 4" xfId="176"/>
    <cellStyle name="20 % - Accent1 5" xfId="32"/>
    <cellStyle name="20 % - Accent2 2" xfId="89"/>
    <cellStyle name="20 % - Accent2 2 2" xfId="323"/>
    <cellStyle name="20 % - Accent2 3" xfId="139"/>
    <cellStyle name="20 % - Accent2 4" xfId="187"/>
    <cellStyle name="20 % - Accent2 5" xfId="36"/>
    <cellStyle name="20 % - Accent3 2" xfId="93"/>
    <cellStyle name="20 % - Accent3 2 2" xfId="325"/>
    <cellStyle name="20 % - Accent3 3" xfId="143"/>
    <cellStyle name="20 % - Accent3 4" xfId="194"/>
    <cellStyle name="20 % - Accent3 5" xfId="40"/>
    <cellStyle name="20 % - Accent4 2" xfId="97"/>
    <cellStyle name="20 % - Accent4 2 2" xfId="327"/>
    <cellStyle name="20 % - Accent4 3" xfId="147"/>
    <cellStyle name="20 % - Accent4 4" xfId="178"/>
    <cellStyle name="20 % - Accent4 5" xfId="44"/>
    <cellStyle name="20 % - Accent5 2" xfId="101"/>
    <cellStyle name="20 % - Accent5 2 2" xfId="329"/>
    <cellStyle name="20 % - Accent5 3" xfId="151"/>
    <cellStyle name="20 % - Accent5 4" xfId="185"/>
    <cellStyle name="20 % - Accent5 5" xfId="48"/>
    <cellStyle name="20 % - Accent6 2" xfId="105"/>
    <cellStyle name="20 % - Accent6 2 2" xfId="331"/>
    <cellStyle name="20 % - Accent6 3" xfId="155"/>
    <cellStyle name="20 % - Accent6 4" xfId="113"/>
    <cellStyle name="20 % - Accent6 5" xfId="52"/>
    <cellStyle name="20% - Accent1" xfId="271"/>
    <cellStyle name="20% - Accent2" xfId="253"/>
    <cellStyle name="20% - Accent3" xfId="274"/>
    <cellStyle name="20% - Accent4" xfId="242"/>
    <cellStyle name="20% - Accent5" xfId="264"/>
    <cellStyle name="20% - Accent6" xfId="241"/>
    <cellStyle name="40 % - Accent1 2" xfId="86"/>
    <cellStyle name="40 % - Accent1 2 2" xfId="322"/>
    <cellStyle name="40 % - Accent1 3" xfId="136"/>
    <cellStyle name="40 % - Accent1 4" xfId="172"/>
    <cellStyle name="40 % - Accent1 5" xfId="33"/>
    <cellStyle name="40 % - Accent2 2" xfId="90"/>
    <cellStyle name="40 % - Accent2 2 2" xfId="324"/>
    <cellStyle name="40 % - Accent2 3" xfId="140"/>
    <cellStyle name="40 % - Accent2 4" xfId="183"/>
    <cellStyle name="40 % - Accent2 5" xfId="37"/>
    <cellStyle name="40 % - Accent3 2" xfId="94"/>
    <cellStyle name="40 % - Accent3 2 2" xfId="326"/>
    <cellStyle name="40 % - Accent3 3" xfId="144"/>
    <cellStyle name="40 % - Accent3 4" xfId="190"/>
    <cellStyle name="40 % - Accent3 5" xfId="41"/>
    <cellStyle name="40 % - Accent4 2" xfId="98"/>
    <cellStyle name="40 % - Accent4 2 2" xfId="328"/>
    <cellStyle name="40 % - Accent4 3" xfId="148"/>
    <cellStyle name="40 % - Accent4 4" xfId="174"/>
    <cellStyle name="40 % - Accent4 5" xfId="45"/>
    <cellStyle name="40 % - Accent5 2" xfId="102"/>
    <cellStyle name="40 % - Accent5 2 2" xfId="330"/>
    <cellStyle name="40 % - Accent5 3" xfId="152"/>
    <cellStyle name="40 % - Accent5 4" xfId="181"/>
    <cellStyle name="40 % - Accent5 5" xfId="49"/>
    <cellStyle name="40 % - Accent6 2" xfId="106"/>
    <cellStyle name="40 % - Accent6 2 2" xfId="332"/>
    <cellStyle name="40 % - Accent6 3" xfId="156"/>
    <cellStyle name="40 % - Accent6 4" xfId="112"/>
    <cellStyle name="40 % - Accent6 5" xfId="53"/>
    <cellStyle name="40% - Accent1" xfId="263"/>
    <cellStyle name="40% - Accent2" xfId="240"/>
    <cellStyle name="40% - Accent3" xfId="262"/>
    <cellStyle name="40% - Accent4" xfId="239"/>
    <cellStyle name="40% - Accent5" xfId="261"/>
    <cellStyle name="40% - Accent6" xfId="238"/>
    <cellStyle name="60 % - Accent1 2" xfId="87"/>
    <cellStyle name="60 % - Accent1 3" xfId="137"/>
    <cellStyle name="60 % - Accent1 4" xfId="195"/>
    <cellStyle name="60 % - Accent1 5" xfId="34"/>
    <cellStyle name="60 % - Accent2 2" xfId="91"/>
    <cellStyle name="60 % - Accent2 3" xfId="141"/>
    <cellStyle name="60 % - Accent2 4" xfId="179"/>
    <cellStyle name="60 % - Accent2 5" xfId="38"/>
    <cellStyle name="60 % - Accent3 2" xfId="95"/>
    <cellStyle name="60 % - Accent3 3" xfId="145"/>
    <cellStyle name="60 % - Accent3 4" xfId="186"/>
    <cellStyle name="60 % - Accent3 5" xfId="42"/>
    <cellStyle name="60 % - Accent4 2" xfId="99"/>
    <cellStyle name="60 % - Accent4 3" xfId="149"/>
    <cellStyle name="60 % - Accent4 4" xfId="193"/>
    <cellStyle name="60 % - Accent4 5" xfId="46"/>
    <cellStyle name="60 % - Accent5 2" xfId="103"/>
    <cellStyle name="60 % - Accent5 3" xfId="153"/>
    <cellStyle name="60 % - Accent5 4" xfId="177"/>
    <cellStyle name="60 % - Accent5 5" xfId="50"/>
    <cellStyle name="60 % - Accent6 2" xfId="107"/>
    <cellStyle name="60 % - Accent6 3" xfId="157"/>
    <cellStyle name="60 % - Accent6 4" xfId="111"/>
    <cellStyle name="60 % - Accent6 5" xfId="54"/>
    <cellStyle name="60% - Accent1" xfId="252"/>
    <cellStyle name="60% - Accent2" xfId="273"/>
    <cellStyle name="60% - Accent3" xfId="247"/>
    <cellStyle name="60% - Accent4" xfId="269"/>
    <cellStyle name="60% - Accent5" xfId="243"/>
    <cellStyle name="60% - Accent6" xfId="265"/>
    <cellStyle name="Accent1 2" xfId="84"/>
    <cellStyle name="Accent1 3" xfId="134"/>
    <cellStyle name="Accent1 3 2" xfId="372"/>
    <cellStyle name="Accent1 3 3" xfId="346"/>
    <cellStyle name="Accent1 3 4" xfId="301"/>
    <cellStyle name="Accent1 4" xfId="180"/>
    <cellStyle name="Accent1 5" xfId="356"/>
    <cellStyle name="Accent1 6" xfId="288"/>
    <cellStyle name="Accent1 7" xfId="31"/>
    <cellStyle name="Accent2 2" xfId="88"/>
    <cellStyle name="Accent2 3" xfId="138"/>
    <cellStyle name="Accent2 3 2" xfId="373"/>
    <cellStyle name="Accent2 3 3" xfId="347"/>
    <cellStyle name="Accent2 3 4" xfId="302"/>
    <cellStyle name="Accent2 4" xfId="191"/>
    <cellStyle name="Accent2 5" xfId="357"/>
    <cellStyle name="Accent2 6" xfId="280"/>
    <cellStyle name="Accent2 7" xfId="35"/>
    <cellStyle name="Accent3 2" xfId="92"/>
    <cellStyle name="Accent3 3" xfId="142"/>
    <cellStyle name="Accent3 3 2" xfId="374"/>
    <cellStyle name="Accent3 3 3" xfId="348"/>
    <cellStyle name="Accent3 3 4" xfId="303"/>
    <cellStyle name="Accent3 4" xfId="175"/>
    <cellStyle name="Accent3 5" xfId="358"/>
    <cellStyle name="Accent3 6" xfId="287"/>
    <cellStyle name="Accent3 7" xfId="39"/>
    <cellStyle name="Accent4 2" xfId="96"/>
    <cellStyle name="Accent4 3" xfId="146"/>
    <cellStyle name="Accent4 3 2" xfId="375"/>
    <cellStyle name="Accent4 3 3" xfId="349"/>
    <cellStyle name="Accent4 3 4" xfId="304"/>
    <cellStyle name="Accent4 4" xfId="182"/>
    <cellStyle name="Accent4 5" xfId="359"/>
    <cellStyle name="Accent4 6" xfId="279"/>
    <cellStyle name="Accent4 7" xfId="43"/>
    <cellStyle name="Accent5 2" xfId="100"/>
    <cellStyle name="Accent5 3" xfId="150"/>
    <cellStyle name="Accent5 3 2" xfId="376"/>
    <cellStyle name="Accent5 3 3" xfId="350"/>
    <cellStyle name="Accent5 3 4" xfId="305"/>
    <cellStyle name="Accent5 4" xfId="189"/>
    <cellStyle name="Accent5 5" xfId="360"/>
    <cellStyle name="Accent5 6" xfId="237"/>
    <cellStyle name="Accent5 7" xfId="47"/>
    <cellStyle name="Accent6 2" xfId="104"/>
    <cellStyle name="Accent6 3" xfId="154"/>
    <cellStyle name="Accent6 3 2" xfId="377"/>
    <cellStyle name="Accent6 3 3" xfId="351"/>
    <cellStyle name="Accent6 3 4" xfId="306"/>
    <cellStyle name="Accent6 4" xfId="173"/>
    <cellStyle name="Accent6 5" xfId="361"/>
    <cellStyle name="Accent6 6" xfId="286"/>
    <cellStyle name="Accent6 7" xfId="51"/>
    <cellStyle name="Avertissement 2" xfId="81"/>
    <cellStyle name="Avertissement 3" xfId="131"/>
    <cellStyle name="Avertissement 4" xfId="192"/>
    <cellStyle name="Avertissement 5" xfId="28"/>
    <cellStyle name="Bad" xfId="278"/>
    <cellStyle name="Calcul 2" xfId="78"/>
    <cellStyle name="Calcul 3" xfId="128"/>
    <cellStyle name="Calcul 4" xfId="170"/>
    <cellStyle name="Calcul 5" xfId="25"/>
    <cellStyle name="Calculation" xfId="281"/>
    <cellStyle name="Cellule liée 2" xfId="79"/>
    <cellStyle name="Cellule liée 3" xfId="129"/>
    <cellStyle name="Cellule liée 4" xfId="169"/>
    <cellStyle name="Cellule liée 5" xfId="26"/>
    <cellStyle name="Check Cell" xfId="260"/>
    <cellStyle name="Commentaire 2" xfId="56"/>
    <cellStyle name="Commentaire 2 2" xfId="298"/>
    <cellStyle name="Commentaire 2 2 2" xfId="336"/>
    <cellStyle name="Commentaire 2 3" xfId="317"/>
    <cellStyle name="Commentaire 3" xfId="218"/>
    <cellStyle name="Entrée 2" xfId="76"/>
    <cellStyle name="Entrée 3" xfId="126"/>
    <cellStyle name="Entrée 4" xfId="168"/>
    <cellStyle name="Entrée 5" xfId="23"/>
    <cellStyle name="Euro" xfId="9"/>
    <cellStyle name="Euro 2" xfId="63"/>
    <cellStyle name="Explanatory Text" xfId="234"/>
    <cellStyle name="Good" xfId="284"/>
    <cellStyle name="Heading 1" xfId="276"/>
    <cellStyle name="Heading 2" xfId="282"/>
    <cellStyle name="Heading 3" xfId="259"/>
    <cellStyle name="Heading 4" xfId="283"/>
    <cellStyle name="Input" xfId="285"/>
    <cellStyle name="Insatisfaisant 2" xfId="74"/>
    <cellStyle name="Insatisfaisant 3" xfId="124"/>
    <cellStyle name="Insatisfaisant 4" xfId="162"/>
    <cellStyle name="Insatisfaisant 5" xfId="21"/>
    <cellStyle name="Lien hypertexte 2" xfId="257"/>
    <cellStyle name="Lien hypertexte 3" xfId="366"/>
    <cellStyle name="Linked Cell" xfId="277"/>
    <cellStyle name="Milliers 2" xfId="249"/>
    <cellStyle name="Milliers 2 2" xfId="291"/>
    <cellStyle name="Milliers 2 2 2" xfId="319"/>
    <cellStyle name="Milliers 2 3" xfId="312"/>
    <cellStyle name="Milliers 3" xfId="248"/>
    <cellStyle name="Milliers 4" xfId="307"/>
    <cellStyle name="Milliers 5" xfId="362"/>
    <cellStyle name="Milliers 6" xfId="275"/>
    <cellStyle name="Monétaire 2" xfId="64"/>
    <cellStyle name="Monétaire 3" xfId="115"/>
    <cellStyle name="Monétaire 3 2" xfId="378"/>
    <cellStyle name="Monétaire 3 3" xfId="343"/>
    <cellStyle name="Monétaire 3 4" xfId="308"/>
    <cellStyle name="Monétaire 4" xfId="159"/>
    <cellStyle name="Monétaire 5" xfId="363"/>
    <cellStyle name="Monétaire 6" xfId="236"/>
    <cellStyle name="Monétaire 7" xfId="10"/>
    <cellStyle name="Neutral" xfId="235"/>
    <cellStyle name="Neutre 2" xfId="75"/>
    <cellStyle name="Neutre 3" xfId="125"/>
    <cellStyle name="Neutre 4" xfId="114"/>
    <cellStyle name="Neutre 5" xfId="22"/>
    <cellStyle name="Norm੎੎" xfId="251"/>
    <cellStyle name="Norm੎੎ 2" xfId="293"/>
    <cellStyle name="Normal" xfId="0" builtinId="0"/>
    <cellStyle name="Normal 10" xfId="110"/>
    <cellStyle name="Normal 11" xfId="109"/>
    <cellStyle name="Normal 11 2" xfId="406"/>
    <cellStyle name="Normal 11 2 2" xfId="477"/>
    <cellStyle name="Normal 11 3" xfId="342"/>
    <cellStyle name="Normal 11 3 2" xfId="486"/>
    <cellStyle name="Normal 11 4" xfId="450"/>
    <cellStyle name="Normal 12" xfId="165"/>
    <cellStyle name="Normal 13" xfId="355"/>
    <cellStyle name="Normal 13 2" xfId="485"/>
    <cellStyle name="Normal 14" xfId="338"/>
    <cellStyle name="Normal 14 2" xfId="403"/>
    <cellStyle name="Normal 14 2 2" xfId="474"/>
    <cellStyle name="Normal 14 3" xfId="484"/>
    <cellStyle name="Normal 14 4" xfId="447"/>
    <cellStyle name="Normal 15" xfId="250"/>
    <cellStyle name="Normal 15 2" xfId="401"/>
    <cellStyle name="Normal 16" xfId="385"/>
    <cellStyle name="Normal 16 2" xfId="457"/>
    <cellStyle name="Normal 17" xfId="215"/>
    <cellStyle name="Normal 17 2" xfId="429"/>
    <cellStyle name="Normal 18" xfId="2"/>
    <cellStyle name="Normal 2" xfId="11"/>
    <cellStyle name="Normal 2 2" xfId="65"/>
    <cellStyle name="Normal 2 2 2" xfId="203"/>
    <cellStyle name="Normal 2 2 2 2" xfId="211"/>
    <cellStyle name="Normal 2 2 2 2 2" xfId="230"/>
    <cellStyle name="Normal 2 2 2 2 2 2" xfId="442"/>
    <cellStyle name="Normal 2 2 2 2 3" xfId="425"/>
    <cellStyle name="Normal 2 2 2 3" xfId="390"/>
    <cellStyle name="Normal 2 2 2 3 2" xfId="462"/>
    <cellStyle name="Normal 2 2 2 4" xfId="222"/>
    <cellStyle name="Normal 2 2 2 4 2" xfId="434"/>
    <cellStyle name="Normal 2 2 2 5" xfId="417"/>
    <cellStyle name="Normal 2 2 3" xfId="209"/>
    <cellStyle name="Normal 2 2 3 2" xfId="396"/>
    <cellStyle name="Normal 2 2 3 2 2" xfId="468"/>
    <cellStyle name="Normal 2 2 3 3" xfId="228"/>
    <cellStyle name="Normal 2 2 3 3 2" xfId="440"/>
    <cellStyle name="Normal 2 2 3 4" xfId="423"/>
    <cellStyle name="Normal 2 2 4" xfId="256"/>
    <cellStyle name="Normal 2 2 5" xfId="388"/>
    <cellStyle name="Normal 2 2 5 2" xfId="460"/>
    <cellStyle name="Normal 2 2 6" xfId="220"/>
    <cellStyle name="Normal 2 2 6 2" xfId="432"/>
    <cellStyle name="Normal 2 2 7" xfId="201"/>
    <cellStyle name="Normal 2 2 8" xfId="415"/>
    <cellStyle name="Normal 2 3" xfId="200"/>
    <cellStyle name="Normal 2 3 2" xfId="208"/>
    <cellStyle name="Normal 2 3 2 2" xfId="318"/>
    <cellStyle name="Normal 2 3 2 3" xfId="395"/>
    <cellStyle name="Normal 2 3 2 3 2" xfId="467"/>
    <cellStyle name="Normal 2 3 2 4" xfId="227"/>
    <cellStyle name="Normal 2 3 2 4 2" xfId="439"/>
    <cellStyle name="Normal 2 3 2 5" xfId="422"/>
    <cellStyle name="Normal 2 3 3" xfId="384"/>
    <cellStyle name="Normal 2 3 3 2" xfId="412"/>
    <cellStyle name="Normal 2 3 3 2 2" xfId="483"/>
    <cellStyle name="Normal 2 3 3 3" xfId="456"/>
    <cellStyle name="Normal 2 3 4" xfId="290"/>
    <cellStyle name="Normal 2 3 5" xfId="387"/>
    <cellStyle name="Normal 2 3 5 2" xfId="459"/>
    <cellStyle name="Normal 2 3 6" xfId="219"/>
    <cellStyle name="Normal 2 3 6 2" xfId="431"/>
    <cellStyle name="Normal 2 3 7" xfId="414"/>
    <cellStyle name="Normal 2 4" xfId="202"/>
    <cellStyle name="Normal 2 4 2" xfId="210"/>
    <cellStyle name="Normal 2 4 2 2" xfId="397"/>
    <cellStyle name="Normal 2 4 2 2 2" xfId="469"/>
    <cellStyle name="Normal 2 4 2 3" xfId="229"/>
    <cellStyle name="Normal 2 4 2 3 2" xfId="441"/>
    <cellStyle name="Normal 2 4 2 4" xfId="424"/>
    <cellStyle name="Normal 2 4 3" xfId="311"/>
    <cellStyle name="Normal 2 4 4" xfId="389"/>
    <cellStyle name="Normal 2 4 4 2" xfId="461"/>
    <cellStyle name="Normal 2 4 5" xfId="221"/>
    <cellStyle name="Normal 2 4 5 2" xfId="433"/>
    <cellStyle name="Normal 2 4 6" xfId="416"/>
    <cellStyle name="Normal 2 5" xfId="367"/>
    <cellStyle name="Normal 2 6" xfId="198"/>
    <cellStyle name="Normal 3" xfId="12"/>
    <cellStyle name="Normal 3 10" xfId="413"/>
    <cellStyle name="Normal 3 2" xfId="66"/>
    <cellStyle name="Normal 3 2 2" xfId="295"/>
    <cellStyle name="Normal 3 2 2 2" xfId="333"/>
    <cellStyle name="Normal 3 2 3" xfId="314"/>
    <cellStyle name="Normal 3 3" xfId="207"/>
    <cellStyle name="Normal 3 3 2" xfId="292"/>
    <cellStyle name="Normal 3 3 3" xfId="394"/>
    <cellStyle name="Normal 3 3 3 2" xfId="466"/>
    <cellStyle name="Normal 3 3 4" xfId="226"/>
    <cellStyle name="Normal 3 3 4 2" xfId="438"/>
    <cellStyle name="Normal 3 3 5" xfId="421"/>
    <cellStyle name="Normal 3 4" xfId="368"/>
    <cellStyle name="Normal 3 5" xfId="369"/>
    <cellStyle name="Normal 3 5 2" xfId="410"/>
    <cellStyle name="Normal 3 5 2 2" xfId="481"/>
    <cellStyle name="Normal 3 5 3" xfId="454"/>
    <cellStyle name="Normal 3 6" xfId="270"/>
    <cellStyle name="Normal 3 7" xfId="386"/>
    <cellStyle name="Normal 3 7 2" xfId="458"/>
    <cellStyle name="Normal 3 8" xfId="217"/>
    <cellStyle name="Normal 3 8 2" xfId="430"/>
    <cellStyle name="Normal 3 9" xfId="197"/>
    <cellStyle name="Normal 4" xfId="15"/>
    <cellStyle name="Normal 4 10" xfId="418"/>
    <cellStyle name="Normal 4 2" xfId="68"/>
    <cellStyle name="Normal 4 2 2" xfId="296"/>
    <cellStyle name="Normal 4 2 2 2" xfId="334"/>
    <cellStyle name="Normal 4 2 3" xfId="315"/>
    <cellStyle name="Normal 4 2 4" xfId="254"/>
    <cellStyle name="Normal 4 2 5" xfId="398"/>
    <cellStyle name="Normal 4 2 5 2" xfId="470"/>
    <cellStyle name="Normal 4 2 6" xfId="231"/>
    <cellStyle name="Normal 4 2 6 2" xfId="443"/>
    <cellStyle name="Normal 4 2 7" xfId="212"/>
    <cellStyle name="Normal 4 2 8" xfId="426"/>
    <cellStyle name="Normal 4 3" xfId="294"/>
    <cellStyle name="Normal 4 3 2" xfId="320"/>
    <cellStyle name="Normal 4 4" xfId="313"/>
    <cellStyle name="Normal 4 5" xfId="381"/>
    <cellStyle name="Normal 4 5 2" xfId="411"/>
    <cellStyle name="Normal 4 5 2 2" xfId="482"/>
    <cellStyle name="Normal 4 5 3" xfId="455"/>
    <cellStyle name="Normal 4 6" xfId="258"/>
    <cellStyle name="Normal 4 7" xfId="391"/>
    <cellStyle name="Normal 4 7 2" xfId="463"/>
    <cellStyle name="Normal 4 8" xfId="223"/>
    <cellStyle name="Normal 4 8 2" xfId="435"/>
    <cellStyle name="Normal 4 9" xfId="204"/>
    <cellStyle name="Normal 5" xfId="55"/>
    <cellStyle name="Normal 5 2" xfId="297"/>
    <cellStyle name="Normal 5 2 2" xfId="335"/>
    <cellStyle name="Normal 5 3" xfId="316"/>
    <cellStyle name="Normal 6" xfId="57"/>
    <cellStyle name="Normal 6 2" xfId="213"/>
    <cellStyle name="Normal 6 2 2" xfId="399"/>
    <cellStyle name="Normal 6 2 2 2" xfId="471"/>
    <cellStyle name="Normal 6 2 3" xfId="232"/>
    <cellStyle name="Normal 6 2 3 2" xfId="444"/>
    <cellStyle name="Normal 6 2 4" xfId="427"/>
    <cellStyle name="Normal 6 3" xfId="255"/>
    <cellStyle name="Normal 6 4" xfId="392"/>
    <cellStyle name="Normal 6 4 2" xfId="464"/>
    <cellStyle name="Normal 6 5" xfId="224"/>
    <cellStyle name="Normal 6 5 2" xfId="436"/>
    <cellStyle name="Normal 6 6" xfId="205"/>
    <cellStyle name="Normal 6 7" xfId="419"/>
    <cellStyle name="Normal 7" xfId="58"/>
    <cellStyle name="Normal 7 10" xfId="420"/>
    <cellStyle name="Normal 7 2" xfId="108"/>
    <cellStyle name="Normal 7 2 2" xfId="196"/>
    <cellStyle name="Normal 7 2 2 2" xfId="409"/>
    <cellStyle name="Normal 7 2 2 2 2" xfId="480"/>
    <cellStyle name="Normal 7 2 2 3" xfId="354"/>
    <cellStyle name="Normal 7 2 2 4" xfId="453"/>
    <cellStyle name="Normal 7 2 3" xfId="400"/>
    <cellStyle name="Normal 7 2 3 2" xfId="472"/>
    <cellStyle name="Normal 7 2 4" xfId="233"/>
    <cellStyle name="Normal 7 2 4 2" xfId="445"/>
    <cellStyle name="Normal 7 2 5" xfId="214"/>
    <cellStyle name="Normal 7 2 6" xfId="428"/>
    <cellStyle name="Normal 7 3" xfId="160"/>
    <cellStyle name="Normal 7 3 2" xfId="407"/>
    <cellStyle name="Normal 7 3 2 2" xfId="478"/>
    <cellStyle name="Normal 7 3 3" xfId="352"/>
    <cellStyle name="Normal 7 3 4" xfId="451"/>
    <cellStyle name="Normal 7 4" xfId="370"/>
    <cellStyle name="Normal 7 5" xfId="339"/>
    <cellStyle name="Normal 7 5 2" xfId="404"/>
    <cellStyle name="Normal 7 5 2 2" xfId="475"/>
    <cellStyle name="Normal 7 5 3" xfId="448"/>
    <cellStyle name="Normal 7 6" xfId="289"/>
    <cellStyle name="Normal 7 7" xfId="393"/>
    <cellStyle name="Normal 7 7 2" xfId="465"/>
    <cellStyle name="Normal 7 8" xfId="225"/>
    <cellStyle name="Normal 7 8 2" xfId="437"/>
    <cellStyle name="Normal 7 9" xfId="206"/>
    <cellStyle name="Normal 8" xfId="60"/>
    <cellStyle name="Normal 8 2" xfId="337"/>
    <cellStyle name="Normal 8 3" xfId="371"/>
    <cellStyle name="Normal 8 4" xfId="383"/>
    <cellStyle name="Normal 8 5" xfId="341"/>
    <cellStyle name="Normal 8 6" xfId="300"/>
    <cellStyle name="Normal 8 7" xfId="216"/>
    <cellStyle name="Normal 9" xfId="59"/>
    <cellStyle name="Normal 9 2" xfId="161"/>
    <cellStyle name="Normal 9 2 2" xfId="408"/>
    <cellStyle name="Normal 9 2 2 2" xfId="479"/>
    <cellStyle name="Normal 9 2 3" xfId="353"/>
    <cellStyle name="Normal 9 2 4" xfId="452"/>
    <cellStyle name="Normal 9 3" xfId="340"/>
    <cellStyle name="Normal 9 3 2" xfId="405"/>
    <cellStyle name="Normal 9 3 2 2" xfId="476"/>
    <cellStyle name="Normal 9 3 3" xfId="449"/>
    <cellStyle name="Normal 9 4" xfId="402"/>
    <cellStyle name="Normal 9 4 2" xfId="473"/>
    <cellStyle name="Normal 9 5" xfId="299"/>
    <cellStyle name="Normal 9 6" xfId="446"/>
    <cellStyle name="Note" xfId="245"/>
    <cellStyle name="Output" xfId="267"/>
    <cellStyle name="Pourcentage 2" xfId="67"/>
    <cellStyle name="Pourcentage 3" xfId="117"/>
    <cellStyle name="Pourcentage 3 2" xfId="379"/>
    <cellStyle name="Pourcentage 3 3" xfId="344"/>
    <cellStyle name="Pourcentage 3 4" xfId="309"/>
    <cellStyle name="Pourcentage 4" xfId="118"/>
    <cellStyle name="Pourcentage 5" xfId="364"/>
    <cellStyle name="Pourcentage 6" xfId="244"/>
    <cellStyle name="Pourcentage 7" xfId="13"/>
    <cellStyle name="Satisfaisant 2" xfId="73"/>
    <cellStyle name="Satisfaisant 3" xfId="123"/>
    <cellStyle name="Satisfaisant 4" xfId="166"/>
    <cellStyle name="Satisfaisant 5" xfId="20"/>
    <cellStyle name="Sortie 2" xfId="77"/>
    <cellStyle name="Sortie 3" xfId="127"/>
    <cellStyle name="Sortie 4" xfId="158"/>
    <cellStyle name="Sortie 5" xfId="24"/>
    <cellStyle name="Style 1" xfId="14"/>
    <cellStyle name="Texte explicatif 2" xfId="82"/>
    <cellStyle name="Texte explicatif 3" xfId="132"/>
    <cellStyle name="Texte explicatif 4" xfId="188"/>
    <cellStyle name="Texte explicatif 5" xfId="29"/>
    <cellStyle name="Title" xfId="266"/>
    <cellStyle name="Titre" xfId="1" builtinId="15" customBuiltin="1"/>
    <cellStyle name="Titre 1 2" xfId="69"/>
    <cellStyle name="Titre 1 3" xfId="119"/>
    <cellStyle name="Titre 1 4" xfId="164"/>
    <cellStyle name="Titre 1 5" xfId="16"/>
    <cellStyle name="Titre 2 2" xfId="70"/>
    <cellStyle name="Titre 2 3" xfId="120"/>
    <cellStyle name="Titre 2 4" xfId="116"/>
    <cellStyle name="Titre 2 5" xfId="17"/>
    <cellStyle name="Titre 3 2" xfId="71"/>
    <cellStyle name="Titre 3 3" xfId="121"/>
    <cellStyle name="Titre 3 4" xfId="167"/>
    <cellStyle name="Titre 3 5" xfId="18"/>
    <cellStyle name="Titre 4 2" xfId="72"/>
    <cellStyle name="Titre 4 3" xfId="122"/>
    <cellStyle name="Titre 4 4" xfId="163"/>
    <cellStyle name="Titre 4 5" xfId="19"/>
    <cellStyle name="Total 2" xfId="83"/>
    <cellStyle name="Total 3" xfId="133"/>
    <cellStyle name="Total 3 2" xfId="380"/>
    <cellStyle name="Total 3 3" xfId="345"/>
    <cellStyle name="Total 3 4" xfId="310"/>
    <cellStyle name="Total 4" xfId="184"/>
    <cellStyle name="Total 5" xfId="365"/>
    <cellStyle name="Total 6" xfId="246"/>
    <cellStyle name="Total 7" xfId="30"/>
    <cellStyle name="Vérification 2" xfId="80"/>
    <cellStyle name="Vérification 3" xfId="130"/>
    <cellStyle name="Vérification 4" xfId="171"/>
    <cellStyle name="Vérification 5" xfId="27"/>
    <cellStyle name="Warning Text" xfId="268"/>
  </cellStyles>
  <dxfs count="1">
    <dxf>
      <fill>
        <patternFill>
          <bgColor rgb="FFFFFF00"/>
        </patternFill>
      </fill>
    </dxf>
  </dxfs>
  <tableStyles count="0" defaultTableStyle="TableStyleMedium2" defaultPivotStyle="PivotStyleMedium9"/>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fmlaLink="Links_TravHand" lockText="1" noThreeD="1"/>
</file>

<file path=xl/ctrlProps/ctrlProp2.xml><?xml version="1.0" encoding="utf-8"?>
<formControlPr xmlns="http://schemas.microsoft.com/office/spreadsheetml/2009/9/main" objectType="CheckBox" fmlaLink="Links_PensionGu" lockText="1" noThreeD="1"/>
</file>

<file path=xl/ctrlProps/ctrlProp3.xml><?xml version="1.0" encoding="utf-8"?>
<formControlPr xmlns="http://schemas.microsoft.com/office/spreadsheetml/2009/9/main" objectType="CheckBox" fmlaLink="Links_AccTrav" lockText="1" noThreeD="1"/>
</file>

<file path=xl/ctrlProps/ctrlProp4.xml><?xml version="1.0" encoding="utf-8"?>
<formControlPr xmlns="http://schemas.microsoft.com/office/spreadsheetml/2009/9/main" objectType="CheckBox" fmlaLink="Links_DdeImmatriculationSS" lockText="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4</xdr:col>
      <xdr:colOff>457200</xdr:colOff>
      <xdr:row>1</xdr:row>
      <xdr:rowOff>9526</xdr:rowOff>
    </xdr:from>
    <xdr:to>
      <xdr:col>19</xdr:col>
      <xdr:colOff>90373</xdr:colOff>
      <xdr:row>3</xdr:row>
      <xdr:rowOff>123826</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186926" y="160532"/>
          <a:ext cx="9811214" cy="416312"/>
        </a:xfrm>
        <a:prstGeom prst="rect">
          <a:avLst/>
        </a:prstGeom>
        <a:solidFill>
          <a:schemeClr val="accent1"/>
        </a:solidFill>
        <a:ln w="28575">
          <a:solidFill>
            <a:schemeClr val="accent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fr-FR" sz="2000" b="1">
              <a:solidFill>
                <a:schemeClr val="bg1"/>
              </a:solidFill>
            </a:rPr>
            <a:t>Fiche de renseignements préalables à l'embauche</a:t>
          </a:r>
        </a:p>
      </xdr:txBody>
    </xdr:sp>
    <xdr:clientData/>
  </xdr:twoCellAnchor>
  <xdr:twoCellAnchor editAs="absolute">
    <xdr:from>
      <xdr:col>1</xdr:col>
      <xdr:colOff>200025</xdr:colOff>
      <xdr:row>0</xdr:row>
      <xdr:rowOff>66675</xdr:rowOff>
    </xdr:from>
    <xdr:to>
      <xdr:col>3</xdr:col>
      <xdr:colOff>238125</xdr:colOff>
      <xdr:row>4</xdr:row>
      <xdr:rowOff>83038</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2425" y="66675"/>
          <a:ext cx="1676400" cy="625963"/>
        </a:xfrm>
        <a:prstGeom prst="rect">
          <a:avLst/>
        </a:prstGeom>
      </xdr:spPr>
    </xdr:pic>
    <xdr:clientData/>
  </xdr:twoCellAnchor>
  <xdr:twoCellAnchor editAs="absolute">
    <xdr:from>
      <xdr:col>14</xdr:col>
      <xdr:colOff>628022</xdr:colOff>
      <xdr:row>13</xdr:row>
      <xdr:rowOff>3172</xdr:rowOff>
    </xdr:from>
    <xdr:to>
      <xdr:col>19</xdr:col>
      <xdr:colOff>75771</xdr:colOff>
      <xdr:row>22</xdr:row>
      <xdr:rowOff>144653</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10194890" y="1970974"/>
          <a:ext cx="2818134" cy="1554531"/>
        </a:xfrm>
        <a:prstGeom prst="rect">
          <a:avLst/>
        </a:prstGeom>
        <a:noFill/>
        <a:ln w="1270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absolute">
    <xdr:from>
      <xdr:col>15</xdr:col>
      <xdr:colOff>487863</xdr:colOff>
      <xdr:row>12</xdr:row>
      <xdr:rowOff>43857</xdr:rowOff>
    </xdr:from>
    <xdr:to>
      <xdr:col>18</xdr:col>
      <xdr:colOff>407686</xdr:colOff>
      <xdr:row>13</xdr:row>
      <xdr:rowOff>101006</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0651352" y="1854654"/>
          <a:ext cx="1584081" cy="214154"/>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fr-FR" sz="1100" b="1">
              <a:solidFill>
                <a:schemeClr val="bg1"/>
              </a:solidFill>
            </a:rPr>
            <a:t>Pour les étrangers</a:t>
          </a:r>
        </a:p>
      </xdr:txBody>
    </xdr:sp>
    <xdr:clientData/>
  </xdr:twoCellAnchor>
  <mc:AlternateContent xmlns:mc="http://schemas.openxmlformats.org/markup-compatibility/2006">
    <mc:Choice xmlns:a14="http://schemas.microsoft.com/office/drawing/2010/main" Requires="a14">
      <xdr:twoCellAnchor editAs="absolute">
        <xdr:from>
          <xdr:col>11</xdr:col>
          <xdr:colOff>285750</xdr:colOff>
          <xdr:row>24</xdr:row>
          <xdr:rowOff>19050</xdr:rowOff>
        </xdr:from>
        <xdr:to>
          <xdr:col>13</xdr:col>
          <xdr:colOff>1028700</xdr:colOff>
          <xdr:row>25</xdr:row>
          <xdr:rowOff>85725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Tahoma"/>
                  <a:ea typeface="Tahoma"/>
                  <a:cs typeface="Tahoma"/>
                </a:rPr>
                <a:t>Travailleur handicapé</a:t>
              </a:r>
            </a:p>
          </xdr:txBody>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285750</xdr:colOff>
          <xdr:row>25</xdr:row>
          <xdr:rowOff>76200</xdr:rowOff>
        </xdr:from>
        <xdr:to>
          <xdr:col>13</xdr:col>
          <xdr:colOff>1028700</xdr:colOff>
          <xdr:row>26</xdr:row>
          <xdr:rowOff>142875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Tahoma"/>
                  <a:ea typeface="Tahoma"/>
                  <a:cs typeface="Tahoma"/>
                </a:rPr>
                <a:t>Pensionné de guerre</a:t>
              </a:r>
            </a:p>
          </xdr:txBody>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285750</xdr:colOff>
          <xdr:row>26</xdr:row>
          <xdr:rowOff>123825</xdr:rowOff>
        </xdr:from>
        <xdr:to>
          <xdr:col>13</xdr:col>
          <xdr:colOff>1028700</xdr:colOff>
          <xdr:row>28</xdr:row>
          <xdr:rowOff>38100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Tahoma"/>
                  <a:ea typeface="Tahoma"/>
                  <a:cs typeface="Tahoma"/>
                </a:rPr>
                <a:t>Accidenté du travail</a:t>
              </a:r>
            </a:p>
          </xdr:txBody>
        </xdr:sp>
        <xdr:clientData/>
      </xdr:twoCellAnchor>
    </mc:Choice>
    <mc:Fallback/>
  </mc:AlternateContent>
  <xdr:twoCellAnchor editAs="absolute">
    <xdr:from>
      <xdr:col>11</xdr:col>
      <xdr:colOff>219808</xdr:colOff>
      <xdr:row>23</xdr:row>
      <xdr:rowOff>138060</xdr:rowOff>
    </xdr:from>
    <xdr:to>
      <xdr:col>19</xdr:col>
      <xdr:colOff>78758</xdr:colOff>
      <xdr:row>28</xdr:row>
      <xdr:rowOff>99961</xdr:rowOff>
    </xdr:to>
    <xdr:sp macro="" textlink="">
      <xdr:nvSpPr>
        <xdr:cNvPr id="9" name="Rectangle 8">
          <a:extLst>
            <a:ext uri="{FF2B5EF4-FFF2-40B4-BE49-F238E27FC236}">
              <a16:creationId xmlns:a16="http://schemas.microsoft.com/office/drawing/2014/main" id="{00000000-0008-0000-0000-000009000000}"/>
            </a:ext>
          </a:extLst>
        </xdr:cNvPr>
        <xdr:cNvSpPr/>
      </xdr:nvSpPr>
      <xdr:spPr>
        <a:xfrm>
          <a:off x="7881676" y="3675917"/>
          <a:ext cx="5134335" cy="746929"/>
        </a:xfrm>
        <a:prstGeom prst="rect">
          <a:avLst/>
        </a:prstGeom>
        <a:noFill/>
        <a:ln w="1270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mc:AlternateContent xmlns:mc="http://schemas.openxmlformats.org/markup-compatibility/2006">
    <mc:Choice xmlns:a14="http://schemas.microsoft.com/office/drawing/2010/main" Requires="a14">
      <xdr:twoCellAnchor editAs="absolute">
        <xdr:from>
          <xdr:col>3</xdr:col>
          <xdr:colOff>9525</xdr:colOff>
          <xdr:row>66</xdr:row>
          <xdr:rowOff>66675</xdr:rowOff>
        </xdr:from>
        <xdr:to>
          <xdr:col>4</xdr:col>
          <xdr:colOff>990600</xdr:colOff>
          <xdr:row>67</xdr:row>
          <xdr:rowOff>123825</xdr:rowOff>
        </xdr:to>
        <xdr:sp macro="" textlink="">
          <xdr:nvSpPr>
            <xdr:cNvPr id="1036" name="Data_Case_DdeImmatriculationSS"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FR" sz="800" b="0" i="0" u="none" strike="noStrike" baseline="0">
                  <a:solidFill>
                    <a:srgbClr val="000000"/>
                  </a:solidFill>
                  <a:latin typeface="Tahoma"/>
                  <a:ea typeface="Tahoma"/>
                  <a:cs typeface="Tahoma"/>
                </a:rPr>
                <a:t>A défaut, demande d'immatriculation</a:t>
              </a:r>
            </a:p>
          </xdr:txBody>
        </xdr:sp>
        <xdr:clientData/>
      </xdr:twoCellAnchor>
    </mc:Choice>
    <mc:Fallback/>
  </mc:AlternateContent>
  <xdr:twoCellAnchor editAs="absolute">
    <xdr:from>
      <xdr:col>1</xdr:col>
      <xdr:colOff>206298</xdr:colOff>
      <xdr:row>75</xdr:row>
      <xdr:rowOff>19050</xdr:rowOff>
    </xdr:from>
    <xdr:to>
      <xdr:col>5</xdr:col>
      <xdr:colOff>111048</xdr:colOff>
      <xdr:row>83</xdr:row>
      <xdr:rowOff>69695</xdr:rowOff>
    </xdr:to>
    <xdr:sp macro="" textlink="">
      <xdr:nvSpPr>
        <xdr:cNvPr id="12" name="Rectangle 11">
          <a:extLst>
            <a:ext uri="{FF2B5EF4-FFF2-40B4-BE49-F238E27FC236}">
              <a16:creationId xmlns:a16="http://schemas.microsoft.com/office/drawing/2014/main" id="{00000000-0008-0000-0000-00000C000000}"/>
            </a:ext>
          </a:extLst>
        </xdr:cNvPr>
        <xdr:cNvSpPr/>
      </xdr:nvSpPr>
      <xdr:spPr>
        <a:xfrm>
          <a:off x="357304" y="11147038"/>
          <a:ext cx="3830909" cy="1305157"/>
        </a:xfrm>
        <a:prstGeom prst="rect">
          <a:avLst/>
        </a:prstGeom>
        <a:noFill/>
        <a:ln w="1270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absolute">
    <xdr:from>
      <xdr:col>2</xdr:col>
      <xdr:colOff>838750</xdr:colOff>
      <xdr:row>74</xdr:row>
      <xdr:rowOff>66676</xdr:rowOff>
    </xdr:from>
    <xdr:to>
      <xdr:col>4</xdr:col>
      <xdr:colOff>256625</xdr:colOff>
      <xdr:row>75</xdr:row>
      <xdr:rowOff>104776</xdr:rowOff>
    </xdr:to>
    <xdr:sp macro="" textlink="">
      <xdr:nvSpPr>
        <xdr:cNvPr id="13" name="Rectangle 12">
          <a:extLst>
            <a:ext uri="{FF2B5EF4-FFF2-40B4-BE49-F238E27FC236}">
              <a16:creationId xmlns:a16="http://schemas.microsoft.com/office/drawing/2014/main" id="{00000000-0008-0000-0000-00000D000000}"/>
            </a:ext>
          </a:extLst>
        </xdr:cNvPr>
        <xdr:cNvSpPr/>
      </xdr:nvSpPr>
      <xdr:spPr>
        <a:xfrm>
          <a:off x="1286425" y="10791826"/>
          <a:ext cx="1751500" cy="19050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b="1">
              <a:solidFill>
                <a:schemeClr val="bg1"/>
              </a:solidFill>
            </a:rPr>
            <a:t>Formation</a:t>
          </a:r>
        </a:p>
      </xdr:txBody>
    </xdr:sp>
    <xdr:clientData/>
  </xdr:twoCellAnchor>
  <xdr:twoCellAnchor editAs="absolute">
    <xdr:from>
      <xdr:col>5</xdr:col>
      <xdr:colOff>511097</xdr:colOff>
      <xdr:row>75</xdr:row>
      <xdr:rowOff>19050</xdr:rowOff>
    </xdr:from>
    <xdr:to>
      <xdr:col>12</xdr:col>
      <xdr:colOff>172380</xdr:colOff>
      <xdr:row>83</xdr:row>
      <xdr:rowOff>69695</xdr:rowOff>
    </xdr:to>
    <xdr:sp macro="" textlink="">
      <xdr:nvSpPr>
        <xdr:cNvPr id="14" name="Rectangle 13">
          <a:extLst>
            <a:ext uri="{FF2B5EF4-FFF2-40B4-BE49-F238E27FC236}">
              <a16:creationId xmlns:a16="http://schemas.microsoft.com/office/drawing/2014/main" id="{00000000-0008-0000-0000-00000E000000}"/>
            </a:ext>
          </a:extLst>
        </xdr:cNvPr>
        <xdr:cNvSpPr/>
      </xdr:nvSpPr>
      <xdr:spPr>
        <a:xfrm>
          <a:off x="4588262" y="11147038"/>
          <a:ext cx="3401588" cy="1305157"/>
        </a:xfrm>
        <a:prstGeom prst="rect">
          <a:avLst/>
        </a:prstGeom>
        <a:noFill/>
        <a:ln w="1270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absolute">
    <xdr:from>
      <xdr:col>6</xdr:col>
      <xdr:colOff>367264</xdr:colOff>
      <xdr:row>74</xdr:row>
      <xdr:rowOff>66676</xdr:rowOff>
    </xdr:from>
    <xdr:to>
      <xdr:col>11</xdr:col>
      <xdr:colOff>108989</xdr:colOff>
      <xdr:row>75</xdr:row>
      <xdr:rowOff>104776</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4891639" y="10791826"/>
          <a:ext cx="2342050" cy="19050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b="1">
              <a:solidFill>
                <a:schemeClr val="bg1"/>
              </a:solidFill>
            </a:rPr>
            <a:t>Langues</a:t>
          </a:r>
        </a:p>
      </xdr:txBody>
    </xdr:sp>
    <xdr:clientData/>
  </xdr:twoCellAnchor>
  <xdr:twoCellAnchor editAs="absolute">
    <xdr:from>
      <xdr:col>2</xdr:col>
      <xdr:colOff>47625</xdr:colOff>
      <xdr:row>84</xdr:row>
      <xdr:rowOff>0</xdr:rowOff>
    </xdr:from>
    <xdr:to>
      <xdr:col>3</xdr:col>
      <xdr:colOff>121417</xdr:colOff>
      <xdr:row>86</xdr:row>
      <xdr:rowOff>91356</xdr:rowOff>
    </xdr:to>
    <xdr:sp macro="" textlink="">
      <xdr:nvSpPr>
        <xdr:cNvPr id="6" name="ZoneTexte 5">
          <a:extLst>
            <a:ext uri="{FF2B5EF4-FFF2-40B4-BE49-F238E27FC236}">
              <a16:creationId xmlns:a16="http://schemas.microsoft.com/office/drawing/2014/main" id="{00000000-0008-0000-0000-000006000000}"/>
            </a:ext>
          </a:extLst>
        </xdr:cNvPr>
        <xdr:cNvSpPr txBox="1"/>
      </xdr:nvSpPr>
      <xdr:spPr>
        <a:xfrm>
          <a:off x="495300" y="12287250"/>
          <a:ext cx="147637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Possédez-vous le brevet de secourisme ?</a:t>
          </a:r>
        </a:p>
      </xdr:txBody>
    </xdr:sp>
    <xdr:clientData/>
  </xdr:twoCellAnchor>
  <xdr:twoCellAnchor editAs="absolute">
    <xdr:from>
      <xdr:col>2</xdr:col>
      <xdr:colOff>47625</xdr:colOff>
      <xdr:row>85</xdr:row>
      <xdr:rowOff>128430</xdr:rowOff>
    </xdr:from>
    <xdr:to>
      <xdr:col>3</xdr:col>
      <xdr:colOff>121417</xdr:colOff>
      <xdr:row>87</xdr:row>
      <xdr:rowOff>70443</xdr:rowOff>
    </xdr:to>
    <xdr:sp macro="" textlink="">
      <xdr:nvSpPr>
        <xdr:cNvPr id="18" name="ZoneTexte 17">
          <a:extLst>
            <a:ext uri="{FF2B5EF4-FFF2-40B4-BE49-F238E27FC236}">
              <a16:creationId xmlns:a16="http://schemas.microsoft.com/office/drawing/2014/main" id="{00000000-0008-0000-0000-000012000000}"/>
            </a:ext>
          </a:extLst>
        </xdr:cNvPr>
        <xdr:cNvSpPr txBox="1"/>
      </xdr:nvSpPr>
      <xdr:spPr>
        <a:xfrm>
          <a:off x="432906" y="12724975"/>
          <a:ext cx="1475786" cy="241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Si oui, date du diplôme :</a:t>
          </a:r>
        </a:p>
      </xdr:txBody>
    </xdr:sp>
    <xdr:clientData/>
  </xdr:twoCellAnchor>
  <xdr:twoCellAnchor editAs="absolute">
    <xdr:from>
      <xdr:col>6</xdr:col>
      <xdr:colOff>9525</xdr:colOff>
      <xdr:row>84</xdr:row>
      <xdr:rowOff>9525</xdr:rowOff>
    </xdr:from>
    <xdr:to>
      <xdr:col>9</xdr:col>
      <xdr:colOff>30982</xdr:colOff>
      <xdr:row>86</xdr:row>
      <xdr:rowOff>102999</xdr:rowOff>
    </xdr:to>
    <xdr:sp macro="" textlink="">
      <xdr:nvSpPr>
        <xdr:cNvPr id="19" name="ZoneTexte 18">
          <a:extLst>
            <a:ext uri="{FF2B5EF4-FFF2-40B4-BE49-F238E27FC236}">
              <a16:creationId xmlns:a16="http://schemas.microsoft.com/office/drawing/2014/main" id="{00000000-0008-0000-0000-000013000000}"/>
            </a:ext>
          </a:extLst>
        </xdr:cNvPr>
        <xdr:cNvSpPr txBox="1"/>
      </xdr:nvSpPr>
      <xdr:spPr>
        <a:xfrm>
          <a:off x="4533900" y="12296775"/>
          <a:ext cx="147637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Possédez-vous</a:t>
          </a:r>
          <a:r>
            <a:rPr lang="fr-FR" sz="1000" b="1" baseline="0"/>
            <a:t> le permis de conduire ?</a:t>
          </a:r>
          <a:endParaRPr lang="fr-FR" sz="1000" b="1"/>
        </a:p>
      </xdr:txBody>
    </xdr:sp>
    <xdr:clientData/>
  </xdr:twoCellAnchor>
  <xdr:twoCellAnchor editAs="absolute">
    <xdr:from>
      <xdr:col>6</xdr:col>
      <xdr:colOff>9525</xdr:colOff>
      <xdr:row>85</xdr:row>
      <xdr:rowOff>128430</xdr:rowOff>
    </xdr:from>
    <xdr:to>
      <xdr:col>9</xdr:col>
      <xdr:colOff>30982</xdr:colOff>
      <xdr:row>87</xdr:row>
      <xdr:rowOff>70443</xdr:rowOff>
    </xdr:to>
    <xdr:sp macro="" textlink="">
      <xdr:nvSpPr>
        <xdr:cNvPr id="20" name="ZoneTexte 19">
          <a:extLst>
            <a:ext uri="{FF2B5EF4-FFF2-40B4-BE49-F238E27FC236}">
              <a16:creationId xmlns:a16="http://schemas.microsoft.com/office/drawing/2014/main" id="{00000000-0008-0000-0000-000014000000}"/>
            </a:ext>
          </a:extLst>
        </xdr:cNvPr>
        <xdr:cNvSpPr txBox="1"/>
      </xdr:nvSpPr>
      <xdr:spPr>
        <a:xfrm>
          <a:off x="4857643" y="12724975"/>
          <a:ext cx="1476963" cy="241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Si oui, date du permis :</a:t>
          </a:r>
        </a:p>
      </xdr:txBody>
    </xdr:sp>
    <xdr:clientData/>
  </xdr:twoCellAnchor>
  <xdr:twoCellAnchor editAs="absolute">
    <xdr:from>
      <xdr:col>12</xdr:col>
      <xdr:colOff>314325</xdr:colOff>
      <xdr:row>75</xdr:row>
      <xdr:rowOff>19050</xdr:rowOff>
    </xdr:from>
    <xdr:to>
      <xdr:col>19</xdr:col>
      <xdr:colOff>66842</xdr:colOff>
      <xdr:row>83</xdr:row>
      <xdr:rowOff>66675</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8335378" y="11114839"/>
          <a:ext cx="4665411" cy="1317625"/>
        </a:xfrm>
        <a:prstGeom prst="rect">
          <a:avLst/>
        </a:prstGeom>
        <a:noFill/>
        <a:ln w="1270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absolute">
    <xdr:from>
      <xdr:col>1</xdr:col>
      <xdr:colOff>228600</xdr:colOff>
      <xdr:row>90</xdr:row>
      <xdr:rowOff>128430</xdr:rowOff>
    </xdr:from>
    <xdr:to>
      <xdr:col>3</xdr:col>
      <xdr:colOff>728400</xdr:colOff>
      <xdr:row>93</xdr:row>
      <xdr:rowOff>117724</xdr:rowOff>
    </xdr:to>
    <xdr:sp macro="" textlink="">
      <xdr:nvSpPr>
        <xdr:cNvPr id="23" name="ZoneTexte 22">
          <a:extLst>
            <a:ext uri="{FF2B5EF4-FFF2-40B4-BE49-F238E27FC236}">
              <a16:creationId xmlns:a16="http://schemas.microsoft.com/office/drawing/2014/main" id="{00000000-0008-0000-0000-000017000000}"/>
            </a:ext>
          </a:extLst>
        </xdr:cNvPr>
        <xdr:cNvSpPr txBox="1"/>
      </xdr:nvSpPr>
      <xdr:spPr>
        <a:xfrm>
          <a:off x="378431" y="13474132"/>
          <a:ext cx="2137244" cy="43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t>Est-ce</a:t>
          </a:r>
          <a:r>
            <a:rPr lang="fr-FR" sz="1000" b="1" baseline="0"/>
            <a:t> votre premier contrat d'apprentissage ?</a:t>
          </a:r>
          <a:endParaRPr lang="fr-FR" sz="1000" b="1"/>
        </a:p>
      </xdr:txBody>
    </xdr:sp>
    <xdr:clientData/>
  </xdr:twoCellAnchor>
  <xdr:twoCellAnchor editAs="absolute">
    <xdr:from>
      <xdr:col>5</xdr:col>
      <xdr:colOff>771525</xdr:colOff>
      <xdr:row>90</xdr:row>
      <xdr:rowOff>85622</xdr:rowOff>
    </xdr:from>
    <xdr:to>
      <xdr:col>10</xdr:col>
      <xdr:colOff>99018</xdr:colOff>
      <xdr:row>93</xdr:row>
      <xdr:rowOff>117724</xdr:rowOff>
    </xdr:to>
    <xdr:sp macro="" textlink="">
      <xdr:nvSpPr>
        <xdr:cNvPr id="24" name="ZoneTexte 23">
          <a:extLst>
            <a:ext uri="{FF2B5EF4-FFF2-40B4-BE49-F238E27FC236}">
              <a16:creationId xmlns:a16="http://schemas.microsoft.com/office/drawing/2014/main" id="{00000000-0008-0000-0000-000018000000}"/>
            </a:ext>
          </a:extLst>
        </xdr:cNvPr>
        <xdr:cNvSpPr txBox="1"/>
      </xdr:nvSpPr>
      <xdr:spPr>
        <a:xfrm>
          <a:off x="4838379" y="13431324"/>
          <a:ext cx="2131482" cy="4815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t>Date de votre premier contrat d'apprentissage :</a:t>
          </a:r>
        </a:p>
      </xdr:txBody>
    </xdr:sp>
    <xdr:clientData/>
  </xdr:twoCellAnchor>
  <xdr:twoCellAnchor editAs="absolute">
    <xdr:from>
      <xdr:col>1</xdr:col>
      <xdr:colOff>228600</xdr:colOff>
      <xdr:row>93</xdr:row>
      <xdr:rowOff>115479</xdr:rowOff>
    </xdr:from>
    <xdr:to>
      <xdr:col>3</xdr:col>
      <xdr:colOff>728400</xdr:colOff>
      <xdr:row>95</xdr:row>
      <xdr:rowOff>50319</xdr:rowOff>
    </xdr:to>
    <xdr:sp macro="" textlink="">
      <xdr:nvSpPr>
        <xdr:cNvPr id="25" name="ZoneTexte 24">
          <a:extLst>
            <a:ext uri="{FF2B5EF4-FFF2-40B4-BE49-F238E27FC236}">
              <a16:creationId xmlns:a16="http://schemas.microsoft.com/office/drawing/2014/main" id="{00000000-0008-0000-0000-000019000000}"/>
            </a:ext>
          </a:extLst>
        </xdr:cNvPr>
        <xdr:cNvSpPr txBox="1"/>
      </xdr:nvSpPr>
      <xdr:spPr>
        <a:xfrm>
          <a:off x="378431" y="13910676"/>
          <a:ext cx="2137244" cy="234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Votre situation avant ce contrat :</a:t>
          </a:r>
        </a:p>
      </xdr:txBody>
    </xdr:sp>
    <xdr:clientData/>
  </xdr:twoCellAnchor>
  <xdr:twoCellAnchor editAs="absolute">
    <xdr:from>
      <xdr:col>1</xdr:col>
      <xdr:colOff>228600</xdr:colOff>
      <xdr:row>95</xdr:row>
      <xdr:rowOff>111948</xdr:rowOff>
    </xdr:from>
    <xdr:to>
      <xdr:col>3</xdr:col>
      <xdr:colOff>728400</xdr:colOff>
      <xdr:row>97</xdr:row>
      <xdr:rowOff>46789</xdr:rowOff>
    </xdr:to>
    <xdr:sp macro="" textlink="">
      <xdr:nvSpPr>
        <xdr:cNvPr id="26" name="ZoneTexte 25">
          <a:extLst>
            <a:ext uri="{FF2B5EF4-FFF2-40B4-BE49-F238E27FC236}">
              <a16:creationId xmlns:a16="http://schemas.microsoft.com/office/drawing/2014/main" id="{00000000-0008-0000-0000-00001A000000}"/>
            </a:ext>
          </a:extLst>
        </xdr:cNvPr>
        <xdr:cNvSpPr txBox="1"/>
      </xdr:nvSpPr>
      <xdr:spPr>
        <a:xfrm>
          <a:off x="378431" y="14206808"/>
          <a:ext cx="2137244" cy="234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Intitulé de la formation suivie :</a:t>
          </a:r>
        </a:p>
      </xdr:txBody>
    </xdr:sp>
    <xdr:clientData/>
  </xdr:twoCellAnchor>
  <xdr:twoCellAnchor editAs="absolute">
    <xdr:from>
      <xdr:col>12</xdr:col>
      <xdr:colOff>182409</xdr:colOff>
      <xdr:row>90</xdr:row>
      <xdr:rowOff>116160</xdr:rowOff>
    </xdr:from>
    <xdr:to>
      <xdr:col>19</xdr:col>
      <xdr:colOff>52336</xdr:colOff>
      <xdr:row>92</xdr:row>
      <xdr:rowOff>53511</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8176988" y="13461862"/>
          <a:ext cx="4771556" cy="237014"/>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fr-FR" sz="900" b="1"/>
            <a:t>Si apprentissage N° d'enregistrement de votre ancien contrat (merci de nous adresser une copie)</a:t>
          </a:r>
        </a:p>
      </xdr:txBody>
    </xdr:sp>
    <xdr:clientData/>
  </xdr:twoCellAnchor>
  <xdr:twoCellAnchor editAs="absolute">
    <xdr:from>
      <xdr:col>1</xdr:col>
      <xdr:colOff>228600</xdr:colOff>
      <xdr:row>98</xdr:row>
      <xdr:rowOff>107020</xdr:rowOff>
    </xdr:from>
    <xdr:to>
      <xdr:col>4</xdr:col>
      <xdr:colOff>21404</xdr:colOff>
      <xdr:row>100</xdr:row>
      <xdr:rowOff>64211</xdr:rowOff>
    </xdr:to>
    <xdr:sp macro="" textlink="">
      <xdr:nvSpPr>
        <xdr:cNvPr id="29" name="ZoneTexte 28">
          <a:extLst>
            <a:ext uri="{FF2B5EF4-FFF2-40B4-BE49-F238E27FC236}">
              <a16:creationId xmlns:a16="http://schemas.microsoft.com/office/drawing/2014/main" id="{00000000-0008-0000-0000-00001D000000}"/>
            </a:ext>
          </a:extLst>
        </xdr:cNvPr>
        <xdr:cNvSpPr txBox="1"/>
      </xdr:nvSpPr>
      <xdr:spPr>
        <a:xfrm>
          <a:off x="378431" y="14651374"/>
          <a:ext cx="2361344" cy="256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t>Nom</a:t>
          </a:r>
          <a:r>
            <a:rPr lang="fr-FR" sz="1000" b="1" baseline="0"/>
            <a:t> et adresse de votre école - Contact :</a:t>
          </a:r>
          <a:endParaRPr lang="fr-FR" sz="1000" b="1"/>
        </a:p>
      </xdr:txBody>
    </xdr:sp>
    <xdr:clientData/>
  </xdr:twoCellAnchor>
  <xdr:twoCellAnchor editAs="absolute">
    <xdr:from>
      <xdr:col>1</xdr:col>
      <xdr:colOff>228600</xdr:colOff>
      <xdr:row>100</xdr:row>
      <xdr:rowOff>127358</xdr:rowOff>
    </xdr:from>
    <xdr:to>
      <xdr:col>3</xdr:col>
      <xdr:colOff>728400</xdr:colOff>
      <xdr:row>102</xdr:row>
      <xdr:rowOff>62198</xdr:rowOff>
    </xdr:to>
    <xdr:sp macro="" textlink="">
      <xdr:nvSpPr>
        <xdr:cNvPr id="30" name="ZoneTexte 29">
          <a:extLst>
            <a:ext uri="{FF2B5EF4-FFF2-40B4-BE49-F238E27FC236}">
              <a16:creationId xmlns:a16="http://schemas.microsoft.com/office/drawing/2014/main" id="{00000000-0008-0000-0000-00001E000000}"/>
            </a:ext>
          </a:extLst>
        </xdr:cNvPr>
        <xdr:cNvSpPr txBox="1"/>
      </xdr:nvSpPr>
      <xdr:spPr>
        <a:xfrm>
          <a:off x="378431" y="14971375"/>
          <a:ext cx="2137244" cy="234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Nom</a:t>
          </a:r>
          <a:r>
            <a:rPr lang="fr-FR" sz="1000" b="1" baseline="0"/>
            <a:t> et adresse du CFA - Contact :</a:t>
          </a:r>
          <a:endParaRPr lang="fr-FR" sz="1000" b="1"/>
        </a:p>
      </xdr:txBody>
    </xdr:sp>
    <xdr:clientData/>
  </xdr:twoCellAnchor>
  <xdr:twoCellAnchor editAs="absolute">
    <xdr:from>
      <xdr:col>13</xdr:col>
      <xdr:colOff>852625</xdr:colOff>
      <xdr:row>74</xdr:row>
      <xdr:rowOff>66676</xdr:rowOff>
    </xdr:from>
    <xdr:to>
      <xdr:col>18</xdr:col>
      <xdr:colOff>80825</xdr:colOff>
      <xdr:row>76</xdr:row>
      <xdr:rowOff>0</xdr:rowOff>
    </xdr:to>
    <xdr:sp macro="" textlink="">
      <xdr:nvSpPr>
        <xdr:cNvPr id="21" name="Rectangle 20">
          <a:extLst>
            <a:ext uri="{FF2B5EF4-FFF2-40B4-BE49-F238E27FC236}">
              <a16:creationId xmlns:a16="http://schemas.microsoft.com/office/drawing/2014/main" id="{00000000-0008-0000-0000-000015000000}"/>
            </a:ext>
          </a:extLst>
        </xdr:cNvPr>
        <xdr:cNvSpPr/>
      </xdr:nvSpPr>
      <xdr:spPr>
        <a:xfrm>
          <a:off x="8825050" y="10791826"/>
          <a:ext cx="2723875" cy="238124"/>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b="1">
              <a:solidFill>
                <a:schemeClr val="bg1"/>
              </a:solidFill>
            </a:rPr>
            <a:t>Activité</a:t>
          </a:r>
          <a:r>
            <a:rPr lang="fr-FR" sz="1100" b="1" baseline="0">
              <a:solidFill>
                <a:schemeClr val="bg1"/>
              </a:solidFill>
            </a:rPr>
            <a:t> professionnelle antérieure</a:t>
          </a:r>
          <a:endParaRPr lang="fr-FR" sz="1100" b="1">
            <a:solidFill>
              <a:schemeClr val="bg1"/>
            </a:solidFill>
          </a:endParaRPr>
        </a:p>
      </xdr:txBody>
    </xdr:sp>
    <xdr:clientData/>
  </xdr:twoCellAnchor>
  <xdr:twoCellAnchor editAs="absolute">
    <xdr:from>
      <xdr:col>1</xdr:col>
      <xdr:colOff>219076</xdr:colOff>
      <xdr:row>107</xdr:row>
      <xdr:rowOff>70314</xdr:rowOff>
    </xdr:from>
    <xdr:to>
      <xdr:col>2</xdr:col>
      <xdr:colOff>1292784</xdr:colOff>
      <xdr:row>109</xdr:row>
      <xdr:rowOff>5154</xdr:rowOff>
    </xdr:to>
    <xdr:sp macro="" textlink="">
      <xdr:nvSpPr>
        <xdr:cNvPr id="31" name="ZoneTexte 30">
          <a:extLst>
            <a:ext uri="{FF2B5EF4-FFF2-40B4-BE49-F238E27FC236}">
              <a16:creationId xmlns:a16="http://schemas.microsoft.com/office/drawing/2014/main" id="{00000000-0008-0000-0000-00001F000000}"/>
            </a:ext>
          </a:extLst>
        </xdr:cNvPr>
        <xdr:cNvSpPr txBox="1"/>
      </xdr:nvSpPr>
      <xdr:spPr>
        <a:xfrm>
          <a:off x="370082" y="16072392"/>
          <a:ext cx="131445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Type de contrat :</a:t>
          </a:r>
        </a:p>
      </xdr:txBody>
    </xdr:sp>
    <xdr:clientData/>
  </xdr:twoCellAnchor>
  <xdr:twoCellAnchor editAs="absolute">
    <xdr:from>
      <xdr:col>1</xdr:col>
      <xdr:colOff>219076</xdr:colOff>
      <xdr:row>108</xdr:row>
      <xdr:rowOff>142877</xdr:rowOff>
    </xdr:from>
    <xdr:to>
      <xdr:col>3</xdr:col>
      <xdr:colOff>699825</xdr:colOff>
      <xdr:row>110</xdr:row>
      <xdr:rowOff>77718</xdr:rowOff>
    </xdr:to>
    <xdr:sp macro="" textlink="">
      <xdr:nvSpPr>
        <xdr:cNvPr id="32" name="ZoneTexte 31">
          <a:extLst>
            <a:ext uri="{FF2B5EF4-FFF2-40B4-BE49-F238E27FC236}">
              <a16:creationId xmlns:a16="http://schemas.microsoft.com/office/drawing/2014/main" id="{00000000-0008-0000-0000-000020000000}"/>
            </a:ext>
          </a:extLst>
        </xdr:cNvPr>
        <xdr:cNvSpPr txBox="1"/>
      </xdr:nvSpPr>
      <xdr:spPr>
        <a:xfrm>
          <a:off x="368907" y="16185546"/>
          <a:ext cx="2118193" cy="234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Intitulé de la qualification préparée :</a:t>
          </a:r>
        </a:p>
      </xdr:txBody>
    </xdr:sp>
    <xdr:clientData/>
  </xdr:twoCellAnchor>
  <xdr:twoCellAnchor editAs="absolute">
    <xdr:from>
      <xdr:col>1</xdr:col>
      <xdr:colOff>219076</xdr:colOff>
      <xdr:row>110</xdr:row>
      <xdr:rowOff>107026</xdr:rowOff>
    </xdr:from>
    <xdr:to>
      <xdr:col>3</xdr:col>
      <xdr:colOff>699825</xdr:colOff>
      <xdr:row>113</xdr:row>
      <xdr:rowOff>117728</xdr:rowOff>
    </xdr:to>
    <xdr:sp macro="" textlink="">
      <xdr:nvSpPr>
        <xdr:cNvPr id="33" name="ZoneTexte 32">
          <a:extLst>
            <a:ext uri="{FF2B5EF4-FFF2-40B4-BE49-F238E27FC236}">
              <a16:creationId xmlns:a16="http://schemas.microsoft.com/office/drawing/2014/main" id="{00000000-0008-0000-0000-000021000000}"/>
            </a:ext>
          </a:extLst>
        </xdr:cNvPr>
        <xdr:cNvSpPr txBox="1"/>
      </xdr:nvSpPr>
      <xdr:spPr>
        <a:xfrm>
          <a:off x="368907" y="16449357"/>
          <a:ext cx="2118193" cy="46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t>Nom et adresse de</a:t>
          </a:r>
          <a:r>
            <a:rPr lang="fr-FR" sz="1000" b="1" baseline="0"/>
            <a:t> l'organisme de formation :</a:t>
          </a:r>
          <a:endParaRPr lang="fr-FR" sz="1000" b="1"/>
        </a:p>
      </xdr:txBody>
    </xdr:sp>
    <xdr:clientData/>
  </xdr:twoCellAnchor>
  <xdr:twoCellAnchor editAs="absolute">
    <xdr:from>
      <xdr:col>10</xdr:col>
      <xdr:colOff>117089</xdr:colOff>
      <xdr:row>64</xdr:row>
      <xdr:rowOff>116159</xdr:rowOff>
    </xdr:from>
    <xdr:to>
      <xdr:col>12</xdr:col>
      <xdr:colOff>34400</xdr:colOff>
      <xdr:row>66</xdr:row>
      <xdr:rowOff>50999</xdr:rowOff>
    </xdr:to>
    <xdr:sp macro="" textlink="">
      <xdr:nvSpPr>
        <xdr:cNvPr id="34" name="ZoneTexte 33">
          <a:extLst>
            <a:ext uri="{FF2B5EF4-FFF2-40B4-BE49-F238E27FC236}">
              <a16:creationId xmlns:a16="http://schemas.microsoft.com/office/drawing/2014/main" id="{00000000-0008-0000-0000-000022000000}"/>
            </a:ext>
          </a:extLst>
        </xdr:cNvPr>
        <xdr:cNvSpPr txBox="1"/>
      </xdr:nvSpPr>
      <xdr:spPr>
        <a:xfrm>
          <a:off x="7005290" y="9652775"/>
          <a:ext cx="104775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Adresse CPAM :</a:t>
          </a:r>
        </a:p>
      </xdr:txBody>
    </xdr:sp>
    <xdr:clientData/>
  </xdr:twoCellAnchor>
  <xdr:twoCellAnchor editAs="absolute">
    <xdr:from>
      <xdr:col>1</xdr:col>
      <xdr:colOff>219076</xdr:colOff>
      <xdr:row>113</xdr:row>
      <xdr:rowOff>121489</xdr:rowOff>
    </xdr:from>
    <xdr:to>
      <xdr:col>3</xdr:col>
      <xdr:colOff>699825</xdr:colOff>
      <xdr:row>115</xdr:row>
      <xdr:rowOff>56329</xdr:rowOff>
    </xdr:to>
    <xdr:sp macro="" textlink="">
      <xdr:nvSpPr>
        <xdr:cNvPr id="35" name="ZoneTexte 34">
          <a:extLst>
            <a:ext uri="{FF2B5EF4-FFF2-40B4-BE49-F238E27FC236}">
              <a16:creationId xmlns:a16="http://schemas.microsoft.com/office/drawing/2014/main" id="{00000000-0008-0000-0000-000023000000}"/>
            </a:ext>
          </a:extLst>
        </xdr:cNvPr>
        <xdr:cNvSpPr txBox="1"/>
      </xdr:nvSpPr>
      <xdr:spPr>
        <a:xfrm>
          <a:off x="368907" y="16913315"/>
          <a:ext cx="2118193" cy="234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Période des examens (mois/année) :</a:t>
          </a:r>
        </a:p>
      </xdr:txBody>
    </xdr:sp>
    <xdr:clientData/>
  </xdr:twoCellAnchor>
  <xdr:twoCellAnchor editAs="absolute">
    <xdr:from>
      <xdr:col>1</xdr:col>
      <xdr:colOff>219076</xdr:colOff>
      <xdr:row>115</xdr:row>
      <xdr:rowOff>135600</xdr:rowOff>
    </xdr:from>
    <xdr:to>
      <xdr:col>3</xdr:col>
      <xdr:colOff>699825</xdr:colOff>
      <xdr:row>117</xdr:row>
      <xdr:rowOff>77615</xdr:rowOff>
    </xdr:to>
    <xdr:sp macro="" textlink="">
      <xdr:nvSpPr>
        <xdr:cNvPr id="36" name="ZoneTexte 35">
          <a:extLst>
            <a:ext uri="{FF2B5EF4-FFF2-40B4-BE49-F238E27FC236}">
              <a16:creationId xmlns:a16="http://schemas.microsoft.com/office/drawing/2014/main" id="{00000000-0008-0000-0000-000024000000}"/>
            </a:ext>
          </a:extLst>
        </xdr:cNvPr>
        <xdr:cNvSpPr txBox="1"/>
      </xdr:nvSpPr>
      <xdr:spPr>
        <a:xfrm>
          <a:off x="368907" y="17227089"/>
          <a:ext cx="2118193" cy="2416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Votre situation avant ce contrat :</a:t>
          </a:r>
        </a:p>
      </xdr:txBody>
    </xdr:sp>
    <xdr:clientData/>
  </xdr:twoCellAnchor>
  <xdr:twoCellAnchor editAs="absolute">
    <xdr:from>
      <xdr:col>10</xdr:col>
      <xdr:colOff>429589</xdr:colOff>
      <xdr:row>115</xdr:row>
      <xdr:rowOff>86902</xdr:rowOff>
    </xdr:from>
    <xdr:to>
      <xdr:col>13</xdr:col>
      <xdr:colOff>941740</xdr:colOff>
      <xdr:row>119</xdr:row>
      <xdr:rowOff>53511</xdr:rowOff>
    </xdr:to>
    <xdr:sp macro="" textlink="">
      <xdr:nvSpPr>
        <xdr:cNvPr id="37" name="ZoneTexte 36">
          <a:extLst>
            <a:ext uri="{FF2B5EF4-FFF2-40B4-BE49-F238E27FC236}">
              <a16:creationId xmlns:a16="http://schemas.microsoft.com/office/drawing/2014/main" id="{00000000-0008-0000-0000-000025000000}"/>
            </a:ext>
          </a:extLst>
        </xdr:cNvPr>
        <xdr:cNvSpPr txBox="1"/>
      </xdr:nvSpPr>
      <xdr:spPr>
        <a:xfrm>
          <a:off x="7300432" y="17178391"/>
          <a:ext cx="2117488" cy="565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t>Si demandeur d'emploi inscrit à Pôle Emploi, depuis quelle date :</a:t>
          </a:r>
        </a:p>
      </xdr:txBody>
    </xdr:sp>
    <xdr:clientData/>
  </xdr:twoCellAnchor>
  <xdr:twoCellAnchor editAs="absolute">
    <xdr:from>
      <xdr:col>1</xdr:col>
      <xdr:colOff>219076</xdr:colOff>
      <xdr:row>118</xdr:row>
      <xdr:rowOff>121364</xdr:rowOff>
    </xdr:from>
    <xdr:to>
      <xdr:col>3</xdr:col>
      <xdr:colOff>699825</xdr:colOff>
      <xdr:row>120</xdr:row>
      <xdr:rowOff>63379</xdr:rowOff>
    </xdr:to>
    <xdr:sp macro="" textlink="">
      <xdr:nvSpPr>
        <xdr:cNvPr id="38" name="ZoneTexte 37">
          <a:extLst>
            <a:ext uri="{FF2B5EF4-FFF2-40B4-BE49-F238E27FC236}">
              <a16:creationId xmlns:a16="http://schemas.microsoft.com/office/drawing/2014/main" id="{00000000-0008-0000-0000-000026000000}"/>
            </a:ext>
          </a:extLst>
        </xdr:cNvPr>
        <xdr:cNvSpPr txBox="1"/>
      </xdr:nvSpPr>
      <xdr:spPr>
        <a:xfrm>
          <a:off x="368907" y="17662347"/>
          <a:ext cx="2118193" cy="2416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intitulé du dernier emploi occupé :</a:t>
          </a:r>
        </a:p>
      </xdr:txBody>
    </xdr:sp>
    <xdr:clientData/>
  </xdr:twoCellAnchor>
  <xdr:twoCellAnchor editAs="absolute">
    <xdr:from>
      <xdr:col>1</xdr:col>
      <xdr:colOff>228600</xdr:colOff>
      <xdr:row>49</xdr:row>
      <xdr:rowOff>85725</xdr:rowOff>
    </xdr:from>
    <xdr:to>
      <xdr:col>3</xdr:col>
      <xdr:colOff>842700</xdr:colOff>
      <xdr:row>51</xdr:row>
      <xdr:rowOff>51919</xdr:rowOff>
    </xdr:to>
    <xdr:sp macro="" textlink="">
      <xdr:nvSpPr>
        <xdr:cNvPr id="39" name="ZoneTexte 38">
          <a:extLst>
            <a:ext uri="{FF2B5EF4-FFF2-40B4-BE49-F238E27FC236}">
              <a16:creationId xmlns:a16="http://schemas.microsoft.com/office/drawing/2014/main" id="{00000000-0008-0000-0000-000027000000}"/>
            </a:ext>
          </a:extLst>
        </xdr:cNvPr>
        <xdr:cNvSpPr txBox="1"/>
      </xdr:nvSpPr>
      <xdr:spPr>
        <a:xfrm>
          <a:off x="381000" y="7496175"/>
          <a:ext cx="22574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solidFill>
                <a:schemeClr val="accent6">
                  <a:lumMod val="75000"/>
                </a:schemeClr>
              </a:solidFill>
            </a:rPr>
            <a:t>Références bancaires</a:t>
          </a:r>
          <a:r>
            <a:rPr lang="fr-FR" sz="1200" b="1" baseline="0">
              <a:solidFill>
                <a:schemeClr val="accent6">
                  <a:lumMod val="75000"/>
                </a:schemeClr>
              </a:solidFill>
            </a:rPr>
            <a:t> :</a:t>
          </a:r>
          <a:endParaRPr lang="fr-FR" sz="1200" b="1">
            <a:solidFill>
              <a:schemeClr val="accent6">
                <a:lumMod val="75000"/>
              </a:schemeClr>
            </a:solidFill>
          </a:endParaRPr>
        </a:p>
      </xdr:txBody>
    </xdr:sp>
    <xdr:clientData/>
  </xdr:twoCellAnchor>
  <xdr:twoCellAnchor editAs="absolute">
    <xdr:from>
      <xdr:col>1</xdr:col>
      <xdr:colOff>228600</xdr:colOff>
      <xdr:row>51</xdr:row>
      <xdr:rowOff>66675</xdr:rowOff>
    </xdr:from>
    <xdr:to>
      <xdr:col>3</xdr:col>
      <xdr:colOff>61650</xdr:colOff>
      <xdr:row>53</xdr:row>
      <xdr:rowOff>64317</xdr:rowOff>
    </xdr:to>
    <xdr:sp macro="" textlink="">
      <xdr:nvSpPr>
        <xdr:cNvPr id="40" name="ZoneTexte 39">
          <a:extLst>
            <a:ext uri="{FF2B5EF4-FFF2-40B4-BE49-F238E27FC236}">
              <a16:creationId xmlns:a16="http://schemas.microsoft.com/office/drawing/2014/main" id="{00000000-0008-0000-0000-000028000000}"/>
            </a:ext>
          </a:extLst>
        </xdr:cNvPr>
        <xdr:cNvSpPr txBox="1"/>
      </xdr:nvSpPr>
      <xdr:spPr>
        <a:xfrm>
          <a:off x="379606" y="7698291"/>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Pays Banque :</a:t>
          </a:r>
        </a:p>
      </xdr:txBody>
    </xdr:sp>
    <xdr:clientData/>
  </xdr:twoCellAnchor>
  <xdr:twoCellAnchor editAs="absolute">
    <xdr:from>
      <xdr:col>11</xdr:col>
      <xdr:colOff>104775</xdr:colOff>
      <xdr:row>49</xdr:row>
      <xdr:rowOff>76200</xdr:rowOff>
    </xdr:from>
    <xdr:to>
      <xdr:col>17</xdr:col>
      <xdr:colOff>511524</xdr:colOff>
      <xdr:row>51</xdr:row>
      <xdr:rowOff>42394</xdr:rowOff>
    </xdr:to>
    <xdr:sp macro="" textlink="">
      <xdr:nvSpPr>
        <xdr:cNvPr id="41" name="ZoneTexte 40">
          <a:extLst>
            <a:ext uri="{FF2B5EF4-FFF2-40B4-BE49-F238E27FC236}">
              <a16:creationId xmlns:a16="http://schemas.microsoft.com/office/drawing/2014/main" id="{00000000-0008-0000-0000-000029000000}"/>
            </a:ext>
          </a:extLst>
        </xdr:cNvPr>
        <xdr:cNvSpPr txBox="1"/>
      </xdr:nvSpPr>
      <xdr:spPr>
        <a:xfrm>
          <a:off x="7172325" y="7486650"/>
          <a:ext cx="42481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solidFill>
                <a:schemeClr val="accent6">
                  <a:lumMod val="75000"/>
                </a:schemeClr>
              </a:solidFill>
            </a:rPr>
            <a:t>Références bancaires Frais professionnels (si différentes)</a:t>
          </a:r>
          <a:r>
            <a:rPr lang="fr-FR" sz="1200" b="1" baseline="0">
              <a:solidFill>
                <a:schemeClr val="accent6">
                  <a:lumMod val="75000"/>
                </a:schemeClr>
              </a:solidFill>
            </a:rPr>
            <a:t> :</a:t>
          </a:r>
          <a:endParaRPr lang="fr-FR" sz="1200" b="1">
            <a:solidFill>
              <a:schemeClr val="accent6">
                <a:lumMod val="75000"/>
              </a:schemeClr>
            </a:solidFill>
          </a:endParaRPr>
        </a:p>
      </xdr:txBody>
    </xdr:sp>
    <xdr:clientData/>
  </xdr:twoCellAnchor>
  <xdr:twoCellAnchor editAs="absolute">
    <xdr:from>
      <xdr:col>11</xdr:col>
      <xdr:colOff>104775</xdr:colOff>
      <xdr:row>51</xdr:row>
      <xdr:rowOff>66675</xdr:rowOff>
    </xdr:from>
    <xdr:to>
      <xdr:col>13</xdr:col>
      <xdr:colOff>733320</xdr:colOff>
      <xdr:row>53</xdr:row>
      <xdr:rowOff>64317</xdr:rowOff>
    </xdr:to>
    <xdr:sp macro="" textlink="">
      <xdr:nvSpPr>
        <xdr:cNvPr id="42" name="ZoneTexte 41">
          <a:extLst>
            <a:ext uri="{FF2B5EF4-FFF2-40B4-BE49-F238E27FC236}">
              <a16:creationId xmlns:a16="http://schemas.microsoft.com/office/drawing/2014/main" id="{00000000-0008-0000-0000-00002A000000}"/>
            </a:ext>
          </a:extLst>
        </xdr:cNvPr>
        <xdr:cNvSpPr txBox="1"/>
      </xdr:nvSpPr>
      <xdr:spPr>
        <a:xfrm>
          <a:off x="7562153" y="7698291"/>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Pays Banque :</a:t>
          </a:r>
        </a:p>
      </xdr:txBody>
    </xdr:sp>
    <xdr:clientData/>
  </xdr:twoCellAnchor>
  <xdr:twoCellAnchor editAs="absolute">
    <xdr:from>
      <xdr:col>1</xdr:col>
      <xdr:colOff>228600</xdr:colOff>
      <xdr:row>53</xdr:row>
      <xdr:rowOff>104775</xdr:rowOff>
    </xdr:from>
    <xdr:to>
      <xdr:col>3</xdr:col>
      <xdr:colOff>452175</xdr:colOff>
      <xdr:row>55</xdr:row>
      <xdr:rowOff>39615</xdr:rowOff>
    </xdr:to>
    <xdr:sp macro="" textlink="">
      <xdr:nvSpPr>
        <xdr:cNvPr id="43" name="ZoneTexte 42">
          <a:extLst>
            <a:ext uri="{FF2B5EF4-FFF2-40B4-BE49-F238E27FC236}">
              <a16:creationId xmlns:a16="http://schemas.microsoft.com/office/drawing/2014/main" id="{00000000-0008-0000-0000-00002B000000}"/>
            </a:ext>
          </a:extLst>
        </xdr:cNvPr>
        <xdr:cNvSpPr txBox="1"/>
      </xdr:nvSpPr>
      <xdr:spPr>
        <a:xfrm>
          <a:off x="379606" y="7980324"/>
          <a:ext cx="18669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Code banque / code guichet :</a:t>
          </a:r>
        </a:p>
      </xdr:txBody>
    </xdr:sp>
    <xdr:clientData/>
  </xdr:twoCellAnchor>
  <xdr:twoCellAnchor editAs="absolute">
    <xdr:from>
      <xdr:col>11</xdr:col>
      <xdr:colOff>104775</xdr:colOff>
      <xdr:row>53</xdr:row>
      <xdr:rowOff>104775</xdr:rowOff>
    </xdr:from>
    <xdr:to>
      <xdr:col>14</xdr:col>
      <xdr:colOff>66675</xdr:colOff>
      <xdr:row>55</xdr:row>
      <xdr:rowOff>39615</xdr:rowOff>
    </xdr:to>
    <xdr:sp macro="" textlink="">
      <xdr:nvSpPr>
        <xdr:cNvPr id="44" name="ZoneTexte 43">
          <a:extLst>
            <a:ext uri="{FF2B5EF4-FFF2-40B4-BE49-F238E27FC236}">
              <a16:creationId xmlns:a16="http://schemas.microsoft.com/office/drawing/2014/main" id="{00000000-0008-0000-0000-00002C000000}"/>
            </a:ext>
          </a:extLst>
        </xdr:cNvPr>
        <xdr:cNvSpPr txBox="1"/>
      </xdr:nvSpPr>
      <xdr:spPr>
        <a:xfrm>
          <a:off x="7562153" y="7980324"/>
          <a:ext cx="18669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Code banque / code guichet :</a:t>
          </a:r>
        </a:p>
      </xdr:txBody>
    </xdr:sp>
    <xdr:clientData/>
  </xdr:twoCellAnchor>
  <xdr:twoCellAnchor editAs="absolute">
    <xdr:from>
      <xdr:col>1</xdr:col>
      <xdr:colOff>228600</xdr:colOff>
      <xdr:row>55</xdr:row>
      <xdr:rowOff>133350</xdr:rowOff>
    </xdr:from>
    <xdr:to>
      <xdr:col>2</xdr:col>
      <xdr:colOff>1016558</xdr:colOff>
      <xdr:row>57</xdr:row>
      <xdr:rowOff>68190</xdr:rowOff>
    </xdr:to>
    <xdr:sp macro="" textlink="">
      <xdr:nvSpPr>
        <xdr:cNvPr id="45" name="ZoneTexte 44">
          <a:extLst>
            <a:ext uri="{FF2B5EF4-FFF2-40B4-BE49-F238E27FC236}">
              <a16:creationId xmlns:a16="http://schemas.microsoft.com/office/drawing/2014/main" id="{00000000-0008-0000-0000-00002D000000}"/>
            </a:ext>
          </a:extLst>
        </xdr:cNvPr>
        <xdr:cNvSpPr txBox="1"/>
      </xdr:nvSpPr>
      <xdr:spPr>
        <a:xfrm>
          <a:off x="379606" y="8310911"/>
          <a:ext cx="10287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Clé R.I.B :</a:t>
          </a:r>
        </a:p>
      </xdr:txBody>
    </xdr:sp>
    <xdr:clientData/>
  </xdr:twoCellAnchor>
  <xdr:twoCellAnchor editAs="absolute">
    <xdr:from>
      <xdr:col>11</xdr:col>
      <xdr:colOff>104775</xdr:colOff>
      <xdr:row>55</xdr:row>
      <xdr:rowOff>133350</xdr:rowOff>
    </xdr:from>
    <xdr:to>
      <xdr:col>13</xdr:col>
      <xdr:colOff>285645</xdr:colOff>
      <xdr:row>57</xdr:row>
      <xdr:rowOff>68190</xdr:rowOff>
    </xdr:to>
    <xdr:sp macro="" textlink="">
      <xdr:nvSpPr>
        <xdr:cNvPr id="46" name="ZoneTexte 45">
          <a:extLst>
            <a:ext uri="{FF2B5EF4-FFF2-40B4-BE49-F238E27FC236}">
              <a16:creationId xmlns:a16="http://schemas.microsoft.com/office/drawing/2014/main" id="{00000000-0008-0000-0000-00002E000000}"/>
            </a:ext>
          </a:extLst>
        </xdr:cNvPr>
        <xdr:cNvSpPr txBox="1"/>
      </xdr:nvSpPr>
      <xdr:spPr>
        <a:xfrm>
          <a:off x="7562153" y="8310911"/>
          <a:ext cx="10287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Clé R.I.B :</a:t>
          </a:r>
        </a:p>
      </xdr:txBody>
    </xdr:sp>
    <xdr:clientData/>
  </xdr:twoCellAnchor>
  <xdr:twoCellAnchor editAs="absolute">
    <xdr:from>
      <xdr:col>1</xdr:col>
      <xdr:colOff>228600</xdr:colOff>
      <xdr:row>57</xdr:row>
      <xdr:rowOff>104775</xdr:rowOff>
    </xdr:from>
    <xdr:to>
      <xdr:col>2</xdr:col>
      <xdr:colOff>1168958</xdr:colOff>
      <xdr:row>59</xdr:row>
      <xdr:rowOff>39615</xdr:rowOff>
    </xdr:to>
    <xdr:sp macro="" textlink="">
      <xdr:nvSpPr>
        <xdr:cNvPr id="47" name="ZoneTexte 46">
          <a:extLst>
            <a:ext uri="{FF2B5EF4-FFF2-40B4-BE49-F238E27FC236}">
              <a16:creationId xmlns:a16="http://schemas.microsoft.com/office/drawing/2014/main" id="{00000000-0008-0000-0000-00002F000000}"/>
            </a:ext>
          </a:extLst>
        </xdr:cNvPr>
        <xdr:cNvSpPr txBox="1"/>
      </xdr:nvSpPr>
      <xdr:spPr>
        <a:xfrm>
          <a:off x="379606" y="8584348"/>
          <a:ext cx="11811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Compte bancaire :</a:t>
          </a:r>
        </a:p>
      </xdr:txBody>
    </xdr:sp>
    <xdr:clientData/>
  </xdr:twoCellAnchor>
  <xdr:twoCellAnchor editAs="absolute">
    <xdr:from>
      <xdr:col>11</xdr:col>
      <xdr:colOff>104775</xdr:colOff>
      <xdr:row>57</xdr:row>
      <xdr:rowOff>104775</xdr:rowOff>
    </xdr:from>
    <xdr:to>
      <xdr:col>13</xdr:col>
      <xdr:colOff>438045</xdr:colOff>
      <xdr:row>59</xdr:row>
      <xdr:rowOff>39615</xdr:rowOff>
    </xdr:to>
    <xdr:sp macro="" textlink="">
      <xdr:nvSpPr>
        <xdr:cNvPr id="48" name="ZoneTexte 47">
          <a:extLst>
            <a:ext uri="{FF2B5EF4-FFF2-40B4-BE49-F238E27FC236}">
              <a16:creationId xmlns:a16="http://schemas.microsoft.com/office/drawing/2014/main" id="{00000000-0008-0000-0000-000030000000}"/>
            </a:ext>
          </a:extLst>
        </xdr:cNvPr>
        <xdr:cNvSpPr txBox="1"/>
      </xdr:nvSpPr>
      <xdr:spPr>
        <a:xfrm>
          <a:off x="7562153" y="8584348"/>
          <a:ext cx="11811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Compte bancaire :</a:t>
          </a:r>
        </a:p>
      </xdr:txBody>
    </xdr:sp>
    <xdr:clientData/>
  </xdr:twoCellAnchor>
  <xdr:twoCellAnchor editAs="absolute">
    <xdr:from>
      <xdr:col>1</xdr:col>
      <xdr:colOff>228600</xdr:colOff>
      <xdr:row>59</xdr:row>
      <xdr:rowOff>114300</xdr:rowOff>
    </xdr:from>
    <xdr:to>
      <xdr:col>2</xdr:col>
      <xdr:colOff>1016558</xdr:colOff>
      <xdr:row>61</xdr:row>
      <xdr:rowOff>49140</xdr:rowOff>
    </xdr:to>
    <xdr:sp macro="" textlink="">
      <xdr:nvSpPr>
        <xdr:cNvPr id="49" name="ZoneTexte 48">
          <a:extLst>
            <a:ext uri="{FF2B5EF4-FFF2-40B4-BE49-F238E27FC236}">
              <a16:creationId xmlns:a16="http://schemas.microsoft.com/office/drawing/2014/main" id="{00000000-0008-0000-0000-000031000000}"/>
            </a:ext>
          </a:extLst>
        </xdr:cNvPr>
        <xdr:cNvSpPr txBox="1"/>
      </xdr:nvSpPr>
      <xdr:spPr>
        <a:xfrm>
          <a:off x="379606" y="8895885"/>
          <a:ext cx="10287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IBAN :</a:t>
          </a:r>
        </a:p>
      </xdr:txBody>
    </xdr:sp>
    <xdr:clientData/>
  </xdr:twoCellAnchor>
  <xdr:twoCellAnchor editAs="absolute">
    <xdr:from>
      <xdr:col>11</xdr:col>
      <xdr:colOff>104775</xdr:colOff>
      <xdr:row>59</xdr:row>
      <xdr:rowOff>114300</xdr:rowOff>
    </xdr:from>
    <xdr:to>
      <xdr:col>13</xdr:col>
      <xdr:colOff>285645</xdr:colOff>
      <xdr:row>61</xdr:row>
      <xdr:rowOff>49140</xdr:rowOff>
    </xdr:to>
    <xdr:sp macro="" textlink="">
      <xdr:nvSpPr>
        <xdr:cNvPr id="50" name="ZoneTexte 49">
          <a:extLst>
            <a:ext uri="{FF2B5EF4-FFF2-40B4-BE49-F238E27FC236}">
              <a16:creationId xmlns:a16="http://schemas.microsoft.com/office/drawing/2014/main" id="{00000000-0008-0000-0000-000032000000}"/>
            </a:ext>
          </a:extLst>
        </xdr:cNvPr>
        <xdr:cNvSpPr txBox="1"/>
      </xdr:nvSpPr>
      <xdr:spPr>
        <a:xfrm>
          <a:off x="7562153" y="8895885"/>
          <a:ext cx="10287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IBAN :</a:t>
          </a:r>
        </a:p>
      </xdr:txBody>
    </xdr:sp>
    <xdr:clientData/>
  </xdr:twoCellAnchor>
  <xdr:twoCellAnchor editAs="absolute">
    <xdr:from>
      <xdr:col>1</xdr:col>
      <xdr:colOff>228600</xdr:colOff>
      <xdr:row>61</xdr:row>
      <xdr:rowOff>104775</xdr:rowOff>
    </xdr:from>
    <xdr:to>
      <xdr:col>2</xdr:col>
      <xdr:colOff>721283</xdr:colOff>
      <xdr:row>63</xdr:row>
      <xdr:rowOff>39615</xdr:rowOff>
    </xdr:to>
    <xdr:sp macro="" textlink="">
      <xdr:nvSpPr>
        <xdr:cNvPr id="51" name="ZoneTexte 50">
          <a:extLst>
            <a:ext uri="{FF2B5EF4-FFF2-40B4-BE49-F238E27FC236}">
              <a16:creationId xmlns:a16="http://schemas.microsoft.com/office/drawing/2014/main" id="{00000000-0008-0000-0000-000033000000}"/>
            </a:ext>
          </a:extLst>
        </xdr:cNvPr>
        <xdr:cNvSpPr txBox="1"/>
      </xdr:nvSpPr>
      <xdr:spPr>
        <a:xfrm>
          <a:off x="379606" y="9188373"/>
          <a:ext cx="73342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Devise :</a:t>
          </a:r>
        </a:p>
      </xdr:txBody>
    </xdr:sp>
    <xdr:clientData/>
  </xdr:twoCellAnchor>
  <xdr:twoCellAnchor editAs="absolute">
    <xdr:from>
      <xdr:col>11</xdr:col>
      <xdr:colOff>104775</xdr:colOff>
      <xdr:row>61</xdr:row>
      <xdr:rowOff>104775</xdr:rowOff>
    </xdr:from>
    <xdr:to>
      <xdr:col>12</xdr:col>
      <xdr:colOff>471854</xdr:colOff>
      <xdr:row>63</xdr:row>
      <xdr:rowOff>39615</xdr:rowOff>
    </xdr:to>
    <xdr:sp macro="" textlink="">
      <xdr:nvSpPr>
        <xdr:cNvPr id="52" name="ZoneTexte 51">
          <a:extLst>
            <a:ext uri="{FF2B5EF4-FFF2-40B4-BE49-F238E27FC236}">
              <a16:creationId xmlns:a16="http://schemas.microsoft.com/office/drawing/2014/main" id="{00000000-0008-0000-0000-000034000000}"/>
            </a:ext>
          </a:extLst>
        </xdr:cNvPr>
        <xdr:cNvSpPr txBox="1"/>
      </xdr:nvSpPr>
      <xdr:spPr>
        <a:xfrm>
          <a:off x="7562153" y="9188373"/>
          <a:ext cx="73342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Devise :</a:t>
          </a:r>
        </a:p>
      </xdr:txBody>
    </xdr:sp>
    <xdr:clientData/>
  </xdr:twoCellAnchor>
  <xdr:twoCellAnchor editAs="absolute">
    <xdr:from>
      <xdr:col>1</xdr:col>
      <xdr:colOff>228600</xdr:colOff>
      <xdr:row>64</xdr:row>
      <xdr:rowOff>85725</xdr:rowOff>
    </xdr:from>
    <xdr:to>
      <xdr:col>3</xdr:col>
      <xdr:colOff>4500</xdr:colOff>
      <xdr:row>66</xdr:row>
      <xdr:rowOff>20565</xdr:rowOff>
    </xdr:to>
    <xdr:sp macro="" textlink="">
      <xdr:nvSpPr>
        <xdr:cNvPr id="53" name="ZoneTexte 52">
          <a:extLst>
            <a:ext uri="{FF2B5EF4-FFF2-40B4-BE49-F238E27FC236}">
              <a16:creationId xmlns:a16="http://schemas.microsoft.com/office/drawing/2014/main" id="{00000000-0008-0000-0000-000035000000}"/>
            </a:ext>
          </a:extLst>
        </xdr:cNvPr>
        <xdr:cNvSpPr txBox="1"/>
      </xdr:nvSpPr>
      <xdr:spPr>
        <a:xfrm>
          <a:off x="381000" y="9725025"/>
          <a:ext cx="141922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Numéro SS :</a:t>
          </a:r>
        </a:p>
      </xdr:txBody>
    </xdr:sp>
    <xdr:clientData/>
  </xdr:twoCellAnchor>
  <xdr:twoCellAnchor editAs="absolute">
    <xdr:from>
      <xdr:col>12</xdr:col>
      <xdr:colOff>433968</xdr:colOff>
      <xdr:row>36</xdr:row>
      <xdr:rowOff>0</xdr:rowOff>
    </xdr:from>
    <xdr:to>
      <xdr:col>13</xdr:col>
      <xdr:colOff>885934</xdr:colOff>
      <xdr:row>37</xdr:row>
      <xdr:rowOff>123200</xdr:rowOff>
    </xdr:to>
    <xdr:sp macro="" textlink="">
      <xdr:nvSpPr>
        <xdr:cNvPr id="54" name="ZoneTexte 53">
          <a:extLst>
            <a:ext uri="{FF2B5EF4-FFF2-40B4-BE49-F238E27FC236}">
              <a16:creationId xmlns:a16="http://schemas.microsoft.com/office/drawing/2014/main" id="{00000000-0008-0000-0000-000036000000}"/>
            </a:ext>
          </a:extLst>
        </xdr:cNvPr>
        <xdr:cNvSpPr txBox="1"/>
      </xdr:nvSpPr>
      <xdr:spPr>
        <a:xfrm>
          <a:off x="7868114" y="5366524"/>
          <a:ext cx="9334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solidFill>
                <a:schemeClr val="accent3">
                  <a:lumMod val="50000"/>
                </a:schemeClr>
              </a:solidFill>
            </a:rPr>
            <a:t>Conjoint :</a:t>
          </a:r>
        </a:p>
      </xdr:txBody>
    </xdr:sp>
    <xdr:clientData/>
  </xdr:twoCellAnchor>
  <xdr:twoCellAnchor editAs="absolute">
    <xdr:from>
      <xdr:col>1</xdr:col>
      <xdr:colOff>161925</xdr:colOff>
      <xdr:row>33</xdr:row>
      <xdr:rowOff>95250</xdr:rowOff>
    </xdr:from>
    <xdr:to>
      <xdr:col>2</xdr:col>
      <xdr:colOff>1397558</xdr:colOff>
      <xdr:row>35</xdr:row>
      <xdr:rowOff>30090</xdr:rowOff>
    </xdr:to>
    <xdr:sp macro="" textlink="">
      <xdr:nvSpPr>
        <xdr:cNvPr id="55" name="ZoneTexte 54">
          <a:extLst>
            <a:ext uri="{FF2B5EF4-FFF2-40B4-BE49-F238E27FC236}">
              <a16:creationId xmlns:a16="http://schemas.microsoft.com/office/drawing/2014/main" id="{00000000-0008-0000-0000-000037000000}"/>
            </a:ext>
          </a:extLst>
        </xdr:cNvPr>
        <xdr:cNvSpPr txBox="1"/>
      </xdr:nvSpPr>
      <xdr:spPr>
        <a:xfrm>
          <a:off x="312931" y="5008756"/>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Situation de famille :</a:t>
          </a:r>
        </a:p>
      </xdr:txBody>
    </xdr:sp>
    <xdr:clientData/>
  </xdr:twoCellAnchor>
  <xdr:twoCellAnchor editAs="absolute">
    <xdr:from>
      <xdr:col>1</xdr:col>
      <xdr:colOff>161925</xdr:colOff>
      <xdr:row>35</xdr:row>
      <xdr:rowOff>95250</xdr:rowOff>
    </xdr:from>
    <xdr:to>
      <xdr:col>2</xdr:col>
      <xdr:colOff>1397558</xdr:colOff>
      <xdr:row>37</xdr:row>
      <xdr:rowOff>30090</xdr:rowOff>
    </xdr:to>
    <xdr:sp macro="" textlink="">
      <xdr:nvSpPr>
        <xdr:cNvPr id="56" name="ZoneTexte 55">
          <a:extLst>
            <a:ext uri="{FF2B5EF4-FFF2-40B4-BE49-F238E27FC236}">
              <a16:creationId xmlns:a16="http://schemas.microsoft.com/office/drawing/2014/main" id="{00000000-0008-0000-0000-000038000000}"/>
            </a:ext>
          </a:extLst>
        </xdr:cNvPr>
        <xdr:cNvSpPr txBox="1"/>
      </xdr:nvSpPr>
      <xdr:spPr>
        <a:xfrm>
          <a:off x="312931" y="5310768"/>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Nombre d'enfants :</a:t>
          </a:r>
        </a:p>
      </xdr:txBody>
    </xdr:sp>
    <xdr:clientData/>
  </xdr:twoCellAnchor>
  <xdr:twoCellAnchor editAs="absolute">
    <xdr:from>
      <xdr:col>11</xdr:col>
      <xdr:colOff>304800</xdr:colOff>
      <xdr:row>33</xdr:row>
      <xdr:rowOff>85725</xdr:rowOff>
    </xdr:from>
    <xdr:to>
      <xdr:col>13</xdr:col>
      <xdr:colOff>933345</xdr:colOff>
      <xdr:row>35</xdr:row>
      <xdr:rowOff>20565</xdr:rowOff>
    </xdr:to>
    <xdr:sp macro="" textlink="">
      <xdr:nvSpPr>
        <xdr:cNvPr id="57" name="ZoneTexte 56">
          <a:extLst>
            <a:ext uri="{FF2B5EF4-FFF2-40B4-BE49-F238E27FC236}">
              <a16:creationId xmlns:a16="http://schemas.microsoft.com/office/drawing/2014/main" id="{00000000-0008-0000-0000-000039000000}"/>
            </a:ext>
          </a:extLst>
        </xdr:cNvPr>
        <xdr:cNvSpPr txBox="1"/>
      </xdr:nvSpPr>
      <xdr:spPr>
        <a:xfrm>
          <a:off x="7429500" y="517207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Date de mariage :</a:t>
          </a:r>
        </a:p>
      </xdr:txBody>
    </xdr:sp>
    <xdr:clientData/>
  </xdr:twoCellAnchor>
  <xdr:twoCellAnchor editAs="absolute">
    <xdr:from>
      <xdr:col>12</xdr:col>
      <xdr:colOff>433968</xdr:colOff>
      <xdr:row>40</xdr:row>
      <xdr:rowOff>28575</xdr:rowOff>
    </xdr:from>
    <xdr:to>
      <xdr:col>16</xdr:col>
      <xdr:colOff>68458</xdr:colOff>
      <xdr:row>42</xdr:row>
      <xdr:rowOff>1943</xdr:rowOff>
    </xdr:to>
    <xdr:sp macro="" textlink="">
      <xdr:nvSpPr>
        <xdr:cNvPr id="58" name="ZoneTexte 57">
          <a:extLst>
            <a:ext uri="{FF2B5EF4-FFF2-40B4-BE49-F238E27FC236}">
              <a16:creationId xmlns:a16="http://schemas.microsoft.com/office/drawing/2014/main" id="{00000000-0008-0000-0000-00003A000000}"/>
            </a:ext>
          </a:extLst>
        </xdr:cNvPr>
        <xdr:cNvSpPr txBox="1"/>
      </xdr:nvSpPr>
      <xdr:spPr>
        <a:xfrm>
          <a:off x="7868114" y="5999124"/>
          <a:ext cx="274319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solidFill>
                <a:schemeClr val="accent3">
                  <a:lumMod val="50000"/>
                </a:schemeClr>
              </a:solidFill>
            </a:rPr>
            <a:t>Personne à prévenir en cas d'accident :</a:t>
          </a:r>
        </a:p>
      </xdr:txBody>
    </xdr:sp>
    <xdr:clientData/>
  </xdr:twoCellAnchor>
  <xdr:twoCellAnchor editAs="absolute">
    <xdr:from>
      <xdr:col>1</xdr:col>
      <xdr:colOff>200025</xdr:colOff>
      <xdr:row>9</xdr:row>
      <xdr:rowOff>104775</xdr:rowOff>
    </xdr:from>
    <xdr:to>
      <xdr:col>3</xdr:col>
      <xdr:colOff>33075</xdr:colOff>
      <xdr:row>11</xdr:row>
      <xdr:rowOff>39615</xdr:rowOff>
    </xdr:to>
    <xdr:sp macro="" textlink="">
      <xdr:nvSpPr>
        <xdr:cNvPr id="59" name="ZoneTexte 58">
          <a:extLst>
            <a:ext uri="{FF2B5EF4-FFF2-40B4-BE49-F238E27FC236}">
              <a16:creationId xmlns:a16="http://schemas.microsoft.com/office/drawing/2014/main" id="{00000000-0008-0000-0000-00003B000000}"/>
            </a:ext>
          </a:extLst>
        </xdr:cNvPr>
        <xdr:cNvSpPr txBox="1"/>
      </xdr:nvSpPr>
      <xdr:spPr>
        <a:xfrm>
          <a:off x="352425" y="173355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Nom :</a:t>
          </a:r>
        </a:p>
      </xdr:txBody>
    </xdr:sp>
    <xdr:clientData/>
  </xdr:twoCellAnchor>
  <xdr:twoCellAnchor editAs="absolute">
    <xdr:from>
      <xdr:col>1</xdr:col>
      <xdr:colOff>200025</xdr:colOff>
      <xdr:row>11</xdr:row>
      <xdr:rowOff>114300</xdr:rowOff>
    </xdr:from>
    <xdr:to>
      <xdr:col>3</xdr:col>
      <xdr:colOff>33075</xdr:colOff>
      <xdr:row>13</xdr:row>
      <xdr:rowOff>49140</xdr:rowOff>
    </xdr:to>
    <xdr:sp macro="" textlink="">
      <xdr:nvSpPr>
        <xdr:cNvPr id="60" name="ZoneTexte 59">
          <a:extLst>
            <a:ext uri="{FF2B5EF4-FFF2-40B4-BE49-F238E27FC236}">
              <a16:creationId xmlns:a16="http://schemas.microsoft.com/office/drawing/2014/main" id="{00000000-0008-0000-0000-00003C000000}"/>
            </a:ext>
          </a:extLst>
        </xdr:cNvPr>
        <xdr:cNvSpPr txBox="1"/>
      </xdr:nvSpPr>
      <xdr:spPr>
        <a:xfrm>
          <a:off x="352425" y="204787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Nom de jeune fille :</a:t>
          </a:r>
        </a:p>
      </xdr:txBody>
    </xdr:sp>
    <xdr:clientData/>
  </xdr:twoCellAnchor>
  <xdr:twoCellAnchor editAs="absolute">
    <xdr:from>
      <xdr:col>1</xdr:col>
      <xdr:colOff>200025</xdr:colOff>
      <xdr:row>13</xdr:row>
      <xdr:rowOff>104775</xdr:rowOff>
    </xdr:from>
    <xdr:to>
      <xdr:col>3</xdr:col>
      <xdr:colOff>33075</xdr:colOff>
      <xdr:row>15</xdr:row>
      <xdr:rowOff>39615</xdr:rowOff>
    </xdr:to>
    <xdr:sp macro="" textlink="">
      <xdr:nvSpPr>
        <xdr:cNvPr id="61" name="ZoneTexte 60">
          <a:extLst>
            <a:ext uri="{FF2B5EF4-FFF2-40B4-BE49-F238E27FC236}">
              <a16:creationId xmlns:a16="http://schemas.microsoft.com/office/drawing/2014/main" id="{00000000-0008-0000-0000-00003D000000}"/>
            </a:ext>
          </a:extLst>
        </xdr:cNvPr>
        <xdr:cNvSpPr txBox="1"/>
      </xdr:nvSpPr>
      <xdr:spPr>
        <a:xfrm>
          <a:off x="352425" y="234315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Date de naissance</a:t>
          </a:r>
          <a:r>
            <a:rPr lang="fr-FR" sz="1000" b="1" baseline="0"/>
            <a:t> :</a:t>
          </a:r>
          <a:endParaRPr lang="fr-FR" sz="1000" b="1"/>
        </a:p>
      </xdr:txBody>
    </xdr:sp>
    <xdr:clientData/>
  </xdr:twoCellAnchor>
  <xdr:twoCellAnchor editAs="absolute">
    <xdr:from>
      <xdr:col>1</xdr:col>
      <xdr:colOff>200025</xdr:colOff>
      <xdr:row>15</xdr:row>
      <xdr:rowOff>95250</xdr:rowOff>
    </xdr:from>
    <xdr:to>
      <xdr:col>3</xdr:col>
      <xdr:colOff>33075</xdr:colOff>
      <xdr:row>17</xdr:row>
      <xdr:rowOff>30090</xdr:rowOff>
    </xdr:to>
    <xdr:sp macro="" textlink="">
      <xdr:nvSpPr>
        <xdr:cNvPr id="62" name="ZoneTexte 61">
          <a:extLst>
            <a:ext uri="{FF2B5EF4-FFF2-40B4-BE49-F238E27FC236}">
              <a16:creationId xmlns:a16="http://schemas.microsoft.com/office/drawing/2014/main" id="{00000000-0008-0000-0000-00003E000000}"/>
            </a:ext>
          </a:extLst>
        </xdr:cNvPr>
        <xdr:cNvSpPr txBox="1"/>
      </xdr:nvSpPr>
      <xdr:spPr>
        <a:xfrm>
          <a:off x="352425" y="263842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Ville de naissance :</a:t>
          </a:r>
        </a:p>
      </xdr:txBody>
    </xdr:sp>
    <xdr:clientData/>
  </xdr:twoCellAnchor>
  <xdr:twoCellAnchor editAs="absolute">
    <xdr:from>
      <xdr:col>1</xdr:col>
      <xdr:colOff>200025</xdr:colOff>
      <xdr:row>17</xdr:row>
      <xdr:rowOff>85725</xdr:rowOff>
    </xdr:from>
    <xdr:to>
      <xdr:col>3</xdr:col>
      <xdr:colOff>33075</xdr:colOff>
      <xdr:row>19</xdr:row>
      <xdr:rowOff>20565</xdr:rowOff>
    </xdr:to>
    <xdr:sp macro="" textlink="">
      <xdr:nvSpPr>
        <xdr:cNvPr id="63" name="ZoneTexte 62">
          <a:extLst>
            <a:ext uri="{FF2B5EF4-FFF2-40B4-BE49-F238E27FC236}">
              <a16:creationId xmlns:a16="http://schemas.microsoft.com/office/drawing/2014/main" id="{00000000-0008-0000-0000-00003F000000}"/>
            </a:ext>
          </a:extLst>
        </xdr:cNvPr>
        <xdr:cNvSpPr txBox="1"/>
      </xdr:nvSpPr>
      <xdr:spPr>
        <a:xfrm>
          <a:off x="352425" y="29337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Pays de naissance :</a:t>
          </a:r>
        </a:p>
      </xdr:txBody>
    </xdr:sp>
    <xdr:clientData/>
  </xdr:twoCellAnchor>
  <xdr:twoCellAnchor editAs="absolute">
    <xdr:from>
      <xdr:col>1</xdr:col>
      <xdr:colOff>200025</xdr:colOff>
      <xdr:row>19</xdr:row>
      <xdr:rowOff>85725</xdr:rowOff>
    </xdr:from>
    <xdr:to>
      <xdr:col>3</xdr:col>
      <xdr:colOff>33075</xdr:colOff>
      <xdr:row>21</xdr:row>
      <xdr:rowOff>20565</xdr:rowOff>
    </xdr:to>
    <xdr:sp macro="" textlink="">
      <xdr:nvSpPr>
        <xdr:cNvPr id="64" name="ZoneTexte 63">
          <a:extLst>
            <a:ext uri="{FF2B5EF4-FFF2-40B4-BE49-F238E27FC236}">
              <a16:creationId xmlns:a16="http://schemas.microsoft.com/office/drawing/2014/main" id="{00000000-0008-0000-0000-000040000000}"/>
            </a:ext>
          </a:extLst>
        </xdr:cNvPr>
        <xdr:cNvSpPr txBox="1"/>
      </xdr:nvSpPr>
      <xdr:spPr>
        <a:xfrm>
          <a:off x="352425" y="32385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Adresse domicile :</a:t>
          </a:r>
        </a:p>
      </xdr:txBody>
    </xdr:sp>
    <xdr:clientData/>
  </xdr:twoCellAnchor>
  <xdr:twoCellAnchor editAs="absolute">
    <xdr:from>
      <xdr:col>1</xdr:col>
      <xdr:colOff>200025</xdr:colOff>
      <xdr:row>21</xdr:row>
      <xdr:rowOff>85725</xdr:rowOff>
    </xdr:from>
    <xdr:to>
      <xdr:col>3</xdr:col>
      <xdr:colOff>33075</xdr:colOff>
      <xdr:row>23</xdr:row>
      <xdr:rowOff>20565</xdr:rowOff>
    </xdr:to>
    <xdr:sp macro="" textlink="">
      <xdr:nvSpPr>
        <xdr:cNvPr id="65" name="ZoneTexte 64">
          <a:extLst>
            <a:ext uri="{FF2B5EF4-FFF2-40B4-BE49-F238E27FC236}">
              <a16:creationId xmlns:a16="http://schemas.microsoft.com/office/drawing/2014/main" id="{00000000-0008-0000-0000-000041000000}"/>
            </a:ext>
          </a:extLst>
        </xdr:cNvPr>
        <xdr:cNvSpPr txBox="1"/>
      </xdr:nvSpPr>
      <xdr:spPr>
        <a:xfrm>
          <a:off x="352425" y="35433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Complément</a:t>
          </a:r>
          <a:r>
            <a:rPr lang="fr-FR" sz="1000" b="1" baseline="0"/>
            <a:t> adresse :</a:t>
          </a:r>
          <a:endParaRPr lang="fr-FR" sz="1000" b="1"/>
        </a:p>
      </xdr:txBody>
    </xdr:sp>
    <xdr:clientData/>
  </xdr:twoCellAnchor>
  <xdr:twoCellAnchor editAs="absolute">
    <xdr:from>
      <xdr:col>1</xdr:col>
      <xdr:colOff>200025</xdr:colOff>
      <xdr:row>23</xdr:row>
      <xdr:rowOff>95250</xdr:rowOff>
    </xdr:from>
    <xdr:to>
      <xdr:col>3</xdr:col>
      <xdr:colOff>33075</xdr:colOff>
      <xdr:row>25</xdr:row>
      <xdr:rowOff>30090</xdr:rowOff>
    </xdr:to>
    <xdr:sp macro="" textlink="">
      <xdr:nvSpPr>
        <xdr:cNvPr id="66" name="ZoneTexte 65">
          <a:extLst>
            <a:ext uri="{FF2B5EF4-FFF2-40B4-BE49-F238E27FC236}">
              <a16:creationId xmlns:a16="http://schemas.microsoft.com/office/drawing/2014/main" id="{00000000-0008-0000-0000-000042000000}"/>
            </a:ext>
          </a:extLst>
        </xdr:cNvPr>
        <xdr:cNvSpPr txBox="1"/>
      </xdr:nvSpPr>
      <xdr:spPr>
        <a:xfrm>
          <a:off x="352425" y="385762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Ville :</a:t>
          </a:r>
        </a:p>
      </xdr:txBody>
    </xdr:sp>
    <xdr:clientData/>
  </xdr:twoCellAnchor>
  <xdr:twoCellAnchor editAs="absolute">
    <xdr:from>
      <xdr:col>1</xdr:col>
      <xdr:colOff>200025</xdr:colOff>
      <xdr:row>25</xdr:row>
      <xdr:rowOff>104775</xdr:rowOff>
    </xdr:from>
    <xdr:to>
      <xdr:col>2</xdr:col>
      <xdr:colOff>559358</xdr:colOff>
      <xdr:row>27</xdr:row>
      <xdr:rowOff>39615</xdr:rowOff>
    </xdr:to>
    <xdr:sp macro="" textlink="">
      <xdr:nvSpPr>
        <xdr:cNvPr id="67" name="ZoneTexte 66">
          <a:extLst>
            <a:ext uri="{FF2B5EF4-FFF2-40B4-BE49-F238E27FC236}">
              <a16:creationId xmlns:a16="http://schemas.microsoft.com/office/drawing/2014/main" id="{00000000-0008-0000-0000-000043000000}"/>
            </a:ext>
          </a:extLst>
        </xdr:cNvPr>
        <xdr:cNvSpPr txBox="1"/>
      </xdr:nvSpPr>
      <xdr:spPr>
        <a:xfrm>
          <a:off x="352425" y="4171950"/>
          <a:ext cx="6000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CP :</a:t>
          </a:r>
        </a:p>
      </xdr:txBody>
    </xdr:sp>
    <xdr:clientData/>
  </xdr:twoCellAnchor>
  <xdr:twoCellAnchor editAs="absolute">
    <xdr:from>
      <xdr:col>1</xdr:col>
      <xdr:colOff>200025</xdr:colOff>
      <xdr:row>27</xdr:row>
      <xdr:rowOff>95250</xdr:rowOff>
    </xdr:from>
    <xdr:to>
      <xdr:col>2</xdr:col>
      <xdr:colOff>559358</xdr:colOff>
      <xdr:row>29</xdr:row>
      <xdr:rowOff>30090</xdr:rowOff>
    </xdr:to>
    <xdr:sp macro="" textlink="">
      <xdr:nvSpPr>
        <xdr:cNvPr id="68" name="ZoneTexte 67">
          <a:extLst>
            <a:ext uri="{FF2B5EF4-FFF2-40B4-BE49-F238E27FC236}">
              <a16:creationId xmlns:a16="http://schemas.microsoft.com/office/drawing/2014/main" id="{00000000-0008-0000-0000-000044000000}"/>
            </a:ext>
          </a:extLst>
        </xdr:cNvPr>
        <xdr:cNvSpPr txBox="1"/>
      </xdr:nvSpPr>
      <xdr:spPr>
        <a:xfrm>
          <a:off x="352425" y="4467225"/>
          <a:ext cx="6000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Pays :</a:t>
          </a:r>
        </a:p>
      </xdr:txBody>
    </xdr:sp>
    <xdr:clientData/>
  </xdr:twoCellAnchor>
  <xdr:twoCellAnchor editAs="absolute">
    <xdr:from>
      <xdr:col>8</xdr:col>
      <xdr:colOff>57150</xdr:colOff>
      <xdr:row>9</xdr:row>
      <xdr:rowOff>85725</xdr:rowOff>
    </xdr:from>
    <xdr:to>
      <xdr:col>10</xdr:col>
      <xdr:colOff>738030</xdr:colOff>
      <xdr:row>11</xdr:row>
      <xdr:rowOff>20565</xdr:rowOff>
    </xdr:to>
    <xdr:sp macro="" textlink="">
      <xdr:nvSpPr>
        <xdr:cNvPr id="69" name="ZoneTexte 68">
          <a:extLst>
            <a:ext uri="{FF2B5EF4-FFF2-40B4-BE49-F238E27FC236}">
              <a16:creationId xmlns:a16="http://schemas.microsoft.com/office/drawing/2014/main" id="{00000000-0008-0000-0000-000045000000}"/>
            </a:ext>
          </a:extLst>
        </xdr:cNvPr>
        <xdr:cNvSpPr txBox="1"/>
      </xdr:nvSpPr>
      <xdr:spPr>
        <a:xfrm>
          <a:off x="5762625" y="17145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Prénom :</a:t>
          </a:r>
        </a:p>
      </xdr:txBody>
    </xdr:sp>
    <xdr:clientData/>
  </xdr:twoCellAnchor>
  <xdr:twoCellAnchor editAs="absolute">
    <xdr:from>
      <xdr:col>8</xdr:col>
      <xdr:colOff>57150</xdr:colOff>
      <xdr:row>11</xdr:row>
      <xdr:rowOff>114300</xdr:rowOff>
    </xdr:from>
    <xdr:to>
      <xdr:col>10</xdr:col>
      <xdr:colOff>738030</xdr:colOff>
      <xdr:row>13</xdr:row>
      <xdr:rowOff>49140</xdr:rowOff>
    </xdr:to>
    <xdr:sp macro="" textlink="">
      <xdr:nvSpPr>
        <xdr:cNvPr id="70" name="ZoneTexte 69">
          <a:extLst>
            <a:ext uri="{FF2B5EF4-FFF2-40B4-BE49-F238E27FC236}">
              <a16:creationId xmlns:a16="http://schemas.microsoft.com/office/drawing/2014/main" id="{00000000-0008-0000-0000-000046000000}"/>
            </a:ext>
          </a:extLst>
        </xdr:cNvPr>
        <xdr:cNvSpPr txBox="1"/>
      </xdr:nvSpPr>
      <xdr:spPr>
        <a:xfrm>
          <a:off x="5762625" y="204787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Nom</a:t>
          </a:r>
          <a:r>
            <a:rPr lang="fr-FR" sz="1000" b="1" baseline="0"/>
            <a:t> d'usage :</a:t>
          </a:r>
          <a:endParaRPr lang="fr-FR" sz="1000" b="1"/>
        </a:p>
      </xdr:txBody>
    </xdr:sp>
    <xdr:clientData/>
  </xdr:twoCellAnchor>
  <xdr:twoCellAnchor editAs="absolute">
    <xdr:from>
      <xdr:col>8</xdr:col>
      <xdr:colOff>57150</xdr:colOff>
      <xdr:row>13</xdr:row>
      <xdr:rowOff>114300</xdr:rowOff>
    </xdr:from>
    <xdr:to>
      <xdr:col>10</xdr:col>
      <xdr:colOff>738030</xdr:colOff>
      <xdr:row>15</xdr:row>
      <xdr:rowOff>49140</xdr:rowOff>
    </xdr:to>
    <xdr:sp macro="" textlink="">
      <xdr:nvSpPr>
        <xdr:cNvPr id="71" name="ZoneTexte 70">
          <a:extLst>
            <a:ext uri="{FF2B5EF4-FFF2-40B4-BE49-F238E27FC236}">
              <a16:creationId xmlns:a16="http://schemas.microsoft.com/office/drawing/2014/main" id="{00000000-0008-0000-0000-000047000000}"/>
            </a:ext>
          </a:extLst>
        </xdr:cNvPr>
        <xdr:cNvSpPr txBox="1"/>
      </xdr:nvSpPr>
      <xdr:spPr>
        <a:xfrm>
          <a:off x="5762625" y="235267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Qualité :</a:t>
          </a:r>
        </a:p>
      </xdr:txBody>
    </xdr:sp>
    <xdr:clientData/>
  </xdr:twoCellAnchor>
  <xdr:twoCellAnchor editAs="absolute">
    <xdr:from>
      <xdr:col>8</xdr:col>
      <xdr:colOff>57150</xdr:colOff>
      <xdr:row>15</xdr:row>
      <xdr:rowOff>104775</xdr:rowOff>
    </xdr:from>
    <xdr:to>
      <xdr:col>11</xdr:col>
      <xdr:colOff>183487</xdr:colOff>
      <xdr:row>17</xdr:row>
      <xdr:rowOff>39615</xdr:rowOff>
    </xdr:to>
    <xdr:sp macro="" textlink="">
      <xdr:nvSpPr>
        <xdr:cNvPr id="72" name="ZoneTexte 71">
          <a:extLst>
            <a:ext uri="{FF2B5EF4-FFF2-40B4-BE49-F238E27FC236}">
              <a16:creationId xmlns:a16="http://schemas.microsoft.com/office/drawing/2014/main" id="{00000000-0008-0000-0000-000048000000}"/>
            </a:ext>
          </a:extLst>
        </xdr:cNvPr>
        <xdr:cNvSpPr txBox="1"/>
      </xdr:nvSpPr>
      <xdr:spPr>
        <a:xfrm>
          <a:off x="5762625" y="2647950"/>
          <a:ext cx="168592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Département de naissance :</a:t>
          </a:r>
        </a:p>
      </xdr:txBody>
    </xdr:sp>
    <xdr:clientData/>
  </xdr:twoCellAnchor>
  <xdr:twoCellAnchor editAs="absolute">
    <xdr:from>
      <xdr:col>8</xdr:col>
      <xdr:colOff>57150</xdr:colOff>
      <xdr:row>17</xdr:row>
      <xdr:rowOff>85725</xdr:rowOff>
    </xdr:from>
    <xdr:to>
      <xdr:col>10</xdr:col>
      <xdr:colOff>738030</xdr:colOff>
      <xdr:row>19</xdr:row>
      <xdr:rowOff>20565</xdr:rowOff>
    </xdr:to>
    <xdr:sp macro="" textlink="">
      <xdr:nvSpPr>
        <xdr:cNvPr id="73" name="ZoneTexte 72">
          <a:extLst>
            <a:ext uri="{FF2B5EF4-FFF2-40B4-BE49-F238E27FC236}">
              <a16:creationId xmlns:a16="http://schemas.microsoft.com/office/drawing/2014/main" id="{00000000-0008-0000-0000-000049000000}"/>
            </a:ext>
          </a:extLst>
        </xdr:cNvPr>
        <xdr:cNvSpPr txBox="1"/>
      </xdr:nvSpPr>
      <xdr:spPr>
        <a:xfrm>
          <a:off x="5762625" y="29337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Tel personnel :</a:t>
          </a:r>
        </a:p>
      </xdr:txBody>
    </xdr:sp>
    <xdr:clientData/>
  </xdr:twoCellAnchor>
  <xdr:twoCellAnchor editAs="absolute">
    <xdr:from>
      <xdr:col>8</xdr:col>
      <xdr:colOff>57150</xdr:colOff>
      <xdr:row>19</xdr:row>
      <xdr:rowOff>104775</xdr:rowOff>
    </xdr:from>
    <xdr:to>
      <xdr:col>10</xdr:col>
      <xdr:colOff>738030</xdr:colOff>
      <xdr:row>21</xdr:row>
      <xdr:rowOff>39615</xdr:rowOff>
    </xdr:to>
    <xdr:sp macro="" textlink="">
      <xdr:nvSpPr>
        <xdr:cNvPr id="74" name="ZoneTexte 73">
          <a:extLst>
            <a:ext uri="{FF2B5EF4-FFF2-40B4-BE49-F238E27FC236}">
              <a16:creationId xmlns:a16="http://schemas.microsoft.com/office/drawing/2014/main" id="{00000000-0008-0000-0000-00004A000000}"/>
            </a:ext>
          </a:extLst>
        </xdr:cNvPr>
        <xdr:cNvSpPr txBox="1"/>
      </xdr:nvSpPr>
      <xdr:spPr>
        <a:xfrm>
          <a:off x="5762625" y="325755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Tel mobile :</a:t>
          </a:r>
        </a:p>
      </xdr:txBody>
    </xdr:sp>
    <xdr:clientData/>
  </xdr:twoCellAnchor>
  <xdr:twoCellAnchor editAs="absolute">
    <xdr:from>
      <xdr:col>14</xdr:col>
      <xdr:colOff>447676</xdr:colOff>
      <xdr:row>9</xdr:row>
      <xdr:rowOff>114300</xdr:rowOff>
    </xdr:from>
    <xdr:to>
      <xdr:col>15</xdr:col>
      <xdr:colOff>538948</xdr:colOff>
      <xdr:row>11</xdr:row>
      <xdr:rowOff>49140</xdr:rowOff>
    </xdr:to>
    <xdr:sp macro="" textlink="">
      <xdr:nvSpPr>
        <xdr:cNvPr id="75" name="ZoneTexte 74">
          <a:extLst>
            <a:ext uri="{FF2B5EF4-FFF2-40B4-BE49-F238E27FC236}">
              <a16:creationId xmlns:a16="http://schemas.microsoft.com/office/drawing/2014/main" id="{00000000-0008-0000-0000-00004B000000}"/>
            </a:ext>
          </a:extLst>
        </xdr:cNvPr>
        <xdr:cNvSpPr txBox="1"/>
      </xdr:nvSpPr>
      <xdr:spPr>
        <a:xfrm>
          <a:off x="9420226" y="1743075"/>
          <a:ext cx="8763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Nationalité :</a:t>
          </a:r>
        </a:p>
      </xdr:txBody>
    </xdr:sp>
    <xdr:clientData/>
  </xdr:twoCellAnchor>
  <xdr:twoCellAnchor editAs="absolute">
    <xdr:from>
      <xdr:col>14</xdr:col>
      <xdr:colOff>647700</xdr:colOff>
      <xdr:row>14</xdr:row>
      <xdr:rowOff>133350</xdr:rowOff>
    </xdr:from>
    <xdr:to>
      <xdr:col>17</xdr:col>
      <xdr:colOff>187674</xdr:colOff>
      <xdr:row>16</xdr:row>
      <xdr:rowOff>68190</xdr:rowOff>
    </xdr:to>
    <xdr:sp macro="" textlink="">
      <xdr:nvSpPr>
        <xdr:cNvPr id="76" name="ZoneTexte 75">
          <a:extLst>
            <a:ext uri="{FF2B5EF4-FFF2-40B4-BE49-F238E27FC236}">
              <a16:creationId xmlns:a16="http://schemas.microsoft.com/office/drawing/2014/main" id="{00000000-0008-0000-0000-00004C000000}"/>
            </a:ext>
          </a:extLst>
        </xdr:cNvPr>
        <xdr:cNvSpPr txBox="1"/>
      </xdr:nvSpPr>
      <xdr:spPr>
        <a:xfrm>
          <a:off x="9620250" y="252412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Type de carte/ID :</a:t>
          </a:r>
        </a:p>
      </xdr:txBody>
    </xdr:sp>
    <xdr:clientData/>
  </xdr:twoCellAnchor>
  <xdr:twoCellAnchor editAs="absolute">
    <xdr:from>
      <xdr:col>14</xdr:col>
      <xdr:colOff>647700</xdr:colOff>
      <xdr:row>16</xdr:row>
      <xdr:rowOff>95250</xdr:rowOff>
    </xdr:from>
    <xdr:to>
      <xdr:col>17</xdr:col>
      <xdr:colOff>187674</xdr:colOff>
      <xdr:row>18</xdr:row>
      <xdr:rowOff>30090</xdr:rowOff>
    </xdr:to>
    <xdr:sp macro="" textlink="">
      <xdr:nvSpPr>
        <xdr:cNvPr id="77" name="ZoneTexte 76">
          <a:extLst>
            <a:ext uri="{FF2B5EF4-FFF2-40B4-BE49-F238E27FC236}">
              <a16:creationId xmlns:a16="http://schemas.microsoft.com/office/drawing/2014/main" id="{00000000-0008-0000-0000-00004D000000}"/>
            </a:ext>
          </a:extLst>
        </xdr:cNvPr>
        <xdr:cNvSpPr txBox="1"/>
      </xdr:nvSpPr>
      <xdr:spPr>
        <a:xfrm>
          <a:off x="9620250" y="279082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 carte</a:t>
          </a:r>
          <a:r>
            <a:rPr lang="fr-FR" sz="1000" b="1" baseline="0"/>
            <a:t> séjour/travail :</a:t>
          </a:r>
          <a:endParaRPr lang="fr-FR" sz="1000" b="1"/>
        </a:p>
      </xdr:txBody>
    </xdr:sp>
    <xdr:clientData/>
  </xdr:twoCellAnchor>
  <xdr:twoCellAnchor editAs="absolute">
    <xdr:from>
      <xdr:col>14</xdr:col>
      <xdr:colOff>647700</xdr:colOff>
      <xdr:row>18</xdr:row>
      <xdr:rowOff>104775</xdr:rowOff>
    </xdr:from>
    <xdr:to>
      <xdr:col>17</xdr:col>
      <xdr:colOff>187674</xdr:colOff>
      <xdr:row>20</xdr:row>
      <xdr:rowOff>39615</xdr:rowOff>
    </xdr:to>
    <xdr:sp macro="" textlink="">
      <xdr:nvSpPr>
        <xdr:cNvPr id="78" name="ZoneTexte 77">
          <a:extLst>
            <a:ext uri="{FF2B5EF4-FFF2-40B4-BE49-F238E27FC236}">
              <a16:creationId xmlns:a16="http://schemas.microsoft.com/office/drawing/2014/main" id="{00000000-0008-0000-0000-00004E000000}"/>
            </a:ext>
          </a:extLst>
        </xdr:cNvPr>
        <xdr:cNvSpPr txBox="1"/>
      </xdr:nvSpPr>
      <xdr:spPr>
        <a:xfrm>
          <a:off x="9620250" y="310515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Date d'émission</a:t>
          </a:r>
          <a:r>
            <a:rPr lang="fr-FR" sz="1000" b="1" baseline="0"/>
            <a:t> :</a:t>
          </a:r>
          <a:endParaRPr lang="fr-FR" sz="1000" b="1"/>
        </a:p>
      </xdr:txBody>
    </xdr:sp>
    <xdr:clientData/>
  </xdr:twoCellAnchor>
  <xdr:twoCellAnchor editAs="absolute">
    <xdr:from>
      <xdr:col>14</xdr:col>
      <xdr:colOff>647700</xdr:colOff>
      <xdr:row>20</xdr:row>
      <xdr:rowOff>85725</xdr:rowOff>
    </xdr:from>
    <xdr:to>
      <xdr:col>17</xdr:col>
      <xdr:colOff>187674</xdr:colOff>
      <xdr:row>22</xdr:row>
      <xdr:rowOff>20565</xdr:rowOff>
    </xdr:to>
    <xdr:sp macro="" textlink="">
      <xdr:nvSpPr>
        <xdr:cNvPr id="79" name="ZoneTexte 78">
          <a:extLst>
            <a:ext uri="{FF2B5EF4-FFF2-40B4-BE49-F238E27FC236}">
              <a16:creationId xmlns:a16="http://schemas.microsoft.com/office/drawing/2014/main" id="{00000000-0008-0000-0000-00004F000000}"/>
            </a:ext>
          </a:extLst>
        </xdr:cNvPr>
        <xdr:cNvSpPr txBox="1"/>
      </xdr:nvSpPr>
      <xdr:spPr>
        <a:xfrm>
          <a:off x="9620250" y="33909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Date d'expiration :</a:t>
          </a:r>
        </a:p>
      </xdr:txBody>
    </xdr:sp>
    <xdr:clientData/>
  </xdr:twoCellAnchor>
  <xdr:twoCellAnchor editAs="absolute">
    <xdr:from>
      <xdr:col>14</xdr:col>
      <xdr:colOff>409575</xdr:colOff>
      <xdr:row>24</xdr:row>
      <xdr:rowOff>114300</xdr:rowOff>
    </xdr:from>
    <xdr:to>
      <xdr:col>17</xdr:col>
      <xdr:colOff>435324</xdr:colOff>
      <xdr:row>26</xdr:row>
      <xdr:rowOff>49140</xdr:rowOff>
    </xdr:to>
    <xdr:sp macro="" textlink="">
      <xdr:nvSpPr>
        <xdr:cNvPr id="80" name="ZoneTexte 79">
          <a:extLst>
            <a:ext uri="{FF2B5EF4-FFF2-40B4-BE49-F238E27FC236}">
              <a16:creationId xmlns:a16="http://schemas.microsoft.com/office/drawing/2014/main" id="{00000000-0008-0000-0000-000050000000}"/>
            </a:ext>
          </a:extLst>
        </xdr:cNvPr>
        <xdr:cNvSpPr txBox="1"/>
      </xdr:nvSpPr>
      <xdr:spPr>
        <a:xfrm>
          <a:off x="9976443" y="3809163"/>
          <a:ext cx="196215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Catégorie CDAPH (COTOREP) :</a:t>
          </a:r>
        </a:p>
      </xdr:txBody>
    </xdr:sp>
    <xdr:clientData/>
  </xdr:twoCellAnchor>
  <xdr:twoCellAnchor editAs="absolute">
    <xdr:from>
      <xdr:col>14</xdr:col>
      <xdr:colOff>409575</xdr:colOff>
      <xdr:row>26</xdr:row>
      <xdr:rowOff>95250</xdr:rowOff>
    </xdr:from>
    <xdr:to>
      <xdr:col>17</xdr:col>
      <xdr:colOff>435324</xdr:colOff>
      <xdr:row>28</xdr:row>
      <xdr:rowOff>30090</xdr:rowOff>
    </xdr:to>
    <xdr:sp macro="" textlink="">
      <xdr:nvSpPr>
        <xdr:cNvPr id="81" name="ZoneTexte 80">
          <a:extLst>
            <a:ext uri="{FF2B5EF4-FFF2-40B4-BE49-F238E27FC236}">
              <a16:creationId xmlns:a16="http://schemas.microsoft.com/office/drawing/2014/main" id="{00000000-0008-0000-0000-000051000000}"/>
            </a:ext>
          </a:extLst>
        </xdr:cNvPr>
        <xdr:cNvSpPr txBox="1"/>
      </xdr:nvSpPr>
      <xdr:spPr>
        <a:xfrm>
          <a:off x="9976443" y="4104124"/>
          <a:ext cx="196215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Taux</a:t>
          </a:r>
          <a:r>
            <a:rPr lang="fr-FR" sz="1000" b="1" baseline="0"/>
            <a:t> d'invalidité :</a:t>
          </a:r>
          <a:endParaRPr lang="fr-FR" sz="1000" b="1"/>
        </a:p>
      </xdr:txBody>
    </xdr:sp>
    <xdr:clientData/>
  </xdr:twoCellAnchor>
  <xdr:twoCellAnchor editAs="absolute">
    <xdr:from>
      <xdr:col>1</xdr:col>
      <xdr:colOff>219074</xdr:colOff>
      <xdr:row>6</xdr:row>
      <xdr:rowOff>66675</xdr:rowOff>
    </xdr:from>
    <xdr:to>
      <xdr:col>19</xdr:col>
      <xdr:colOff>59945</xdr:colOff>
      <xdr:row>8</xdr:row>
      <xdr:rowOff>64160</xdr:rowOff>
    </xdr:to>
    <xdr:sp macro="" textlink="">
      <xdr:nvSpPr>
        <xdr:cNvPr id="8" name="ZoneTexte 7">
          <a:extLst>
            <a:ext uri="{FF2B5EF4-FFF2-40B4-BE49-F238E27FC236}">
              <a16:creationId xmlns:a16="http://schemas.microsoft.com/office/drawing/2014/main" id="{00000000-0008-0000-0000-000008000000}"/>
            </a:ext>
          </a:extLst>
        </xdr:cNvPr>
        <xdr:cNvSpPr txBox="1"/>
      </xdr:nvSpPr>
      <xdr:spPr>
        <a:xfrm>
          <a:off x="367516" y="957324"/>
          <a:ext cx="12621119" cy="311496"/>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wrap="square" rtlCol="0" anchor="ctr">
          <a:spAutoFit/>
        </a:bodyPr>
        <a:lstStyle/>
        <a:p>
          <a:pPr algn="ctr"/>
          <a:r>
            <a:rPr lang="fr-FR" sz="1400" b="1"/>
            <a:t>Identification</a:t>
          </a:r>
        </a:p>
      </xdr:txBody>
    </xdr:sp>
    <xdr:clientData/>
  </xdr:twoCellAnchor>
  <xdr:twoCellAnchor editAs="absolute">
    <xdr:from>
      <xdr:col>1</xdr:col>
      <xdr:colOff>219074</xdr:colOff>
      <xdr:row>30</xdr:row>
      <xdr:rowOff>104775</xdr:rowOff>
    </xdr:from>
    <xdr:to>
      <xdr:col>19</xdr:col>
      <xdr:colOff>59945</xdr:colOff>
      <xdr:row>32</xdr:row>
      <xdr:rowOff>102260</xdr:rowOff>
    </xdr:to>
    <xdr:sp macro="" textlink="">
      <xdr:nvSpPr>
        <xdr:cNvPr id="84" name="ZoneTexte 83">
          <a:extLst>
            <a:ext uri="{FF2B5EF4-FFF2-40B4-BE49-F238E27FC236}">
              <a16:creationId xmlns:a16="http://schemas.microsoft.com/office/drawing/2014/main" id="{00000000-0008-0000-0000-000054000000}"/>
            </a:ext>
          </a:extLst>
        </xdr:cNvPr>
        <xdr:cNvSpPr txBox="1"/>
      </xdr:nvSpPr>
      <xdr:spPr>
        <a:xfrm>
          <a:off x="367516" y="4496171"/>
          <a:ext cx="12621119" cy="311496"/>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wrap="square" rtlCol="0" anchor="ctr">
          <a:spAutoFit/>
        </a:bodyPr>
        <a:lstStyle/>
        <a:p>
          <a:pPr algn="ctr"/>
          <a:r>
            <a:rPr lang="fr-FR" sz="1400" b="1"/>
            <a:t>Situation familiale</a:t>
          </a:r>
        </a:p>
      </xdr:txBody>
    </xdr:sp>
    <xdr:clientData/>
  </xdr:twoCellAnchor>
  <xdr:twoCellAnchor editAs="absolute">
    <xdr:from>
      <xdr:col>1</xdr:col>
      <xdr:colOff>219074</xdr:colOff>
      <xdr:row>47</xdr:row>
      <xdr:rowOff>38100</xdr:rowOff>
    </xdr:from>
    <xdr:to>
      <xdr:col>19</xdr:col>
      <xdr:colOff>59945</xdr:colOff>
      <xdr:row>49</xdr:row>
      <xdr:rowOff>35585</xdr:rowOff>
    </xdr:to>
    <xdr:sp macro="" textlink="">
      <xdr:nvSpPr>
        <xdr:cNvPr id="85" name="ZoneTexte 84">
          <a:extLst>
            <a:ext uri="{FF2B5EF4-FFF2-40B4-BE49-F238E27FC236}">
              <a16:creationId xmlns:a16="http://schemas.microsoft.com/office/drawing/2014/main" id="{00000000-0008-0000-0000-000055000000}"/>
            </a:ext>
          </a:extLst>
        </xdr:cNvPr>
        <xdr:cNvSpPr txBox="1"/>
      </xdr:nvSpPr>
      <xdr:spPr>
        <a:xfrm>
          <a:off x="367516" y="6953003"/>
          <a:ext cx="12621119" cy="311496"/>
        </a:xfrm>
        <a:prstGeom prst="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spAutoFit/>
        </a:bodyPr>
        <a:lstStyle/>
        <a:p>
          <a:pPr algn="ctr"/>
          <a:r>
            <a:rPr lang="fr-FR" sz="1400" b="1"/>
            <a:t>Sécurité sociale</a:t>
          </a:r>
          <a:r>
            <a:rPr lang="fr-FR" sz="1400" b="1" baseline="0"/>
            <a:t> &amp; Références bancaires</a:t>
          </a:r>
          <a:endParaRPr lang="fr-FR" sz="1400" b="1"/>
        </a:p>
      </xdr:txBody>
    </xdr:sp>
    <xdr:clientData/>
  </xdr:twoCellAnchor>
  <xdr:twoCellAnchor editAs="absolute">
    <xdr:from>
      <xdr:col>1</xdr:col>
      <xdr:colOff>219074</xdr:colOff>
      <xdr:row>71</xdr:row>
      <xdr:rowOff>19050</xdr:rowOff>
    </xdr:from>
    <xdr:to>
      <xdr:col>19</xdr:col>
      <xdr:colOff>59945</xdr:colOff>
      <xdr:row>73</xdr:row>
      <xdr:rowOff>16535</xdr:rowOff>
    </xdr:to>
    <xdr:sp macro="" textlink="">
      <xdr:nvSpPr>
        <xdr:cNvPr id="86" name="ZoneTexte 85">
          <a:extLst>
            <a:ext uri="{FF2B5EF4-FFF2-40B4-BE49-F238E27FC236}">
              <a16:creationId xmlns:a16="http://schemas.microsoft.com/office/drawing/2014/main" id="{00000000-0008-0000-0000-000056000000}"/>
            </a:ext>
          </a:extLst>
        </xdr:cNvPr>
        <xdr:cNvSpPr txBox="1"/>
      </xdr:nvSpPr>
      <xdr:spPr>
        <a:xfrm>
          <a:off x="367516" y="10447069"/>
          <a:ext cx="12621119" cy="311496"/>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wrap="square" rtlCol="0" anchor="ctr">
          <a:spAutoFit/>
        </a:bodyPr>
        <a:lstStyle/>
        <a:p>
          <a:pPr algn="ctr"/>
          <a:r>
            <a:rPr lang="fr-FR" sz="1400" b="1"/>
            <a:t>Autres informations</a:t>
          </a:r>
        </a:p>
      </xdr:txBody>
    </xdr:sp>
    <xdr:clientData/>
  </xdr:twoCellAnchor>
  <xdr:twoCellAnchor editAs="absolute">
    <xdr:from>
      <xdr:col>1</xdr:col>
      <xdr:colOff>219074</xdr:colOff>
      <xdr:row>88</xdr:row>
      <xdr:rowOff>10705</xdr:rowOff>
    </xdr:from>
    <xdr:to>
      <xdr:col>19</xdr:col>
      <xdr:colOff>59945</xdr:colOff>
      <xdr:row>90</xdr:row>
      <xdr:rowOff>15363</xdr:rowOff>
    </xdr:to>
    <xdr:sp macro="" textlink="">
      <xdr:nvSpPr>
        <xdr:cNvPr id="87" name="ZoneTexte 86">
          <a:extLst>
            <a:ext uri="{FF2B5EF4-FFF2-40B4-BE49-F238E27FC236}">
              <a16:creationId xmlns:a16="http://schemas.microsoft.com/office/drawing/2014/main" id="{00000000-0008-0000-0000-000057000000}"/>
            </a:ext>
          </a:extLst>
        </xdr:cNvPr>
        <xdr:cNvSpPr txBox="1"/>
      </xdr:nvSpPr>
      <xdr:spPr>
        <a:xfrm>
          <a:off x="368905" y="13056744"/>
          <a:ext cx="12587248" cy="304321"/>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ctr">
          <a:noAutofit/>
        </a:bodyPr>
        <a:lstStyle/>
        <a:p>
          <a:pPr algn="ctr"/>
          <a:r>
            <a:rPr lang="fr-FR" sz="1400" b="1"/>
            <a:t>Ne concerne que les apprentis</a:t>
          </a:r>
        </a:p>
      </xdr:txBody>
    </xdr:sp>
    <xdr:clientData/>
  </xdr:twoCellAnchor>
  <xdr:twoCellAnchor editAs="absolute">
    <xdr:from>
      <xdr:col>1</xdr:col>
      <xdr:colOff>219074</xdr:colOff>
      <xdr:row>104</xdr:row>
      <xdr:rowOff>32213</xdr:rowOff>
    </xdr:from>
    <xdr:to>
      <xdr:col>19</xdr:col>
      <xdr:colOff>59945</xdr:colOff>
      <xdr:row>106</xdr:row>
      <xdr:rowOff>29698</xdr:rowOff>
    </xdr:to>
    <xdr:sp macro="" textlink="">
      <xdr:nvSpPr>
        <xdr:cNvPr id="88" name="ZoneTexte 87">
          <a:extLst>
            <a:ext uri="{FF2B5EF4-FFF2-40B4-BE49-F238E27FC236}">
              <a16:creationId xmlns:a16="http://schemas.microsoft.com/office/drawing/2014/main" id="{00000000-0008-0000-0000-000058000000}"/>
            </a:ext>
          </a:extLst>
        </xdr:cNvPr>
        <xdr:cNvSpPr txBox="1"/>
      </xdr:nvSpPr>
      <xdr:spPr>
        <a:xfrm>
          <a:off x="367516" y="15338095"/>
          <a:ext cx="12621119" cy="311496"/>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wrap="square" rtlCol="0" anchor="ctr">
          <a:spAutoFit/>
        </a:bodyPr>
        <a:lstStyle/>
        <a:p>
          <a:pPr algn="ctr"/>
          <a:r>
            <a:rPr lang="fr-FR" sz="1400" b="1"/>
            <a:t>Ne concerne que les Contrats de professionnalisation</a:t>
          </a:r>
        </a:p>
      </xdr:txBody>
    </xdr:sp>
    <xdr:clientData/>
  </xdr:twoCellAnchor>
  <xdr:twoCellAnchor editAs="absolute">
    <xdr:from>
      <xdr:col>1</xdr:col>
      <xdr:colOff>219074</xdr:colOff>
      <xdr:row>124</xdr:row>
      <xdr:rowOff>22689</xdr:rowOff>
    </xdr:from>
    <xdr:to>
      <xdr:col>19</xdr:col>
      <xdr:colOff>59945</xdr:colOff>
      <xdr:row>124</xdr:row>
      <xdr:rowOff>89364</xdr:rowOff>
    </xdr:to>
    <xdr:sp macro="" textlink="">
      <xdr:nvSpPr>
        <xdr:cNvPr id="89" name="ZoneTexte 88">
          <a:extLst>
            <a:ext uri="{FF2B5EF4-FFF2-40B4-BE49-F238E27FC236}">
              <a16:creationId xmlns:a16="http://schemas.microsoft.com/office/drawing/2014/main" id="{00000000-0008-0000-0000-000059000000}"/>
            </a:ext>
          </a:extLst>
        </xdr:cNvPr>
        <xdr:cNvSpPr txBox="1"/>
      </xdr:nvSpPr>
      <xdr:spPr>
        <a:xfrm>
          <a:off x="367516" y="18297401"/>
          <a:ext cx="12621119" cy="66675"/>
        </a:xfrm>
        <a:prstGeom prst="rect">
          <a:avLst/>
        </a:prstGeom>
        <a:solidFill>
          <a:schemeClr val="accent1"/>
        </a:solidFill>
        <a:ln>
          <a:solidFill>
            <a:schemeClr val="accent1"/>
          </a:solidFill>
        </a:ln>
      </xdr:spPr>
      <xdr:style>
        <a:lnRef idx="1">
          <a:schemeClr val="dk1"/>
        </a:lnRef>
        <a:fillRef idx="3">
          <a:schemeClr val="dk1"/>
        </a:fillRef>
        <a:effectRef idx="2">
          <a:schemeClr val="dk1"/>
        </a:effectRef>
        <a:fontRef idx="minor">
          <a:schemeClr val="lt1"/>
        </a:fontRef>
      </xdr:style>
      <xdr:txBody>
        <a:bodyPr vertOverflow="clip" horzOverflow="clip" wrap="square" rtlCol="0" anchor="ctr">
          <a:noAutofit/>
        </a:bodyPr>
        <a:lstStyle/>
        <a:p>
          <a:pPr algn="ctr"/>
          <a:endParaRPr lang="fr-FR" sz="1400" b="1"/>
        </a:p>
      </xdr:txBody>
    </xdr:sp>
    <xdr:clientData/>
  </xdr:twoCellAnchor>
  <xdr:twoCellAnchor editAs="absolute">
    <xdr:from>
      <xdr:col>2</xdr:col>
      <xdr:colOff>1395</xdr:colOff>
      <xdr:row>63</xdr:row>
      <xdr:rowOff>124987</xdr:rowOff>
    </xdr:from>
    <xdr:to>
      <xdr:col>19</xdr:col>
      <xdr:colOff>83553</xdr:colOff>
      <xdr:row>70</xdr:row>
      <xdr:rowOff>92927</xdr:rowOff>
    </xdr:to>
    <xdr:sp macro="" textlink="">
      <xdr:nvSpPr>
        <xdr:cNvPr id="90" name="Rectangle 89">
          <a:extLst>
            <a:ext uri="{FF2B5EF4-FFF2-40B4-BE49-F238E27FC236}">
              <a16:creationId xmlns:a16="http://schemas.microsoft.com/office/drawing/2014/main" id="{00000000-0008-0000-0000-00005A000000}"/>
            </a:ext>
          </a:extLst>
        </xdr:cNvPr>
        <xdr:cNvSpPr/>
      </xdr:nvSpPr>
      <xdr:spPr>
        <a:xfrm>
          <a:off x="385737" y="9482882"/>
          <a:ext cx="12631763" cy="1020703"/>
        </a:xfrm>
        <a:prstGeom prst="rect">
          <a:avLst/>
        </a:prstGeom>
        <a:noFill/>
        <a:ln w="127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absolute">
    <xdr:from>
      <xdr:col>2</xdr:col>
      <xdr:colOff>22535</xdr:colOff>
      <xdr:row>126</xdr:row>
      <xdr:rowOff>25244</xdr:rowOff>
    </xdr:from>
    <xdr:to>
      <xdr:col>6</xdr:col>
      <xdr:colOff>83992</xdr:colOff>
      <xdr:row>127</xdr:row>
      <xdr:rowOff>30718</xdr:rowOff>
    </xdr:to>
    <xdr:sp macro="" textlink="">
      <xdr:nvSpPr>
        <xdr:cNvPr id="91" name="ZoneTexte 90">
          <a:extLst>
            <a:ext uri="{FF2B5EF4-FFF2-40B4-BE49-F238E27FC236}">
              <a16:creationId xmlns:a16="http://schemas.microsoft.com/office/drawing/2014/main" id="{00000000-0008-0000-0000-00005B000000}"/>
            </a:ext>
          </a:extLst>
        </xdr:cNvPr>
        <xdr:cNvSpPr txBox="1"/>
      </xdr:nvSpPr>
      <xdr:spPr>
        <a:xfrm>
          <a:off x="417474" y="18896438"/>
          <a:ext cx="45308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t>Je certifie l'exactitude</a:t>
          </a:r>
          <a:r>
            <a:rPr lang="fr-FR" sz="1200" b="1" baseline="0"/>
            <a:t> des renseignements fournis.</a:t>
          </a:r>
          <a:endParaRPr lang="fr-FR" sz="1200" b="1"/>
        </a:p>
      </xdr:txBody>
    </xdr:sp>
    <xdr:clientData/>
  </xdr:twoCellAnchor>
  <xdr:twoCellAnchor editAs="absolute">
    <xdr:from>
      <xdr:col>6</xdr:col>
      <xdr:colOff>330551</xdr:colOff>
      <xdr:row>126</xdr:row>
      <xdr:rowOff>27985</xdr:rowOff>
    </xdr:from>
    <xdr:to>
      <xdr:col>7</xdr:col>
      <xdr:colOff>775396</xdr:colOff>
      <xdr:row>127</xdr:row>
      <xdr:rowOff>33459</xdr:rowOff>
    </xdr:to>
    <xdr:sp macro="" textlink="">
      <xdr:nvSpPr>
        <xdr:cNvPr id="92" name="ZoneTexte 91">
          <a:extLst>
            <a:ext uri="{FF2B5EF4-FFF2-40B4-BE49-F238E27FC236}">
              <a16:creationId xmlns:a16="http://schemas.microsoft.com/office/drawing/2014/main" id="{00000000-0008-0000-0000-00005C000000}"/>
            </a:ext>
          </a:extLst>
        </xdr:cNvPr>
        <xdr:cNvSpPr txBox="1"/>
      </xdr:nvSpPr>
      <xdr:spPr>
        <a:xfrm>
          <a:off x="5178669" y="18767620"/>
          <a:ext cx="830126" cy="273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t>Fait le :</a:t>
          </a:r>
        </a:p>
      </xdr:txBody>
    </xdr:sp>
    <xdr:clientData/>
  </xdr:twoCellAnchor>
  <xdr:twoCellAnchor editAs="absolute">
    <xdr:from>
      <xdr:col>1</xdr:col>
      <xdr:colOff>92927</xdr:colOff>
      <xdr:row>134</xdr:row>
      <xdr:rowOff>4568</xdr:rowOff>
    </xdr:from>
    <xdr:to>
      <xdr:col>19</xdr:col>
      <xdr:colOff>55270</xdr:colOff>
      <xdr:row>138</xdr:row>
      <xdr:rowOff>147636</xdr:rowOff>
    </xdr:to>
    <xdr:sp macro="" textlink="">
      <xdr:nvSpPr>
        <xdr:cNvPr id="10" name="ZoneTexte 9">
          <a:extLst>
            <a:ext uri="{FF2B5EF4-FFF2-40B4-BE49-F238E27FC236}">
              <a16:creationId xmlns:a16="http://schemas.microsoft.com/office/drawing/2014/main" id="{00000000-0008-0000-0000-00000A000000}"/>
            </a:ext>
          </a:extLst>
        </xdr:cNvPr>
        <xdr:cNvSpPr txBox="1"/>
      </xdr:nvSpPr>
      <xdr:spPr>
        <a:xfrm>
          <a:off x="243933" y="21164085"/>
          <a:ext cx="12742591" cy="778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fr-FR" sz="1100"/>
            <a:t>Nous vous rappelons que, conformément aux dispositions de la loi n° 78-17 du 6 janvier 1978, relative à l'informatique et aux libertés, vous disposez d'un droit d'accès aux informations contenues dans ce questionnaire, et pouvez rectifier des erreurs éventuelles. Ces informations sont destinées au service du personnel de la société et ont un lien direct et nécessaire avec l'emploi qui vous est proposé. Toutes les réponses à ces questions sont obligatoires, donc des omissions ou inexactitudes importantes pourraient constituer un motif de rupture de votre contrat de travail.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142875</xdr:colOff>
      <xdr:row>5</xdr:row>
      <xdr:rowOff>152400</xdr:rowOff>
    </xdr:from>
    <xdr:to>
      <xdr:col>8</xdr:col>
      <xdr:colOff>1609725</xdr:colOff>
      <xdr:row>8</xdr:row>
      <xdr:rowOff>57150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429000" y="1943100"/>
          <a:ext cx="5753100"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fr-FR" sz="1100" b="1"/>
            <a:t>Données à copier</a:t>
          </a:r>
          <a:r>
            <a:rPr lang="fr-FR" sz="1100" b="1" baseline="0"/>
            <a:t> pour import sur fiche d'embauche</a:t>
          </a:r>
          <a:endParaRPr lang="fr-FR" sz="1100" b="1"/>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T140"/>
  <sheetViews>
    <sheetView showGridLines="0" showRowColHeaders="0" tabSelected="1" topLeftCell="A109" zoomScale="89" zoomScaleNormal="89" workbookViewId="0">
      <selection activeCell="E131" sqref="E131:F131"/>
    </sheetView>
  </sheetViews>
  <sheetFormatPr baseColWidth="10" defaultColWidth="0" defaultRowHeight="12" zeroHeight="1"/>
  <cols>
    <col min="1" max="1" width="2.28515625" style="3" customWidth="1"/>
    <col min="2" max="2" width="3.5703125" style="3" customWidth="1"/>
    <col min="3" max="3" width="21" style="2" bestFit="1" customWidth="1"/>
    <col min="4" max="4" width="14" style="3" customWidth="1"/>
    <col min="5" max="5" width="20.28515625" style="3" customWidth="1"/>
    <col min="6" max="6" width="11.7109375" style="3" customWidth="1"/>
    <col min="7" max="7" width="5.7109375" style="3" customWidth="1"/>
    <col min="8" max="8" width="12.85546875" style="3" customWidth="1"/>
    <col min="9" max="9" width="3.28515625" style="3" customWidth="1"/>
    <col min="10" max="10" width="8.5703125" style="3" customWidth="1"/>
    <col min="11" max="11" width="11.42578125" style="3" customWidth="1"/>
    <col min="12" max="12" width="5.42578125" style="3" customWidth="1"/>
    <col min="13" max="13" width="7.28515625" style="3" customWidth="1"/>
    <col min="14" max="14" width="15.85546875" style="3" customWidth="1"/>
    <col min="15" max="16" width="11.7109375" style="3" customWidth="1"/>
    <col min="17" max="17" width="5.42578125" style="3" customWidth="1"/>
    <col min="18" max="18" width="7.7109375" style="3" customWidth="1"/>
    <col min="19" max="19" width="13.85546875" style="3" customWidth="1"/>
    <col min="20" max="20" width="9.140625" style="3" customWidth="1"/>
    <col min="21" max="16384" width="9.140625" style="3" hidden="1"/>
  </cols>
  <sheetData>
    <row r="1" spans="4:19"/>
    <row r="2" spans="4:19"/>
    <row r="3" spans="4:19"/>
    <row r="4" spans="4:19"/>
    <row r="5" spans="4:19"/>
    <row r="6" spans="4:19"/>
    <row r="7" spans="4:19"/>
    <row r="8" spans="4:19"/>
    <row r="9" spans="4:19" ht="6.75" customHeight="1"/>
    <row r="10" spans="4:19"/>
    <row r="11" spans="4:19">
      <c r="D11" s="69" t="s">
        <v>930</v>
      </c>
      <c r="E11" s="70"/>
      <c r="H11" s="4"/>
      <c r="I11" s="4"/>
      <c r="J11" s="2"/>
      <c r="K11" s="2"/>
      <c r="L11" s="2"/>
      <c r="M11" s="71" t="s">
        <v>931</v>
      </c>
      <c r="N11" s="72"/>
      <c r="Q11" s="69" t="s">
        <v>932</v>
      </c>
      <c r="R11" s="69"/>
      <c r="S11" s="70"/>
    </row>
    <row r="12" spans="4:19"/>
    <row r="13" spans="4:19">
      <c r="D13" s="76"/>
      <c r="E13" s="77"/>
      <c r="H13" s="4"/>
      <c r="I13" s="4"/>
      <c r="J13" s="2"/>
      <c r="K13" s="2"/>
      <c r="L13" s="2"/>
      <c r="M13" s="69"/>
      <c r="N13" s="70"/>
    </row>
    <row r="14" spans="4:19"/>
    <row r="15" spans="4:19">
      <c r="D15" s="19">
        <v>28155</v>
      </c>
      <c r="H15" s="5"/>
      <c r="I15" s="5"/>
      <c r="J15" s="2"/>
      <c r="K15" s="2"/>
      <c r="L15" s="2"/>
      <c r="M15" s="71" t="s">
        <v>2</v>
      </c>
      <c r="N15" s="72"/>
    </row>
    <row r="16" spans="4:19">
      <c r="Q16" s="2"/>
      <c r="S16" s="22"/>
    </row>
    <row r="17" spans="4:19">
      <c r="D17" s="69" t="s">
        <v>933</v>
      </c>
      <c r="E17" s="70"/>
      <c r="H17" s="4"/>
      <c r="I17" s="4"/>
      <c r="J17" s="2"/>
      <c r="K17" s="2"/>
      <c r="L17" s="2"/>
      <c r="M17" s="21">
        <v>7</v>
      </c>
    </row>
    <row r="18" spans="4:19">
      <c r="H18" s="4"/>
      <c r="Q18" s="2"/>
      <c r="S18" s="22"/>
    </row>
    <row r="19" spans="4:19">
      <c r="D19" s="69" t="s">
        <v>934</v>
      </c>
      <c r="E19" s="70"/>
      <c r="H19" s="4"/>
      <c r="I19" s="4"/>
      <c r="J19" s="2"/>
      <c r="K19" s="2"/>
      <c r="L19" s="2"/>
      <c r="M19" s="73">
        <v>651862615</v>
      </c>
      <c r="N19" s="74"/>
    </row>
    <row r="20" spans="4:19">
      <c r="H20" s="4"/>
      <c r="Q20" s="2"/>
      <c r="S20" s="23"/>
    </row>
    <row r="21" spans="4:19">
      <c r="D21" s="71" t="s">
        <v>935</v>
      </c>
      <c r="E21" s="71"/>
      <c r="F21" s="71"/>
      <c r="G21" s="71"/>
      <c r="H21" s="72"/>
      <c r="I21" s="4"/>
      <c r="J21" s="2"/>
      <c r="K21" s="2"/>
      <c r="L21" s="2"/>
      <c r="M21" s="73"/>
      <c r="N21" s="74"/>
    </row>
    <row r="22" spans="4:19">
      <c r="H22" s="4"/>
      <c r="Q22" s="2"/>
      <c r="S22" s="23"/>
    </row>
    <row r="23" spans="4:19">
      <c r="D23" s="71"/>
      <c r="E23" s="71"/>
      <c r="F23" s="71"/>
      <c r="G23" s="71"/>
      <c r="H23" s="72"/>
      <c r="I23" s="6"/>
    </row>
    <row r="24" spans="4:19"/>
    <row r="25" spans="4:19">
      <c r="D25" s="69" t="s">
        <v>936</v>
      </c>
      <c r="E25" s="70"/>
      <c r="G25" s="12"/>
      <c r="H25" s="4"/>
      <c r="I25" s="4"/>
    </row>
    <row r="26" spans="4:19">
      <c r="O26" s="2"/>
      <c r="P26" s="2"/>
      <c r="S26" s="22"/>
    </row>
    <row r="27" spans="4:19">
      <c r="D27" s="119" t="s">
        <v>937</v>
      </c>
      <c r="G27" s="12"/>
      <c r="H27" s="4"/>
      <c r="I27" s="4"/>
    </row>
    <row r="28" spans="4:19">
      <c r="O28" s="2"/>
      <c r="P28" s="2"/>
      <c r="S28" s="24"/>
    </row>
    <row r="29" spans="4:19">
      <c r="D29" s="69" t="s">
        <v>934</v>
      </c>
      <c r="E29" s="70"/>
      <c r="G29" s="12"/>
      <c r="H29" s="4"/>
      <c r="I29" s="4"/>
    </row>
    <row r="30" spans="4:19"/>
    <row r="31" spans="4:19"/>
    <row r="32" spans="4:19"/>
    <row r="33" spans="3:19"/>
    <row r="34" spans="3:19"/>
    <row r="35" spans="3:19">
      <c r="D35" s="22" t="s">
        <v>27</v>
      </c>
      <c r="F35" s="4"/>
      <c r="G35" s="4"/>
      <c r="H35" s="4"/>
      <c r="I35" s="4"/>
      <c r="N35" s="2"/>
      <c r="O35" s="23"/>
      <c r="P35" s="13"/>
    </row>
    <row r="36" spans="3:19"/>
    <row r="37" spans="3:19">
      <c r="D37" s="21">
        <v>0</v>
      </c>
      <c r="F37" s="7"/>
      <c r="G37" s="7"/>
      <c r="H37" s="7"/>
      <c r="I37" s="7"/>
    </row>
    <row r="38" spans="3:19">
      <c r="N38" s="2"/>
    </row>
    <row r="39" spans="3:19">
      <c r="C39" s="17" t="s">
        <v>34</v>
      </c>
      <c r="D39" s="17" t="s">
        <v>0</v>
      </c>
      <c r="E39" s="17" t="s">
        <v>35</v>
      </c>
      <c r="F39" s="57" t="s">
        <v>36</v>
      </c>
      <c r="G39" s="58"/>
      <c r="H39" s="57" t="s">
        <v>37</v>
      </c>
      <c r="I39" s="58"/>
      <c r="J39" s="17" t="s">
        <v>38</v>
      </c>
      <c r="N39" s="17" t="s">
        <v>34</v>
      </c>
      <c r="O39" s="57" t="s">
        <v>0</v>
      </c>
      <c r="P39" s="68"/>
      <c r="Q39" s="58"/>
      <c r="R39" s="57" t="s">
        <v>39</v>
      </c>
      <c r="S39" s="58"/>
    </row>
    <row r="40" spans="3:19">
      <c r="C40" s="30"/>
      <c r="D40" s="30"/>
      <c r="E40" s="31"/>
      <c r="F40" s="66"/>
      <c r="G40" s="67"/>
      <c r="H40" s="66"/>
      <c r="I40" s="67"/>
      <c r="J40" s="30"/>
      <c r="N40" s="30" t="s">
        <v>938</v>
      </c>
      <c r="O40" s="66" t="s">
        <v>939</v>
      </c>
      <c r="P40" s="75"/>
      <c r="Q40" s="67"/>
      <c r="R40" s="66" t="s">
        <v>940</v>
      </c>
      <c r="S40" s="67"/>
    </row>
    <row r="41" spans="3:19">
      <c r="C41" s="30"/>
      <c r="D41" s="30"/>
      <c r="E41" s="31"/>
      <c r="F41" s="66"/>
      <c r="G41" s="67"/>
      <c r="H41" s="66"/>
      <c r="I41" s="67"/>
      <c r="J41" s="30"/>
      <c r="M41" s="4"/>
    </row>
    <row r="42" spans="3:19">
      <c r="C42" s="30"/>
      <c r="D42" s="30"/>
      <c r="E42" s="31"/>
      <c r="F42" s="66"/>
      <c r="G42" s="67"/>
      <c r="H42" s="66"/>
      <c r="I42" s="67"/>
      <c r="J42" s="30"/>
      <c r="M42" s="4"/>
      <c r="N42" s="2"/>
    </row>
    <row r="43" spans="3:19">
      <c r="C43" s="30"/>
      <c r="D43" s="30"/>
      <c r="E43" s="31"/>
      <c r="F43" s="66"/>
      <c r="G43" s="67"/>
      <c r="H43" s="66"/>
      <c r="I43" s="67"/>
      <c r="J43" s="30"/>
      <c r="M43" s="4"/>
      <c r="N43" s="17" t="s">
        <v>34</v>
      </c>
      <c r="O43" s="57" t="s">
        <v>0</v>
      </c>
      <c r="P43" s="68"/>
      <c r="Q43" s="58"/>
      <c r="R43" s="57" t="s">
        <v>52</v>
      </c>
      <c r="S43" s="58"/>
    </row>
    <row r="44" spans="3:19">
      <c r="C44" s="30"/>
      <c r="D44" s="30"/>
      <c r="E44" s="31"/>
      <c r="F44" s="66"/>
      <c r="G44" s="67"/>
      <c r="H44" s="66"/>
      <c r="I44" s="67"/>
      <c r="J44" s="30"/>
      <c r="M44" s="4"/>
      <c r="N44" s="30" t="s">
        <v>938</v>
      </c>
      <c r="O44" s="59" t="s">
        <v>939</v>
      </c>
      <c r="P44" s="60"/>
      <c r="Q44" s="61"/>
      <c r="R44" s="120" t="s">
        <v>941</v>
      </c>
      <c r="S44" s="63"/>
    </row>
    <row r="45" spans="3:19">
      <c r="R45" s="57" t="s">
        <v>53</v>
      </c>
      <c r="S45" s="58"/>
    </row>
    <row r="46" spans="3:19">
      <c r="R46" s="62"/>
      <c r="S46" s="63"/>
    </row>
    <row r="47" spans="3:19"/>
    <row r="48" spans="3:19"/>
    <row r="49" spans="5:19"/>
    <row r="50" spans="5:19"/>
    <row r="51" spans="5:19">
      <c r="N51" s="2"/>
    </row>
    <row r="52" spans="5:19" ht="7.5" customHeight="1">
      <c r="N52" s="2"/>
    </row>
    <row r="53" spans="5:19">
      <c r="E53" s="20" t="s">
        <v>934</v>
      </c>
      <c r="N53" s="2"/>
      <c r="O53" s="37"/>
    </row>
    <row r="54" spans="5:19">
      <c r="N54" s="2"/>
    </row>
    <row r="55" spans="5:19">
      <c r="E55" s="36">
        <v>138</v>
      </c>
      <c r="N55" s="2"/>
      <c r="O55" s="89"/>
      <c r="P55" s="90"/>
    </row>
    <row r="56" spans="5:19">
      <c r="N56" s="2"/>
    </row>
    <row r="57" spans="5:19">
      <c r="E57" s="37" t="s">
        <v>942</v>
      </c>
      <c r="N57" s="2"/>
      <c r="O57" s="37"/>
    </row>
    <row r="58" spans="5:19">
      <c r="N58" s="2"/>
    </row>
    <row r="59" spans="5:19">
      <c r="E59" s="64" t="s">
        <v>943</v>
      </c>
      <c r="F59" s="65"/>
      <c r="N59" s="2"/>
      <c r="O59" s="64"/>
      <c r="P59" s="65"/>
    </row>
    <row r="60" spans="5:19">
      <c r="N60" s="2"/>
    </row>
    <row r="61" spans="5:19">
      <c r="E61" s="64" t="s">
        <v>944</v>
      </c>
      <c r="F61" s="64"/>
      <c r="G61" s="64"/>
      <c r="H61" s="65"/>
      <c r="N61" s="2"/>
      <c r="O61" s="64"/>
      <c r="P61" s="64"/>
      <c r="Q61" s="64"/>
      <c r="R61" s="64"/>
      <c r="S61" s="65"/>
    </row>
    <row r="62" spans="5:19">
      <c r="N62" s="2"/>
    </row>
    <row r="63" spans="5:19">
      <c r="E63" s="37" t="s">
        <v>945</v>
      </c>
      <c r="N63" s="2"/>
      <c r="O63" s="37"/>
    </row>
    <row r="64" spans="5:19"/>
    <row r="65" spans="3:20"/>
    <row r="66" spans="3:20">
      <c r="D66" s="98">
        <v>277010701005462</v>
      </c>
      <c r="E66" s="99"/>
      <c r="N66" s="80" t="s">
        <v>946</v>
      </c>
      <c r="O66" s="81"/>
      <c r="P66" s="81"/>
      <c r="Q66" s="81"/>
      <c r="R66" s="81"/>
      <c r="S66" s="82"/>
    </row>
    <row r="67" spans="3:20">
      <c r="N67" s="83"/>
      <c r="O67" s="84"/>
      <c r="P67" s="84"/>
      <c r="Q67" s="84"/>
      <c r="R67" s="84"/>
      <c r="S67" s="85"/>
    </row>
    <row r="68" spans="3:20">
      <c r="N68" s="83"/>
      <c r="O68" s="84"/>
      <c r="P68" s="84"/>
      <c r="Q68" s="84"/>
      <c r="R68" s="84"/>
      <c r="S68" s="85"/>
    </row>
    <row r="69" spans="3:20" ht="12" customHeight="1">
      <c r="C69" s="97" t="str">
        <f>IF(AND(FE_SecuriteSocialeNumero="",Links_DdeImmatriculationSS=FALSE),"Vous devez obligatoirement renseigner votre n° de Sécurité Sociale ou cocher la case demande d'immatriculation","")</f>
        <v/>
      </c>
      <c r="D69" s="97"/>
      <c r="E69" s="97"/>
      <c r="F69" s="97"/>
      <c r="G69" s="97"/>
      <c r="H69" s="97"/>
      <c r="I69" s="97"/>
      <c r="J69" s="97"/>
      <c r="K69" s="97"/>
      <c r="N69" s="83"/>
      <c r="O69" s="84"/>
      <c r="P69" s="84"/>
      <c r="Q69" s="84"/>
      <c r="R69" s="84"/>
      <c r="S69" s="85"/>
    </row>
    <row r="70" spans="3:20">
      <c r="C70" s="97"/>
      <c r="D70" s="97"/>
      <c r="E70" s="97"/>
      <c r="F70" s="97"/>
      <c r="G70" s="97"/>
      <c r="H70" s="97"/>
      <c r="I70" s="97"/>
      <c r="J70" s="97"/>
      <c r="K70" s="97"/>
      <c r="N70" s="86"/>
      <c r="O70" s="87"/>
      <c r="P70" s="87"/>
      <c r="Q70" s="87"/>
      <c r="R70" s="87"/>
      <c r="S70" s="88"/>
    </row>
    <row r="71" spans="3:20"/>
    <row r="72" spans="3:20"/>
    <row r="73" spans="3:20"/>
    <row r="74" spans="3:20" ht="6.75" customHeight="1">
      <c r="C74" s="14"/>
      <c r="D74" s="14"/>
      <c r="E74" s="14"/>
      <c r="F74" s="14"/>
      <c r="G74" s="14"/>
      <c r="H74" s="14"/>
      <c r="I74" s="14"/>
      <c r="J74" s="14"/>
      <c r="K74" s="14"/>
      <c r="L74" s="14"/>
      <c r="M74" s="14"/>
      <c r="N74" s="14"/>
      <c r="O74" s="14"/>
      <c r="P74" s="14"/>
      <c r="Q74" s="14"/>
      <c r="R74" s="14"/>
      <c r="S74" s="14"/>
      <c r="T74" s="14"/>
    </row>
    <row r="75" spans="3:20"/>
    <row r="76" spans="3:20">
      <c r="H76" s="11"/>
    </row>
    <row r="77" spans="3:20"/>
    <row r="78" spans="3:20">
      <c r="C78" s="100" t="s">
        <v>55</v>
      </c>
      <c r="D78" s="101"/>
      <c r="E78" s="16" t="s">
        <v>768</v>
      </c>
      <c r="J78" s="55" t="s">
        <v>769</v>
      </c>
      <c r="K78" s="55"/>
      <c r="L78" s="55"/>
      <c r="N78" s="55" t="s">
        <v>779</v>
      </c>
      <c r="O78" s="55"/>
      <c r="P78" s="55"/>
      <c r="Q78" s="55" t="s">
        <v>780</v>
      </c>
      <c r="R78" s="55"/>
      <c r="S78" s="16" t="s">
        <v>781</v>
      </c>
    </row>
    <row r="79" spans="3:20" ht="12.75" customHeight="1">
      <c r="C79" s="39" t="s">
        <v>77</v>
      </c>
      <c r="D79" s="45" t="str">
        <f>IF(FE_Diplome1="","",VLOOKUP(FE_Diplome1,Diplomes!A:E,2,FALSE))</f>
        <v>AUTRET</v>
      </c>
      <c r="E79" s="40">
        <v>2018</v>
      </c>
      <c r="G79" s="78" t="s">
        <v>776</v>
      </c>
      <c r="H79" s="78"/>
      <c r="I79" s="78"/>
      <c r="J79" s="56" t="s">
        <v>773</v>
      </c>
      <c r="K79" s="56"/>
      <c r="L79" s="56"/>
      <c r="N79" s="91"/>
      <c r="O79" s="91"/>
      <c r="P79" s="91"/>
      <c r="Q79" s="92"/>
      <c r="R79" s="92"/>
      <c r="S79" s="92"/>
    </row>
    <row r="80" spans="3:20" ht="12.75" customHeight="1">
      <c r="C80" s="39"/>
      <c r="D80" s="45" t="str">
        <f>IF(FE_Diplome2="","",VLOOKUP(FE_Diplome2,Diplomes!A:E,2,FALSE))</f>
        <v/>
      </c>
      <c r="E80" s="40"/>
      <c r="G80" s="78" t="s">
        <v>777</v>
      </c>
      <c r="H80" s="78"/>
      <c r="I80" s="78"/>
      <c r="J80" s="56"/>
      <c r="K80" s="56"/>
      <c r="L80" s="56"/>
      <c r="N80" s="91"/>
      <c r="O80" s="91"/>
      <c r="P80" s="91"/>
      <c r="Q80" s="92"/>
      <c r="R80" s="92"/>
      <c r="S80" s="92"/>
    </row>
    <row r="81" spans="3:19" ht="12.75" customHeight="1">
      <c r="C81" s="39"/>
      <c r="D81" s="45" t="str">
        <f>IF(FE_Diplome3="","",VLOOKUP(FE_Diplome3,Diplomes!A:E,2,FALSE))</f>
        <v/>
      </c>
      <c r="E81" s="40"/>
      <c r="G81" s="78" t="s">
        <v>778</v>
      </c>
      <c r="H81" s="78"/>
      <c r="I81" s="78"/>
      <c r="J81" s="56"/>
      <c r="K81" s="56"/>
      <c r="L81" s="56"/>
      <c r="N81" s="91"/>
      <c r="O81" s="91"/>
      <c r="P81" s="91"/>
      <c r="Q81" s="92"/>
      <c r="R81" s="92"/>
      <c r="S81" s="92"/>
    </row>
    <row r="82" spans="3:19" ht="12.75" customHeight="1">
      <c r="C82" s="39"/>
      <c r="D82" s="45" t="str">
        <f>IF(FE_Diplome4="","",VLOOKUP(FE_Diplome4,Diplomes!A:E,2,FALSE))</f>
        <v/>
      </c>
      <c r="E82" s="40"/>
      <c r="G82" s="79"/>
      <c r="H82" s="79"/>
      <c r="I82" s="79"/>
      <c r="J82" s="56"/>
      <c r="K82" s="56"/>
      <c r="L82" s="56"/>
      <c r="N82" s="91"/>
      <c r="O82" s="91"/>
      <c r="P82" s="91"/>
      <c r="Q82" s="92"/>
      <c r="R82" s="92"/>
      <c r="S82" s="92"/>
    </row>
    <row r="83" spans="3:19">
      <c r="N83" s="91"/>
      <c r="O83" s="91"/>
      <c r="P83" s="91"/>
      <c r="Q83" s="92"/>
      <c r="R83" s="92"/>
      <c r="S83" s="92"/>
    </row>
    <row r="84" spans="3:19"/>
    <row r="85" spans="3:19">
      <c r="E85" s="21" t="s">
        <v>947</v>
      </c>
      <c r="K85" s="93" t="s">
        <v>947</v>
      </c>
      <c r="L85" s="94"/>
    </row>
    <row r="86" spans="3:19"/>
    <row r="87" spans="3:19">
      <c r="E87" s="41">
        <v>33769</v>
      </c>
      <c r="K87" s="95">
        <v>36332</v>
      </c>
      <c r="L87" s="96"/>
      <c r="S87" s="38"/>
    </row>
    <row r="88" spans="3:19">
      <c r="E88" s="15"/>
      <c r="K88" s="15"/>
      <c r="L88" s="15"/>
    </row>
    <row r="89" spans="3:19">
      <c r="E89" s="15"/>
      <c r="K89" s="15"/>
      <c r="L89" s="15"/>
    </row>
    <row r="90" spans="3:19"/>
    <row r="91" spans="3:19">
      <c r="D91" s="2"/>
    </row>
    <row r="92" spans="3:19">
      <c r="E92" s="21"/>
      <c r="K92" s="95"/>
      <c r="L92" s="96"/>
    </row>
    <row r="93" spans="3:19"/>
    <row r="94" spans="3:19"/>
    <row r="95" spans="3:19">
      <c r="E95" s="20"/>
    </row>
    <row r="96" spans="3:19"/>
    <row r="97" spans="5:19">
      <c r="E97" s="69"/>
      <c r="F97" s="69"/>
      <c r="G97" s="69"/>
      <c r="H97" s="69"/>
      <c r="I97" s="69"/>
      <c r="J97" s="69"/>
      <c r="K97" s="69"/>
      <c r="L97" s="69"/>
      <c r="M97" s="70"/>
    </row>
    <row r="98" spans="5:19"/>
    <row r="99" spans="5:19"/>
    <row r="100" spans="5:19">
      <c r="E100" s="71"/>
      <c r="F100" s="71"/>
      <c r="G100" s="71"/>
      <c r="H100" s="71"/>
      <c r="I100" s="71"/>
      <c r="J100" s="71"/>
      <c r="K100" s="71"/>
      <c r="L100" s="71"/>
      <c r="M100" s="71"/>
      <c r="N100" s="71"/>
      <c r="O100" s="72"/>
      <c r="P100" s="12"/>
    </row>
    <row r="101" spans="5:19"/>
    <row r="102" spans="5:19">
      <c r="E102" s="71"/>
      <c r="F102" s="71"/>
      <c r="G102" s="71"/>
      <c r="H102" s="71"/>
      <c r="I102" s="71"/>
      <c r="J102" s="71"/>
      <c r="K102" s="71"/>
      <c r="L102" s="71"/>
      <c r="M102" s="71"/>
      <c r="N102" s="71"/>
      <c r="O102" s="72"/>
      <c r="P102" s="12"/>
    </row>
    <row r="103" spans="5:19"/>
    <row r="104" spans="5:19"/>
    <row r="105" spans="5:19"/>
    <row r="106" spans="5:19"/>
    <row r="107" spans="5:19"/>
    <row r="108" spans="5:19">
      <c r="E108" s="69" t="s">
        <v>793</v>
      </c>
      <c r="F108" s="69"/>
      <c r="G108" s="69"/>
      <c r="H108" s="69"/>
      <c r="I108" s="69"/>
      <c r="J108" s="69"/>
      <c r="K108" s="69"/>
      <c r="L108" s="69"/>
      <c r="M108" s="70"/>
    </row>
    <row r="109" spans="5:19"/>
    <row r="110" spans="5:19">
      <c r="E110" s="71" t="s">
        <v>948</v>
      </c>
      <c r="F110" s="71"/>
      <c r="G110" s="71"/>
      <c r="H110" s="71"/>
      <c r="I110" s="71"/>
      <c r="J110" s="71"/>
      <c r="K110" s="71"/>
      <c r="L110" s="71"/>
      <c r="M110" s="71"/>
      <c r="N110" s="71"/>
      <c r="O110" s="71"/>
      <c r="P110" s="72"/>
    </row>
    <row r="111" spans="5:19"/>
    <row r="112" spans="5:19">
      <c r="E112" s="71" t="s">
        <v>949</v>
      </c>
      <c r="F112" s="71"/>
      <c r="G112" s="71"/>
      <c r="H112" s="71"/>
      <c r="I112" s="71"/>
      <c r="J112" s="71"/>
      <c r="K112" s="71"/>
      <c r="L112" s="71"/>
      <c r="M112" s="71"/>
      <c r="N112" s="71"/>
      <c r="O112" s="71"/>
      <c r="P112" s="71"/>
      <c r="Q112" s="71"/>
      <c r="R112" s="71"/>
      <c r="S112" s="72"/>
    </row>
    <row r="113" spans="5:15"/>
    <row r="114" spans="5:15"/>
    <row r="115" spans="5:15">
      <c r="E115" s="44">
        <v>45261</v>
      </c>
    </row>
    <row r="116" spans="5:15"/>
    <row r="117" spans="5:15">
      <c r="E117" s="71"/>
      <c r="F117" s="71"/>
      <c r="G117" s="71"/>
      <c r="H117" s="71"/>
      <c r="I117" s="72"/>
      <c r="O117" s="19">
        <v>42856</v>
      </c>
    </row>
    <row r="118" spans="5:15"/>
    <row r="119" spans="5:15"/>
    <row r="120" spans="5:15">
      <c r="E120" s="71" t="s">
        <v>950</v>
      </c>
      <c r="F120" s="71"/>
      <c r="G120" s="71"/>
      <c r="H120" s="71"/>
      <c r="I120" s="71"/>
      <c r="J120" s="71"/>
      <c r="K120" s="72"/>
    </row>
    <row r="121" spans="5:15"/>
    <row r="122" spans="5:15"/>
    <row r="123" spans="5:15"/>
    <row r="124" spans="5:15"/>
    <row r="125" spans="5:15"/>
    <row r="126" spans="5:15"/>
    <row r="127" spans="5:15" ht="21" customHeight="1">
      <c r="I127" s="102">
        <v>44901</v>
      </c>
      <c r="J127" s="102"/>
      <c r="K127" s="103"/>
    </row>
    <row r="128" spans="5:15"/>
    <row r="129" spans="3:6"/>
    <row r="130" spans="3:6" ht="17.25" customHeight="1">
      <c r="C130" s="104" t="s">
        <v>803</v>
      </c>
      <c r="D130" s="105"/>
      <c r="E130" s="108" t="s">
        <v>804</v>
      </c>
      <c r="F130" s="108"/>
    </row>
    <row r="131" spans="3:6" ht="82.5" customHeight="1">
      <c r="C131" s="106" t="s">
        <v>951</v>
      </c>
      <c r="D131" s="107"/>
      <c r="E131" s="109"/>
      <c r="F131" s="110"/>
    </row>
    <row r="132" spans="3:6"/>
    <row r="133" spans="3:6"/>
    <row r="134" spans="3:6"/>
    <row r="135" spans="3:6"/>
    <row r="136" spans="3:6"/>
    <row r="137" spans="3:6"/>
    <row r="138" spans="3:6"/>
    <row r="139" spans="3:6"/>
    <row r="140" spans="3:6"/>
  </sheetData>
  <sheetProtection password="C300" sheet="1" objects="1" scenarios="1"/>
  <mergeCells count="75">
    <mergeCell ref="I127:K127"/>
    <mergeCell ref="C130:D130"/>
    <mergeCell ref="C131:D131"/>
    <mergeCell ref="E130:F130"/>
    <mergeCell ref="E131:F131"/>
    <mergeCell ref="F43:G43"/>
    <mergeCell ref="F44:G44"/>
    <mergeCell ref="C69:K70"/>
    <mergeCell ref="E59:F59"/>
    <mergeCell ref="G79:I79"/>
    <mergeCell ref="D66:E66"/>
    <mergeCell ref="C78:D78"/>
    <mergeCell ref="N66:S70"/>
    <mergeCell ref="O55:P55"/>
    <mergeCell ref="O61:S61"/>
    <mergeCell ref="O59:P59"/>
    <mergeCell ref="E117:I117"/>
    <mergeCell ref="E112:S112"/>
    <mergeCell ref="E100:O100"/>
    <mergeCell ref="E102:O102"/>
    <mergeCell ref="J79:L79"/>
    <mergeCell ref="J80:L80"/>
    <mergeCell ref="N79:P83"/>
    <mergeCell ref="Q79:R83"/>
    <mergeCell ref="S79:S83"/>
    <mergeCell ref="K85:L85"/>
    <mergeCell ref="K87:L87"/>
    <mergeCell ref="K92:L92"/>
    <mergeCell ref="E120:K120"/>
    <mergeCell ref="D11:E11"/>
    <mergeCell ref="D13:E13"/>
    <mergeCell ref="D17:E17"/>
    <mergeCell ref="D19:E19"/>
    <mergeCell ref="D21:H21"/>
    <mergeCell ref="D23:H23"/>
    <mergeCell ref="D25:E25"/>
    <mergeCell ref="D29:E29"/>
    <mergeCell ref="G80:I80"/>
    <mergeCell ref="G81:I81"/>
    <mergeCell ref="G82:I82"/>
    <mergeCell ref="F39:G39"/>
    <mergeCell ref="F40:G40"/>
    <mergeCell ref="E108:M108"/>
    <mergeCell ref="E110:P110"/>
    <mergeCell ref="E97:M97"/>
    <mergeCell ref="M11:N11"/>
    <mergeCell ref="Q11:S11"/>
    <mergeCell ref="M13:N13"/>
    <mergeCell ref="M15:N15"/>
    <mergeCell ref="M19:N19"/>
    <mergeCell ref="M21:N21"/>
    <mergeCell ref="O39:Q39"/>
    <mergeCell ref="R39:S39"/>
    <mergeCell ref="O40:Q40"/>
    <mergeCell ref="R40:S40"/>
    <mergeCell ref="F41:G41"/>
    <mergeCell ref="F42:G42"/>
    <mergeCell ref="H39:I39"/>
    <mergeCell ref="H40:I40"/>
    <mergeCell ref="H41:I41"/>
    <mergeCell ref="H42:I42"/>
    <mergeCell ref="H43:I43"/>
    <mergeCell ref="H44:I44"/>
    <mergeCell ref="O43:Q43"/>
    <mergeCell ref="R43:S43"/>
    <mergeCell ref="R45:S45"/>
    <mergeCell ref="O44:Q44"/>
    <mergeCell ref="R44:S44"/>
    <mergeCell ref="R46:S46"/>
    <mergeCell ref="E61:H61"/>
    <mergeCell ref="N78:P78"/>
    <mergeCell ref="Q78:R78"/>
    <mergeCell ref="J81:L81"/>
    <mergeCell ref="J78:L78"/>
    <mergeCell ref="J82:L82"/>
  </mergeCells>
  <conditionalFormatting sqref="D66:E66">
    <cfRule type="expression" dxfId="0" priority="1">
      <formula>AND(FE_SecuriteSocialeNumero="",Links_DdeImmatriculationSS=FALSE)</formula>
    </cfRule>
  </conditionalFormatting>
  <dataValidations count="17">
    <dataValidation type="date" operator="greaterThan" allowBlank="1" showInputMessage="1" showErrorMessage="1" error="Saisir la date de naissance sour le format JJ/MM/AAAA" prompt="Saisir la date sous le format JJ/MM/AAAA" sqref="D15 H15:I15">
      <formula1>16438</formula1>
    </dataValidation>
    <dataValidation type="list" showInputMessage="1" showErrorMessage="1" sqref="S16">
      <formula1>Listes_IDType</formula1>
    </dataValidation>
    <dataValidation type="list" showInputMessage="1" showErrorMessage="1" error="Veuillez choisir une valeur dans la liste proposée" sqref="S26">
      <formula1>Listes_CategorieCOTOREP</formula1>
    </dataValidation>
    <dataValidation type="list" allowBlank="1" showInputMessage="1" showErrorMessage="1" sqref="F35:I35 D35">
      <formula1>Listes_SituationFamiliale</formula1>
    </dataValidation>
    <dataValidation type="list" showInputMessage="1" showErrorMessage="1" sqref="J40:J44">
      <formula1>"M,F"</formula1>
    </dataValidation>
    <dataValidation type="list" allowBlank="1" showInputMessage="1" showErrorMessage="1" sqref="C79:C82">
      <formula1>Diplomes_Libelle</formula1>
    </dataValidation>
    <dataValidation type="list" showInputMessage="1" showErrorMessage="1" sqref="E92">
      <formula1>"Oui,Non"</formula1>
    </dataValidation>
    <dataValidation type="list" showInputMessage="1" showErrorMessage="1" sqref="E95">
      <formula1>Listes_Apprentis</formula1>
    </dataValidation>
    <dataValidation type="list" allowBlank="1" showInputMessage="1" showErrorMessage="1" sqref="E108">
      <formula1>Listes_TypeContrat</formula1>
    </dataValidation>
    <dataValidation type="whole" allowBlank="1" showInputMessage="1" showErrorMessage="1" error="Le numéro du département doit être compris entre 01 et 99." prompt="Veuillez indiquer votre département de naissance_x000a_Le département doit être compris entre 01 et 99 (Hors France)." sqref="M17">
      <formula1>1</formula1>
      <formula2>99</formula2>
    </dataValidation>
    <dataValidation type="list" showInputMessage="1" showErrorMessage="1" sqref="F40:G40 F41:G41 F42:G42 F43:G43 F44:G44">
      <formula1>Listes_Relationship</formula1>
    </dataValidation>
    <dataValidation type="list" showInputMessage="1" showErrorMessage="1" sqref="H40:I44">
      <formula1>Listes_Charge</formula1>
    </dataValidation>
    <dataValidation type="list" showInputMessage="1" showErrorMessage="1" sqref="J79:L82">
      <formula1>Listes_Niveau</formula1>
    </dataValidation>
    <dataValidation type="list" showInputMessage="1" showErrorMessage="1" sqref="K85:L85 E85">
      <formula1>"Oui,Non"</formula1>
    </dataValidation>
    <dataValidation type="list" showInputMessage="1" showErrorMessage="1" sqref="E117:I117">
      <formula1>Listes_Professionnalisation</formula1>
    </dataValidation>
    <dataValidation type="list" showInputMessage="1" showErrorMessage="1" sqref="M15:N15">
      <formula1>Listes_Qualite</formula1>
    </dataValidation>
    <dataValidation type="textLength" allowBlank="1" showInputMessage="1" showErrorMessage="1" prompt="Le numéro de sécurité sociale doit comporter 15 chiffres dont la clé à 2 chiffres." sqref="D66:E66">
      <formula1>15</formula1>
      <formula2>15</formula2>
    </dataValidation>
  </dataValidations>
  <printOptions horizontalCentered="1" verticalCentered="1"/>
  <pageMargins left="0.27559055118110237" right="0.43307086614173229" top="0.47244094488188981" bottom="0.43307086614173229" header="0.31496062992125984" footer="0.31496062992125984"/>
  <pageSetup scale="43"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from>
                    <xdr:col>11</xdr:col>
                    <xdr:colOff>285750</xdr:colOff>
                    <xdr:row>24</xdr:row>
                    <xdr:rowOff>19050</xdr:rowOff>
                  </from>
                  <to>
                    <xdr:col>13</xdr:col>
                    <xdr:colOff>1028700</xdr:colOff>
                    <xdr:row>25</xdr:row>
                    <xdr:rowOff>85725</xdr:rowOff>
                  </to>
                </anchor>
              </controlPr>
            </control>
          </mc:Choice>
        </mc:AlternateContent>
        <mc:AlternateContent xmlns:mc="http://schemas.openxmlformats.org/markup-compatibility/2006">
          <mc:Choice Requires="x14">
            <control shapeId="1027" r:id="rId5" name="Check Box 3">
              <controlPr defaultSize="0" autoFill="0" autoLine="0" autoPict="0">
                <anchor>
                  <from>
                    <xdr:col>11</xdr:col>
                    <xdr:colOff>285750</xdr:colOff>
                    <xdr:row>25</xdr:row>
                    <xdr:rowOff>76200</xdr:rowOff>
                  </from>
                  <to>
                    <xdr:col>13</xdr:col>
                    <xdr:colOff>1028700</xdr:colOff>
                    <xdr:row>26</xdr:row>
                    <xdr:rowOff>142875</xdr:rowOff>
                  </to>
                </anchor>
              </controlPr>
            </control>
          </mc:Choice>
        </mc:AlternateContent>
        <mc:AlternateContent xmlns:mc="http://schemas.openxmlformats.org/markup-compatibility/2006">
          <mc:Choice Requires="x14">
            <control shapeId="1028" r:id="rId6" name="Check Box 4">
              <controlPr defaultSize="0" autoFill="0" autoLine="0" autoPict="0">
                <anchor>
                  <from>
                    <xdr:col>11</xdr:col>
                    <xdr:colOff>285750</xdr:colOff>
                    <xdr:row>26</xdr:row>
                    <xdr:rowOff>123825</xdr:rowOff>
                  </from>
                  <to>
                    <xdr:col>13</xdr:col>
                    <xdr:colOff>1028700</xdr:colOff>
                    <xdr:row>28</xdr:row>
                    <xdr:rowOff>38100</xdr:rowOff>
                  </to>
                </anchor>
              </controlPr>
            </control>
          </mc:Choice>
        </mc:AlternateContent>
        <mc:AlternateContent xmlns:mc="http://schemas.openxmlformats.org/markup-compatibility/2006">
          <mc:Choice Requires="x14">
            <control shapeId="1036" r:id="rId7" name="Data_Case_DdeImmatriculationSS">
              <controlPr defaultSize="0" autoFill="0" autoLine="0" autoPict="0">
                <anchor>
                  <from>
                    <xdr:col>3</xdr:col>
                    <xdr:colOff>9525</xdr:colOff>
                    <xdr:row>66</xdr:row>
                    <xdr:rowOff>66675</xdr:rowOff>
                  </from>
                  <to>
                    <xdr:col>4</xdr:col>
                    <xdr:colOff>990600</xdr:colOff>
                    <xdr:row>67</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N4"/>
  <sheetViews>
    <sheetView showGridLines="0" topLeftCell="A4" workbookViewId="0">
      <selection activeCell="A4" sqref="A4:XFD4"/>
    </sheetView>
  </sheetViews>
  <sheetFormatPr baseColWidth="10" defaultColWidth="9.140625" defaultRowHeight="15"/>
  <cols>
    <col min="1" max="1" width="7.42578125" bestFit="1" customWidth="1"/>
    <col min="2" max="2" width="10.42578125" bestFit="1" customWidth="1"/>
    <col min="3" max="3" width="13.7109375" bestFit="1" customWidth="1"/>
    <col min="4" max="4" width="17.7109375" bestFit="1" customWidth="1"/>
    <col min="5" max="5" width="7.85546875" bestFit="1" customWidth="1"/>
    <col min="6" max="6" width="15.28515625" bestFit="1" customWidth="1"/>
    <col min="7" max="7" width="18.140625" bestFit="1" customWidth="1"/>
    <col min="8" max="8" width="23" style="25" bestFit="1" customWidth="1"/>
    <col min="9" max="9" width="25" style="25" bestFit="1" customWidth="1"/>
    <col min="10" max="10" width="17" style="25" bestFit="1" customWidth="1"/>
    <col min="11" max="11" width="11" bestFit="1" customWidth="1"/>
    <col min="12" max="12" width="17" bestFit="1" customWidth="1"/>
    <col min="13" max="13" width="24.85546875" bestFit="1" customWidth="1"/>
    <col min="14" max="14" width="16.85546875" bestFit="1" customWidth="1"/>
    <col min="15" max="15" width="17.42578125" bestFit="1" customWidth="1"/>
    <col min="16" max="16" width="20" bestFit="1" customWidth="1"/>
    <col min="17" max="17" width="15.5703125" bestFit="1" customWidth="1"/>
    <col min="18" max="18" width="6" bestFit="1" customWidth="1"/>
    <col min="19" max="19" width="6.85546875" bestFit="1" customWidth="1"/>
    <col min="20" max="20" width="13.140625" bestFit="1" customWidth="1"/>
    <col min="21" max="21" width="12.7109375" bestFit="1" customWidth="1"/>
    <col min="22" max="22" width="16.28515625" bestFit="1" customWidth="1"/>
    <col min="23" max="23" width="11.140625" bestFit="1" customWidth="1"/>
    <col min="24" max="24" width="20.140625" bestFit="1" customWidth="1"/>
    <col min="25" max="25" width="19.5703125" bestFit="1" customWidth="1"/>
    <col min="26" max="26" width="18.7109375" bestFit="1" customWidth="1"/>
    <col min="27" max="27" width="15.28515625" bestFit="1" customWidth="1"/>
    <col min="28" max="28" width="15.42578125" style="25" bestFit="1" customWidth="1"/>
    <col min="29" max="30" width="14.28515625" bestFit="1" customWidth="1"/>
    <col min="31" max="31" width="10.85546875" bestFit="1" customWidth="1"/>
    <col min="32" max="32" width="14.140625" style="25" bestFit="1" customWidth="1"/>
    <col min="33" max="33" width="16.5703125" customWidth="1"/>
    <col min="34" max="34" width="10.85546875" bestFit="1" customWidth="1"/>
    <col min="35" max="35" width="15.5703125" bestFit="1" customWidth="1"/>
    <col min="36" max="36" width="14.28515625" bestFit="1" customWidth="1"/>
    <col min="37" max="37" width="10.85546875" bestFit="1" customWidth="1"/>
    <col min="38" max="38" width="14.140625" style="25" bestFit="1" customWidth="1"/>
    <col min="39" max="39" width="16.5703125" customWidth="1"/>
    <col min="40" max="40" width="10.85546875" bestFit="1" customWidth="1"/>
    <col min="41" max="41" width="15.5703125" bestFit="1" customWidth="1"/>
    <col min="42" max="42" width="14.28515625" bestFit="1" customWidth="1"/>
    <col min="43" max="43" width="11.140625" bestFit="1" customWidth="1"/>
    <col min="44" max="44" width="14.140625" style="25" bestFit="1" customWidth="1"/>
    <col min="45" max="45" width="16.5703125" customWidth="1"/>
    <col min="46" max="46" width="10.85546875" bestFit="1" customWidth="1"/>
    <col min="47" max="47" width="15.5703125" bestFit="1" customWidth="1"/>
    <col min="48" max="48" width="14.28515625" bestFit="1" customWidth="1"/>
    <col min="49" max="49" width="10.85546875" bestFit="1" customWidth="1"/>
    <col min="50" max="50" width="14.140625" style="25" bestFit="1" customWidth="1"/>
    <col min="51" max="51" width="16.5703125" customWidth="1"/>
    <col min="52" max="52" width="10.85546875" bestFit="1" customWidth="1"/>
    <col min="53" max="53" width="15.5703125" bestFit="1" customWidth="1"/>
    <col min="54" max="54" width="14.28515625" bestFit="1" customWidth="1"/>
    <col min="55" max="55" width="10.85546875" bestFit="1" customWidth="1"/>
    <col min="56" max="56" width="14.140625" style="25" bestFit="1" customWidth="1"/>
    <col min="57" max="57" width="16.5703125" customWidth="1"/>
    <col min="58" max="58" width="10.85546875" bestFit="1" customWidth="1"/>
    <col min="59" max="59" width="15.5703125" bestFit="1" customWidth="1"/>
    <col min="60" max="60" width="14.5703125" bestFit="1" customWidth="1"/>
    <col min="61" max="61" width="9.85546875" bestFit="1" customWidth="1"/>
    <col min="62" max="62" width="10.42578125" bestFit="1" customWidth="1"/>
    <col min="63" max="63" width="14.5703125" bestFit="1" customWidth="1"/>
    <col min="64" max="64" width="10.85546875" bestFit="1" customWidth="1"/>
    <col min="65" max="65" width="13" style="29" bestFit="1" customWidth="1"/>
    <col min="66" max="66" width="30.42578125" style="29" bestFit="1" customWidth="1"/>
    <col min="67" max="67" width="36.85546875" style="33" bestFit="1" customWidth="1"/>
    <col min="68" max="68" width="12.28515625" style="33" bestFit="1" customWidth="1"/>
    <col min="69" max="69" width="7.140625" style="33" bestFit="1" customWidth="1"/>
    <col min="70" max="70" width="13" style="33" bestFit="1" customWidth="1"/>
    <col min="71" max="71" width="12" style="33" bestFit="1" customWidth="1"/>
    <col min="72" max="72" width="11.28515625" style="33" customWidth="1"/>
    <col min="73" max="73" width="9" style="33" bestFit="1" customWidth="1"/>
    <col min="74" max="74" width="13.5703125" style="33" bestFit="1" customWidth="1"/>
    <col min="75" max="75" width="8.5703125" style="33" bestFit="1" customWidth="1"/>
    <col min="76" max="76" width="9.85546875" style="33" bestFit="1" customWidth="1"/>
    <col min="77" max="77" width="13" style="33" bestFit="1" customWidth="1"/>
    <col min="78" max="78" width="8.5703125" style="33" bestFit="1" customWidth="1"/>
    <col min="79" max="79" width="31.7109375" style="35" customWidth="1"/>
    <col min="80" max="80" width="9.5703125" style="33" bestFit="1" customWidth="1"/>
    <col min="81" max="81" width="8.140625" style="33" bestFit="1" customWidth="1"/>
    <col min="86" max="86" width="18.42578125" bestFit="1" customWidth="1"/>
    <col min="90" max="90" width="29.42578125" bestFit="1" customWidth="1"/>
    <col min="91" max="91" width="23" bestFit="1" customWidth="1"/>
    <col min="92" max="92" width="23.85546875" bestFit="1" customWidth="1"/>
    <col min="94" max="94" width="11.140625" style="25" bestFit="1" customWidth="1"/>
    <col min="96" max="96" width="10.7109375" style="25" bestFit="1" customWidth="1"/>
    <col min="97" max="97" width="15.140625" style="25" customWidth="1"/>
    <col min="98" max="105" width="15.140625" customWidth="1"/>
    <col min="106" max="106" width="15.140625" style="43" customWidth="1"/>
    <col min="107" max="108" width="15.140625" customWidth="1"/>
    <col min="109" max="109" width="15.140625" style="25" customWidth="1"/>
    <col min="110" max="113" width="21" customWidth="1"/>
    <col min="117" max="118" width="10.7109375" style="25" bestFit="1" customWidth="1"/>
  </cols>
  <sheetData>
    <row r="1" spans="1:118" ht="26.25" hidden="1">
      <c r="A1" s="118" t="s">
        <v>919</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c r="CX1" s="118"/>
      <c r="CY1" s="118"/>
      <c r="CZ1" s="118"/>
      <c r="DA1" s="118"/>
      <c r="DB1" s="118"/>
      <c r="DC1" s="118"/>
      <c r="DD1" s="118"/>
      <c r="DE1" s="118"/>
      <c r="DF1" s="111" t="s">
        <v>924</v>
      </c>
      <c r="DG1" s="111"/>
      <c r="DH1" s="111"/>
      <c r="DI1" s="111"/>
      <c r="DJ1" s="111"/>
      <c r="DK1" s="111"/>
      <c r="DL1" s="111"/>
      <c r="DM1" s="111"/>
      <c r="DN1" s="111"/>
    </row>
    <row r="2" spans="1:118" s="1" customFormat="1" ht="18.75" hidden="1">
      <c r="A2" s="112" t="s">
        <v>805</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3" t="s">
        <v>832</v>
      </c>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4" t="s">
        <v>887</v>
      </c>
      <c r="BP2" s="114"/>
      <c r="BQ2" s="114"/>
      <c r="BR2" s="114"/>
      <c r="BS2" s="114"/>
      <c r="BT2" s="114"/>
      <c r="BU2" s="114"/>
      <c r="BV2" s="114"/>
      <c r="BW2" s="114"/>
      <c r="BX2" s="114"/>
      <c r="BY2" s="114"/>
      <c r="BZ2" s="114"/>
      <c r="CA2" s="114"/>
      <c r="CB2" s="114"/>
      <c r="CC2" s="114"/>
      <c r="CD2" s="115" t="s">
        <v>915</v>
      </c>
      <c r="CE2" s="115"/>
      <c r="CF2" s="115"/>
      <c r="CG2" s="115"/>
      <c r="CH2" s="115"/>
      <c r="CI2" s="115"/>
      <c r="CJ2" s="115"/>
      <c r="CK2" s="115"/>
      <c r="CL2" s="115"/>
      <c r="CM2" s="115"/>
      <c r="CN2" s="115"/>
      <c r="CO2" s="115"/>
      <c r="CP2" s="115"/>
      <c r="CQ2" s="115"/>
      <c r="CR2" s="115"/>
      <c r="CS2" s="116" t="s">
        <v>917</v>
      </c>
      <c r="CT2" s="116"/>
      <c r="CU2" s="116"/>
      <c r="CV2" s="116"/>
      <c r="CW2" s="116"/>
      <c r="CX2" s="116"/>
      <c r="CY2" s="117" t="s">
        <v>918</v>
      </c>
      <c r="CZ2" s="117"/>
      <c r="DA2" s="117"/>
      <c r="DB2" s="117"/>
      <c r="DC2" s="117"/>
      <c r="DD2" s="117"/>
      <c r="DE2" s="117"/>
      <c r="DF2" s="46" t="s">
        <v>915</v>
      </c>
      <c r="DG2" s="46"/>
      <c r="DH2" s="46"/>
      <c r="DI2" s="46"/>
      <c r="DJ2" s="46"/>
      <c r="DK2" s="46"/>
      <c r="DL2" s="46"/>
      <c r="DM2" s="47"/>
      <c r="DN2" s="47"/>
    </row>
    <row r="3" spans="1:118" s="26" customFormat="1" ht="66" hidden="1" customHeight="1">
      <c r="A3" s="26" t="s">
        <v>34</v>
      </c>
      <c r="B3" s="26" t="s">
        <v>0</v>
      </c>
      <c r="C3" s="26" t="s">
        <v>815</v>
      </c>
      <c r="D3" s="26" t="s">
        <v>806</v>
      </c>
      <c r="E3" s="26" t="s">
        <v>814</v>
      </c>
      <c r="F3" s="26" t="s">
        <v>828</v>
      </c>
      <c r="G3" s="26" t="s">
        <v>829</v>
      </c>
      <c r="H3" s="27" t="s">
        <v>831</v>
      </c>
      <c r="I3" s="27" t="s">
        <v>830</v>
      </c>
      <c r="J3" s="27" t="s">
        <v>35</v>
      </c>
      <c r="K3" s="26" t="s">
        <v>816</v>
      </c>
      <c r="L3" s="26" t="s">
        <v>807</v>
      </c>
      <c r="M3" s="26" t="s">
        <v>817</v>
      </c>
      <c r="N3" s="26" t="s">
        <v>808</v>
      </c>
      <c r="O3" s="26" t="s">
        <v>809</v>
      </c>
      <c r="P3" s="26" t="s">
        <v>810</v>
      </c>
      <c r="Q3" s="26" t="s">
        <v>811</v>
      </c>
      <c r="R3" s="26" t="s">
        <v>812</v>
      </c>
      <c r="S3" s="26" t="s">
        <v>813</v>
      </c>
      <c r="T3" s="26" t="s">
        <v>818</v>
      </c>
      <c r="U3" s="26" t="s">
        <v>819</v>
      </c>
      <c r="V3" s="26" t="s">
        <v>820</v>
      </c>
      <c r="W3" s="26" t="s">
        <v>821</v>
      </c>
      <c r="X3" s="26" t="s">
        <v>822</v>
      </c>
      <c r="Y3" s="26" t="s">
        <v>823</v>
      </c>
      <c r="Z3" s="26" t="s">
        <v>824</v>
      </c>
      <c r="AA3" s="26" t="s">
        <v>832</v>
      </c>
      <c r="AB3" s="27" t="s">
        <v>833</v>
      </c>
      <c r="AC3" s="26" t="s">
        <v>834</v>
      </c>
      <c r="AD3" s="26" t="s">
        <v>835</v>
      </c>
      <c r="AE3" s="26" t="s">
        <v>836</v>
      </c>
      <c r="AF3" s="27" t="s">
        <v>837</v>
      </c>
      <c r="AG3" s="26" t="s">
        <v>838</v>
      </c>
      <c r="AH3" s="26" t="s">
        <v>839</v>
      </c>
      <c r="AI3" s="26" t="s">
        <v>840</v>
      </c>
      <c r="AJ3" s="26" t="s">
        <v>841</v>
      </c>
      <c r="AK3" s="26" t="s">
        <v>842</v>
      </c>
      <c r="AL3" s="27" t="s">
        <v>843</v>
      </c>
      <c r="AM3" s="26" t="s">
        <v>844</v>
      </c>
      <c r="AN3" s="26" t="s">
        <v>845</v>
      </c>
      <c r="AO3" s="26" t="s">
        <v>846</v>
      </c>
      <c r="AP3" s="26" t="s">
        <v>847</v>
      </c>
      <c r="AQ3" s="26" t="s">
        <v>848</v>
      </c>
      <c r="AR3" s="27" t="s">
        <v>849</v>
      </c>
      <c r="AS3" s="26" t="s">
        <v>850</v>
      </c>
      <c r="AT3" s="26" t="s">
        <v>851</v>
      </c>
      <c r="AU3" s="26" t="s">
        <v>852</v>
      </c>
      <c r="AV3" s="26" t="s">
        <v>853</v>
      </c>
      <c r="AW3" s="26" t="s">
        <v>854</v>
      </c>
      <c r="AX3" s="27" t="s">
        <v>855</v>
      </c>
      <c r="AY3" s="26" t="s">
        <v>856</v>
      </c>
      <c r="AZ3" s="26" t="s">
        <v>857</v>
      </c>
      <c r="BA3" s="26" t="s">
        <v>858</v>
      </c>
      <c r="BB3" s="26" t="s">
        <v>859</v>
      </c>
      <c r="BC3" s="26" t="s">
        <v>860</v>
      </c>
      <c r="BD3" s="27" t="s">
        <v>861</v>
      </c>
      <c r="BE3" s="26" t="s">
        <v>862</v>
      </c>
      <c r="BF3" s="26" t="s">
        <v>863</v>
      </c>
      <c r="BG3" s="26" t="s">
        <v>864</v>
      </c>
      <c r="BH3" s="26" t="s">
        <v>865</v>
      </c>
      <c r="BI3" s="26" t="s">
        <v>866</v>
      </c>
      <c r="BJ3" s="26" t="s">
        <v>867</v>
      </c>
      <c r="BK3" s="26" t="s">
        <v>868</v>
      </c>
      <c r="BL3" s="26" t="s">
        <v>869</v>
      </c>
      <c r="BM3" s="28" t="s">
        <v>870</v>
      </c>
      <c r="BN3" s="28" t="s">
        <v>871</v>
      </c>
      <c r="BO3" s="32" t="s">
        <v>872</v>
      </c>
      <c r="BP3" s="32" t="s">
        <v>873</v>
      </c>
      <c r="BQ3" s="32" t="s">
        <v>874</v>
      </c>
      <c r="BR3" s="32" t="s">
        <v>875</v>
      </c>
      <c r="BS3" s="32" t="s">
        <v>876</v>
      </c>
      <c r="BT3" s="32" t="s">
        <v>877</v>
      </c>
      <c r="BU3" s="32" t="s">
        <v>878</v>
      </c>
      <c r="BV3" s="32" t="s">
        <v>879</v>
      </c>
      <c r="BW3" s="32" t="s">
        <v>880</v>
      </c>
      <c r="BX3" s="32" t="s">
        <v>881</v>
      </c>
      <c r="BY3" s="32" t="s">
        <v>882</v>
      </c>
      <c r="BZ3" s="32" t="s">
        <v>883</v>
      </c>
      <c r="CA3" s="34" t="s">
        <v>884</v>
      </c>
      <c r="CB3" s="32" t="s">
        <v>885</v>
      </c>
      <c r="CC3" s="32" t="s">
        <v>886</v>
      </c>
      <c r="CD3" s="26" t="s">
        <v>888</v>
      </c>
      <c r="CE3" s="26" t="s">
        <v>889</v>
      </c>
      <c r="CF3" s="26" t="s">
        <v>890</v>
      </c>
      <c r="CG3" s="26" t="s">
        <v>891</v>
      </c>
      <c r="CH3" s="26" t="s">
        <v>892</v>
      </c>
      <c r="CI3" s="26" t="s">
        <v>893</v>
      </c>
      <c r="CJ3" s="26" t="s">
        <v>894</v>
      </c>
      <c r="CK3" s="26" t="s">
        <v>895</v>
      </c>
      <c r="CL3" s="26" t="s">
        <v>896</v>
      </c>
      <c r="CM3" s="26" t="s">
        <v>897</v>
      </c>
      <c r="CN3" s="26" t="s">
        <v>898</v>
      </c>
      <c r="CO3" s="26" t="s">
        <v>899</v>
      </c>
      <c r="CP3" s="27" t="s">
        <v>900</v>
      </c>
      <c r="CQ3" s="26" t="s">
        <v>901</v>
      </c>
      <c r="CR3" s="27" t="s">
        <v>902</v>
      </c>
      <c r="CS3" s="27" t="s">
        <v>903</v>
      </c>
      <c r="CT3" s="26" t="s">
        <v>904</v>
      </c>
      <c r="CU3" s="26" t="s">
        <v>905</v>
      </c>
      <c r="CV3" s="26" t="s">
        <v>906</v>
      </c>
      <c r="CW3" s="26" t="s">
        <v>907</v>
      </c>
      <c r="CX3" s="26" t="s">
        <v>916</v>
      </c>
      <c r="CY3" s="26" t="s">
        <v>908</v>
      </c>
      <c r="CZ3" s="26" t="s">
        <v>909</v>
      </c>
      <c r="DA3" s="26" t="s">
        <v>910</v>
      </c>
      <c r="DB3" s="42" t="s">
        <v>911</v>
      </c>
      <c r="DC3" s="26" t="s">
        <v>912</v>
      </c>
      <c r="DD3" s="26" t="s">
        <v>913</v>
      </c>
      <c r="DE3" s="27" t="s">
        <v>914</v>
      </c>
      <c r="DF3" s="26" t="s">
        <v>920</v>
      </c>
      <c r="DG3" s="26" t="s">
        <v>921</v>
      </c>
      <c r="DH3" s="26" t="s">
        <v>922</v>
      </c>
      <c r="DI3" s="26" t="s">
        <v>923</v>
      </c>
      <c r="DJ3" s="26" t="s">
        <v>925</v>
      </c>
      <c r="DK3" s="26" t="s">
        <v>926</v>
      </c>
      <c r="DL3" s="26" t="s">
        <v>927</v>
      </c>
      <c r="DM3" s="27" t="s">
        <v>928</v>
      </c>
      <c r="DN3" s="27" t="s">
        <v>929</v>
      </c>
    </row>
    <row r="4" spans="1:118" s="48" customFormat="1">
      <c r="A4" s="48" t="str">
        <f>FE_Nom</f>
        <v>PHOEUNG</v>
      </c>
      <c r="B4" s="48" t="str">
        <f>FE_Prenom</f>
        <v>GENEVIEVE</v>
      </c>
      <c r="C4" s="48" t="str">
        <f>FE_Qualite</f>
        <v>Madame</v>
      </c>
      <c r="D4" s="48">
        <f>FE_NomJeuneFille</f>
        <v>0</v>
      </c>
      <c r="E4" s="48">
        <f>FE_NomUsage</f>
        <v>0</v>
      </c>
      <c r="F4" s="48">
        <f>FE_TypeCarte</f>
        <v>0</v>
      </c>
      <c r="G4" s="48">
        <f>FE_CarteSej</f>
        <v>0</v>
      </c>
      <c r="H4" s="49">
        <f>FE_DateEmissionCarteSej</f>
        <v>0</v>
      </c>
      <c r="I4" s="49">
        <f>FE_DateFinCarteSej</f>
        <v>0</v>
      </c>
      <c r="J4" s="49">
        <f>FE_DateNaissance</f>
        <v>28155</v>
      </c>
      <c r="K4" s="48" t="str">
        <f>FE_Nationalite</f>
        <v>Française</v>
      </c>
      <c r="L4" s="48" t="str">
        <f>FE_LieuNaiss</f>
        <v>Annonay</v>
      </c>
      <c r="M4" s="48">
        <f>FE_DepartementNaiss</f>
        <v>7</v>
      </c>
      <c r="N4" s="48" t="str">
        <f>FE_PaysNaiss</f>
        <v>France</v>
      </c>
      <c r="O4" s="48" t="str">
        <f>FE_AdresseDomicile</f>
        <v>28 place récluzière</v>
      </c>
      <c r="P4" s="48">
        <f>FE_ComplementAdresseDom</f>
        <v>0</v>
      </c>
      <c r="Q4" s="48" t="str">
        <f>FE_VilleDom</f>
        <v>annonay</v>
      </c>
      <c r="R4" s="48" t="str">
        <f>FE_CPDomicile</f>
        <v>07100</v>
      </c>
      <c r="S4" s="48" t="str">
        <f>FE_PaysDom</f>
        <v>France</v>
      </c>
      <c r="T4" s="52">
        <f>FE_TelPerso</f>
        <v>651862615</v>
      </c>
      <c r="U4" s="52">
        <f>FE_TelMobile</f>
        <v>0</v>
      </c>
      <c r="V4" s="48">
        <f>FE_CategorieCDAPH</f>
        <v>0</v>
      </c>
      <c r="W4" s="48">
        <f>FE_TauxInvalidite</f>
        <v>0</v>
      </c>
      <c r="X4" s="48" t="str">
        <f>IF(Links_TravHand=TRUE,"Oui","Non")</f>
        <v>Non</v>
      </c>
      <c r="Y4" s="48" t="str">
        <f>IF(Links_PensionGu=TRUE,"Oui","Non")</f>
        <v>Non</v>
      </c>
      <c r="Z4" s="48" t="str">
        <f>IF(Links_AccTrav=TRUE,"Oui","Non")</f>
        <v>Non</v>
      </c>
      <c r="AA4" s="48" t="str">
        <f>FE_SitFamille</f>
        <v>U. Lib/Wid.</v>
      </c>
      <c r="AB4" s="49">
        <f>FE_DateMariage</f>
        <v>0</v>
      </c>
      <c r="AC4" s="48">
        <f>FE_NbreEnfants</f>
        <v>0</v>
      </c>
      <c r="AD4" s="48">
        <f>FE_NomEnf1</f>
        <v>0</v>
      </c>
      <c r="AE4" s="48">
        <f>FE_PrenomEnf1</f>
        <v>0</v>
      </c>
      <c r="AF4" s="49">
        <f>FE_DateNaissEnf1</f>
        <v>0</v>
      </c>
      <c r="AG4" s="48">
        <f>FE_LienParente1</f>
        <v>0</v>
      </c>
      <c r="AH4" s="48">
        <f>FE_Charge1</f>
        <v>0</v>
      </c>
      <c r="AI4" s="48">
        <f>FE_SexeCharge1</f>
        <v>0</v>
      </c>
      <c r="AJ4" s="48">
        <f>FE_NomEnf2</f>
        <v>0</v>
      </c>
      <c r="AK4" s="48">
        <f>FE_PrenomEnf2</f>
        <v>0</v>
      </c>
      <c r="AL4" s="49">
        <f>FE_DateNaissEnf2</f>
        <v>0</v>
      </c>
      <c r="AM4" s="48">
        <f>FE_LienParente2</f>
        <v>0</v>
      </c>
      <c r="AN4" s="48">
        <f>FE_Charge2</f>
        <v>0</v>
      </c>
      <c r="AO4" s="48">
        <f>FE_SexeCharge2</f>
        <v>0</v>
      </c>
      <c r="AP4" s="48">
        <f>FE_NomEnf3</f>
        <v>0</v>
      </c>
      <c r="AQ4" s="48">
        <f>FE_PrenomEnf3</f>
        <v>0</v>
      </c>
      <c r="AR4" s="49">
        <f>FE_DateNaissEnf3</f>
        <v>0</v>
      </c>
      <c r="AS4" s="48">
        <f>FE_LienParente3</f>
        <v>0</v>
      </c>
      <c r="AT4" s="48">
        <f>FE_Charge3</f>
        <v>0</v>
      </c>
      <c r="AU4" s="48">
        <f>FE_SexeCharge3</f>
        <v>0</v>
      </c>
      <c r="AV4" s="48">
        <f>FE_NomEnf4</f>
        <v>0</v>
      </c>
      <c r="AW4" s="48">
        <f>FE_PrenomEnf4</f>
        <v>0</v>
      </c>
      <c r="AX4" s="49">
        <f>FE_DateNaissEnf4</f>
        <v>0</v>
      </c>
      <c r="AY4" s="48">
        <f>FE_LienParente4</f>
        <v>0</v>
      </c>
      <c r="AZ4" s="48">
        <f>FE_Charge4</f>
        <v>0</v>
      </c>
      <c r="BA4" s="48">
        <f>FE_SexeCharge4</f>
        <v>0</v>
      </c>
      <c r="BB4" s="48">
        <f>FE_NomEnf5</f>
        <v>0</v>
      </c>
      <c r="BC4" s="48">
        <f>FE_PrenomEnf5</f>
        <v>0</v>
      </c>
      <c r="BD4" s="49">
        <f>FE_DateNaissEnf5</f>
        <v>0</v>
      </c>
      <c r="BE4" s="48">
        <f>FE_LienParente5</f>
        <v>0</v>
      </c>
      <c r="BF4" s="48">
        <f>FE_Charge5</f>
        <v>0</v>
      </c>
      <c r="BG4" s="48">
        <f>FE_SexeCharge5</f>
        <v>0</v>
      </c>
      <c r="BH4" s="48" t="str">
        <f>FE_ConjointNom</f>
        <v>GAY</v>
      </c>
      <c r="BI4" s="48" t="str">
        <f>FE_ConjointPrenom</f>
        <v>STEPHANE</v>
      </c>
      <c r="BJ4" s="48" t="str">
        <f>FE_ConjointProfession</f>
        <v>CARISTE</v>
      </c>
      <c r="BK4" s="48" t="str">
        <f>FE_PersAccNom</f>
        <v>GAY</v>
      </c>
      <c r="BL4" s="48" t="str">
        <f>FE_PersAccPrenom</f>
        <v>STEPHANE</v>
      </c>
      <c r="BM4" s="52" t="str">
        <f>FE_PersAccTelFixe</f>
        <v>0783343135</v>
      </c>
      <c r="BN4" s="52">
        <f>FE_PersAccTelMobile</f>
        <v>0</v>
      </c>
      <c r="BO4" s="52" t="str">
        <f>FE_RefBanquePays</f>
        <v>France</v>
      </c>
      <c r="BP4" s="53">
        <f>FE_RefBanqueCode</f>
        <v>138</v>
      </c>
      <c r="BQ4" s="53" t="str">
        <f>FE_RefBanqueRIB</f>
        <v>16</v>
      </c>
      <c r="BR4" s="53" t="str">
        <f>FE_RefBanqueCompteBanque</f>
        <v>06019295865</v>
      </c>
      <c r="BS4" s="53" t="str">
        <f>FE_RefBanqueIBAN</f>
        <v>FR76 1680 7001 3806 0192 9586 516</v>
      </c>
      <c r="BT4" s="48" t="str">
        <f>FE_RefBanqueDevise</f>
        <v>EUR</v>
      </c>
      <c r="BU4" s="53">
        <f>FE_RefBanquePaysFraisPro</f>
        <v>0</v>
      </c>
      <c r="BV4" s="53">
        <f>FE_RefBanqueCodeFraisPro</f>
        <v>0</v>
      </c>
      <c r="BW4" s="53">
        <f>FE_RefBanqueRIBFraisPro</f>
        <v>0</v>
      </c>
      <c r="BX4" s="53">
        <f>FE_RefBanqueCompteBanqueFraisPro</f>
        <v>0</v>
      </c>
      <c r="BY4" s="53">
        <f>FE_RefBanqueIBANFraisPro</f>
        <v>0</v>
      </c>
      <c r="BZ4" s="53">
        <f>FE_RefBanqueDeviseFraisPro</f>
        <v>0</v>
      </c>
      <c r="CA4" s="54">
        <f>FE_SecuriteSocialeNumero</f>
        <v>277010701005462</v>
      </c>
      <c r="CB4" s="53" t="str">
        <f>IF(Links_DdeImmatriculationSS=TRUE,"Oui","Non")</f>
        <v>Non</v>
      </c>
      <c r="CC4" s="53" t="str">
        <f>FE_AdresseCPAM</f>
        <v>CPAM DE L'ARDECHE, boulevard de la République, 07100 Annonay</v>
      </c>
      <c r="CD4" s="48" t="str">
        <f>FE_Diplome1</f>
        <v>AUTRES TECHNIQUE</v>
      </c>
      <c r="CE4" s="48">
        <f>FE_DiplomeDate1</f>
        <v>2018</v>
      </c>
      <c r="CF4" s="48">
        <f>FE_Diplome2</f>
        <v>0</v>
      </c>
      <c r="CG4" s="48">
        <f>FE_DiplomeDate2</f>
        <v>0</v>
      </c>
      <c r="CH4" s="48">
        <f>FE_Diplome3</f>
        <v>0</v>
      </c>
      <c r="CI4" s="48">
        <f>FE_DiplomeDate3</f>
        <v>0</v>
      </c>
      <c r="CJ4" s="48">
        <f>FE_Diplome4</f>
        <v>0</v>
      </c>
      <c r="CK4" s="48">
        <f>FE_DiplomeDate4</f>
        <v>0</v>
      </c>
      <c r="CL4" s="48" t="str">
        <f>FE_NiveauAnglais</f>
        <v>Courant/Business Fluent</v>
      </c>
      <c r="CM4" s="48">
        <f>FE_NiveauAllemand</f>
        <v>0</v>
      </c>
      <c r="CN4" s="48">
        <f>FE_NiveauEspagnol</f>
        <v>0</v>
      </c>
      <c r="CO4" s="48" t="str">
        <f>FE_BrevetSecourisme</f>
        <v>Oui</v>
      </c>
      <c r="CP4" s="49">
        <f>FE_DiplomeSecourismeDate</f>
        <v>33769</v>
      </c>
      <c r="CQ4" s="48" t="str">
        <f>FE_PermisConduire</f>
        <v>Oui</v>
      </c>
      <c r="CR4" s="49">
        <f>FE_PermisConduireDate</f>
        <v>36332</v>
      </c>
      <c r="CS4" s="49">
        <f>FE_ContratApprDate</f>
        <v>0</v>
      </c>
      <c r="CT4" s="48">
        <f>FE_PremierContratAppr</f>
        <v>0</v>
      </c>
      <c r="CU4" s="48">
        <f>FE_ApprSituationAvant</f>
        <v>0</v>
      </c>
      <c r="CV4" s="48">
        <f>FE_IntituleFormation</f>
        <v>0</v>
      </c>
      <c r="CW4" s="48">
        <f>FE_NomAdresseEcole</f>
        <v>0</v>
      </c>
      <c r="CX4" s="48">
        <f>FE_NomAdresseCFA</f>
        <v>0</v>
      </c>
      <c r="CY4" s="48" t="str">
        <f>FE_ContratProTypeContrat</f>
        <v>Contrat initial</v>
      </c>
      <c r="CZ4" s="48" t="str">
        <f>FE_ContratProIntitule</f>
        <v>CDA Data Engineer</v>
      </c>
      <c r="DA4" s="48" t="str">
        <f>FE_ContratProNomOrga</f>
        <v>AFPA BALMA, Toulouse</v>
      </c>
      <c r="DB4" s="50">
        <f>FE_ContratProPeriodeExamens</f>
        <v>45261</v>
      </c>
      <c r="DC4" s="48">
        <f>FE_ContratProTypeSituAvant</f>
        <v>0</v>
      </c>
      <c r="DD4" s="48" t="str">
        <f>FE_ContratProDernierEmploi</f>
        <v>assistante chef de projet</v>
      </c>
      <c r="DE4" s="49">
        <f>FE_ContratProSiANPE</f>
        <v>42856</v>
      </c>
      <c r="DF4" s="48" t="str">
        <f>FE_Diplome1_Code</f>
        <v>AUTRET</v>
      </c>
      <c r="DG4" s="48" t="str">
        <f>FE_Diplome2_Code</f>
        <v/>
      </c>
      <c r="DH4" s="48" t="str">
        <f>FE_Diplome3_Code</f>
        <v/>
      </c>
      <c r="DI4" s="48" t="str">
        <f>FE_Diplome4_Code</f>
        <v/>
      </c>
      <c r="DJ4" s="48">
        <f>FE_LangueAutres</f>
        <v>0</v>
      </c>
      <c r="DK4" s="48">
        <f>FE_NiveauAutres</f>
        <v>0</v>
      </c>
      <c r="DL4" s="48">
        <f>FE_EmployeurPrecedentNom</f>
        <v>0</v>
      </c>
      <c r="DM4" s="49">
        <f>FE_EmployeurPrecedentDateEntree</f>
        <v>0</v>
      </c>
      <c r="DN4" s="49">
        <f>FE_EmployeurPrecedentDateSortie</f>
        <v>0</v>
      </c>
    </row>
  </sheetData>
  <sheetProtection password="C300" sheet="1" objects="1" scenarios="1"/>
  <mergeCells count="8">
    <mergeCell ref="DF1:DN1"/>
    <mergeCell ref="A2:Z2"/>
    <mergeCell ref="AA2:BN2"/>
    <mergeCell ref="BO2:CC2"/>
    <mergeCell ref="CD2:CR2"/>
    <mergeCell ref="CS2:CX2"/>
    <mergeCell ref="CY2:DE2"/>
    <mergeCell ref="A1:DE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S12"/>
  <sheetViews>
    <sheetView showGridLines="0" workbookViewId="0">
      <selection activeCell="S1" sqref="S1"/>
    </sheetView>
  </sheetViews>
  <sheetFormatPr baseColWidth="10" defaultRowHeight="15"/>
  <cols>
    <col min="1" max="1" width="13.7109375" bestFit="1" customWidth="1"/>
    <col min="2" max="2" width="3.28515625" customWidth="1"/>
    <col min="3" max="3" width="27.7109375" bestFit="1" customWidth="1"/>
    <col min="4" max="4" width="3.28515625" customWidth="1"/>
    <col min="5" max="5" width="24.140625" bestFit="1" customWidth="1"/>
    <col min="6" max="6" width="3.5703125" customWidth="1"/>
    <col min="7" max="7" width="23.42578125" bestFit="1" customWidth="1"/>
    <col min="8" max="8" width="3.7109375" customWidth="1"/>
    <col min="9" max="9" width="18" bestFit="1" customWidth="1"/>
    <col min="10" max="10" width="3" customWidth="1"/>
    <col min="11" max="11" width="18.28515625" bestFit="1" customWidth="1"/>
    <col min="12" max="12" width="3.85546875" customWidth="1"/>
    <col min="13" max="13" width="29.42578125" bestFit="1" customWidth="1"/>
    <col min="14" max="14" width="3.85546875" customWidth="1"/>
    <col min="15" max="15" width="40.5703125" bestFit="1" customWidth="1"/>
    <col min="16" max="16" width="4.140625" customWidth="1"/>
    <col min="17" max="17" width="76.42578125" bestFit="1" customWidth="1"/>
    <col min="18" max="18" width="4.5703125" customWidth="1"/>
    <col min="19" max="19" width="47" bestFit="1" customWidth="1"/>
  </cols>
  <sheetData>
    <row r="1" spans="1:19" s="1" customFormat="1">
      <c r="A1" s="10" t="s">
        <v>4</v>
      </c>
      <c r="C1" s="10" t="s">
        <v>14</v>
      </c>
      <c r="E1" s="10" t="s">
        <v>22</v>
      </c>
      <c r="G1" s="10" t="s">
        <v>33</v>
      </c>
      <c r="I1" s="10" t="s">
        <v>46</v>
      </c>
      <c r="K1" s="10" t="s">
        <v>47</v>
      </c>
      <c r="M1" s="10" t="s">
        <v>775</v>
      </c>
      <c r="O1" s="10" t="s">
        <v>792</v>
      </c>
      <c r="Q1" s="10" t="s">
        <v>797</v>
      </c>
      <c r="S1" s="10" t="s">
        <v>802</v>
      </c>
    </row>
    <row r="2" spans="1:19">
      <c r="C2" s="1"/>
      <c r="E2" s="1"/>
      <c r="G2" s="1"/>
      <c r="I2" s="1"/>
    </row>
    <row r="3" spans="1:19">
      <c r="A3" t="s">
        <v>1</v>
      </c>
      <c r="C3" t="s">
        <v>5</v>
      </c>
      <c r="E3" t="s">
        <v>15</v>
      </c>
      <c r="G3" t="s">
        <v>23</v>
      </c>
      <c r="I3" t="s">
        <v>40</v>
      </c>
      <c r="K3" t="s">
        <v>48</v>
      </c>
      <c r="M3" t="s">
        <v>770</v>
      </c>
      <c r="O3" t="s">
        <v>782</v>
      </c>
      <c r="Q3" t="s">
        <v>793</v>
      </c>
      <c r="S3" t="s">
        <v>798</v>
      </c>
    </row>
    <row r="4" spans="1:19">
      <c r="A4" t="s">
        <v>2</v>
      </c>
      <c r="C4" t="s">
        <v>6</v>
      </c>
      <c r="E4" t="s">
        <v>16</v>
      </c>
      <c r="G4" t="s">
        <v>24</v>
      </c>
      <c r="I4" t="s">
        <v>41</v>
      </c>
      <c r="K4" t="s">
        <v>49</v>
      </c>
      <c r="M4" t="s">
        <v>771</v>
      </c>
      <c r="O4" t="s">
        <v>783</v>
      </c>
      <c r="Q4" t="s">
        <v>794</v>
      </c>
      <c r="S4" t="s">
        <v>783</v>
      </c>
    </row>
    <row r="5" spans="1:19">
      <c r="A5" t="s">
        <v>3</v>
      </c>
      <c r="C5" t="s">
        <v>7</v>
      </c>
      <c r="E5" t="s">
        <v>17</v>
      </c>
      <c r="G5" t="s">
        <v>25</v>
      </c>
      <c r="I5" t="s">
        <v>42</v>
      </c>
      <c r="K5" t="s">
        <v>50</v>
      </c>
      <c r="M5" t="s">
        <v>772</v>
      </c>
      <c r="O5" t="s">
        <v>784</v>
      </c>
      <c r="Q5" t="s">
        <v>795</v>
      </c>
      <c r="S5" t="s">
        <v>799</v>
      </c>
    </row>
    <row r="6" spans="1:19">
      <c r="C6" t="s">
        <v>8</v>
      </c>
      <c r="E6" t="s">
        <v>18</v>
      </c>
      <c r="G6" t="s">
        <v>26</v>
      </c>
      <c r="I6" t="s">
        <v>43</v>
      </c>
      <c r="K6" t="s">
        <v>51</v>
      </c>
      <c r="M6" t="s">
        <v>773</v>
      </c>
      <c r="O6" t="s">
        <v>785</v>
      </c>
      <c r="Q6" t="s">
        <v>796</v>
      </c>
      <c r="S6" t="s">
        <v>800</v>
      </c>
    </row>
    <row r="7" spans="1:19">
      <c r="C7" t="s">
        <v>9</v>
      </c>
      <c r="E7" t="s">
        <v>19</v>
      </c>
      <c r="G7" t="s">
        <v>27</v>
      </c>
      <c r="I7" t="s">
        <v>44</v>
      </c>
      <c r="M7" t="s">
        <v>774</v>
      </c>
      <c r="O7" t="s">
        <v>786</v>
      </c>
      <c r="S7" t="s">
        <v>801</v>
      </c>
    </row>
    <row r="8" spans="1:19">
      <c r="C8" t="s">
        <v>10</v>
      </c>
      <c r="E8" t="s">
        <v>20</v>
      </c>
      <c r="G8" t="s">
        <v>28</v>
      </c>
      <c r="I8" t="s">
        <v>45</v>
      </c>
      <c r="O8" t="s">
        <v>787</v>
      </c>
      <c r="S8" t="s">
        <v>787</v>
      </c>
    </row>
    <row r="9" spans="1:19">
      <c r="C9" t="s">
        <v>11</v>
      </c>
      <c r="E9" t="s">
        <v>21</v>
      </c>
      <c r="G9" t="s">
        <v>29</v>
      </c>
      <c r="O9" t="s">
        <v>788</v>
      </c>
      <c r="S9" t="s">
        <v>788</v>
      </c>
    </row>
    <row r="10" spans="1:19">
      <c r="C10" t="s">
        <v>12</v>
      </c>
      <c r="G10" t="s">
        <v>30</v>
      </c>
      <c r="O10" t="s">
        <v>789</v>
      </c>
      <c r="S10" t="s">
        <v>789</v>
      </c>
    </row>
    <row r="11" spans="1:19">
      <c r="C11" t="s">
        <v>13</v>
      </c>
      <c r="G11" t="s">
        <v>31</v>
      </c>
      <c r="O11" t="s">
        <v>790</v>
      </c>
      <c r="S11" t="s">
        <v>790</v>
      </c>
    </row>
    <row r="12" spans="1:19">
      <c r="G12" t="s">
        <v>32</v>
      </c>
      <c r="O12" t="s">
        <v>791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G2"/>
  <sheetViews>
    <sheetView workbookViewId="0">
      <selection activeCell="J9" sqref="J9"/>
    </sheetView>
  </sheetViews>
  <sheetFormatPr baseColWidth="10" defaultRowHeight="15"/>
  <cols>
    <col min="1" max="1" width="27" bestFit="1" customWidth="1"/>
    <col min="2" max="2" width="2.5703125" customWidth="1"/>
    <col min="3" max="3" width="14.7109375" bestFit="1" customWidth="1"/>
    <col min="4" max="4" width="2.5703125" customWidth="1"/>
    <col min="5" max="5" width="16.28515625" bestFit="1" customWidth="1"/>
    <col min="6" max="6" width="2.5703125" customWidth="1"/>
    <col min="7" max="7" width="13.140625" bestFit="1" customWidth="1"/>
    <col min="8" max="8" width="3" customWidth="1"/>
    <col min="9" max="9" width="27.85546875" customWidth="1"/>
  </cols>
  <sheetData>
    <row r="1" spans="1:7">
      <c r="A1" s="18" t="s">
        <v>54</v>
      </c>
      <c r="C1" s="18" t="s">
        <v>825</v>
      </c>
      <c r="E1" s="18" t="s">
        <v>826</v>
      </c>
      <c r="G1" s="18" t="s">
        <v>827</v>
      </c>
    </row>
    <row r="2" spans="1:7">
      <c r="A2" s="8" t="b">
        <v>0</v>
      </c>
      <c r="C2" s="8" t="b">
        <v>0</v>
      </c>
      <c r="E2" s="8" t="b">
        <v>0</v>
      </c>
      <c r="G2" s="8" t="b">
        <v>0</v>
      </c>
    </row>
  </sheetData>
  <dataValidations count="1">
    <dataValidation allowBlank="1" showInputMessage="1" showErrorMessage="1" prompt="Lié à la case à cocher Demande d'immatriculation SS sur l'onglet Data" sqref="A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E272"/>
  <sheetViews>
    <sheetView workbookViewId="0">
      <selection activeCell="J12" sqref="J12"/>
    </sheetView>
  </sheetViews>
  <sheetFormatPr baseColWidth="10" defaultRowHeight="15"/>
  <cols>
    <col min="1" max="1" width="24.28515625" bestFit="1" customWidth="1"/>
    <col min="2" max="2" width="11.28515625" bestFit="1" customWidth="1"/>
    <col min="3" max="3" width="6.28515625" style="51" bestFit="1" customWidth="1"/>
    <col min="4" max="4" width="6.42578125" style="51" bestFit="1" customWidth="1"/>
    <col min="5" max="5" width="35.140625" bestFit="1" customWidth="1"/>
  </cols>
  <sheetData>
    <row r="1" spans="1:5" s="1" customFormat="1">
      <c r="A1" s="9" t="s">
        <v>767</v>
      </c>
      <c r="B1" s="9" t="s">
        <v>56</v>
      </c>
      <c r="C1" s="9" t="s">
        <v>57</v>
      </c>
      <c r="D1" s="9" t="s">
        <v>58</v>
      </c>
      <c r="E1" s="9" t="s">
        <v>59</v>
      </c>
    </row>
    <row r="2" spans="1:5">
      <c r="A2" t="s">
        <v>60</v>
      </c>
      <c r="B2" t="s">
        <v>60</v>
      </c>
      <c r="C2" s="51">
        <v>5</v>
      </c>
      <c r="E2" t="s">
        <v>61</v>
      </c>
    </row>
    <row r="3" spans="1:5">
      <c r="A3" t="s">
        <v>62</v>
      </c>
      <c r="B3" t="s">
        <v>62</v>
      </c>
      <c r="C3" s="51">
        <v>1</v>
      </c>
      <c r="D3" s="51" t="s">
        <v>63</v>
      </c>
      <c r="E3" t="s">
        <v>64</v>
      </c>
    </row>
    <row r="4" spans="1:5">
      <c r="A4" t="s">
        <v>65</v>
      </c>
      <c r="B4" t="s">
        <v>66</v>
      </c>
      <c r="C4" s="51" t="s">
        <v>67</v>
      </c>
      <c r="D4" s="51" t="s">
        <v>68</v>
      </c>
      <c r="E4" t="s">
        <v>69</v>
      </c>
    </row>
    <row r="5" spans="1:5">
      <c r="A5" t="s">
        <v>70</v>
      </c>
      <c r="B5" t="s">
        <v>71</v>
      </c>
      <c r="C5" s="51">
        <v>0</v>
      </c>
      <c r="D5" s="51" t="s">
        <v>72</v>
      </c>
      <c r="E5" t="s">
        <v>70</v>
      </c>
    </row>
    <row r="6" spans="1:5">
      <c r="A6" t="s">
        <v>73</v>
      </c>
      <c r="B6" t="s">
        <v>74</v>
      </c>
      <c r="C6" s="51">
        <v>9</v>
      </c>
      <c r="D6" s="51" t="s">
        <v>75</v>
      </c>
      <c r="E6" t="s">
        <v>76</v>
      </c>
    </row>
    <row r="7" spans="1:5">
      <c r="A7" t="s">
        <v>77</v>
      </c>
      <c r="B7" t="s">
        <v>78</v>
      </c>
      <c r="C7" s="51">
        <v>9</v>
      </c>
      <c r="D7" s="51" t="s">
        <v>75</v>
      </c>
      <c r="E7" t="s">
        <v>79</v>
      </c>
    </row>
    <row r="8" spans="1:5">
      <c r="A8" t="s">
        <v>80</v>
      </c>
      <c r="B8" t="s">
        <v>80</v>
      </c>
      <c r="C8" s="51">
        <v>1</v>
      </c>
      <c r="D8" s="51" t="s">
        <v>72</v>
      </c>
      <c r="E8" t="s">
        <v>81</v>
      </c>
    </row>
    <row r="9" spans="1:5">
      <c r="A9" t="s">
        <v>82</v>
      </c>
      <c r="B9" t="s">
        <v>82</v>
      </c>
      <c r="C9" s="51">
        <v>9</v>
      </c>
      <c r="D9" s="51" t="s">
        <v>75</v>
      </c>
      <c r="E9" t="s">
        <v>83</v>
      </c>
    </row>
    <row r="10" spans="1:5">
      <c r="A10" t="s">
        <v>84</v>
      </c>
      <c r="B10" t="s">
        <v>85</v>
      </c>
      <c r="C10" s="51">
        <v>2</v>
      </c>
      <c r="D10" s="51" t="s">
        <v>63</v>
      </c>
      <c r="E10" t="s">
        <v>86</v>
      </c>
    </row>
    <row r="11" spans="1:5">
      <c r="A11" t="s">
        <v>87</v>
      </c>
      <c r="B11" t="s">
        <v>88</v>
      </c>
      <c r="C11" s="51">
        <v>2</v>
      </c>
      <c r="D11" s="51" t="s">
        <v>63</v>
      </c>
      <c r="E11" t="s">
        <v>86</v>
      </c>
    </row>
    <row r="12" spans="1:5">
      <c r="A12" t="s">
        <v>89</v>
      </c>
      <c r="B12" t="s">
        <v>89</v>
      </c>
      <c r="C12" s="51" t="s">
        <v>67</v>
      </c>
      <c r="D12" s="51" t="s">
        <v>90</v>
      </c>
      <c r="E12" t="s">
        <v>91</v>
      </c>
    </row>
    <row r="13" spans="1:5">
      <c r="A13" t="s">
        <v>92</v>
      </c>
      <c r="B13" t="s">
        <v>93</v>
      </c>
      <c r="C13" s="51" t="s">
        <v>67</v>
      </c>
      <c r="D13" s="51" t="s">
        <v>68</v>
      </c>
      <c r="E13" t="s">
        <v>94</v>
      </c>
    </row>
    <row r="14" spans="1:5">
      <c r="A14" t="s">
        <v>95</v>
      </c>
      <c r="B14" t="s">
        <v>96</v>
      </c>
      <c r="C14" s="51">
        <v>4</v>
      </c>
      <c r="D14" s="51" t="s">
        <v>97</v>
      </c>
      <c r="E14" t="s">
        <v>98</v>
      </c>
    </row>
    <row r="15" spans="1:5">
      <c r="A15" t="s">
        <v>99</v>
      </c>
      <c r="B15" t="s">
        <v>100</v>
      </c>
      <c r="C15" s="51">
        <v>5</v>
      </c>
      <c r="D15" s="51" t="s">
        <v>101</v>
      </c>
      <c r="E15" t="s">
        <v>102</v>
      </c>
    </row>
    <row r="16" spans="1:5">
      <c r="A16" t="s">
        <v>103</v>
      </c>
      <c r="B16" t="s">
        <v>103</v>
      </c>
      <c r="C16" s="51" t="s">
        <v>67</v>
      </c>
      <c r="D16" s="51" t="s">
        <v>90</v>
      </c>
      <c r="E16" t="s">
        <v>104</v>
      </c>
    </row>
    <row r="17" spans="1:5">
      <c r="A17" t="s">
        <v>105</v>
      </c>
      <c r="B17" t="s">
        <v>106</v>
      </c>
      <c r="C17" s="51" t="s">
        <v>67</v>
      </c>
      <c r="D17" s="51" t="s">
        <v>101</v>
      </c>
      <c r="E17" t="s">
        <v>107</v>
      </c>
    </row>
    <row r="18" spans="1:5">
      <c r="A18" t="s">
        <v>108</v>
      </c>
      <c r="B18" t="s">
        <v>109</v>
      </c>
      <c r="C18" s="51">
        <v>5</v>
      </c>
      <c r="E18" t="s">
        <v>110</v>
      </c>
    </row>
    <row r="19" spans="1:5">
      <c r="A19" t="s">
        <v>111</v>
      </c>
      <c r="B19" t="s">
        <v>112</v>
      </c>
      <c r="C19" s="51" t="s">
        <v>67</v>
      </c>
      <c r="D19" s="51" t="s">
        <v>101</v>
      </c>
      <c r="E19" t="s">
        <v>113</v>
      </c>
    </row>
    <row r="20" spans="1:5">
      <c r="A20" t="s">
        <v>114</v>
      </c>
      <c r="B20" t="s">
        <v>115</v>
      </c>
      <c r="C20" s="51" t="s">
        <v>116</v>
      </c>
      <c r="D20" s="51" t="s">
        <v>68</v>
      </c>
      <c r="E20" t="s">
        <v>117</v>
      </c>
    </row>
    <row r="21" spans="1:5">
      <c r="A21" t="s">
        <v>118</v>
      </c>
      <c r="B21" t="s">
        <v>119</v>
      </c>
      <c r="C21" s="51" t="s">
        <v>116</v>
      </c>
      <c r="D21" s="51" t="s">
        <v>68</v>
      </c>
      <c r="E21" t="s">
        <v>120</v>
      </c>
    </row>
    <row r="22" spans="1:5">
      <c r="A22" t="s">
        <v>121</v>
      </c>
      <c r="B22" t="s">
        <v>122</v>
      </c>
      <c r="C22" s="51" t="s">
        <v>116</v>
      </c>
      <c r="D22" s="51" t="s">
        <v>68</v>
      </c>
      <c r="E22" t="s">
        <v>123</v>
      </c>
    </row>
    <row r="23" spans="1:5">
      <c r="A23" t="s">
        <v>124</v>
      </c>
      <c r="B23" t="s">
        <v>125</v>
      </c>
      <c r="C23" s="51" t="s">
        <v>116</v>
      </c>
      <c r="D23" s="51" t="s">
        <v>68</v>
      </c>
      <c r="E23" t="s">
        <v>126</v>
      </c>
    </row>
    <row r="24" spans="1:5">
      <c r="A24" t="s">
        <v>127</v>
      </c>
      <c r="B24" t="s">
        <v>128</v>
      </c>
      <c r="C24" s="51" t="s">
        <v>116</v>
      </c>
      <c r="D24" s="51" t="s">
        <v>68</v>
      </c>
      <c r="E24" t="s">
        <v>129</v>
      </c>
    </row>
    <row r="25" spans="1:5">
      <c r="A25" t="s">
        <v>130</v>
      </c>
      <c r="B25" t="s">
        <v>131</v>
      </c>
      <c r="C25" s="51" t="s">
        <v>116</v>
      </c>
      <c r="D25" s="51" t="s">
        <v>68</v>
      </c>
      <c r="E25" t="s">
        <v>132</v>
      </c>
    </row>
    <row r="26" spans="1:5">
      <c r="A26" t="s">
        <v>133</v>
      </c>
      <c r="B26" t="s">
        <v>134</v>
      </c>
      <c r="C26" s="51" t="s">
        <v>116</v>
      </c>
      <c r="D26" s="51" t="s">
        <v>68</v>
      </c>
      <c r="E26" t="s">
        <v>133</v>
      </c>
    </row>
    <row r="27" spans="1:5">
      <c r="A27" t="s">
        <v>135</v>
      </c>
      <c r="B27" t="s">
        <v>136</v>
      </c>
      <c r="C27" s="51" t="s">
        <v>116</v>
      </c>
      <c r="D27" s="51" t="s">
        <v>68</v>
      </c>
      <c r="E27" t="s">
        <v>137</v>
      </c>
    </row>
    <row r="28" spans="1:5">
      <c r="A28" t="s">
        <v>138</v>
      </c>
      <c r="B28" t="s">
        <v>139</v>
      </c>
      <c r="C28" s="51" t="s">
        <v>116</v>
      </c>
      <c r="D28" s="51" t="s">
        <v>68</v>
      </c>
      <c r="E28" t="s">
        <v>140</v>
      </c>
    </row>
    <row r="29" spans="1:5">
      <c r="A29" t="s">
        <v>141</v>
      </c>
      <c r="B29" t="s">
        <v>141</v>
      </c>
      <c r="C29" s="51" t="s">
        <v>142</v>
      </c>
      <c r="D29" s="51" t="s">
        <v>63</v>
      </c>
      <c r="E29" t="s">
        <v>143</v>
      </c>
    </row>
    <row r="30" spans="1:5">
      <c r="A30" t="s">
        <v>144</v>
      </c>
      <c r="B30" t="s">
        <v>144</v>
      </c>
      <c r="C30" s="51" t="s">
        <v>142</v>
      </c>
      <c r="D30" s="51" t="s">
        <v>63</v>
      </c>
      <c r="E30" t="s">
        <v>143</v>
      </c>
    </row>
    <row r="31" spans="1:5">
      <c r="A31" t="s">
        <v>145</v>
      </c>
      <c r="B31" t="s">
        <v>146</v>
      </c>
      <c r="C31" s="51" t="s">
        <v>147</v>
      </c>
      <c r="D31" s="51" t="s">
        <v>148</v>
      </c>
      <c r="E31" t="s">
        <v>149</v>
      </c>
    </row>
    <row r="32" spans="1:5">
      <c r="A32" t="s">
        <v>150</v>
      </c>
      <c r="B32" t="s">
        <v>151</v>
      </c>
      <c r="C32" s="51" t="s">
        <v>147</v>
      </c>
      <c r="D32" s="51" t="s">
        <v>148</v>
      </c>
      <c r="E32" t="s">
        <v>152</v>
      </c>
    </row>
    <row r="33" spans="1:5">
      <c r="A33" t="s">
        <v>153</v>
      </c>
      <c r="B33" t="s">
        <v>153</v>
      </c>
      <c r="C33" s="51" t="s">
        <v>154</v>
      </c>
      <c r="D33" s="51" t="s">
        <v>63</v>
      </c>
      <c r="E33" t="s">
        <v>155</v>
      </c>
    </row>
    <row r="34" spans="1:5">
      <c r="A34" t="s">
        <v>156</v>
      </c>
      <c r="B34" t="s">
        <v>157</v>
      </c>
      <c r="C34" s="51">
        <v>2</v>
      </c>
      <c r="D34" s="51" t="s">
        <v>63</v>
      </c>
      <c r="E34" t="s">
        <v>158</v>
      </c>
    </row>
    <row r="35" spans="1:5">
      <c r="A35" t="s">
        <v>159</v>
      </c>
      <c r="B35" t="s">
        <v>160</v>
      </c>
      <c r="C35" s="51">
        <v>2</v>
      </c>
      <c r="D35" s="51" t="s">
        <v>63</v>
      </c>
      <c r="E35" t="s">
        <v>158</v>
      </c>
    </row>
    <row r="36" spans="1:5">
      <c r="A36" t="s">
        <v>161</v>
      </c>
      <c r="B36" t="s">
        <v>161</v>
      </c>
      <c r="C36" s="51" t="s">
        <v>67</v>
      </c>
      <c r="E36" t="s">
        <v>162</v>
      </c>
    </row>
    <row r="37" spans="1:5">
      <c r="A37" t="s">
        <v>163</v>
      </c>
      <c r="B37" t="s">
        <v>164</v>
      </c>
      <c r="C37" s="51" t="s">
        <v>67</v>
      </c>
      <c r="D37" s="51" t="s">
        <v>68</v>
      </c>
      <c r="E37" t="s">
        <v>165</v>
      </c>
    </row>
    <row r="38" spans="1:5">
      <c r="A38" t="s">
        <v>166</v>
      </c>
      <c r="B38" t="s">
        <v>167</v>
      </c>
      <c r="C38" s="51" t="s">
        <v>67</v>
      </c>
      <c r="D38" s="51" t="s">
        <v>168</v>
      </c>
      <c r="E38" t="s">
        <v>169</v>
      </c>
    </row>
    <row r="39" spans="1:5">
      <c r="A39" t="s">
        <v>170</v>
      </c>
      <c r="B39" t="s">
        <v>171</v>
      </c>
      <c r="C39" s="51" t="s">
        <v>67</v>
      </c>
      <c r="D39" s="51" t="s">
        <v>168</v>
      </c>
      <c r="E39" t="s">
        <v>172</v>
      </c>
    </row>
    <row r="40" spans="1:5">
      <c r="A40" t="s">
        <v>173</v>
      </c>
      <c r="B40" t="s">
        <v>174</v>
      </c>
      <c r="C40" s="51" t="s">
        <v>67</v>
      </c>
      <c r="D40" s="51" t="s">
        <v>168</v>
      </c>
      <c r="E40" t="s">
        <v>175</v>
      </c>
    </row>
    <row r="41" spans="1:5">
      <c r="A41" t="s">
        <v>176</v>
      </c>
      <c r="B41" t="s">
        <v>177</v>
      </c>
      <c r="C41" s="51" t="s">
        <v>67</v>
      </c>
      <c r="D41" s="51" t="s">
        <v>68</v>
      </c>
      <c r="E41" t="s">
        <v>178</v>
      </c>
    </row>
    <row r="42" spans="1:5">
      <c r="A42" t="s">
        <v>179</v>
      </c>
      <c r="B42" t="s">
        <v>180</v>
      </c>
      <c r="C42" s="51" t="s">
        <v>67</v>
      </c>
      <c r="D42" s="51" t="s">
        <v>168</v>
      </c>
      <c r="E42" t="s">
        <v>181</v>
      </c>
    </row>
    <row r="43" spans="1:5">
      <c r="A43" t="s">
        <v>182</v>
      </c>
      <c r="B43" t="s">
        <v>182</v>
      </c>
      <c r="C43" s="51" t="s">
        <v>67</v>
      </c>
      <c r="D43" s="51" t="s">
        <v>101</v>
      </c>
      <c r="E43" t="s">
        <v>183</v>
      </c>
    </row>
    <row r="44" spans="1:5">
      <c r="A44" t="s">
        <v>184</v>
      </c>
      <c r="B44" t="s">
        <v>184</v>
      </c>
      <c r="C44" s="51" t="s">
        <v>67</v>
      </c>
      <c r="E44" t="s">
        <v>185</v>
      </c>
    </row>
    <row r="45" spans="1:5">
      <c r="A45" t="s">
        <v>186</v>
      </c>
      <c r="B45" t="s">
        <v>187</v>
      </c>
      <c r="C45" s="51" t="s">
        <v>67</v>
      </c>
      <c r="D45" s="51" t="s">
        <v>168</v>
      </c>
      <c r="E45" t="s">
        <v>188</v>
      </c>
    </row>
    <row r="46" spans="1:5">
      <c r="A46" t="s">
        <v>189</v>
      </c>
      <c r="B46" t="s">
        <v>190</v>
      </c>
      <c r="C46" s="51" t="s">
        <v>67</v>
      </c>
      <c r="D46" s="51" t="s">
        <v>90</v>
      </c>
      <c r="E46" t="s">
        <v>191</v>
      </c>
    </row>
    <row r="47" spans="1:5">
      <c r="A47" t="s">
        <v>192</v>
      </c>
      <c r="B47" t="s">
        <v>193</v>
      </c>
      <c r="C47" s="51" t="s">
        <v>67</v>
      </c>
      <c r="D47" s="51" t="s">
        <v>101</v>
      </c>
      <c r="E47" t="s">
        <v>194</v>
      </c>
    </row>
    <row r="48" spans="1:5">
      <c r="A48" t="s">
        <v>195</v>
      </c>
      <c r="B48" t="s">
        <v>196</v>
      </c>
      <c r="C48" s="51" t="s">
        <v>67</v>
      </c>
      <c r="D48" s="51" t="s">
        <v>197</v>
      </c>
      <c r="E48" t="s">
        <v>198</v>
      </c>
    </row>
    <row r="49" spans="1:5">
      <c r="A49" t="s">
        <v>199</v>
      </c>
      <c r="B49" t="s">
        <v>199</v>
      </c>
      <c r="C49" s="51" t="s">
        <v>67</v>
      </c>
      <c r="D49" s="51" t="s">
        <v>90</v>
      </c>
      <c r="E49" t="s">
        <v>200</v>
      </c>
    </row>
    <row r="50" spans="1:5">
      <c r="A50" t="s">
        <v>201</v>
      </c>
      <c r="B50" t="s">
        <v>201</v>
      </c>
      <c r="C50" s="51" t="s">
        <v>67</v>
      </c>
      <c r="E50" t="s">
        <v>202</v>
      </c>
    </row>
    <row r="51" spans="1:5">
      <c r="A51" t="s">
        <v>203</v>
      </c>
      <c r="B51" t="s">
        <v>203</v>
      </c>
      <c r="C51" s="51" t="s">
        <v>67</v>
      </c>
      <c r="D51" s="51" t="s">
        <v>101</v>
      </c>
      <c r="E51" t="s">
        <v>204</v>
      </c>
    </row>
    <row r="52" spans="1:5">
      <c r="A52" t="s">
        <v>205</v>
      </c>
      <c r="B52" t="s">
        <v>206</v>
      </c>
      <c r="C52" s="51">
        <v>5</v>
      </c>
      <c r="E52" t="s">
        <v>207</v>
      </c>
    </row>
    <row r="53" spans="1:5">
      <c r="A53" t="s">
        <v>208</v>
      </c>
      <c r="B53" t="s">
        <v>208</v>
      </c>
      <c r="C53" s="51" t="s">
        <v>67</v>
      </c>
      <c r="D53" s="51" t="s">
        <v>101</v>
      </c>
      <c r="E53" t="s">
        <v>209</v>
      </c>
    </row>
    <row r="54" spans="1:5">
      <c r="A54" t="s">
        <v>210</v>
      </c>
      <c r="B54" t="s">
        <v>210</v>
      </c>
      <c r="C54" s="51" t="s">
        <v>67</v>
      </c>
      <c r="D54" s="51" t="s">
        <v>101</v>
      </c>
      <c r="E54" t="s">
        <v>211</v>
      </c>
    </row>
    <row r="55" spans="1:5">
      <c r="A55" t="s">
        <v>212</v>
      </c>
      <c r="B55" t="s">
        <v>212</v>
      </c>
      <c r="C55" s="51" t="s">
        <v>67</v>
      </c>
      <c r="D55" s="51" t="s">
        <v>101</v>
      </c>
      <c r="E55" t="s">
        <v>213</v>
      </c>
    </row>
    <row r="56" spans="1:5">
      <c r="A56" t="s">
        <v>214</v>
      </c>
      <c r="B56" t="s">
        <v>214</v>
      </c>
      <c r="C56" s="51" t="s">
        <v>67</v>
      </c>
      <c r="D56" s="51" t="s">
        <v>101</v>
      </c>
      <c r="E56" t="s">
        <v>215</v>
      </c>
    </row>
    <row r="57" spans="1:5">
      <c r="A57" t="s">
        <v>216</v>
      </c>
      <c r="B57" t="s">
        <v>216</v>
      </c>
      <c r="C57" s="51">
        <v>5</v>
      </c>
      <c r="D57" s="51" t="s">
        <v>101</v>
      </c>
      <c r="E57" t="s">
        <v>217</v>
      </c>
    </row>
    <row r="58" spans="1:5">
      <c r="A58" t="s">
        <v>218</v>
      </c>
      <c r="B58" t="s">
        <v>219</v>
      </c>
      <c r="C58" s="51">
        <v>5</v>
      </c>
      <c r="D58" s="51" t="s">
        <v>101</v>
      </c>
      <c r="E58" t="s">
        <v>220</v>
      </c>
    </row>
    <row r="59" spans="1:5">
      <c r="A59" t="s">
        <v>221</v>
      </c>
      <c r="B59" t="s">
        <v>222</v>
      </c>
      <c r="C59" s="51">
        <v>5</v>
      </c>
      <c r="D59" s="51" t="s">
        <v>101</v>
      </c>
      <c r="E59" t="s">
        <v>223</v>
      </c>
    </row>
    <row r="60" spans="1:5">
      <c r="A60" t="s">
        <v>224</v>
      </c>
      <c r="B60" t="s">
        <v>224</v>
      </c>
      <c r="C60" s="51" t="s">
        <v>67</v>
      </c>
      <c r="D60" s="51" t="s">
        <v>101</v>
      </c>
      <c r="E60" t="s">
        <v>225</v>
      </c>
    </row>
    <row r="61" spans="1:5">
      <c r="A61" t="s">
        <v>226</v>
      </c>
      <c r="B61" t="s">
        <v>227</v>
      </c>
      <c r="C61" s="51">
        <v>5</v>
      </c>
      <c r="D61" s="51">
        <v>2</v>
      </c>
      <c r="E61" t="s">
        <v>228</v>
      </c>
    </row>
    <row r="62" spans="1:5">
      <c r="A62" t="s">
        <v>229</v>
      </c>
      <c r="B62" t="s">
        <v>229</v>
      </c>
      <c r="C62" s="51">
        <v>5</v>
      </c>
      <c r="D62" s="51" t="s">
        <v>101</v>
      </c>
      <c r="E62" t="s">
        <v>230</v>
      </c>
    </row>
    <row r="63" spans="1:5">
      <c r="A63" t="s">
        <v>231</v>
      </c>
      <c r="B63" t="s">
        <v>231</v>
      </c>
      <c r="C63" s="51" t="s">
        <v>67</v>
      </c>
      <c r="D63" s="51" t="s">
        <v>101</v>
      </c>
      <c r="E63" t="s">
        <v>232</v>
      </c>
    </row>
    <row r="64" spans="1:5">
      <c r="A64" t="s">
        <v>233</v>
      </c>
      <c r="B64" t="s">
        <v>234</v>
      </c>
      <c r="C64" s="51" t="s">
        <v>67</v>
      </c>
      <c r="D64" s="51" t="s">
        <v>197</v>
      </c>
      <c r="E64" t="s">
        <v>235</v>
      </c>
    </row>
    <row r="65" spans="1:5">
      <c r="A65" t="s">
        <v>236</v>
      </c>
      <c r="B65" t="s">
        <v>237</v>
      </c>
      <c r="C65" s="51" t="s">
        <v>67</v>
      </c>
      <c r="D65" s="51" t="s">
        <v>197</v>
      </c>
      <c r="E65" t="s">
        <v>238</v>
      </c>
    </row>
    <row r="66" spans="1:5">
      <c r="A66" t="s">
        <v>239</v>
      </c>
      <c r="B66" t="s">
        <v>240</v>
      </c>
      <c r="C66" s="51" t="s">
        <v>67</v>
      </c>
      <c r="D66" s="51" t="s">
        <v>197</v>
      </c>
      <c r="E66" t="s">
        <v>241</v>
      </c>
    </row>
    <row r="67" spans="1:5">
      <c r="A67" t="s">
        <v>242</v>
      </c>
      <c r="B67" t="s">
        <v>242</v>
      </c>
      <c r="C67" s="51" t="s">
        <v>67</v>
      </c>
      <c r="E67" t="s">
        <v>243</v>
      </c>
    </row>
    <row r="68" spans="1:5">
      <c r="A68" t="s">
        <v>244</v>
      </c>
      <c r="B68" t="s">
        <v>245</v>
      </c>
      <c r="C68" s="51" t="s">
        <v>67</v>
      </c>
      <c r="D68" s="51" t="s">
        <v>101</v>
      </c>
      <c r="E68" t="s">
        <v>246</v>
      </c>
    </row>
    <row r="69" spans="1:5">
      <c r="A69" t="s">
        <v>247</v>
      </c>
      <c r="B69" t="s">
        <v>248</v>
      </c>
      <c r="C69" s="51" t="s">
        <v>67</v>
      </c>
      <c r="D69" s="51" t="s">
        <v>168</v>
      </c>
      <c r="E69" t="s">
        <v>249</v>
      </c>
    </row>
    <row r="70" spans="1:5">
      <c r="A70" t="s">
        <v>250</v>
      </c>
      <c r="B70" t="s">
        <v>251</v>
      </c>
      <c r="C70" s="51" t="s">
        <v>67</v>
      </c>
      <c r="D70" s="51" t="s">
        <v>101</v>
      </c>
      <c r="E70" t="s">
        <v>252</v>
      </c>
    </row>
    <row r="71" spans="1:5">
      <c r="A71" t="s">
        <v>253</v>
      </c>
      <c r="B71" t="s">
        <v>253</v>
      </c>
      <c r="C71" s="51" t="s">
        <v>67</v>
      </c>
      <c r="D71" s="51" t="s">
        <v>101</v>
      </c>
      <c r="E71" t="s">
        <v>254</v>
      </c>
    </row>
    <row r="72" spans="1:5">
      <c r="A72" t="s">
        <v>255</v>
      </c>
      <c r="B72" t="s">
        <v>256</v>
      </c>
      <c r="C72" s="51" t="s">
        <v>67</v>
      </c>
      <c r="D72" s="51" t="s">
        <v>197</v>
      </c>
      <c r="E72" t="s">
        <v>257</v>
      </c>
    </row>
    <row r="73" spans="1:5">
      <c r="A73" t="s">
        <v>258</v>
      </c>
      <c r="B73" t="s">
        <v>259</v>
      </c>
      <c r="C73" s="51" t="s">
        <v>67</v>
      </c>
      <c r="D73" s="51" t="s">
        <v>101</v>
      </c>
      <c r="E73" t="s">
        <v>260</v>
      </c>
    </row>
    <row r="74" spans="1:5">
      <c r="A74" t="s">
        <v>261</v>
      </c>
      <c r="B74" t="s">
        <v>262</v>
      </c>
      <c r="C74" s="51">
        <v>5</v>
      </c>
      <c r="D74" s="51">
        <v>2</v>
      </c>
      <c r="E74" t="s">
        <v>263</v>
      </c>
    </row>
    <row r="75" spans="1:5">
      <c r="A75" t="s">
        <v>264</v>
      </c>
      <c r="B75" t="s">
        <v>265</v>
      </c>
      <c r="C75" s="51" t="s">
        <v>67</v>
      </c>
      <c r="D75" s="51" t="s">
        <v>101</v>
      </c>
      <c r="E75" t="s">
        <v>266</v>
      </c>
    </row>
    <row r="76" spans="1:5">
      <c r="A76" t="s">
        <v>267</v>
      </c>
      <c r="B76" t="s">
        <v>267</v>
      </c>
      <c r="C76" s="51" t="s">
        <v>67</v>
      </c>
      <c r="D76" s="51" t="s">
        <v>168</v>
      </c>
      <c r="E76" t="s">
        <v>268</v>
      </c>
    </row>
    <row r="77" spans="1:5">
      <c r="A77" t="s">
        <v>269</v>
      </c>
      <c r="B77" t="s">
        <v>270</v>
      </c>
      <c r="C77" s="51" t="s">
        <v>67</v>
      </c>
      <c r="D77" s="51" t="s">
        <v>168</v>
      </c>
      <c r="E77" t="s">
        <v>271</v>
      </c>
    </row>
    <row r="78" spans="1:5">
      <c r="A78" t="s">
        <v>272</v>
      </c>
      <c r="B78" t="s">
        <v>272</v>
      </c>
      <c r="C78" s="51" t="s">
        <v>67</v>
      </c>
      <c r="E78" t="s">
        <v>273</v>
      </c>
    </row>
    <row r="79" spans="1:5">
      <c r="A79" t="s">
        <v>274</v>
      </c>
      <c r="B79" t="s">
        <v>274</v>
      </c>
      <c r="C79" s="51" t="s">
        <v>67</v>
      </c>
      <c r="E79" t="s">
        <v>275</v>
      </c>
    </row>
    <row r="80" spans="1:5">
      <c r="A80" t="s">
        <v>276</v>
      </c>
      <c r="B80" t="s">
        <v>276</v>
      </c>
      <c r="C80" s="51" t="s">
        <v>67</v>
      </c>
      <c r="E80" t="s">
        <v>277</v>
      </c>
    </row>
    <row r="81" spans="1:5">
      <c r="A81" t="s">
        <v>278</v>
      </c>
      <c r="B81" t="s">
        <v>279</v>
      </c>
      <c r="C81" s="51" t="s">
        <v>67</v>
      </c>
      <c r="D81" s="51" t="s">
        <v>168</v>
      </c>
      <c r="E81" t="s">
        <v>280</v>
      </c>
    </row>
    <row r="82" spans="1:5">
      <c r="A82" t="s">
        <v>281</v>
      </c>
      <c r="B82" t="s">
        <v>281</v>
      </c>
      <c r="C82" s="51">
        <v>5</v>
      </c>
      <c r="E82" t="s">
        <v>282</v>
      </c>
    </row>
    <row r="83" spans="1:5">
      <c r="A83" t="s">
        <v>283</v>
      </c>
      <c r="B83" t="s">
        <v>284</v>
      </c>
      <c r="C83" s="51" t="s">
        <v>67</v>
      </c>
      <c r="D83" s="51" t="s">
        <v>197</v>
      </c>
      <c r="E83" t="s">
        <v>285</v>
      </c>
    </row>
    <row r="84" spans="1:5">
      <c r="A84" t="s">
        <v>286</v>
      </c>
      <c r="B84" t="s">
        <v>286</v>
      </c>
      <c r="C84" s="51" t="s">
        <v>67</v>
      </c>
      <c r="E84" t="s">
        <v>287</v>
      </c>
    </row>
    <row r="85" spans="1:5">
      <c r="A85" t="s">
        <v>288</v>
      </c>
      <c r="B85" t="s">
        <v>289</v>
      </c>
      <c r="C85" s="51" t="s">
        <v>67</v>
      </c>
      <c r="D85" s="51" t="s">
        <v>168</v>
      </c>
      <c r="E85" t="s">
        <v>290</v>
      </c>
    </row>
    <row r="86" spans="1:5">
      <c r="A86" t="s">
        <v>291</v>
      </c>
      <c r="B86" t="s">
        <v>292</v>
      </c>
      <c r="C86" s="51" t="s">
        <v>67</v>
      </c>
      <c r="E86" t="s">
        <v>293</v>
      </c>
    </row>
    <row r="87" spans="1:5">
      <c r="A87" t="s">
        <v>294</v>
      </c>
      <c r="B87" t="s">
        <v>295</v>
      </c>
      <c r="C87" s="51" t="s">
        <v>67</v>
      </c>
      <c r="D87" s="51" t="s">
        <v>101</v>
      </c>
      <c r="E87" t="s">
        <v>296</v>
      </c>
    </row>
    <row r="88" spans="1:5">
      <c r="A88" t="s">
        <v>297</v>
      </c>
      <c r="B88" t="s">
        <v>298</v>
      </c>
      <c r="C88" s="51" t="s">
        <v>67</v>
      </c>
      <c r="D88" s="51" t="s">
        <v>101</v>
      </c>
      <c r="E88" t="s">
        <v>299</v>
      </c>
    </row>
    <row r="89" spans="1:5">
      <c r="A89" t="s">
        <v>300</v>
      </c>
      <c r="B89" t="s">
        <v>301</v>
      </c>
      <c r="C89" s="51" t="s">
        <v>67</v>
      </c>
      <c r="E89" t="s">
        <v>302</v>
      </c>
    </row>
    <row r="90" spans="1:5">
      <c r="A90" t="s">
        <v>303</v>
      </c>
      <c r="B90" t="s">
        <v>304</v>
      </c>
      <c r="C90" s="51" t="s">
        <v>67</v>
      </c>
      <c r="D90" s="51" t="s">
        <v>197</v>
      </c>
      <c r="E90" t="s">
        <v>305</v>
      </c>
    </row>
    <row r="91" spans="1:5">
      <c r="A91" t="s">
        <v>306</v>
      </c>
      <c r="B91" t="s">
        <v>307</v>
      </c>
      <c r="C91" s="51" t="s">
        <v>67</v>
      </c>
      <c r="D91" s="51" t="s">
        <v>101</v>
      </c>
      <c r="E91" t="s">
        <v>308</v>
      </c>
    </row>
    <row r="92" spans="1:5">
      <c r="A92" t="s">
        <v>309</v>
      </c>
      <c r="B92" t="s">
        <v>310</v>
      </c>
      <c r="C92" s="51" t="s">
        <v>67</v>
      </c>
      <c r="D92" s="51" t="s">
        <v>101</v>
      </c>
      <c r="E92" t="s">
        <v>311</v>
      </c>
    </row>
    <row r="93" spans="1:5">
      <c r="A93" t="s">
        <v>312</v>
      </c>
      <c r="B93" t="s">
        <v>313</v>
      </c>
      <c r="C93" s="51" t="s">
        <v>67</v>
      </c>
      <c r="D93" s="51" t="s">
        <v>168</v>
      </c>
      <c r="E93" t="s">
        <v>314</v>
      </c>
    </row>
    <row r="94" spans="1:5">
      <c r="A94" t="s">
        <v>315</v>
      </c>
      <c r="B94" t="s">
        <v>315</v>
      </c>
      <c r="C94" s="51" t="s">
        <v>67</v>
      </c>
      <c r="D94" s="51" t="s">
        <v>197</v>
      </c>
      <c r="E94" t="s">
        <v>316</v>
      </c>
    </row>
    <row r="95" spans="1:5">
      <c r="A95" t="s">
        <v>317</v>
      </c>
      <c r="B95" t="s">
        <v>317</v>
      </c>
      <c r="C95" s="51" t="s">
        <v>67</v>
      </c>
      <c r="D95" s="51" t="s">
        <v>101</v>
      </c>
      <c r="E95" t="s">
        <v>318</v>
      </c>
    </row>
    <row r="96" spans="1:5">
      <c r="A96" t="s">
        <v>319</v>
      </c>
      <c r="B96" t="s">
        <v>319</v>
      </c>
      <c r="C96" s="51">
        <v>5</v>
      </c>
      <c r="D96" s="51" t="s">
        <v>101</v>
      </c>
      <c r="E96" t="s">
        <v>320</v>
      </c>
    </row>
    <row r="97" spans="1:5">
      <c r="A97" t="s">
        <v>321</v>
      </c>
      <c r="B97" t="s">
        <v>321</v>
      </c>
      <c r="C97" s="51">
        <v>5</v>
      </c>
      <c r="D97" s="51" t="s">
        <v>101</v>
      </c>
      <c r="E97" t="s">
        <v>322</v>
      </c>
    </row>
    <row r="98" spans="1:5">
      <c r="A98" t="s">
        <v>323</v>
      </c>
      <c r="B98" t="s">
        <v>324</v>
      </c>
      <c r="C98" s="51" t="s">
        <v>67</v>
      </c>
      <c r="D98" s="51" t="s">
        <v>101</v>
      </c>
      <c r="E98" t="s">
        <v>325</v>
      </c>
    </row>
    <row r="99" spans="1:5">
      <c r="A99" t="s">
        <v>326</v>
      </c>
      <c r="B99" t="s">
        <v>327</v>
      </c>
      <c r="C99" s="51" t="s">
        <v>67</v>
      </c>
      <c r="D99" s="51" t="s">
        <v>101</v>
      </c>
      <c r="E99" t="s">
        <v>325</v>
      </c>
    </row>
    <row r="100" spans="1:5">
      <c r="A100" t="s">
        <v>328</v>
      </c>
      <c r="B100" t="s">
        <v>329</v>
      </c>
      <c r="C100" s="51" t="s">
        <v>67</v>
      </c>
      <c r="D100" s="51" t="s">
        <v>101</v>
      </c>
      <c r="E100" t="s">
        <v>325</v>
      </c>
    </row>
    <row r="101" spans="1:5">
      <c r="A101" t="s">
        <v>330</v>
      </c>
      <c r="B101" t="s">
        <v>331</v>
      </c>
      <c r="C101" s="51" t="s">
        <v>67</v>
      </c>
      <c r="D101" s="51" t="s">
        <v>101</v>
      </c>
      <c r="E101" t="s">
        <v>325</v>
      </c>
    </row>
    <row r="102" spans="1:5">
      <c r="A102" t="s">
        <v>332</v>
      </c>
      <c r="B102" t="s">
        <v>333</v>
      </c>
      <c r="C102" s="51" t="s">
        <v>67</v>
      </c>
      <c r="D102" s="51" t="s">
        <v>101</v>
      </c>
      <c r="E102" t="s">
        <v>325</v>
      </c>
    </row>
    <row r="103" spans="1:5">
      <c r="A103" t="s">
        <v>334</v>
      </c>
      <c r="B103" t="s">
        <v>335</v>
      </c>
      <c r="C103" s="51" t="s">
        <v>67</v>
      </c>
      <c r="D103" s="51" t="s">
        <v>101</v>
      </c>
      <c r="E103" t="s">
        <v>325</v>
      </c>
    </row>
    <row r="104" spans="1:5">
      <c r="A104" t="s">
        <v>336</v>
      </c>
      <c r="B104" t="s">
        <v>336</v>
      </c>
      <c r="C104" s="51" t="s">
        <v>67</v>
      </c>
      <c r="E104" t="s">
        <v>337</v>
      </c>
    </row>
    <row r="105" spans="1:5">
      <c r="A105" t="s">
        <v>338</v>
      </c>
      <c r="B105" t="s">
        <v>339</v>
      </c>
      <c r="C105" s="51" t="s">
        <v>67</v>
      </c>
      <c r="D105" s="51" t="s">
        <v>68</v>
      </c>
      <c r="E105" t="s">
        <v>340</v>
      </c>
    </row>
    <row r="106" spans="1:5">
      <c r="A106" t="s">
        <v>341</v>
      </c>
      <c r="B106" t="s">
        <v>342</v>
      </c>
      <c r="C106" s="51" t="s">
        <v>67</v>
      </c>
      <c r="D106" s="51" t="s">
        <v>68</v>
      </c>
      <c r="E106" t="s">
        <v>340</v>
      </c>
    </row>
    <row r="107" spans="1:5">
      <c r="A107" t="s">
        <v>343</v>
      </c>
      <c r="B107" t="s">
        <v>344</v>
      </c>
      <c r="C107" s="51" t="s">
        <v>67</v>
      </c>
      <c r="D107" s="51" t="s">
        <v>68</v>
      </c>
      <c r="E107" t="s">
        <v>340</v>
      </c>
    </row>
    <row r="108" spans="1:5">
      <c r="A108" t="s">
        <v>345</v>
      </c>
      <c r="B108" t="s">
        <v>346</v>
      </c>
      <c r="C108" s="51" t="s">
        <v>67</v>
      </c>
      <c r="D108" s="51" t="s">
        <v>68</v>
      </c>
      <c r="E108" t="s">
        <v>340</v>
      </c>
    </row>
    <row r="109" spans="1:5">
      <c r="A109" t="s">
        <v>347</v>
      </c>
      <c r="B109" t="s">
        <v>348</v>
      </c>
      <c r="C109" s="51" t="s">
        <v>67</v>
      </c>
      <c r="D109" s="51" t="s">
        <v>68</v>
      </c>
      <c r="E109" t="s">
        <v>340</v>
      </c>
    </row>
    <row r="110" spans="1:5">
      <c r="A110" t="s">
        <v>349</v>
      </c>
      <c r="B110" t="s">
        <v>350</v>
      </c>
      <c r="C110" s="51" t="s">
        <v>67</v>
      </c>
      <c r="D110" s="51" t="s">
        <v>68</v>
      </c>
      <c r="E110" t="s">
        <v>340</v>
      </c>
    </row>
    <row r="111" spans="1:5">
      <c r="A111" t="s">
        <v>351</v>
      </c>
      <c r="B111" t="s">
        <v>352</v>
      </c>
      <c r="C111" s="51" t="s">
        <v>67</v>
      </c>
      <c r="D111" s="51" t="s">
        <v>68</v>
      </c>
      <c r="E111" t="s">
        <v>353</v>
      </c>
    </row>
    <row r="112" spans="1:5">
      <c r="A112" t="s">
        <v>354</v>
      </c>
      <c r="B112" t="s">
        <v>355</v>
      </c>
      <c r="C112" s="51" t="s">
        <v>67</v>
      </c>
      <c r="D112" s="51" t="s">
        <v>68</v>
      </c>
      <c r="E112" t="s">
        <v>356</v>
      </c>
    </row>
    <row r="113" spans="1:5">
      <c r="A113" t="s">
        <v>357</v>
      </c>
      <c r="B113" t="s">
        <v>358</v>
      </c>
      <c r="C113" s="51" t="s">
        <v>67</v>
      </c>
      <c r="D113" s="51" t="s">
        <v>68</v>
      </c>
      <c r="E113" t="s">
        <v>340</v>
      </c>
    </row>
    <row r="114" spans="1:5">
      <c r="A114" t="s">
        <v>359</v>
      </c>
      <c r="B114" t="s">
        <v>360</v>
      </c>
      <c r="C114" s="51" t="s">
        <v>67</v>
      </c>
      <c r="D114" s="51" t="s">
        <v>68</v>
      </c>
      <c r="E114" t="s">
        <v>361</v>
      </c>
    </row>
    <row r="115" spans="1:5">
      <c r="A115" t="s">
        <v>362</v>
      </c>
      <c r="B115" t="s">
        <v>363</v>
      </c>
      <c r="C115" s="51" t="s">
        <v>67</v>
      </c>
      <c r="D115" s="51" t="s">
        <v>68</v>
      </c>
      <c r="E115" t="s">
        <v>340</v>
      </c>
    </row>
    <row r="116" spans="1:5">
      <c r="A116" t="s">
        <v>364</v>
      </c>
      <c r="B116" t="s">
        <v>365</v>
      </c>
      <c r="C116" s="51" t="s">
        <v>67</v>
      </c>
      <c r="D116" s="51" t="s">
        <v>68</v>
      </c>
      <c r="E116" t="s">
        <v>366</v>
      </c>
    </row>
    <row r="117" spans="1:5">
      <c r="A117" t="s">
        <v>367</v>
      </c>
      <c r="B117" t="s">
        <v>368</v>
      </c>
      <c r="C117" s="51" t="s">
        <v>67</v>
      </c>
      <c r="D117" s="51" t="s">
        <v>68</v>
      </c>
      <c r="E117" t="s">
        <v>340</v>
      </c>
    </row>
    <row r="118" spans="1:5">
      <c r="A118" t="s">
        <v>369</v>
      </c>
      <c r="B118" t="s">
        <v>370</v>
      </c>
      <c r="C118" s="51" t="s">
        <v>67</v>
      </c>
      <c r="D118" s="51" t="s">
        <v>68</v>
      </c>
      <c r="E118" t="s">
        <v>340</v>
      </c>
    </row>
    <row r="119" spans="1:5">
      <c r="A119" t="s">
        <v>371</v>
      </c>
      <c r="B119" t="s">
        <v>372</v>
      </c>
      <c r="C119" s="51" t="s">
        <v>67</v>
      </c>
      <c r="D119" s="51" t="s">
        <v>68</v>
      </c>
      <c r="E119" t="s">
        <v>340</v>
      </c>
    </row>
    <row r="120" spans="1:5">
      <c r="A120" t="s">
        <v>373</v>
      </c>
      <c r="B120" t="s">
        <v>374</v>
      </c>
      <c r="C120" s="51" t="s">
        <v>67</v>
      </c>
      <c r="D120" s="51" t="s">
        <v>68</v>
      </c>
      <c r="E120" t="s">
        <v>375</v>
      </c>
    </row>
    <row r="121" spans="1:5">
      <c r="A121" t="s">
        <v>376</v>
      </c>
      <c r="B121" t="s">
        <v>377</v>
      </c>
      <c r="C121" s="51" t="s">
        <v>67</v>
      </c>
      <c r="D121" s="51" t="s">
        <v>68</v>
      </c>
      <c r="E121" t="s">
        <v>340</v>
      </c>
    </row>
    <row r="122" spans="1:5">
      <c r="A122" t="s">
        <v>378</v>
      </c>
      <c r="B122" t="s">
        <v>379</v>
      </c>
      <c r="C122" s="51" t="s">
        <v>67</v>
      </c>
      <c r="D122" s="51" t="s">
        <v>68</v>
      </c>
      <c r="E122" t="s">
        <v>340</v>
      </c>
    </row>
    <row r="123" spans="1:5">
      <c r="A123" t="s">
        <v>380</v>
      </c>
      <c r="B123" t="s">
        <v>381</v>
      </c>
      <c r="C123" s="51" t="s">
        <v>67</v>
      </c>
      <c r="D123" s="51" t="s">
        <v>68</v>
      </c>
      <c r="E123" t="s">
        <v>340</v>
      </c>
    </row>
    <row r="124" spans="1:5">
      <c r="A124" t="s">
        <v>382</v>
      </c>
      <c r="B124" t="s">
        <v>383</v>
      </c>
      <c r="C124" s="51" t="s">
        <v>67</v>
      </c>
      <c r="D124" s="51" t="s">
        <v>90</v>
      </c>
      <c r="E124" t="s">
        <v>384</v>
      </c>
    </row>
    <row r="125" spans="1:5">
      <c r="A125" t="s">
        <v>385</v>
      </c>
      <c r="B125" t="s">
        <v>386</v>
      </c>
      <c r="C125" s="51" t="s">
        <v>67</v>
      </c>
      <c r="D125" s="51" t="s">
        <v>68</v>
      </c>
      <c r="E125" t="s">
        <v>387</v>
      </c>
    </row>
    <row r="126" spans="1:5">
      <c r="A126" t="s">
        <v>388</v>
      </c>
      <c r="B126" t="s">
        <v>389</v>
      </c>
      <c r="C126" s="51" t="s">
        <v>67</v>
      </c>
      <c r="D126" s="51" t="s">
        <v>390</v>
      </c>
      <c r="E126" t="s">
        <v>391</v>
      </c>
    </row>
    <row r="127" spans="1:5">
      <c r="A127" t="s">
        <v>392</v>
      </c>
      <c r="B127" t="s">
        <v>393</v>
      </c>
      <c r="C127" s="51" t="s">
        <v>67</v>
      </c>
      <c r="D127" s="51" t="s">
        <v>101</v>
      </c>
      <c r="E127" t="s">
        <v>394</v>
      </c>
    </row>
    <row r="128" spans="1:5">
      <c r="A128" t="s">
        <v>395</v>
      </c>
      <c r="B128" t="s">
        <v>396</v>
      </c>
      <c r="C128" s="51" t="s">
        <v>67</v>
      </c>
      <c r="D128" s="51" t="s">
        <v>101</v>
      </c>
      <c r="E128" t="s">
        <v>397</v>
      </c>
    </row>
    <row r="129" spans="1:5">
      <c r="A129" t="s">
        <v>398</v>
      </c>
      <c r="B129" t="s">
        <v>398</v>
      </c>
      <c r="C129" s="51">
        <v>5</v>
      </c>
      <c r="E129" t="s">
        <v>399</v>
      </c>
    </row>
    <row r="130" spans="1:5">
      <c r="A130" t="s">
        <v>400</v>
      </c>
      <c r="B130" t="s">
        <v>400</v>
      </c>
      <c r="C130" s="51">
        <v>5</v>
      </c>
      <c r="D130" s="51" t="s">
        <v>101</v>
      </c>
      <c r="E130" t="s">
        <v>401</v>
      </c>
    </row>
    <row r="131" spans="1:5">
      <c r="A131" t="s">
        <v>402</v>
      </c>
      <c r="B131" t="s">
        <v>403</v>
      </c>
      <c r="C131" s="51" t="s">
        <v>67</v>
      </c>
      <c r="D131" s="51" t="s">
        <v>101</v>
      </c>
      <c r="E131" t="s">
        <v>404</v>
      </c>
    </row>
    <row r="132" spans="1:5">
      <c r="A132" t="s">
        <v>405</v>
      </c>
      <c r="B132" t="s">
        <v>406</v>
      </c>
      <c r="C132" s="51" t="s">
        <v>67</v>
      </c>
      <c r="D132" s="51" t="s">
        <v>101</v>
      </c>
      <c r="E132" t="s">
        <v>404</v>
      </c>
    </row>
    <row r="133" spans="1:5">
      <c r="A133" t="s">
        <v>407</v>
      </c>
      <c r="B133" t="s">
        <v>408</v>
      </c>
      <c r="C133" s="51" t="s">
        <v>67</v>
      </c>
      <c r="D133" s="51" t="s">
        <v>101</v>
      </c>
      <c r="E133" t="s">
        <v>409</v>
      </c>
    </row>
    <row r="134" spans="1:5">
      <c r="A134" t="s">
        <v>410</v>
      </c>
      <c r="B134" t="s">
        <v>411</v>
      </c>
      <c r="C134" s="51" t="s">
        <v>67</v>
      </c>
      <c r="D134" s="51" t="s">
        <v>101</v>
      </c>
      <c r="E134" t="s">
        <v>409</v>
      </c>
    </row>
    <row r="135" spans="1:5">
      <c r="A135" t="s">
        <v>412</v>
      </c>
      <c r="B135" t="s">
        <v>413</v>
      </c>
      <c r="C135" s="51" t="s">
        <v>67</v>
      </c>
      <c r="D135" s="51" t="s">
        <v>101</v>
      </c>
      <c r="E135" t="s">
        <v>414</v>
      </c>
    </row>
    <row r="136" spans="1:5">
      <c r="A136" t="s">
        <v>415</v>
      </c>
      <c r="B136" t="s">
        <v>416</v>
      </c>
      <c r="C136" s="51" t="s">
        <v>67</v>
      </c>
      <c r="D136" s="51" t="s">
        <v>101</v>
      </c>
      <c r="E136" t="s">
        <v>417</v>
      </c>
    </row>
    <row r="137" spans="1:5">
      <c r="A137" t="s">
        <v>418</v>
      </c>
      <c r="B137" t="s">
        <v>419</v>
      </c>
      <c r="C137" s="51">
        <v>5</v>
      </c>
      <c r="E137" t="s">
        <v>420</v>
      </c>
    </row>
    <row r="138" spans="1:5">
      <c r="A138" t="s">
        <v>421</v>
      </c>
      <c r="B138" t="s">
        <v>421</v>
      </c>
      <c r="C138" s="51">
        <v>5</v>
      </c>
      <c r="E138" t="s">
        <v>422</v>
      </c>
    </row>
    <row r="139" spans="1:5">
      <c r="A139" t="s">
        <v>423</v>
      </c>
      <c r="B139" t="s">
        <v>423</v>
      </c>
      <c r="C139" s="51" t="s">
        <v>67</v>
      </c>
      <c r="D139" s="51" t="s">
        <v>101</v>
      </c>
      <c r="E139" t="s">
        <v>424</v>
      </c>
    </row>
    <row r="140" spans="1:5">
      <c r="A140" t="s">
        <v>425</v>
      </c>
      <c r="B140" t="s">
        <v>426</v>
      </c>
      <c r="C140" s="51" t="s">
        <v>67</v>
      </c>
      <c r="E140" t="s">
        <v>427</v>
      </c>
    </row>
    <row r="141" spans="1:5">
      <c r="A141" t="s">
        <v>428</v>
      </c>
      <c r="B141" t="s">
        <v>429</v>
      </c>
      <c r="C141" s="51" t="s">
        <v>67</v>
      </c>
      <c r="E141" t="s">
        <v>430</v>
      </c>
    </row>
    <row r="142" spans="1:5">
      <c r="A142" t="s">
        <v>431</v>
      </c>
      <c r="B142" t="s">
        <v>432</v>
      </c>
      <c r="C142" s="51" t="s">
        <v>67</v>
      </c>
      <c r="E142" t="s">
        <v>433</v>
      </c>
    </row>
    <row r="143" spans="1:5">
      <c r="A143" t="s">
        <v>434</v>
      </c>
      <c r="B143" t="s">
        <v>435</v>
      </c>
      <c r="C143" s="51" t="s">
        <v>67</v>
      </c>
      <c r="D143" s="51" t="s">
        <v>101</v>
      </c>
      <c r="E143" t="s">
        <v>436</v>
      </c>
    </row>
    <row r="144" spans="1:5">
      <c r="A144" t="s">
        <v>437</v>
      </c>
      <c r="B144" t="s">
        <v>438</v>
      </c>
      <c r="C144" s="51" t="s">
        <v>67</v>
      </c>
      <c r="D144" s="51" t="s">
        <v>101</v>
      </c>
      <c r="E144" t="s">
        <v>439</v>
      </c>
    </row>
    <row r="145" spans="1:5">
      <c r="A145" t="s">
        <v>440</v>
      </c>
      <c r="B145" t="s">
        <v>441</v>
      </c>
      <c r="C145" s="51" t="s">
        <v>67</v>
      </c>
      <c r="D145" s="51" t="s">
        <v>68</v>
      </c>
      <c r="E145" t="s">
        <v>442</v>
      </c>
    </row>
    <row r="146" spans="1:5">
      <c r="A146" t="s">
        <v>443</v>
      </c>
      <c r="B146" t="s">
        <v>443</v>
      </c>
      <c r="C146" s="51" t="s">
        <v>67</v>
      </c>
      <c r="D146" s="51" t="s">
        <v>444</v>
      </c>
      <c r="E146" t="s">
        <v>445</v>
      </c>
    </row>
    <row r="147" spans="1:5">
      <c r="A147" t="s">
        <v>446</v>
      </c>
      <c r="B147" t="s">
        <v>446</v>
      </c>
      <c r="C147" s="51" t="s">
        <v>67</v>
      </c>
      <c r="D147" s="51" t="s">
        <v>101</v>
      </c>
      <c r="E147" t="s">
        <v>447</v>
      </c>
    </row>
    <row r="148" spans="1:5">
      <c r="A148" t="s">
        <v>448</v>
      </c>
      <c r="B148" t="s">
        <v>449</v>
      </c>
      <c r="C148" s="51" t="s">
        <v>67</v>
      </c>
      <c r="D148" s="51" t="s">
        <v>101</v>
      </c>
      <c r="E148" t="s">
        <v>450</v>
      </c>
    </row>
    <row r="149" spans="1:5">
      <c r="A149" t="s">
        <v>451</v>
      </c>
      <c r="B149" t="s">
        <v>451</v>
      </c>
      <c r="C149" s="51" t="s">
        <v>67</v>
      </c>
      <c r="E149" t="s">
        <v>452</v>
      </c>
    </row>
    <row r="150" spans="1:5">
      <c r="A150" t="s">
        <v>453</v>
      </c>
      <c r="B150" t="s">
        <v>453</v>
      </c>
      <c r="C150" s="51" t="s">
        <v>67</v>
      </c>
      <c r="D150" s="51" t="s">
        <v>68</v>
      </c>
      <c r="E150" t="s">
        <v>454</v>
      </c>
    </row>
    <row r="151" spans="1:5">
      <c r="A151" t="s">
        <v>455</v>
      </c>
      <c r="B151" t="s">
        <v>455</v>
      </c>
      <c r="C151" s="51" t="s">
        <v>67</v>
      </c>
      <c r="E151" t="s">
        <v>456</v>
      </c>
    </row>
    <row r="152" spans="1:5">
      <c r="A152" t="s">
        <v>457</v>
      </c>
      <c r="B152" t="s">
        <v>458</v>
      </c>
      <c r="C152" s="51" t="s">
        <v>67</v>
      </c>
      <c r="D152" s="51" t="s">
        <v>101</v>
      </c>
      <c r="E152" t="s">
        <v>459</v>
      </c>
    </row>
    <row r="153" spans="1:5">
      <c r="A153" t="s">
        <v>460</v>
      </c>
      <c r="B153" t="s">
        <v>461</v>
      </c>
      <c r="C153" s="51" t="s">
        <v>67</v>
      </c>
      <c r="D153" s="51" t="s">
        <v>168</v>
      </c>
      <c r="E153" t="s">
        <v>462</v>
      </c>
    </row>
    <row r="154" spans="1:5">
      <c r="A154" t="s">
        <v>463</v>
      </c>
      <c r="B154" t="s">
        <v>464</v>
      </c>
      <c r="C154" s="51" t="s">
        <v>67</v>
      </c>
      <c r="D154" s="51" t="s">
        <v>101</v>
      </c>
      <c r="E154" t="s">
        <v>465</v>
      </c>
    </row>
    <row r="155" spans="1:5">
      <c r="A155" t="s">
        <v>466</v>
      </c>
      <c r="B155" t="s">
        <v>467</v>
      </c>
      <c r="C155" s="51">
        <v>5</v>
      </c>
      <c r="E155" t="s">
        <v>207</v>
      </c>
    </row>
    <row r="156" spans="1:5">
      <c r="A156" t="s">
        <v>468</v>
      </c>
      <c r="B156" t="s">
        <v>468</v>
      </c>
      <c r="C156" s="51" t="s">
        <v>67</v>
      </c>
      <c r="D156" s="51" t="s">
        <v>101</v>
      </c>
      <c r="E156" t="s">
        <v>469</v>
      </c>
    </row>
    <row r="157" spans="1:5">
      <c r="A157" t="s">
        <v>470</v>
      </c>
      <c r="B157" t="s">
        <v>471</v>
      </c>
      <c r="C157" s="51" t="s">
        <v>67</v>
      </c>
      <c r="E157" t="s">
        <v>472</v>
      </c>
    </row>
    <row r="158" spans="1:5">
      <c r="A158" t="s">
        <v>473</v>
      </c>
      <c r="B158" t="s">
        <v>473</v>
      </c>
      <c r="C158" s="51" t="s">
        <v>67</v>
      </c>
      <c r="D158" s="51" t="s">
        <v>444</v>
      </c>
      <c r="E158" t="s">
        <v>200</v>
      </c>
    </row>
    <row r="159" spans="1:5">
      <c r="A159" t="s">
        <v>474</v>
      </c>
      <c r="B159" t="s">
        <v>474</v>
      </c>
      <c r="C159" s="51" t="s">
        <v>67</v>
      </c>
      <c r="D159" s="51" t="s">
        <v>101</v>
      </c>
      <c r="E159" t="s">
        <v>475</v>
      </c>
    </row>
    <row r="160" spans="1:5">
      <c r="A160" t="s">
        <v>476</v>
      </c>
      <c r="B160" t="s">
        <v>477</v>
      </c>
      <c r="C160" s="51" t="s">
        <v>116</v>
      </c>
      <c r="D160" s="51" t="s">
        <v>68</v>
      </c>
      <c r="E160" t="s">
        <v>478</v>
      </c>
    </row>
    <row r="161" spans="1:5">
      <c r="A161" t="s">
        <v>479</v>
      </c>
      <c r="B161" t="s">
        <v>480</v>
      </c>
      <c r="C161" s="51" t="s">
        <v>116</v>
      </c>
      <c r="D161" s="51" t="s">
        <v>68</v>
      </c>
      <c r="E161" t="s">
        <v>478</v>
      </c>
    </row>
    <row r="162" spans="1:5">
      <c r="A162" t="s">
        <v>481</v>
      </c>
      <c r="B162" t="s">
        <v>482</v>
      </c>
      <c r="C162" s="51" t="s">
        <v>116</v>
      </c>
      <c r="D162" s="51" t="s">
        <v>68</v>
      </c>
      <c r="E162" t="s">
        <v>478</v>
      </c>
    </row>
    <row r="163" spans="1:5">
      <c r="A163" t="s">
        <v>483</v>
      </c>
      <c r="B163" t="s">
        <v>484</v>
      </c>
      <c r="C163" s="51" t="s">
        <v>116</v>
      </c>
      <c r="D163" s="51" t="s">
        <v>68</v>
      </c>
      <c r="E163" t="s">
        <v>478</v>
      </c>
    </row>
    <row r="164" spans="1:5">
      <c r="A164" t="s">
        <v>485</v>
      </c>
      <c r="B164" t="s">
        <v>486</v>
      </c>
      <c r="C164" s="51" t="s">
        <v>116</v>
      </c>
      <c r="D164" s="51" t="s">
        <v>68</v>
      </c>
      <c r="E164" t="s">
        <v>478</v>
      </c>
    </row>
    <row r="165" spans="1:5">
      <c r="A165" t="s">
        <v>487</v>
      </c>
      <c r="B165" t="s">
        <v>488</v>
      </c>
      <c r="C165" s="51" t="s">
        <v>116</v>
      </c>
      <c r="D165" s="51" t="s">
        <v>68</v>
      </c>
      <c r="E165" t="s">
        <v>478</v>
      </c>
    </row>
    <row r="166" spans="1:5">
      <c r="A166" t="s">
        <v>489</v>
      </c>
      <c r="B166" t="s">
        <v>490</v>
      </c>
      <c r="C166" s="51" t="s">
        <v>116</v>
      </c>
      <c r="D166" s="51" t="s">
        <v>68</v>
      </c>
      <c r="E166" t="s">
        <v>478</v>
      </c>
    </row>
    <row r="167" spans="1:5">
      <c r="A167" t="s">
        <v>491</v>
      </c>
      <c r="B167" t="s">
        <v>492</v>
      </c>
      <c r="C167" s="51" t="s">
        <v>116</v>
      </c>
      <c r="D167" s="51" t="s">
        <v>68</v>
      </c>
      <c r="E167" t="s">
        <v>478</v>
      </c>
    </row>
    <row r="168" spans="1:5">
      <c r="A168" t="s">
        <v>493</v>
      </c>
      <c r="B168" t="s">
        <v>494</v>
      </c>
      <c r="C168" s="51" t="s">
        <v>116</v>
      </c>
      <c r="D168" s="51" t="s">
        <v>68</v>
      </c>
      <c r="E168" t="s">
        <v>478</v>
      </c>
    </row>
    <row r="169" spans="1:5">
      <c r="A169" t="s">
        <v>495</v>
      </c>
      <c r="B169" t="s">
        <v>496</v>
      </c>
      <c r="C169" s="51" t="s">
        <v>116</v>
      </c>
      <c r="D169" s="51" t="s">
        <v>68</v>
      </c>
      <c r="E169" t="s">
        <v>478</v>
      </c>
    </row>
    <row r="170" spans="1:5">
      <c r="A170" t="s">
        <v>497</v>
      </c>
      <c r="B170" t="s">
        <v>498</v>
      </c>
      <c r="C170" s="51" t="s">
        <v>67</v>
      </c>
      <c r="D170" s="51" t="s">
        <v>101</v>
      </c>
      <c r="E170" t="s">
        <v>499</v>
      </c>
    </row>
    <row r="171" spans="1:5">
      <c r="A171" t="s">
        <v>500</v>
      </c>
      <c r="B171" t="s">
        <v>501</v>
      </c>
      <c r="C171" s="51" t="s">
        <v>67</v>
      </c>
      <c r="D171" s="51" t="s">
        <v>101</v>
      </c>
      <c r="E171" t="s">
        <v>502</v>
      </c>
    </row>
    <row r="172" spans="1:5">
      <c r="A172" t="s">
        <v>503</v>
      </c>
      <c r="B172" t="s">
        <v>504</v>
      </c>
      <c r="C172" s="51" t="s">
        <v>67</v>
      </c>
      <c r="D172" s="51" t="s">
        <v>101</v>
      </c>
      <c r="E172" t="s">
        <v>502</v>
      </c>
    </row>
    <row r="173" spans="1:5">
      <c r="A173" t="s">
        <v>505</v>
      </c>
      <c r="B173" t="s">
        <v>506</v>
      </c>
      <c r="C173" s="51" t="s">
        <v>67</v>
      </c>
      <c r="D173" s="51" t="s">
        <v>101</v>
      </c>
      <c r="E173" t="s">
        <v>502</v>
      </c>
    </row>
    <row r="174" spans="1:5">
      <c r="A174" t="s">
        <v>507</v>
      </c>
      <c r="B174" t="s">
        <v>508</v>
      </c>
      <c r="C174" s="51" t="s">
        <v>67</v>
      </c>
      <c r="D174" s="51" t="s">
        <v>101</v>
      </c>
      <c r="E174" t="s">
        <v>502</v>
      </c>
    </row>
    <row r="175" spans="1:5">
      <c r="A175" t="s">
        <v>509</v>
      </c>
      <c r="B175" t="s">
        <v>510</v>
      </c>
      <c r="C175" s="51" t="s">
        <v>67</v>
      </c>
      <c r="D175" s="51" t="s">
        <v>101</v>
      </c>
      <c r="E175" t="s">
        <v>502</v>
      </c>
    </row>
    <row r="176" spans="1:5">
      <c r="A176" t="s">
        <v>511</v>
      </c>
      <c r="B176" t="s">
        <v>511</v>
      </c>
      <c r="C176" s="51" t="s">
        <v>67</v>
      </c>
      <c r="D176" s="51" t="s">
        <v>68</v>
      </c>
      <c r="E176" t="s">
        <v>512</v>
      </c>
    </row>
    <row r="177" spans="1:5">
      <c r="A177" t="s">
        <v>513</v>
      </c>
      <c r="B177" t="s">
        <v>514</v>
      </c>
      <c r="C177" s="51" t="s">
        <v>67</v>
      </c>
      <c r="D177" s="51" t="s">
        <v>390</v>
      </c>
      <c r="E177" t="s">
        <v>515</v>
      </c>
    </row>
    <row r="178" spans="1:5">
      <c r="A178" t="s">
        <v>516</v>
      </c>
      <c r="B178" t="s">
        <v>517</v>
      </c>
      <c r="C178" s="51" t="s">
        <v>67</v>
      </c>
      <c r="D178" s="51" t="s">
        <v>90</v>
      </c>
      <c r="E178" t="s">
        <v>515</v>
      </c>
    </row>
    <row r="179" spans="1:5">
      <c r="A179" t="s">
        <v>518</v>
      </c>
      <c r="B179" t="s">
        <v>519</v>
      </c>
      <c r="C179" s="51" t="s">
        <v>67</v>
      </c>
      <c r="D179" s="51" t="s">
        <v>90</v>
      </c>
      <c r="E179" t="s">
        <v>520</v>
      </c>
    </row>
    <row r="180" spans="1:5">
      <c r="A180" t="s">
        <v>521</v>
      </c>
      <c r="B180" t="s">
        <v>522</v>
      </c>
      <c r="C180" s="51" t="s">
        <v>67</v>
      </c>
      <c r="E180" t="s">
        <v>523</v>
      </c>
    </row>
    <row r="181" spans="1:5">
      <c r="A181" t="s">
        <v>524</v>
      </c>
      <c r="B181" t="s">
        <v>525</v>
      </c>
      <c r="C181" s="51" t="s">
        <v>67</v>
      </c>
      <c r="D181" s="51" t="s">
        <v>101</v>
      </c>
      <c r="E181" t="s">
        <v>526</v>
      </c>
    </row>
    <row r="182" spans="1:5">
      <c r="A182" t="s">
        <v>527</v>
      </c>
      <c r="B182" t="s">
        <v>527</v>
      </c>
      <c r="C182" s="51" t="s">
        <v>67</v>
      </c>
      <c r="E182" t="s">
        <v>528</v>
      </c>
    </row>
    <row r="183" spans="1:5">
      <c r="A183" t="s">
        <v>529</v>
      </c>
      <c r="B183" t="s">
        <v>530</v>
      </c>
      <c r="C183" s="51" t="s">
        <v>67</v>
      </c>
      <c r="E183" t="s">
        <v>531</v>
      </c>
    </row>
    <row r="184" spans="1:5">
      <c r="A184" t="s">
        <v>532</v>
      </c>
      <c r="B184" t="s">
        <v>533</v>
      </c>
      <c r="C184" s="51" t="s">
        <v>67</v>
      </c>
      <c r="E184" t="s">
        <v>534</v>
      </c>
    </row>
    <row r="185" spans="1:5">
      <c r="A185" t="s">
        <v>535</v>
      </c>
      <c r="B185" t="s">
        <v>536</v>
      </c>
      <c r="C185" s="51" t="s">
        <v>67</v>
      </c>
      <c r="E185" t="s">
        <v>537</v>
      </c>
    </row>
    <row r="186" spans="1:5">
      <c r="A186" t="s">
        <v>538</v>
      </c>
      <c r="B186" t="s">
        <v>539</v>
      </c>
      <c r="C186" s="51" t="s">
        <v>67</v>
      </c>
      <c r="D186" s="51" t="s">
        <v>168</v>
      </c>
      <c r="E186" t="s">
        <v>540</v>
      </c>
    </row>
    <row r="187" spans="1:5">
      <c r="A187" t="s">
        <v>541</v>
      </c>
      <c r="B187" t="s">
        <v>542</v>
      </c>
      <c r="C187" s="51" t="s">
        <v>67</v>
      </c>
      <c r="D187" s="51" t="s">
        <v>168</v>
      </c>
      <c r="E187" t="s">
        <v>540</v>
      </c>
    </row>
    <row r="188" spans="1:5">
      <c r="A188" t="s">
        <v>543</v>
      </c>
      <c r="B188" t="s">
        <v>544</v>
      </c>
      <c r="C188" s="51" t="s">
        <v>67</v>
      </c>
      <c r="D188" s="51" t="s">
        <v>168</v>
      </c>
      <c r="E188" t="s">
        <v>540</v>
      </c>
    </row>
    <row r="189" spans="1:5">
      <c r="A189" t="s">
        <v>545</v>
      </c>
      <c r="B189" t="s">
        <v>546</v>
      </c>
      <c r="C189" s="51" t="s">
        <v>67</v>
      </c>
      <c r="D189" s="51" t="s">
        <v>168</v>
      </c>
      <c r="E189" t="s">
        <v>540</v>
      </c>
    </row>
    <row r="190" spans="1:5">
      <c r="A190" t="s">
        <v>547</v>
      </c>
      <c r="B190" t="s">
        <v>548</v>
      </c>
      <c r="C190" s="51" t="s">
        <v>67</v>
      </c>
      <c r="D190" s="51" t="s">
        <v>168</v>
      </c>
      <c r="E190" t="s">
        <v>540</v>
      </c>
    </row>
    <row r="191" spans="1:5">
      <c r="A191" t="s">
        <v>549</v>
      </c>
      <c r="B191" t="s">
        <v>549</v>
      </c>
      <c r="C191" s="51" t="s">
        <v>67</v>
      </c>
      <c r="D191" s="51" t="s">
        <v>90</v>
      </c>
      <c r="E191" t="s">
        <v>550</v>
      </c>
    </row>
    <row r="192" spans="1:5">
      <c r="A192" t="s">
        <v>551</v>
      </c>
      <c r="B192" t="s">
        <v>551</v>
      </c>
      <c r="C192" s="51" t="s">
        <v>67</v>
      </c>
      <c r="E192" t="s">
        <v>552</v>
      </c>
    </row>
    <row r="193" spans="1:5">
      <c r="A193" t="s">
        <v>553</v>
      </c>
      <c r="B193" t="s">
        <v>553</v>
      </c>
      <c r="C193" s="51" t="s">
        <v>67</v>
      </c>
      <c r="D193" s="51" t="s">
        <v>101</v>
      </c>
      <c r="E193" t="s">
        <v>554</v>
      </c>
    </row>
    <row r="194" spans="1:5">
      <c r="A194" t="s">
        <v>555</v>
      </c>
      <c r="B194" t="s">
        <v>556</v>
      </c>
      <c r="C194" s="51" t="s">
        <v>67</v>
      </c>
      <c r="E194" t="s">
        <v>557</v>
      </c>
    </row>
    <row r="195" spans="1:5">
      <c r="A195" t="s">
        <v>558</v>
      </c>
      <c r="B195" t="s">
        <v>559</v>
      </c>
      <c r="C195" s="51" t="s">
        <v>67</v>
      </c>
      <c r="E195" t="s">
        <v>560</v>
      </c>
    </row>
    <row r="196" spans="1:5">
      <c r="A196" t="s">
        <v>561</v>
      </c>
      <c r="B196" t="s">
        <v>561</v>
      </c>
      <c r="C196" s="51" t="s">
        <v>67</v>
      </c>
      <c r="D196" s="51" t="s">
        <v>390</v>
      </c>
      <c r="E196" t="s">
        <v>562</v>
      </c>
    </row>
    <row r="197" spans="1:5">
      <c r="A197" t="s">
        <v>563</v>
      </c>
      <c r="B197" t="s">
        <v>564</v>
      </c>
      <c r="C197" s="51" t="s">
        <v>67</v>
      </c>
      <c r="D197" s="51" t="s">
        <v>101</v>
      </c>
      <c r="E197" t="s">
        <v>565</v>
      </c>
    </row>
    <row r="198" spans="1:5">
      <c r="A198" t="s">
        <v>566</v>
      </c>
      <c r="B198" t="s">
        <v>567</v>
      </c>
      <c r="C198" s="51" t="s">
        <v>67</v>
      </c>
      <c r="D198" s="51" t="s">
        <v>101</v>
      </c>
      <c r="E198" t="s">
        <v>568</v>
      </c>
    </row>
    <row r="199" spans="1:5">
      <c r="A199" t="s">
        <v>569</v>
      </c>
      <c r="B199" t="s">
        <v>570</v>
      </c>
      <c r="C199" s="51" t="s">
        <v>67</v>
      </c>
      <c r="D199" s="51" t="s">
        <v>101</v>
      </c>
      <c r="E199" t="s">
        <v>571</v>
      </c>
    </row>
    <row r="200" spans="1:5">
      <c r="A200" t="s">
        <v>572</v>
      </c>
      <c r="B200" t="s">
        <v>573</v>
      </c>
      <c r="C200" s="51" t="s">
        <v>67</v>
      </c>
      <c r="D200" s="51" t="s">
        <v>101</v>
      </c>
      <c r="E200" t="s">
        <v>574</v>
      </c>
    </row>
    <row r="201" spans="1:5">
      <c r="A201" t="s">
        <v>575</v>
      </c>
      <c r="B201" t="s">
        <v>576</v>
      </c>
      <c r="C201" s="51" t="s">
        <v>67</v>
      </c>
      <c r="D201" s="51" t="s">
        <v>101</v>
      </c>
      <c r="E201" t="s">
        <v>577</v>
      </c>
    </row>
    <row r="202" spans="1:5">
      <c r="A202" t="s">
        <v>578</v>
      </c>
      <c r="B202" t="s">
        <v>579</v>
      </c>
      <c r="C202" s="51" t="s">
        <v>67</v>
      </c>
      <c r="D202" s="51" t="s">
        <v>101</v>
      </c>
      <c r="E202" t="s">
        <v>580</v>
      </c>
    </row>
    <row r="203" spans="1:5">
      <c r="A203" t="s">
        <v>581</v>
      </c>
      <c r="B203" t="s">
        <v>582</v>
      </c>
      <c r="C203" s="51" t="s">
        <v>67</v>
      </c>
      <c r="D203" s="51" t="s">
        <v>101</v>
      </c>
      <c r="E203" t="s">
        <v>583</v>
      </c>
    </row>
    <row r="204" spans="1:5">
      <c r="A204" t="s">
        <v>584</v>
      </c>
      <c r="B204" t="s">
        <v>585</v>
      </c>
      <c r="C204" s="51" t="s">
        <v>67</v>
      </c>
      <c r="D204" s="51" t="s">
        <v>101</v>
      </c>
      <c r="E204" t="s">
        <v>586</v>
      </c>
    </row>
    <row r="205" spans="1:5">
      <c r="A205" t="s">
        <v>587</v>
      </c>
      <c r="B205" t="s">
        <v>588</v>
      </c>
      <c r="C205" s="51" t="s">
        <v>67</v>
      </c>
      <c r="E205" t="s">
        <v>589</v>
      </c>
    </row>
    <row r="206" spans="1:5">
      <c r="A206" t="s">
        <v>590</v>
      </c>
      <c r="B206" t="s">
        <v>590</v>
      </c>
      <c r="C206" s="51" t="s">
        <v>67</v>
      </c>
      <c r="D206" s="51" t="s">
        <v>101</v>
      </c>
      <c r="E206" t="s">
        <v>591</v>
      </c>
    </row>
    <row r="207" spans="1:5">
      <c r="A207" t="s">
        <v>592</v>
      </c>
      <c r="B207" t="s">
        <v>592</v>
      </c>
      <c r="C207" s="51" t="s">
        <v>67</v>
      </c>
      <c r="D207" s="51" t="s">
        <v>101</v>
      </c>
      <c r="E207" t="s">
        <v>593</v>
      </c>
    </row>
    <row r="208" spans="1:5">
      <c r="A208" t="s">
        <v>594</v>
      </c>
      <c r="B208" t="s">
        <v>595</v>
      </c>
      <c r="C208" s="51" t="s">
        <v>67</v>
      </c>
      <c r="E208" t="s">
        <v>596</v>
      </c>
    </row>
    <row r="209" spans="1:5">
      <c r="A209" t="s">
        <v>597</v>
      </c>
      <c r="B209" t="s">
        <v>598</v>
      </c>
      <c r="C209" s="51" t="s">
        <v>67</v>
      </c>
      <c r="E209" t="s">
        <v>599</v>
      </c>
    </row>
    <row r="210" spans="1:5">
      <c r="A210" t="s">
        <v>600</v>
      </c>
      <c r="B210" t="s">
        <v>601</v>
      </c>
      <c r="C210" s="51" t="s">
        <v>116</v>
      </c>
      <c r="E210" t="s">
        <v>602</v>
      </c>
    </row>
    <row r="211" spans="1:5">
      <c r="A211" t="s">
        <v>603</v>
      </c>
      <c r="B211" t="s">
        <v>604</v>
      </c>
      <c r="C211" s="51" t="s">
        <v>67</v>
      </c>
      <c r="E211" t="s">
        <v>605</v>
      </c>
    </row>
    <row r="212" spans="1:5">
      <c r="A212" t="s">
        <v>606</v>
      </c>
      <c r="B212" t="s">
        <v>606</v>
      </c>
      <c r="C212" s="51">
        <v>5</v>
      </c>
      <c r="E212" t="s">
        <v>607</v>
      </c>
    </row>
    <row r="213" spans="1:5">
      <c r="A213" t="s">
        <v>608</v>
      </c>
      <c r="B213" t="s">
        <v>609</v>
      </c>
      <c r="C213" s="51" t="s">
        <v>67</v>
      </c>
      <c r="E213" t="s">
        <v>610</v>
      </c>
    </row>
    <row r="214" spans="1:5">
      <c r="A214" t="s">
        <v>611</v>
      </c>
      <c r="B214" t="s">
        <v>612</v>
      </c>
      <c r="C214" s="51" t="s">
        <v>613</v>
      </c>
      <c r="D214" s="51" t="s">
        <v>97</v>
      </c>
      <c r="E214" t="s">
        <v>614</v>
      </c>
    </row>
    <row r="215" spans="1:5">
      <c r="A215" t="s">
        <v>615</v>
      </c>
      <c r="B215" t="s">
        <v>616</v>
      </c>
      <c r="C215" s="51" t="s">
        <v>613</v>
      </c>
      <c r="D215" s="51" t="s">
        <v>97</v>
      </c>
      <c r="E215" t="s">
        <v>617</v>
      </c>
    </row>
    <row r="216" spans="1:5">
      <c r="A216" t="s">
        <v>618</v>
      </c>
      <c r="B216" t="s">
        <v>619</v>
      </c>
      <c r="C216" s="51" t="s">
        <v>154</v>
      </c>
      <c r="D216" s="51" t="s">
        <v>63</v>
      </c>
      <c r="E216" t="s">
        <v>620</v>
      </c>
    </row>
    <row r="217" spans="1:5">
      <c r="A217" t="s">
        <v>621</v>
      </c>
      <c r="B217" t="s">
        <v>622</v>
      </c>
      <c r="C217" s="51" t="s">
        <v>154</v>
      </c>
      <c r="D217" s="51" t="s">
        <v>63</v>
      </c>
      <c r="E217" t="s">
        <v>623</v>
      </c>
    </row>
    <row r="218" spans="1:5">
      <c r="A218" t="s">
        <v>624</v>
      </c>
      <c r="B218" t="s">
        <v>625</v>
      </c>
      <c r="C218" s="51" t="s">
        <v>116</v>
      </c>
      <c r="D218" s="51" t="s">
        <v>68</v>
      </c>
      <c r="E218" t="s">
        <v>626</v>
      </c>
    </row>
    <row r="219" spans="1:5">
      <c r="A219" t="s">
        <v>627</v>
      </c>
      <c r="B219" t="s">
        <v>628</v>
      </c>
      <c r="C219" s="51" t="s">
        <v>116</v>
      </c>
      <c r="D219" s="51" t="s">
        <v>68</v>
      </c>
      <c r="E219" t="s">
        <v>629</v>
      </c>
    </row>
    <row r="220" spans="1:5">
      <c r="A220" t="s">
        <v>630</v>
      </c>
      <c r="B220" t="s">
        <v>631</v>
      </c>
      <c r="C220" s="51" t="s">
        <v>613</v>
      </c>
      <c r="D220" s="51" t="s">
        <v>97</v>
      </c>
      <c r="E220" t="s">
        <v>632</v>
      </c>
    </row>
    <row r="221" spans="1:5">
      <c r="A221" t="s">
        <v>633</v>
      </c>
      <c r="B221" t="s">
        <v>634</v>
      </c>
      <c r="C221" s="51" t="s">
        <v>613</v>
      </c>
      <c r="D221" s="51" t="s">
        <v>97</v>
      </c>
      <c r="E221" t="s">
        <v>635</v>
      </c>
    </row>
    <row r="222" spans="1:5">
      <c r="A222" t="s">
        <v>636</v>
      </c>
      <c r="B222" t="s">
        <v>637</v>
      </c>
      <c r="C222" s="51" t="s">
        <v>613</v>
      </c>
      <c r="D222" s="51" t="s">
        <v>97</v>
      </c>
      <c r="E222" t="s">
        <v>638</v>
      </c>
    </row>
    <row r="223" spans="1:5">
      <c r="A223" t="s">
        <v>639</v>
      </c>
      <c r="B223" t="s">
        <v>640</v>
      </c>
      <c r="C223" s="51">
        <v>4</v>
      </c>
      <c r="D223" s="51" t="s">
        <v>641</v>
      </c>
      <c r="E223" t="s">
        <v>642</v>
      </c>
    </row>
    <row r="224" spans="1:5">
      <c r="A224" t="s">
        <v>643</v>
      </c>
      <c r="B224" t="s">
        <v>644</v>
      </c>
      <c r="C224" s="51">
        <v>4</v>
      </c>
      <c r="D224" s="51" t="s">
        <v>641</v>
      </c>
      <c r="E224" t="s">
        <v>645</v>
      </c>
    </row>
    <row r="225" spans="1:5">
      <c r="A225" t="s">
        <v>646</v>
      </c>
      <c r="B225" t="s">
        <v>647</v>
      </c>
      <c r="C225" s="51">
        <v>5</v>
      </c>
      <c r="D225" s="51" t="s">
        <v>641</v>
      </c>
      <c r="E225" t="s">
        <v>648</v>
      </c>
    </row>
    <row r="226" spans="1:5">
      <c r="A226" t="s">
        <v>649</v>
      </c>
      <c r="B226" t="s">
        <v>650</v>
      </c>
      <c r="C226" s="51">
        <v>5</v>
      </c>
      <c r="D226" s="51" t="s">
        <v>641</v>
      </c>
      <c r="E226" t="s">
        <v>651</v>
      </c>
    </row>
    <row r="227" spans="1:5">
      <c r="A227" t="s">
        <v>652</v>
      </c>
      <c r="B227" t="s">
        <v>653</v>
      </c>
      <c r="C227" s="51">
        <v>6</v>
      </c>
      <c r="D227" s="51" t="s">
        <v>148</v>
      </c>
      <c r="E227" t="s">
        <v>654</v>
      </c>
    </row>
    <row r="228" spans="1:5">
      <c r="A228" t="s">
        <v>655</v>
      </c>
      <c r="B228" t="s">
        <v>656</v>
      </c>
      <c r="C228" s="51" t="s">
        <v>116</v>
      </c>
      <c r="D228" s="51" t="s">
        <v>97</v>
      </c>
      <c r="E228" t="s">
        <v>657</v>
      </c>
    </row>
    <row r="229" spans="1:5">
      <c r="A229" t="s">
        <v>658</v>
      </c>
      <c r="B229" t="s">
        <v>659</v>
      </c>
      <c r="C229" s="51" t="s">
        <v>116</v>
      </c>
      <c r="D229" s="51" t="s">
        <v>97</v>
      </c>
      <c r="E229" t="s">
        <v>657</v>
      </c>
    </row>
    <row r="230" spans="1:5">
      <c r="A230" t="s">
        <v>660</v>
      </c>
      <c r="B230" t="s">
        <v>661</v>
      </c>
      <c r="C230" s="51" t="s">
        <v>116</v>
      </c>
      <c r="D230" s="51" t="s">
        <v>97</v>
      </c>
      <c r="E230" t="s">
        <v>657</v>
      </c>
    </row>
    <row r="231" spans="1:5">
      <c r="A231" t="s">
        <v>662</v>
      </c>
      <c r="B231" t="s">
        <v>663</v>
      </c>
      <c r="C231" s="51" t="s">
        <v>116</v>
      </c>
      <c r="D231" s="51" t="s">
        <v>97</v>
      </c>
      <c r="E231" t="s">
        <v>657</v>
      </c>
    </row>
    <row r="232" spans="1:5">
      <c r="A232" t="s">
        <v>664</v>
      </c>
      <c r="B232" t="s">
        <v>665</v>
      </c>
      <c r="C232" s="51" t="s">
        <v>116</v>
      </c>
      <c r="D232" s="51" t="s">
        <v>97</v>
      </c>
      <c r="E232" t="s">
        <v>657</v>
      </c>
    </row>
    <row r="233" spans="1:5">
      <c r="A233" t="s">
        <v>666</v>
      </c>
      <c r="B233" t="s">
        <v>667</v>
      </c>
      <c r="C233" s="51" t="s">
        <v>116</v>
      </c>
      <c r="D233" s="51" t="s">
        <v>97</v>
      </c>
      <c r="E233" t="s">
        <v>657</v>
      </c>
    </row>
    <row r="234" spans="1:5">
      <c r="A234" t="s">
        <v>668</v>
      </c>
      <c r="B234" t="s">
        <v>669</v>
      </c>
      <c r="C234" s="51" t="s">
        <v>116</v>
      </c>
      <c r="D234" s="51" t="s">
        <v>97</v>
      </c>
      <c r="E234" t="s">
        <v>657</v>
      </c>
    </row>
    <row r="235" spans="1:5">
      <c r="A235" t="s">
        <v>670</v>
      </c>
      <c r="B235" t="s">
        <v>671</v>
      </c>
      <c r="C235" s="51" t="s">
        <v>116</v>
      </c>
      <c r="D235" s="51" t="s">
        <v>97</v>
      </c>
      <c r="E235" t="s">
        <v>657</v>
      </c>
    </row>
    <row r="236" spans="1:5">
      <c r="A236" t="s">
        <v>672</v>
      </c>
      <c r="B236" t="s">
        <v>673</v>
      </c>
      <c r="C236" s="51" t="s">
        <v>116</v>
      </c>
      <c r="D236" s="51" t="s">
        <v>97</v>
      </c>
      <c r="E236" t="s">
        <v>657</v>
      </c>
    </row>
    <row r="237" spans="1:5">
      <c r="A237" t="s">
        <v>674</v>
      </c>
      <c r="B237" t="s">
        <v>675</v>
      </c>
      <c r="C237" s="51" t="s">
        <v>116</v>
      </c>
      <c r="D237" s="51" t="s">
        <v>97</v>
      </c>
      <c r="E237" t="s">
        <v>657</v>
      </c>
    </row>
    <row r="238" spans="1:5">
      <c r="A238" t="s">
        <v>676</v>
      </c>
      <c r="B238" t="s">
        <v>677</v>
      </c>
      <c r="C238" s="51" t="s">
        <v>116</v>
      </c>
      <c r="D238" s="51" t="s">
        <v>97</v>
      </c>
      <c r="E238" t="s">
        <v>657</v>
      </c>
    </row>
    <row r="239" spans="1:5">
      <c r="A239" t="s">
        <v>678</v>
      </c>
      <c r="B239" t="s">
        <v>679</v>
      </c>
      <c r="C239" s="51" t="s">
        <v>116</v>
      </c>
      <c r="D239" s="51" t="s">
        <v>97</v>
      </c>
      <c r="E239" t="s">
        <v>657</v>
      </c>
    </row>
    <row r="240" spans="1:5">
      <c r="A240" t="s">
        <v>680</v>
      </c>
      <c r="B240" t="s">
        <v>681</v>
      </c>
      <c r="C240" s="51" t="s">
        <v>116</v>
      </c>
      <c r="D240" s="51" t="s">
        <v>97</v>
      </c>
      <c r="E240" t="s">
        <v>657</v>
      </c>
    </row>
    <row r="241" spans="1:5">
      <c r="A241" t="s">
        <v>682</v>
      </c>
      <c r="B241" t="s">
        <v>683</v>
      </c>
      <c r="C241" s="51" t="s">
        <v>116</v>
      </c>
      <c r="D241" s="51" t="s">
        <v>97</v>
      </c>
      <c r="E241" t="s">
        <v>657</v>
      </c>
    </row>
    <row r="242" spans="1:5">
      <c r="A242" t="s">
        <v>684</v>
      </c>
      <c r="B242" t="s">
        <v>685</v>
      </c>
      <c r="C242" s="51" t="s">
        <v>116</v>
      </c>
      <c r="D242" s="51" t="s">
        <v>97</v>
      </c>
      <c r="E242" t="s">
        <v>657</v>
      </c>
    </row>
    <row r="243" spans="1:5">
      <c r="A243" t="s">
        <v>686</v>
      </c>
      <c r="B243" t="s">
        <v>687</v>
      </c>
      <c r="C243" s="51" t="s">
        <v>116</v>
      </c>
      <c r="D243" s="51" t="s">
        <v>97</v>
      </c>
      <c r="E243" t="s">
        <v>657</v>
      </c>
    </row>
    <row r="244" spans="1:5">
      <c r="A244" t="s">
        <v>688</v>
      </c>
      <c r="B244" t="s">
        <v>689</v>
      </c>
      <c r="C244" s="51" t="s">
        <v>116</v>
      </c>
      <c r="D244" s="51" t="s">
        <v>97</v>
      </c>
      <c r="E244" t="s">
        <v>657</v>
      </c>
    </row>
    <row r="245" spans="1:5">
      <c r="A245" t="s">
        <v>690</v>
      </c>
      <c r="B245" t="s">
        <v>691</v>
      </c>
      <c r="C245" s="51" t="s">
        <v>116</v>
      </c>
      <c r="D245" s="51" t="s">
        <v>97</v>
      </c>
      <c r="E245" t="s">
        <v>657</v>
      </c>
    </row>
    <row r="246" spans="1:5">
      <c r="A246" t="s">
        <v>692</v>
      </c>
      <c r="B246" t="s">
        <v>693</v>
      </c>
      <c r="C246" s="51" t="s">
        <v>116</v>
      </c>
      <c r="D246" s="51" t="s">
        <v>97</v>
      </c>
      <c r="E246" t="s">
        <v>657</v>
      </c>
    </row>
    <row r="247" spans="1:5">
      <c r="A247" t="s">
        <v>694</v>
      </c>
      <c r="B247" t="s">
        <v>695</v>
      </c>
      <c r="C247" s="51" t="s">
        <v>116</v>
      </c>
      <c r="D247" s="51" t="s">
        <v>97</v>
      </c>
      <c r="E247" t="s">
        <v>657</v>
      </c>
    </row>
    <row r="248" spans="1:5">
      <c r="A248" t="s">
        <v>696</v>
      </c>
      <c r="B248" t="s">
        <v>697</v>
      </c>
    </row>
    <row r="249" spans="1:5">
      <c r="A249" t="s">
        <v>698</v>
      </c>
      <c r="B249" t="s">
        <v>699</v>
      </c>
      <c r="C249" s="51" t="s">
        <v>67</v>
      </c>
      <c r="E249" t="s">
        <v>700</v>
      </c>
    </row>
    <row r="250" spans="1:5">
      <c r="A250" t="s">
        <v>701</v>
      </c>
      <c r="B250" t="s">
        <v>702</v>
      </c>
      <c r="C250" s="51" t="s">
        <v>67</v>
      </c>
      <c r="E250" t="s">
        <v>703</v>
      </c>
    </row>
    <row r="251" spans="1:5">
      <c r="A251" t="s">
        <v>704</v>
      </c>
      <c r="B251" t="s">
        <v>705</v>
      </c>
      <c r="C251" s="51" t="s">
        <v>67</v>
      </c>
      <c r="E251" t="s">
        <v>706</v>
      </c>
    </row>
    <row r="252" spans="1:5">
      <c r="A252" t="s">
        <v>707</v>
      </c>
      <c r="B252" t="s">
        <v>708</v>
      </c>
      <c r="C252" s="51" t="s">
        <v>67</v>
      </c>
      <c r="E252" t="s">
        <v>709</v>
      </c>
    </row>
    <row r="253" spans="1:5">
      <c r="A253" t="s">
        <v>710</v>
      </c>
      <c r="B253" t="s">
        <v>711</v>
      </c>
      <c r="C253" s="51" t="s">
        <v>67</v>
      </c>
      <c r="E253" t="s">
        <v>712</v>
      </c>
    </row>
    <row r="254" spans="1:5">
      <c r="A254" t="s">
        <v>713</v>
      </c>
      <c r="B254" t="s">
        <v>714</v>
      </c>
      <c r="C254" s="51" t="s">
        <v>67</v>
      </c>
      <c r="E254" t="s">
        <v>715</v>
      </c>
    </row>
    <row r="255" spans="1:5">
      <c r="A255" t="s">
        <v>716</v>
      </c>
      <c r="B255" t="s">
        <v>717</v>
      </c>
      <c r="C255" s="51" t="s">
        <v>67</v>
      </c>
      <c r="E255" t="s">
        <v>718</v>
      </c>
    </row>
    <row r="256" spans="1:5">
      <c r="A256" t="s">
        <v>719</v>
      </c>
      <c r="B256" t="s">
        <v>720</v>
      </c>
      <c r="C256" s="51" t="s">
        <v>67</v>
      </c>
      <c r="E256" t="s">
        <v>721</v>
      </c>
    </row>
    <row r="257" spans="1:5">
      <c r="A257" t="s">
        <v>722</v>
      </c>
      <c r="B257" t="s">
        <v>723</v>
      </c>
      <c r="C257" s="51" t="s">
        <v>67</v>
      </c>
      <c r="E257" t="s">
        <v>724</v>
      </c>
    </row>
    <row r="258" spans="1:5">
      <c r="A258" t="s">
        <v>725</v>
      </c>
      <c r="B258" t="s">
        <v>726</v>
      </c>
      <c r="C258" s="51" t="s">
        <v>67</v>
      </c>
      <c r="E258" t="s">
        <v>727</v>
      </c>
    </row>
    <row r="259" spans="1:5">
      <c r="A259" t="s">
        <v>728</v>
      </c>
      <c r="B259" t="s">
        <v>729</v>
      </c>
      <c r="C259" s="51" t="s">
        <v>67</v>
      </c>
      <c r="E259" t="s">
        <v>730</v>
      </c>
    </row>
    <row r="260" spans="1:5">
      <c r="A260" t="s">
        <v>731</v>
      </c>
      <c r="B260" t="s">
        <v>732</v>
      </c>
      <c r="C260" s="51" t="s">
        <v>67</v>
      </c>
      <c r="E260" t="s">
        <v>733</v>
      </c>
    </row>
    <row r="261" spans="1:5">
      <c r="A261" t="s">
        <v>734</v>
      </c>
      <c r="B261" t="s">
        <v>735</v>
      </c>
      <c r="C261" s="51" t="s">
        <v>67</v>
      </c>
      <c r="E261" t="s">
        <v>736</v>
      </c>
    </row>
    <row r="262" spans="1:5">
      <c r="A262" t="s">
        <v>737</v>
      </c>
      <c r="B262" t="s">
        <v>737</v>
      </c>
      <c r="C262" s="51" t="s">
        <v>67</v>
      </c>
      <c r="D262" s="51" t="s">
        <v>197</v>
      </c>
      <c r="E262" t="s">
        <v>738</v>
      </c>
    </row>
    <row r="263" spans="1:5">
      <c r="A263" t="s">
        <v>739</v>
      </c>
      <c r="B263" t="s">
        <v>739</v>
      </c>
      <c r="C263" s="51" t="s">
        <v>67</v>
      </c>
      <c r="E263" t="s">
        <v>740</v>
      </c>
    </row>
    <row r="264" spans="1:5">
      <c r="A264" t="s">
        <v>741</v>
      </c>
      <c r="B264" t="s">
        <v>742</v>
      </c>
      <c r="C264" s="51" t="s">
        <v>67</v>
      </c>
      <c r="E264" t="s">
        <v>743</v>
      </c>
    </row>
    <row r="265" spans="1:5">
      <c r="A265" t="s">
        <v>744</v>
      </c>
      <c r="B265" t="s">
        <v>745</v>
      </c>
      <c r="C265" s="51" t="s">
        <v>67</v>
      </c>
      <c r="D265" s="51" t="s">
        <v>101</v>
      </c>
      <c r="E265" t="s">
        <v>746</v>
      </c>
    </row>
    <row r="266" spans="1:5">
      <c r="A266" t="s">
        <v>747</v>
      </c>
      <c r="B266" t="s">
        <v>748</v>
      </c>
      <c r="C266" s="51" t="s">
        <v>67</v>
      </c>
      <c r="E266" t="s">
        <v>749</v>
      </c>
    </row>
    <row r="267" spans="1:5">
      <c r="A267" t="s">
        <v>750</v>
      </c>
      <c r="B267" t="s">
        <v>751</v>
      </c>
      <c r="C267" s="51" t="s">
        <v>67</v>
      </c>
      <c r="D267" s="51" t="s">
        <v>197</v>
      </c>
      <c r="E267" t="s">
        <v>752</v>
      </c>
    </row>
    <row r="268" spans="1:5">
      <c r="A268" t="s">
        <v>753</v>
      </c>
      <c r="B268" t="s">
        <v>754</v>
      </c>
      <c r="C268" s="51" t="s">
        <v>116</v>
      </c>
      <c r="E268" t="s">
        <v>755</v>
      </c>
    </row>
    <row r="269" spans="1:5">
      <c r="A269" t="s">
        <v>756</v>
      </c>
      <c r="B269" t="s">
        <v>757</v>
      </c>
      <c r="C269" s="51" t="s">
        <v>67</v>
      </c>
      <c r="E269" t="s">
        <v>758</v>
      </c>
    </row>
    <row r="270" spans="1:5">
      <c r="A270" t="s">
        <v>759</v>
      </c>
      <c r="B270" t="s">
        <v>759</v>
      </c>
      <c r="C270" s="51" t="s">
        <v>67</v>
      </c>
      <c r="D270" s="51" t="s">
        <v>101</v>
      </c>
      <c r="E270" t="s">
        <v>760</v>
      </c>
    </row>
    <row r="271" spans="1:5">
      <c r="A271" t="s">
        <v>761</v>
      </c>
      <c r="B271" t="s">
        <v>762</v>
      </c>
      <c r="C271" s="51" t="s">
        <v>67</v>
      </c>
      <c r="E271" t="s">
        <v>763</v>
      </c>
    </row>
    <row r="272" spans="1:5">
      <c r="A272" t="s">
        <v>764</v>
      </c>
      <c r="B272" t="s">
        <v>765</v>
      </c>
      <c r="C272" s="51" t="s">
        <v>67</v>
      </c>
      <c r="D272" s="51" t="s">
        <v>197</v>
      </c>
      <c r="E272" t="s">
        <v>766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CCFB94FD9441489EA0438104C57364" ma:contentTypeVersion="11" ma:contentTypeDescription="Create a new document." ma:contentTypeScope="" ma:versionID="000464bc8ad8920727137e1b621e11d4">
  <xsd:schema xmlns:xsd="http://www.w3.org/2001/XMLSchema" xmlns:xs="http://www.w3.org/2001/XMLSchema" xmlns:p="http://schemas.microsoft.com/office/2006/metadata/properties" xmlns:ns2="0280757d-37fe-447a-94a4-d00c1eb2ad0e" xmlns:ns3="http://schemas.microsoft.com/sharepoint/v4" xmlns:ns4="16245472-d9b9-4a2f-b016-987b433583ed" targetNamespace="http://schemas.microsoft.com/office/2006/metadata/properties" ma:root="true" ma:fieldsID="c22bc738e713caf066d01fd22aaf9b75" ns2:_="" ns3:_="" ns4:_="">
    <xsd:import namespace="0280757d-37fe-447a-94a4-d00c1eb2ad0e"/>
    <xsd:import namespace="http://schemas.microsoft.com/sharepoint/v4"/>
    <xsd:import namespace="16245472-d9b9-4a2f-b016-987b433583ed"/>
    <xsd:element name="properties">
      <xsd:complexType>
        <xsd:sequence>
          <xsd:element name="documentManagement">
            <xsd:complexType>
              <xsd:all>
                <xsd:element ref="ns2:_dlc_DocId" minOccurs="0"/>
                <xsd:element ref="ns2:_dlc_DocIdUrl" minOccurs="0"/>
                <xsd:element ref="ns2:_dlc_DocIdPersistId" minOccurs="0"/>
                <xsd:element ref="ns2:LivelinkDescription" minOccurs="0"/>
                <xsd:element ref="ns2:LivelinkOriginalName" minOccurs="0"/>
                <xsd:element ref="ns2:LivelinkFolderPath" minOccurs="0"/>
                <xsd:element ref="ns2:LivelinkCreator" minOccurs="0"/>
                <xsd:element ref="ns2:LivelinkModifier" minOccurs="0"/>
                <xsd:element ref="ns2:LivelinkOwner" minOccurs="0"/>
                <xsd:element ref="ns2:LivelinkObjectID" minOccurs="0"/>
                <xsd:element ref="ns2:LivelinkParentID" minOccurs="0"/>
                <xsd:element ref="ns3:IconOverlay" minOccurs="0"/>
                <xsd:element ref="ns4:LockedVersions" minOccurs="0"/>
                <xsd:element ref="ns4: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80757d-37fe-447a-94a4-d00c1eb2ad0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ivelinkDescription" ma:index="11" nillable="true" ma:displayName="Description" ma:internalName="LivelinkDescription">
      <xsd:simpleType>
        <xsd:restriction base="dms:Note"/>
      </xsd:simpleType>
    </xsd:element>
    <xsd:element name="LivelinkOriginalName" ma:index="12" nillable="true" ma:displayName="LivelinkOriginalName" ma:internalName="LivelinkOriginalName">
      <xsd:simpleType>
        <xsd:restriction base="dms:Text">
          <xsd:maxLength value="255"/>
        </xsd:restriction>
      </xsd:simpleType>
    </xsd:element>
    <xsd:element name="LivelinkFolderPath" ma:index="13" nillable="true" ma:displayName="LivelinkFolderPath" ma:internalName="LivelinkFolderPath">
      <xsd:simpleType>
        <xsd:restriction base="dms:Note"/>
      </xsd:simpleType>
    </xsd:element>
    <xsd:element name="LivelinkCreator" ma:index="14" nillable="true" ma:displayName="LivelinkCreator" ma:internalName="LivelinkCreator">
      <xsd:simpleType>
        <xsd:restriction base="dms:Text">
          <xsd:maxLength value="255"/>
        </xsd:restriction>
      </xsd:simpleType>
    </xsd:element>
    <xsd:element name="LivelinkModifier" ma:index="15" nillable="true" ma:displayName="LivelinkModifier" ma:internalName="LivelinkModifier">
      <xsd:simpleType>
        <xsd:restriction base="dms:Text">
          <xsd:maxLength value="255"/>
        </xsd:restriction>
      </xsd:simpleType>
    </xsd:element>
    <xsd:element name="LivelinkOwner" ma:index="16" nillable="true" ma:displayName="LivelinkOwner" ma:internalName="LivelinkOwner">
      <xsd:simpleType>
        <xsd:restriction base="dms:Text">
          <xsd:maxLength value="255"/>
        </xsd:restriction>
      </xsd:simpleType>
    </xsd:element>
    <xsd:element name="LivelinkObjectID" ma:index="17" nillable="true" ma:displayName="LivelinkObjectID" ma:internalName="LivelinkObjectID">
      <xsd:simpleType>
        <xsd:restriction base="dms:Text">
          <xsd:maxLength value="255"/>
        </xsd:restriction>
      </xsd:simpleType>
    </xsd:element>
    <xsd:element name="LivelinkParentID" ma:index="18" nillable="true" ma:displayName="LivelinkParentID" ma:internalName="LivelinkParent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245472-d9b9-4a2f-b016-987b433583ed" elementFormDefault="qualified">
    <xsd:import namespace="http://schemas.microsoft.com/office/2006/documentManagement/types"/>
    <xsd:import namespace="http://schemas.microsoft.com/office/infopath/2007/PartnerControls"/>
    <xsd:element name="LockedVersions" ma:index="20" nillable="true" ma:displayName="LockedVersions" ma:hidden="true" ma:internalName="LockedVersions">
      <xsd:simpleType>
        <xsd:restriction base="dms:Text"/>
      </xsd:simpleType>
    </xsd:element>
    <xsd:element name="AdvancedVersioningLimit" ma:index="21" nillable="true" ma:displayName="AdvancedVersioningLimit" ma:hidden="true" ma:internalName="AdvancedVersioningLimi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0280757d-37fe-447a-94a4-d00c1eb2ad0e">PTEC2HVDMWAY-276-2318</_dlc_DocId>
    <_dlc_DocIdUrl xmlns="0280757d-37fe-447a-94a4-d00c1eb2ad0e">
      <Url>https://sp2013.myatos.net/organization/gf/hr/FR/GBUHRFonctionRH/_layouts/15/DocIdRedir.aspx?ID=PTEC2HVDMWAY-276-2318</Url>
      <Description>PTEC2HVDMWAY-276-2318</Description>
    </_dlc_DocIdUrl>
    <IconOverlay xmlns="http://schemas.microsoft.com/sharepoint/v4" xsi:nil="true"/>
    <LivelinkDescription xmlns="0280757d-37fe-447a-94a4-d00c1eb2ad0e">Fiche de renseignements à envoyer au candidat</LivelinkDescription>
    <LivelinkObjectID xmlns="0280757d-37fe-447a-94a4-d00c1eb2ad0e" xsi:nil="true"/>
    <LivelinkParentID xmlns="0280757d-37fe-447a-94a4-d00c1eb2ad0e" xsi:nil="true"/>
    <LockedVersions xmlns="16245472-d9b9-4a2f-b016-987b433583ed" xsi:nil="true"/>
    <LivelinkFolderPath xmlns="0280757d-37fe-447a-94a4-d00c1eb2ad0e" xsi:nil="true"/>
    <LivelinkModifier xmlns="0280757d-37fe-447a-94a4-d00c1eb2ad0e" xsi:nil="true"/>
    <LivelinkOwner xmlns="0280757d-37fe-447a-94a4-d00c1eb2ad0e" xsi:nil="true"/>
    <AdvancedVersioningLimit xmlns="16245472-d9b9-4a2f-b016-987b433583ed" xsi:nil="true"/>
    <LivelinkCreator xmlns="0280757d-37fe-447a-94a4-d00c1eb2ad0e" xsi:nil="true"/>
    <LivelinkOriginalName xmlns="0280757d-37fe-447a-94a4-d00c1eb2ad0e" xsi:nil="true"/>
  </documentManagement>
</p:properties>
</file>

<file path=customXml/itemProps1.xml><?xml version="1.0" encoding="utf-8"?>
<ds:datastoreItem xmlns:ds="http://schemas.openxmlformats.org/officeDocument/2006/customXml" ds:itemID="{E0DE98AB-C050-499E-8F16-85B7CD6DA5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80757d-37fe-447a-94a4-d00c1eb2ad0e"/>
    <ds:schemaRef ds:uri="http://schemas.microsoft.com/sharepoint/v4"/>
    <ds:schemaRef ds:uri="16245472-d9b9-4a2f-b016-987b433583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508653-09FD-4905-9D71-437F969AB433}">
  <ds:schemaRefs>
    <ds:schemaRef ds:uri="http://schemas.microsoft.com/sharepoint/events"/>
  </ds:schemaRefs>
</ds:datastoreItem>
</file>

<file path=customXml/itemProps3.xml><?xml version="1.0" encoding="utf-8"?>
<ds:datastoreItem xmlns:ds="http://schemas.openxmlformats.org/officeDocument/2006/customXml" ds:itemID="{EB2D37B7-E6C9-4F08-9710-0EEB6C595B84}">
  <ds:schemaRefs>
    <ds:schemaRef ds:uri="http://schemas.microsoft.com/sharepoint/v3/contenttype/forms"/>
  </ds:schemaRefs>
</ds:datastoreItem>
</file>

<file path=customXml/itemProps4.xml><?xml version="1.0" encoding="utf-8"?>
<ds:datastoreItem xmlns:ds="http://schemas.openxmlformats.org/officeDocument/2006/customXml" ds:itemID="{49082F98-ED0A-47E5-A24C-4A9BA09A5E21}">
  <ds:schemaRefs>
    <ds:schemaRef ds:uri="http://www.w3.org/XML/1998/namespace"/>
    <ds:schemaRef ds:uri="16245472-d9b9-4a2f-b016-987b433583ed"/>
    <ds:schemaRef ds:uri="http://schemas.microsoft.com/sharepoint/v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0280757d-37fe-447a-94a4-d00c1eb2ad0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118</vt:i4>
      </vt:variant>
    </vt:vector>
  </HeadingPairs>
  <TitlesOfParts>
    <vt:vector size="120" baseType="lpstr">
      <vt:lpstr>Data</vt:lpstr>
      <vt:lpstr>Export</vt:lpstr>
      <vt:lpstr>FE_AdresseCPAM</vt:lpstr>
      <vt:lpstr>FE_AdresseDomicile</vt:lpstr>
      <vt:lpstr>FE_ApprSituationAvant</vt:lpstr>
      <vt:lpstr>FE_BrevetSecourisme</vt:lpstr>
      <vt:lpstr>FE_CarteSej</vt:lpstr>
      <vt:lpstr>FE_CategorieCDAPH</vt:lpstr>
      <vt:lpstr>FE_Charge1</vt:lpstr>
      <vt:lpstr>FE_Charge2</vt:lpstr>
      <vt:lpstr>FE_Charge3</vt:lpstr>
      <vt:lpstr>FE_Charge4</vt:lpstr>
      <vt:lpstr>FE_Charge5</vt:lpstr>
      <vt:lpstr>FE_ComplementAdresseDom</vt:lpstr>
      <vt:lpstr>FE_ConjointNom</vt:lpstr>
      <vt:lpstr>FE_ConjointPrenom</vt:lpstr>
      <vt:lpstr>FE_ConjointProfession</vt:lpstr>
      <vt:lpstr>FE_ContratApprDate</vt:lpstr>
      <vt:lpstr>FE_ContratProDernierEmploi</vt:lpstr>
      <vt:lpstr>FE_ContratProIntitule</vt:lpstr>
      <vt:lpstr>FE_ContratProNomOrga</vt:lpstr>
      <vt:lpstr>FE_ContratProPeriodeExamens</vt:lpstr>
      <vt:lpstr>FE_ContratProSiANPE</vt:lpstr>
      <vt:lpstr>FE_ContratProTypeContrat</vt:lpstr>
      <vt:lpstr>FE_ContratProTypeSituAvant</vt:lpstr>
      <vt:lpstr>FE_CPDomicile</vt:lpstr>
      <vt:lpstr>FE_DateEmissionCarteSej</vt:lpstr>
      <vt:lpstr>FE_DateFinCarteSej</vt:lpstr>
      <vt:lpstr>FE_DateMariage</vt:lpstr>
      <vt:lpstr>FE_DateNaissance</vt:lpstr>
      <vt:lpstr>FE_DateNaissEnf1</vt:lpstr>
      <vt:lpstr>FE_DateNaissEnf2</vt:lpstr>
      <vt:lpstr>FE_DateNaissEnf3</vt:lpstr>
      <vt:lpstr>FE_DateNaissEnf4</vt:lpstr>
      <vt:lpstr>FE_DateNaissEnf5</vt:lpstr>
      <vt:lpstr>FE_DepartementNaiss</vt:lpstr>
      <vt:lpstr>FE_Diplome1</vt:lpstr>
      <vt:lpstr>FE_Diplome1_Code</vt:lpstr>
      <vt:lpstr>FE_Diplome2</vt:lpstr>
      <vt:lpstr>FE_Diplome2_Code</vt:lpstr>
      <vt:lpstr>FE_Diplome3</vt:lpstr>
      <vt:lpstr>FE_Diplome3_Code</vt:lpstr>
      <vt:lpstr>FE_Diplome4</vt:lpstr>
      <vt:lpstr>FE_Diplome4_Code</vt:lpstr>
      <vt:lpstr>FE_DiplomeDate1</vt:lpstr>
      <vt:lpstr>FE_DiplomeDate2</vt:lpstr>
      <vt:lpstr>FE_DiplomeDate3</vt:lpstr>
      <vt:lpstr>FE_DiplomeDate4</vt:lpstr>
      <vt:lpstr>FE_DiplomeSecourismeDate</vt:lpstr>
      <vt:lpstr>FE_EmployeurPrecedentDateEntree</vt:lpstr>
      <vt:lpstr>FE_EmployeurPrecedentDateSortie</vt:lpstr>
      <vt:lpstr>FE_EmployeurPrecedentNom</vt:lpstr>
      <vt:lpstr>FE_IntituleFormation</vt:lpstr>
      <vt:lpstr>FE_LangueAutres</vt:lpstr>
      <vt:lpstr>FE_LienParente1</vt:lpstr>
      <vt:lpstr>FE_LienParente2</vt:lpstr>
      <vt:lpstr>FE_LienParente3</vt:lpstr>
      <vt:lpstr>FE_LienParente4</vt:lpstr>
      <vt:lpstr>FE_LienParente5</vt:lpstr>
      <vt:lpstr>FE_LieuNaiss</vt:lpstr>
      <vt:lpstr>FE_Nationalite</vt:lpstr>
      <vt:lpstr>FE_NbreEnfants</vt:lpstr>
      <vt:lpstr>FE_NiveauAllemand</vt:lpstr>
      <vt:lpstr>FE_NiveauAnglais</vt:lpstr>
      <vt:lpstr>FE_NiveauAutres</vt:lpstr>
      <vt:lpstr>FE_NiveauEspagnol</vt:lpstr>
      <vt:lpstr>FE_Nom</vt:lpstr>
      <vt:lpstr>FE_NomAdresseCFA</vt:lpstr>
      <vt:lpstr>FE_NomAdresseEcole</vt:lpstr>
      <vt:lpstr>FE_NomEnf1</vt:lpstr>
      <vt:lpstr>FE_NomEnf2</vt:lpstr>
      <vt:lpstr>FE_NomEnf3</vt:lpstr>
      <vt:lpstr>FE_NomEnf4</vt:lpstr>
      <vt:lpstr>FE_NomEnf5</vt:lpstr>
      <vt:lpstr>FE_NomJeuneFille</vt:lpstr>
      <vt:lpstr>FE_NomUsage</vt:lpstr>
      <vt:lpstr>FE_PaysDom</vt:lpstr>
      <vt:lpstr>FE_PaysNaiss</vt:lpstr>
      <vt:lpstr>FE_PermisConduire</vt:lpstr>
      <vt:lpstr>FE_PermisConduireDate</vt:lpstr>
      <vt:lpstr>FE_PersAccNom</vt:lpstr>
      <vt:lpstr>FE_PersAccPrenom</vt:lpstr>
      <vt:lpstr>FE_PersAccTelFixe</vt:lpstr>
      <vt:lpstr>FE_PersAccTelMobile</vt:lpstr>
      <vt:lpstr>FE_PremierContratAppr</vt:lpstr>
      <vt:lpstr>FE_Prenom</vt:lpstr>
      <vt:lpstr>FE_PrenomEnf1</vt:lpstr>
      <vt:lpstr>FE_PrenomEnf2</vt:lpstr>
      <vt:lpstr>FE_PrenomEnf3</vt:lpstr>
      <vt:lpstr>FE_PrenomEnf4</vt:lpstr>
      <vt:lpstr>FE_PrenomEnf5</vt:lpstr>
      <vt:lpstr>FE_Qualite</vt:lpstr>
      <vt:lpstr>FE_RefBanqueCode</vt:lpstr>
      <vt:lpstr>FE_RefBanqueCodeFraisPro</vt:lpstr>
      <vt:lpstr>FE_RefBanqueCompteBanque</vt:lpstr>
      <vt:lpstr>FE_RefBanqueCompteBanqueFraisPro</vt:lpstr>
      <vt:lpstr>FE_RefBanqueDevise</vt:lpstr>
      <vt:lpstr>FE_RefBanqueDeviseFraisPro</vt:lpstr>
      <vt:lpstr>FE_RefBanqueIBAN</vt:lpstr>
      <vt:lpstr>FE_RefBanqueIBANFraisPro</vt:lpstr>
      <vt:lpstr>FE_RefBanquePays</vt:lpstr>
      <vt:lpstr>FE_RefBanquePaysFraisPro</vt:lpstr>
      <vt:lpstr>FE_RefBanqueRIB</vt:lpstr>
      <vt:lpstr>FE_RefBanqueRIBFraisPro</vt:lpstr>
      <vt:lpstr>FE_SecuriteSocialeNumero</vt:lpstr>
      <vt:lpstr>FE_SexeCharge1</vt:lpstr>
      <vt:lpstr>FE_SexeCharge2</vt:lpstr>
      <vt:lpstr>FE_SexeCharge3</vt:lpstr>
      <vt:lpstr>FE_SexeCharge4</vt:lpstr>
      <vt:lpstr>FE_SexeCharge5</vt:lpstr>
      <vt:lpstr>FE_SitFamille</vt:lpstr>
      <vt:lpstr>FE_TauxInvalidite</vt:lpstr>
      <vt:lpstr>FE_TelMobile</vt:lpstr>
      <vt:lpstr>FE_TelPerso</vt:lpstr>
      <vt:lpstr>FE_TypeCarte</vt:lpstr>
      <vt:lpstr>FE_VilleDom</vt:lpstr>
      <vt:lpstr>Links_AccTrav</vt:lpstr>
      <vt:lpstr>Links_DdeImmatriculationSS</vt:lpstr>
      <vt:lpstr>Links_PensionGu</vt:lpstr>
      <vt:lpstr>Links_TravHand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BANKO, VERONIQUE</dc:creator>
  <cp:lastModifiedBy>31010-70-07</cp:lastModifiedBy>
  <cp:lastPrinted>2016-08-01T08:41:50Z</cp:lastPrinted>
  <dcterms:created xsi:type="dcterms:W3CDTF">2006-09-16T00:00:00Z</dcterms:created>
  <dcterms:modified xsi:type="dcterms:W3CDTF">2022-12-06T09:51:02Z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afeb685f-e2ab-4dd8-804f-d2eb959b1225</vt:lpwstr>
  </property>
  <property fmtid="{D5CDD505-2E9C-101B-9397-08002B2CF9AE}" pid="3" name="ContentTypeId">
    <vt:lpwstr>0x01010070CCFB94FD9441489EA0438104C57364</vt:lpwstr>
  </property>
  <property fmtid="{D5CDD505-2E9C-101B-9397-08002B2CF9AE}" pid="4" name="_AdHocReviewCycleID">
    <vt:i4>-664432449</vt:i4>
  </property>
  <property fmtid="{D5CDD505-2E9C-101B-9397-08002B2CF9AE}" pid="5" name="_NewReviewCycle">
    <vt:lpwstr/>
  </property>
  <property fmtid="{D5CDD505-2E9C-101B-9397-08002B2CF9AE}" pid="6" name="_EmailSubject">
    <vt:lpwstr>Votre embauche à ATOS</vt:lpwstr>
  </property>
  <property fmtid="{D5CDD505-2E9C-101B-9397-08002B2CF9AE}" pid="7" name="_AuthorEmail">
    <vt:lpwstr>anne.aime@atos.net</vt:lpwstr>
  </property>
  <property fmtid="{D5CDD505-2E9C-101B-9397-08002B2CF9AE}" pid="8" name="_AuthorEmailDisplayName">
    <vt:lpwstr>AIME, ANNE</vt:lpwstr>
  </property>
  <property fmtid="{D5CDD505-2E9C-101B-9397-08002B2CF9AE}" pid="9" name="_ReviewingToolsShownOnce">
    <vt:lpwstr/>
  </property>
</Properties>
</file>