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drawings/drawing5.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liveutk.sharepoint.com/sites/AshbrookLab/Shared Documents/Longevity_data_collection/"/>
    </mc:Choice>
  </mc:AlternateContent>
  <xr:revisionPtr revIDLastSave="7865" documentId="8_{563B859A-E646-4D3C-89EA-E0190E509E55}" xr6:coauthVersionLast="47" xr6:coauthVersionMax="47" xr10:uidLastSave="{25E2616D-7611-4D8D-B3DA-3E93664E53C6}"/>
  <bookViews>
    <workbookView xWindow="-120" yWindow="-120" windowWidth="29040" windowHeight="15840" xr2:uid="{56AC6DFB-30F4-4517-91C7-818169635758}"/>
  </bookViews>
  <sheets>
    <sheet name="Data" sheetId="1" r:id="rId1"/>
    <sheet name="Histogram_of_means" sheetId="2" r:id="rId2"/>
    <sheet name="Histogram_of_medians" sheetId="4" r:id="rId3"/>
  </sheets>
  <definedNames>
    <definedName name="_xlchart.v1.0" hidden="1">Data!$AC$4:$AC$1076</definedName>
    <definedName name="_xlchart.v1.1" hidden="1">Data!$AD$4:$AD$957</definedName>
    <definedName name="Slicer_Age_started">#N/A</definedName>
    <definedName name="Slicer_Day_night_cycle">#N/A</definedName>
    <definedName name="Slicer_Diet">#N/A</definedName>
    <definedName name="Slicer_First_Author">#N/A</definedName>
    <definedName name="Slicer_Individual_data_available">#N/A</definedName>
    <definedName name="Slicer_Intervention">#N/A</definedName>
    <definedName name="Slicer_Last_Author">#N/A</definedName>
    <definedName name="Slicer_Main_topic">#N/A</definedName>
    <definedName name="Slicer_Paper_type">#N/A</definedName>
    <definedName name="Slicer_Sex">#N/A</definedName>
    <definedName name="Slicer_Strain">#N/A</definedName>
    <definedName name="Slicer_Where_mice_maintained">#N/A</definedName>
    <definedName name="Slicer_Year_mice_born">#N/A</definedName>
    <definedName name="Slicer_Year_mice_died">#N/A</definedName>
    <definedName name="Slicer_Year_paper_published">#N/A</definedName>
  </definedNames>
  <calcPr calcId="191028"/>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4:slicerCache r:id="rId6"/>
        <x14:slicerCache r:id="rId7"/>
        <x14:slicerCache r:id="rId8"/>
        <x14:slicerCache r:id="rId9"/>
        <x14:slicerCache r:id="rId10"/>
        <x14:slicerCache r:id="rId11"/>
        <x14:slicerCache r:id="rId12"/>
        <x14:slicerCache r:id="rId13"/>
        <x14:slicerCache r:id="rId14"/>
        <x14:slicerCache r:id="rId15"/>
        <x14:slicerCache r:id="rId16"/>
        <x14:slicerCache r:id="rId17"/>
        <x14:slicerCache r:id="rId1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1289" i="1" l="1"/>
  <c r="AH1288" i="1"/>
  <c r="AH1287" i="1"/>
  <c r="AH1286" i="1"/>
  <c r="AE1289" i="1"/>
  <c r="AE1288" i="1"/>
  <c r="AE1287" i="1"/>
  <c r="AE1286" i="1"/>
  <c r="AL1285" i="1"/>
  <c r="AL1284" i="1"/>
  <c r="AL1283" i="1"/>
  <c r="AL1282" i="1"/>
  <c r="AL1281" i="1"/>
  <c r="AL1280" i="1"/>
  <c r="AL1279" i="1"/>
  <c r="AL1278" i="1"/>
  <c r="AL1277" i="1"/>
  <c r="AL1276" i="1"/>
  <c r="AL1275" i="1"/>
  <c r="AE1285" i="1"/>
  <c r="AE1284" i="1"/>
  <c r="AE1283" i="1"/>
  <c r="AF1283" i="1" s="1"/>
  <c r="AE1282" i="1"/>
  <c r="AE1281" i="1"/>
  <c r="AE1280" i="1"/>
  <c r="AE1279" i="1"/>
  <c r="AF1279" i="1" s="1"/>
  <c r="AH1279" i="1" s="1"/>
  <c r="AE1278" i="1"/>
  <c r="AE1277" i="1"/>
  <c r="AF1277" i="1" s="1"/>
  <c r="AH1277" i="1" s="1"/>
  <c r="AE1276" i="1"/>
  <c r="AF1276" i="1" s="1"/>
  <c r="AE1275" i="1"/>
  <c r="AF1275" i="1" s="1"/>
  <c r="AC1285" i="1"/>
  <c r="AC1284" i="1"/>
  <c r="AC1283" i="1"/>
  <c r="AC1282" i="1"/>
  <c r="AC1281" i="1"/>
  <c r="AC1280" i="1"/>
  <c r="AC1279" i="1"/>
  <c r="AC1278" i="1"/>
  <c r="AC1277" i="1"/>
  <c r="AC1276" i="1"/>
  <c r="AC1275" i="1"/>
  <c r="AD1285" i="1"/>
  <c r="AD1284" i="1"/>
  <c r="AD1283" i="1"/>
  <c r="AD1282" i="1"/>
  <c r="AD1281" i="1"/>
  <c r="AD1280" i="1"/>
  <c r="AD1279" i="1"/>
  <c r="AD1278" i="1"/>
  <c r="AD1277" i="1"/>
  <c r="AD1276" i="1"/>
  <c r="AD1275" i="1"/>
  <c r="AG1285" i="1"/>
  <c r="AG1284" i="1"/>
  <c r="AG1282" i="1"/>
  <c r="AG1281" i="1"/>
  <c r="AG1280" i="1"/>
  <c r="AG1278" i="1"/>
  <c r="P1285" i="1"/>
  <c r="P1284" i="1"/>
  <c r="P1283" i="1"/>
  <c r="P1282" i="1"/>
  <c r="P1281" i="1"/>
  <c r="P1280" i="1"/>
  <c r="P1279" i="1"/>
  <c r="P1278" i="1"/>
  <c r="P1277" i="1"/>
  <c r="P1276" i="1"/>
  <c r="P1275" i="1"/>
  <c r="AF1217" i="1"/>
  <c r="AF1216" i="1"/>
  <c r="AF1215" i="1"/>
  <c r="AF1214" i="1"/>
  <c r="AF1213" i="1"/>
  <c r="AF1212" i="1"/>
  <c r="AH1212" i="1" s="1"/>
  <c r="AF1211" i="1"/>
  <c r="AH1211" i="1" s="1"/>
  <c r="AF1210" i="1"/>
  <c r="AH1210" i="1" s="1"/>
  <c r="AF1209" i="1"/>
  <c r="AH1209" i="1" s="1"/>
  <c r="AD1207" i="1"/>
  <c r="AD1208" i="1"/>
  <c r="P549" i="1"/>
  <c r="P548" i="1"/>
  <c r="P547" i="1"/>
  <c r="P546" i="1"/>
  <c r="P545" i="1"/>
  <c r="AH1204" i="1"/>
  <c r="AH1203" i="1"/>
  <c r="AH1202" i="1"/>
  <c r="AH1201" i="1"/>
  <c r="AH1200" i="1"/>
  <c r="AH1199" i="1"/>
  <c r="AH1198" i="1"/>
  <c r="AH1197" i="1"/>
  <c r="AH1156" i="1"/>
  <c r="AH1155" i="1"/>
  <c r="AH1150" i="1"/>
  <c r="AH1149" i="1"/>
  <c r="AH1148" i="1"/>
  <c r="AH1147" i="1"/>
  <c r="AH1146" i="1"/>
  <c r="AH1145" i="1"/>
  <c r="AH1144" i="1"/>
  <c r="AH1143" i="1"/>
  <c r="AH1142" i="1"/>
  <c r="AH1141" i="1"/>
  <c r="AH1140" i="1"/>
  <c r="AH1139" i="1"/>
  <c r="AH1138" i="1"/>
  <c r="AH1137" i="1"/>
  <c r="AH1136" i="1"/>
  <c r="AH1135" i="1"/>
  <c r="AH1134" i="1"/>
  <c r="AH1133" i="1"/>
  <c r="AH1132" i="1"/>
  <c r="AH1131" i="1"/>
  <c r="AH1130" i="1"/>
  <c r="AH1129" i="1"/>
  <c r="AH1128" i="1"/>
  <c r="AH1127" i="1"/>
  <c r="AH1126" i="1"/>
  <c r="AH1125" i="1"/>
  <c r="AH1124" i="1"/>
  <c r="AH976" i="1"/>
  <c r="AH975" i="1"/>
  <c r="AH974" i="1"/>
  <c r="AH973" i="1"/>
  <c r="AH972" i="1"/>
  <c r="AH971" i="1"/>
  <c r="AH970" i="1"/>
  <c r="AH969" i="1"/>
  <c r="AH968" i="1"/>
  <c r="AH967" i="1"/>
  <c r="AH966" i="1"/>
  <c r="AH965" i="1"/>
  <c r="AH964" i="1"/>
  <c r="AH963" i="1"/>
  <c r="AH962" i="1"/>
  <c r="AH961" i="1"/>
  <c r="AH960" i="1"/>
  <c r="AH959" i="1"/>
  <c r="AH918" i="1"/>
  <c r="AH917" i="1"/>
  <c r="AH916" i="1"/>
  <c r="AH915" i="1"/>
  <c r="AH914" i="1"/>
  <c r="AH913" i="1"/>
  <c r="AH912" i="1"/>
  <c r="AH911" i="1"/>
  <c r="AF621" i="1"/>
  <c r="AH621" i="1" s="1"/>
  <c r="AF620" i="1"/>
  <c r="AH620" i="1" s="1"/>
  <c r="AF619" i="1"/>
  <c r="AH619" i="1" s="1"/>
  <c r="AF618" i="1"/>
  <c r="AH618" i="1" s="1"/>
  <c r="AE1204" i="1"/>
  <c r="AE1203" i="1"/>
  <c r="AE1202" i="1"/>
  <c r="AE1201" i="1"/>
  <c r="AE1200" i="1"/>
  <c r="AE1199" i="1"/>
  <c r="AE1198" i="1"/>
  <c r="AE1197" i="1"/>
  <c r="AF1194" i="1"/>
  <c r="AH1194" i="1" s="1"/>
  <c r="AF1193" i="1"/>
  <c r="AH1193" i="1" s="1"/>
  <c r="AF1192" i="1"/>
  <c r="AH1192" i="1" s="1"/>
  <c r="AF1191" i="1"/>
  <c r="AH1191" i="1" s="1"/>
  <c r="AF1190" i="1"/>
  <c r="AH1190" i="1" s="1"/>
  <c r="AF1189" i="1"/>
  <c r="AH1189" i="1" s="1"/>
  <c r="AF1188" i="1"/>
  <c r="AH1188" i="1" s="1"/>
  <c r="AF1187" i="1"/>
  <c r="AH1187" i="1" s="1"/>
  <c r="AF1186" i="1"/>
  <c r="AH1186" i="1" s="1"/>
  <c r="AF1185" i="1"/>
  <c r="AH1185" i="1" s="1"/>
  <c r="AF1184" i="1"/>
  <c r="AH1184" i="1" s="1"/>
  <c r="AF1183" i="1"/>
  <c r="AH1183" i="1" s="1"/>
  <c r="AF1182" i="1"/>
  <c r="AH1182" i="1" s="1"/>
  <c r="AF1181" i="1"/>
  <c r="AH1181" i="1" s="1"/>
  <c r="AF1180" i="1"/>
  <c r="AH1180" i="1" s="1"/>
  <c r="AF1179" i="1"/>
  <c r="AH1179" i="1" s="1"/>
  <c r="AF1178" i="1"/>
  <c r="AH1178" i="1" s="1"/>
  <c r="AF1177" i="1"/>
  <c r="AH1177" i="1" s="1"/>
  <c r="AF1176" i="1"/>
  <c r="AH1176" i="1" s="1"/>
  <c r="AF1175" i="1"/>
  <c r="AH1175" i="1" s="1"/>
  <c r="AF1174" i="1"/>
  <c r="AH1174" i="1" s="1"/>
  <c r="AF1173" i="1"/>
  <c r="AH1173" i="1" s="1"/>
  <c r="AF1172" i="1"/>
  <c r="AH1172" i="1" s="1"/>
  <c r="AF1171" i="1"/>
  <c r="AH1171" i="1" s="1"/>
  <c r="AF1170" i="1"/>
  <c r="AH1170" i="1" s="1"/>
  <c r="AF1169" i="1"/>
  <c r="AH1169" i="1" s="1"/>
  <c r="AF1168" i="1"/>
  <c r="AH1168" i="1" s="1"/>
  <c r="AF1167" i="1"/>
  <c r="AH1167" i="1" s="1"/>
  <c r="AF1166" i="1"/>
  <c r="AH1166" i="1" s="1"/>
  <c r="AF1165" i="1"/>
  <c r="AH1165" i="1" s="1"/>
  <c r="AF1164" i="1"/>
  <c r="AH1164" i="1" s="1"/>
  <c r="AF1163" i="1"/>
  <c r="AH1163" i="1" s="1"/>
  <c r="AF1162" i="1"/>
  <c r="AH1162" i="1" s="1"/>
  <c r="AF1161" i="1"/>
  <c r="AH1161" i="1" s="1"/>
  <c r="AF1160" i="1"/>
  <c r="AH1160" i="1" s="1"/>
  <c r="AF1159" i="1"/>
  <c r="AH1159" i="1" s="1"/>
  <c r="AF1158" i="1"/>
  <c r="AH1158" i="1" s="1"/>
  <c r="AF1157" i="1"/>
  <c r="AH1157" i="1" s="1"/>
  <c r="AE1156" i="1"/>
  <c r="AE1155" i="1"/>
  <c r="AE1146" i="1"/>
  <c r="AE1145" i="1"/>
  <c r="AE1144" i="1"/>
  <c r="AE1143" i="1"/>
  <c r="AE1142" i="1"/>
  <c r="AE1141" i="1"/>
  <c r="AE1140" i="1"/>
  <c r="AE1139" i="1"/>
  <c r="AE1138" i="1"/>
  <c r="AE1137" i="1"/>
  <c r="AE1136" i="1"/>
  <c r="AE1135" i="1"/>
  <c r="AE1134" i="1"/>
  <c r="AE1133" i="1"/>
  <c r="AE1132" i="1"/>
  <c r="AE1131" i="1"/>
  <c r="AE1130" i="1"/>
  <c r="AE1129" i="1"/>
  <c r="AE1128" i="1"/>
  <c r="AE1127" i="1"/>
  <c r="AE1126" i="1"/>
  <c r="AE1125" i="1"/>
  <c r="AE1124" i="1"/>
  <c r="AF1123" i="1"/>
  <c r="AH1123" i="1" s="1"/>
  <c r="AF1122" i="1"/>
  <c r="AH1122" i="1" s="1"/>
  <c r="AF1121" i="1"/>
  <c r="AH1121" i="1" s="1"/>
  <c r="AF1120" i="1"/>
  <c r="AH1120" i="1" s="1"/>
  <c r="AF1119" i="1"/>
  <c r="AH1119" i="1" s="1"/>
  <c r="AF1118" i="1"/>
  <c r="AH1118" i="1" s="1"/>
  <c r="AF1117" i="1"/>
  <c r="AH1117" i="1" s="1"/>
  <c r="AF1116" i="1"/>
  <c r="AH1116" i="1" s="1"/>
  <c r="AF1115" i="1"/>
  <c r="AH1115" i="1" s="1"/>
  <c r="AF1114" i="1"/>
  <c r="AH1114" i="1" s="1"/>
  <c r="AF1113" i="1"/>
  <c r="AH1113" i="1" s="1"/>
  <c r="AF1112" i="1"/>
  <c r="AH1112" i="1" s="1"/>
  <c r="AF1111" i="1"/>
  <c r="AH1111" i="1" s="1"/>
  <c r="AF1110" i="1"/>
  <c r="AH1110" i="1" s="1"/>
  <c r="AF1109" i="1"/>
  <c r="AH1109" i="1" s="1"/>
  <c r="AF1108" i="1"/>
  <c r="AH1108" i="1" s="1"/>
  <c r="AF1107" i="1"/>
  <c r="AH1107" i="1" s="1"/>
  <c r="AF1106" i="1"/>
  <c r="AH1106" i="1" s="1"/>
  <c r="AF1105" i="1"/>
  <c r="AH1105" i="1" s="1"/>
  <c r="AF1104" i="1"/>
  <c r="AH1104" i="1" s="1"/>
  <c r="AF1103" i="1"/>
  <c r="AH1103" i="1" s="1"/>
  <c r="AF1102" i="1"/>
  <c r="AH1102" i="1" s="1"/>
  <c r="AF1101" i="1"/>
  <c r="AH1101" i="1" s="1"/>
  <c r="AF1100" i="1"/>
  <c r="AH1100" i="1" s="1"/>
  <c r="AF1099" i="1"/>
  <c r="AH1099" i="1" s="1"/>
  <c r="AF1098" i="1"/>
  <c r="AH1098" i="1" s="1"/>
  <c r="AF1097" i="1"/>
  <c r="AH1097" i="1" s="1"/>
  <c r="AF1096" i="1"/>
  <c r="AH1096" i="1" s="1"/>
  <c r="AF1095" i="1"/>
  <c r="AH1095" i="1" s="1"/>
  <c r="AF1094" i="1"/>
  <c r="AH1094" i="1" s="1"/>
  <c r="AF1093" i="1"/>
  <c r="AH1093" i="1" s="1"/>
  <c r="AF1092" i="1"/>
  <c r="AH1092" i="1" s="1"/>
  <c r="AF1091" i="1"/>
  <c r="AH1091" i="1" s="1"/>
  <c r="AF1090" i="1"/>
  <c r="AH1090" i="1" s="1"/>
  <c r="AF1089" i="1"/>
  <c r="AH1089" i="1" s="1"/>
  <c r="AF1088" i="1"/>
  <c r="AH1088" i="1" s="1"/>
  <c r="AF1087" i="1"/>
  <c r="AH1087" i="1" s="1"/>
  <c r="AF1086" i="1"/>
  <c r="AH1086" i="1" s="1"/>
  <c r="AF1085" i="1"/>
  <c r="AH1085" i="1" s="1"/>
  <c r="AF1084" i="1"/>
  <c r="AH1084" i="1" s="1"/>
  <c r="AF1083" i="1"/>
  <c r="AH1083" i="1" s="1"/>
  <c r="AF1082" i="1"/>
  <c r="AH1082" i="1" s="1"/>
  <c r="AF1081" i="1"/>
  <c r="AH1081" i="1" s="1"/>
  <c r="AF1080" i="1"/>
  <c r="AH1080" i="1" s="1"/>
  <c r="AF1079" i="1"/>
  <c r="AH1079" i="1" s="1"/>
  <c r="AF1078" i="1"/>
  <c r="AH1078" i="1" s="1"/>
  <c r="AF1077" i="1"/>
  <c r="AH1077" i="1" s="1"/>
  <c r="AF1076" i="1"/>
  <c r="AH1076" i="1" s="1"/>
  <c r="AF1075" i="1"/>
  <c r="AH1075" i="1" s="1"/>
  <c r="AF1074" i="1"/>
  <c r="AH1074" i="1" s="1"/>
  <c r="AF1073" i="1"/>
  <c r="AH1073" i="1" s="1"/>
  <c r="AF1072" i="1"/>
  <c r="AH1072" i="1" s="1"/>
  <c r="AF1071" i="1"/>
  <c r="AH1071" i="1" s="1"/>
  <c r="AF1070" i="1"/>
  <c r="AH1070" i="1" s="1"/>
  <c r="AF1069" i="1"/>
  <c r="AH1069" i="1" s="1"/>
  <c r="AF1068" i="1"/>
  <c r="AH1068" i="1" s="1"/>
  <c r="AF1067" i="1"/>
  <c r="AH1067" i="1" s="1"/>
  <c r="AF1066" i="1"/>
  <c r="AH1066" i="1" s="1"/>
  <c r="AF1065" i="1"/>
  <c r="AH1065" i="1" s="1"/>
  <c r="AF1064" i="1"/>
  <c r="AH1064" i="1" s="1"/>
  <c r="AF1063" i="1"/>
  <c r="AH1063" i="1" s="1"/>
  <c r="AF1062" i="1"/>
  <c r="AH1062" i="1" s="1"/>
  <c r="AF1061" i="1"/>
  <c r="AH1061" i="1" s="1"/>
  <c r="AF1060" i="1"/>
  <c r="AH1060" i="1" s="1"/>
  <c r="AF1059" i="1"/>
  <c r="AH1059" i="1" s="1"/>
  <c r="AF1058" i="1"/>
  <c r="AH1058" i="1" s="1"/>
  <c r="AF1057" i="1"/>
  <c r="AH1057" i="1" s="1"/>
  <c r="AF1056" i="1"/>
  <c r="AH1056" i="1" s="1"/>
  <c r="AF1055" i="1"/>
  <c r="AH1055" i="1" s="1"/>
  <c r="AF1054" i="1"/>
  <c r="AH1054" i="1" s="1"/>
  <c r="AF1053" i="1"/>
  <c r="AH1053" i="1" s="1"/>
  <c r="AF1052" i="1"/>
  <c r="AH1052" i="1" s="1"/>
  <c r="AF1051" i="1"/>
  <c r="AH1051" i="1" s="1"/>
  <c r="AF1050" i="1"/>
  <c r="AH1050" i="1" s="1"/>
  <c r="AF1049" i="1"/>
  <c r="AH1049" i="1" s="1"/>
  <c r="AF1048" i="1"/>
  <c r="AH1048" i="1" s="1"/>
  <c r="AF1047" i="1"/>
  <c r="AH1047" i="1" s="1"/>
  <c r="AF1046" i="1"/>
  <c r="AH1046" i="1" s="1"/>
  <c r="AF1045" i="1"/>
  <c r="AH1045" i="1" s="1"/>
  <c r="AF1044" i="1"/>
  <c r="AH1044" i="1" s="1"/>
  <c r="AF1043" i="1"/>
  <c r="AH1043" i="1" s="1"/>
  <c r="AF1042" i="1"/>
  <c r="AH1042" i="1" s="1"/>
  <c r="AF1041" i="1"/>
  <c r="AH1041" i="1" s="1"/>
  <c r="AF1040" i="1"/>
  <c r="AH1040" i="1" s="1"/>
  <c r="AF1039" i="1"/>
  <c r="AH1039" i="1" s="1"/>
  <c r="AF1038" i="1"/>
  <c r="AH1038" i="1" s="1"/>
  <c r="AF1037" i="1"/>
  <c r="AH1037" i="1" s="1"/>
  <c r="AL1035" i="1"/>
  <c r="AF4" i="1"/>
  <c r="AH4" i="1" s="1"/>
  <c r="AF5" i="1"/>
  <c r="AH5" i="1" s="1"/>
  <c r="AF6" i="1"/>
  <c r="AH6" i="1" s="1"/>
  <c r="AF7" i="1"/>
  <c r="AH7" i="1" s="1"/>
  <c r="AF8" i="1"/>
  <c r="AH8" i="1" s="1"/>
  <c r="AF9" i="1"/>
  <c r="AH9" i="1" s="1"/>
  <c r="AF10" i="1"/>
  <c r="AH10" i="1" s="1"/>
  <c r="AF11" i="1"/>
  <c r="AH11" i="1" s="1"/>
  <c r="AF13" i="1"/>
  <c r="AH13" i="1" s="1"/>
  <c r="AF14" i="1"/>
  <c r="AH14" i="1" s="1"/>
  <c r="AF15" i="1"/>
  <c r="AH15" i="1" s="1"/>
  <c r="AF16" i="1"/>
  <c r="AH16" i="1" s="1"/>
  <c r="AF17" i="1"/>
  <c r="AH17" i="1" s="1"/>
  <c r="AF18" i="1"/>
  <c r="AH18" i="1" s="1"/>
  <c r="AF19" i="1"/>
  <c r="AH19" i="1" s="1"/>
  <c r="AF20" i="1"/>
  <c r="AH20" i="1" s="1"/>
  <c r="AF21" i="1"/>
  <c r="AH21" i="1" s="1"/>
  <c r="AF22" i="1"/>
  <c r="AH22" i="1" s="1"/>
  <c r="AF23" i="1"/>
  <c r="AH23" i="1" s="1"/>
  <c r="AF24" i="1"/>
  <c r="AH24" i="1" s="1"/>
  <c r="AF25" i="1"/>
  <c r="AH25" i="1" s="1"/>
  <c r="AF26" i="1"/>
  <c r="AH26" i="1" s="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374" i="1"/>
  <c r="AF375" i="1"/>
  <c r="AF376" i="1"/>
  <c r="AF377" i="1"/>
  <c r="AF378" i="1"/>
  <c r="AH378" i="1" s="1"/>
  <c r="AF379" i="1"/>
  <c r="AH379" i="1" s="1"/>
  <c r="AF380" i="1"/>
  <c r="AH380" i="1" s="1"/>
  <c r="AF381" i="1"/>
  <c r="AH381" i="1" s="1"/>
  <c r="AF382" i="1"/>
  <c r="AH382" i="1" s="1"/>
  <c r="AF383" i="1"/>
  <c r="AH383" i="1" s="1"/>
  <c r="AF384" i="1"/>
  <c r="AH384" i="1" s="1"/>
  <c r="AF385" i="1"/>
  <c r="AH385" i="1" s="1"/>
  <c r="AF386" i="1"/>
  <c r="AH386" i="1" s="1"/>
  <c r="AF387" i="1"/>
  <c r="AH387" i="1" s="1"/>
  <c r="AF388" i="1"/>
  <c r="AH388" i="1" s="1"/>
  <c r="AF389" i="1"/>
  <c r="AH389" i="1" s="1"/>
  <c r="AF390" i="1"/>
  <c r="AH390" i="1" s="1"/>
  <c r="AF391" i="1"/>
  <c r="AH391" i="1" s="1"/>
  <c r="AF392" i="1"/>
  <c r="AH392" i="1" s="1"/>
  <c r="AF393" i="1"/>
  <c r="AH393" i="1" s="1"/>
  <c r="AF394" i="1"/>
  <c r="AH394" i="1" s="1"/>
  <c r="AF395" i="1"/>
  <c r="AH395" i="1" s="1"/>
  <c r="AF396" i="1"/>
  <c r="AH396" i="1" s="1"/>
  <c r="AF397" i="1"/>
  <c r="AH397" i="1" s="1"/>
  <c r="AF398" i="1"/>
  <c r="AH398" i="1" s="1"/>
  <c r="AF399" i="1"/>
  <c r="AH399" i="1" s="1"/>
  <c r="AF400" i="1"/>
  <c r="AH400" i="1" s="1"/>
  <c r="AF401" i="1"/>
  <c r="AH401" i="1" s="1"/>
  <c r="AF402" i="1"/>
  <c r="AH402" i="1" s="1"/>
  <c r="AF403" i="1"/>
  <c r="AH403" i="1" s="1"/>
  <c r="AF404" i="1"/>
  <c r="AH404" i="1" s="1"/>
  <c r="AF405" i="1"/>
  <c r="AH405" i="1" s="1"/>
  <c r="AF406" i="1"/>
  <c r="AH406" i="1" s="1"/>
  <c r="AF407" i="1"/>
  <c r="AH407" i="1" s="1"/>
  <c r="AF408" i="1"/>
  <c r="AH408" i="1" s="1"/>
  <c r="AF409" i="1"/>
  <c r="AH409" i="1" s="1"/>
  <c r="AF410" i="1"/>
  <c r="AH410" i="1" s="1"/>
  <c r="AF411" i="1"/>
  <c r="AH411" i="1" s="1"/>
  <c r="AF412" i="1"/>
  <c r="AH412" i="1" s="1"/>
  <c r="AF413" i="1"/>
  <c r="AH413" i="1" s="1"/>
  <c r="AF414" i="1"/>
  <c r="AH414" i="1" s="1"/>
  <c r="AF415" i="1"/>
  <c r="AH415" i="1" s="1"/>
  <c r="AF416" i="1"/>
  <c r="AH416" i="1" s="1"/>
  <c r="AF417" i="1"/>
  <c r="AH417" i="1" s="1"/>
  <c r="AF418" i="1"/>
  <c r="AH418" i="1" s="1"/>
  <c r="AF419" i="1"/>
  <c r="AH419" i="1" s="1"/>
  <c r="AF420" i="1"/>
  <c r="AH420" i="1" s="1"/>
  <c r="AF421" i="1"/>
  <c r="AH421" i="1" s="1"/>
  <c r="AF422" i="1"/>
  <c r="AH422" i="1" s="1"/>
  <c r="AF423" i="1"/>
  <c r="AH423" i="1" s="1"/>
  <c r="AF424" i="1"/>
  <c r="AH424" i="1" s="1"/>
  <c r="AF425" i="1"/>
  <c r="AH425" i="1" s="1"/>
  <c r="AF426" i="1"/>
  <c r="AH426" i="1" s="1"/>
  <c r="AF427" i="1"/>
  <c r="AH427" i="1" s="1"/>
  <c r="AF428" i="1"/>
  <c r="AH428" i="1" s="1"/>
  <c r="AF429" i="1"/>
  <c r="AH429" i="1" s="1"/>
  <c r="AF430" i="1"/>
  <c r="AH430" i="1" s="1"/>
  <c r="AF431" i="1"/>
  <c r="AH431" i="1" s="1"/>
  <c r="AF432" i="1"/>
  <c r="AH432" i="1" s="1"/>
  <c r="AF433" i="1"/>
  <c r="AH433" i="1" s="1"/>
  <c r="AF434" i="1"/>
  <c r="AH434" i="1" s="1"/>
  <c r="AF435" i="1"/>
  <c r="AH435" i="1" s="1"/>
  <c r="AF436" i="1"/>
  <c r="AH436" i="1" s="1"/>
  <c r="AF437" i="1"/>
  <c r="AH437" i="1" s="1"/>
  <c r="AF438" i="1"/>
  <c r="AH438" i="1" s="1"/>
  <c r="AF439" i="1"/>
  <c r="AH439" i="1" s="1"/>
  <c r="AF440" i="1"/>
  <c r="AH440" i="1" s="1"/>
  <c r="AF441" i="1"/>
  <c r="AH441" i="1" s="1"/>
  <c r="AF442" i="1"/>
  <c r="AH442" i="1" s="1"/>
  <c r="AF443" i="1"/>
  <c r="AH443" i="1" s="1"/>
  <c r="AF444" i="1"/>
  <c r="AH444" i="1" s="1"/>
  <c r="AF445" i="1"/>
  <c r="AH445" i="1" s="1"/>
  <c r="AF446" i="1"/>
  <c r="AH446" i="1" s="1"/>
  <c r="AF447" i="1"/>
  <c r="AH447" i="1" s="1"/>
  <c r="AF448" i="1"/>
  <c r="AH448" i="1" s="1"/>
  <c r="AF449" i="1"/>
  <c r="AH449" i="1" s="1"/>
  <c r="AF450" i="1"/>
  <c r="AH450" i="1" s="1"/>
  <c r="AF451" i="1"/>
  <c r="AH451" i="1" s="1"/>
  <c r="AF452" i="1"/>
  <c r="AH452" i="1" s="1"/>
  <c r="AF453" i="1"/>
  <c r="AH453" i="1" s="1"/>
  <c r="AF454" i="1"/>
  <c r="AH454" i="1" s="1"/>
  <c r="AF455" i="1"/>
  <c r="AH455" i="1" s="1"/>
  <c r="AF456" i="1"/>
  <c r="AH456" i="1" s="1"/>
  <c r="AF457" i="1"/>
  <c r="AH457" i="1" s="1"/>
  <c r="AF458" i="1"/>
  <c r="AH458" i="1" s="1"/>
  <c r="AF459" i="1"/>
  <c r="AH459" i="1" s="1"/>
  <c r="AF460" i="1"/>
  <c r="AH460" i="1" s="1"/>
  <c r="AF461" i="1"/>
  <c r="AH461" i="1" s="1"/>
  <c r="AF462" i="1"/>
  <c r="AH462" i="1" s="1"/>
  <c r="AF463" i="1"/>
  <c r="AH463" i="1" s="1"/>
  <c r="AF464" i="1"/>
  <c r="AH464" i="1" s="1"/>
  <c r="AF465" i="1"/>
  <c r="AH465" i="1" s="1"/>
  <c r="AF466" i="1"/>
  <c r="AH466" i="1" s="1"/>
  <c r="AF467" i="1"/>
  <c r="AH467" i="1" s="1"/>
  <c r="AF468" i="1"/>
  <c r="AH468" i="1" s="1"/>
  <c r="AF469" i="1"/>
  <c r="AH469" i="1" s="1"/>
  <c r="AF470" i="1"/>
  <c r="AH470" i="1" s="1"/>
  <c r="AF471" i="1"/>
  <c r="AH471" i="1" s="1"/>
  <c r="AF472" i="1"/>
  <c r="AH472" i="1" s="1"/>
  <c r="AF473" i="1"/>
  <c r="AH473" i="1" s="1"/>
  <c r="AF474" i="1"/>
  <c r="AH474" i="1" s="1"/>
  <c r="AF475" i="1"/>
  <c r="AH475" i="1" s="1"/>
  <c r="AF476" i="1"/>
  <c r="AH476" i="1" s="1"/>
  <c r="AF477" i="1"/>
  <c r="AH477" i="1" s="1"/>
  <c r="AF478" i="1"/>
  <c r="AH478" i="1" s="1"/>
  <c r="AF479" i="1"/>
  <c r="AH479" i="1" s="1"/>
  <c r="AF480" i="1"/>
  <c r="AH480" i="1" s="1"/>
  <c r="AF481" i="1"/>
  <c r="AH481" i="1" s="1"/>
  <c r="AF482" i="1"/>
  <c r="AH482" i="1" s="1"/>
  <c r="AF483" i="1"/>
  <c r="AH483" i="1" s="1"/>
  <c r="AF484" i="1"/>
  <c r="AH484" i="1" s="1"/>
  <c r="AF485" i="1"/>
  <c r="AH485" i="1" s="1"/>
  <c r="AF486" i="1"/>
  <c r="AH486" i="1" s="1"/>
  <c r="AF487" i="1"/>
  <c r="AH487" i="1" s="1"/>
  <c r="AF488" i="1"/>
  <c r="AH488" i="1" s="1"/>
  <c r="AF489" i="1"/>
  <c r="AH489" i="1" s="1"/>
  <c r="AF490" i="1"/>
  <c r="AH490" i="1" s="1"/>
  <c r="AF491" i="1"/>
  <c r="AH491" i="1" s="1"/>
  <c r="AF492" i="1"/>
  <c r="AH492" i="1" s="1"/>
  <c r="AF493" i="1"/>
  <c r="AH493" i="1" s="1"/>
  <c r="AF494" i="1"/>
  <c r="AH494" i="1" s="1"/>
  <c r="AF495" i="1"/>
  <c r="AH495" i="1" s="1"/>
  <c r="AF496" i="1"/>
  <c r="AH496" i="1" s="1"/>
  <c r="AF497" i="1"/>
  <c r="AH497" i="1" s="1"/>
  <c r="AF498" i="1"/>
  <c r="AH498" i="1" s="1"/>
  <c r="AF499" i="1"/>
  <c r="AH499" i="1" s="1"/>
  <c r="AF500" i="1"/>
  <c r="AH500" i="1" s="1"/>
  <c r="AF501" i="1"/>
  <c r="AH501" i="1" s="1"/>
  <c r="AF502" i="1"/>
  <c r="AH502" i="1" s="1"/>
  <c r="AF503" i="1"/>
  <c r="AH503" i="1" s="1"/>
  <c r="AF504" i="1"/>
  <c r="AH504" i="1" s="1"/>
  <c r="AF505" i="1"/>
  <c r="AH505" i="1" s="1"/>
  <c r="AF506" i="1"/>
  <c r="AH506" i="1" s="1"/>
  <c r="AF507" i="1"/>
  <c r="AH507" i="1" s="1"/>
  <c r="AF508" i="1"/>
  <c r="AH508" i="1" s="1"/>
  <c r="AF509" i="1"/>
  <c r="AH509" i="1" s="1"/>
  <c r="AF510" i="1"/>
  <c r="AH510" i="1" s="1"/>
  <c r="AF511" i="1"/>
  <c r="AH511" i="1" s="1"/>
  <c r="AF512" i="1"/>
  <c r="AH512" i="1" s="1"/>
  <c r="AF513" i="1"/>
  <c r="AH513" i="1" s="1"/>
  <c r="AF514" i="1"/>
  <c r="AH514" i="1" s="1"/>
  <c r="AF515" i="1"/>
  <c r="AH515" i="1" s="1"/>
  <c r="AF516" i="1"/>
  <c r="AH516" i="1" s="1"/>
  <c r="AF517" i="1"/>
  <c r="AH517" i="1" s="1"/>
  <c r="AF518" i="1"/>
  <c r="AH518" i="1" s="1"/>
  <c r="AF519" i="1"/>
  <c r="AH519" i="1" s="1"/>
  <c r="AF520" i="1"/>
  <c r="AH520" i="1" s="1"/>
  <c r="AF521" i="1"/>
  <c r="AH521" i="1" s="1"/>
  <c r="AF522" i="1"/>
  <c r="AH522" i="1" s="1"/>
  <c r="AF523" i="1"/>
  <c r="AH523" i="1" s="1"/>
  <c r="AF524" i="1"/>
  <c r="AH524" i="1" s="1"/>
  <c r="AF525" i="1"/>
  <c r="AH525" i="1" s="1"/>
  <c r="AF526" i="1"/>
  <c r="AH526" i="1" s="1"/>
  <c r="AF527" i="1"/>
  <c r="AH527" i="1" s="1"/>
  <c r="AF528" i="1"/>
  <c r="AH528" i="1" s="1"/>
  <c r="AF529" i="1"/>
  <c r="AH529" i="1" s="1"/>
  <c r="AF530" i="1"/>
  <c r="AH530" i="1" s="1"/>
  <c r="AF531" i="1"/>
  <c r="AH531" i="1" s="1"/>
  <c r="AF532" i="1"/>
  <c r="AH532" i="1" s="1"/>
  <c r="AF533" i="1"/>
  <c r="AH533" i="1" s="1"/>
  <c r="AF534" i="1"/>
  <c r="AH534" i="1" s="1"/>
  <c r="AF535" i="1"/>
  <c r="AH535" i="1" s="1"/>
  <c r="AF536" i="1"/>
  <c r="AH536" i="1" s="1"/>
  <c r="AF537" i="1"/>
  <c r="AH537" i="1" s="1"/>
  <c r="AF538" i="1"/>
  <c r="AH538" i="1" s="1"/>
  <c r="AF539" i="1"/>
  <c r="AH539" i="1" s="1"/>
  <c r="AF540" i="1"/>
  <c r="AH540" i="1" s="1"/>
  <c r="AF541" i="1"/>
  <c r="AH541" i="1" s="1"/>
  <c r="AF542" i="1"/>
  <c r="AH542" i="1" s="1"/>
  <c r="AF543" i="1"/>
  <c r="AH543" i="1" s="1"/>
  <c r="AF544" i="1"/>
  <c r="AH544" i="1" s="1"/>
  <c r="AC551" i="1"/>
  <c r="AC552" i="1"/>
  <c r="AF555" i="1"/>
  <c r="AH555" i="1" s="1"/>
  <c r="AF556" i="1"/>
  <c r="AH556" i="1" s="1"/>
  <c r="AF557" i="1"/>
  <c r="AH557" i="1" s="1"/>
  <c r="AF558" i="1"/>
  <c r="AH558" i="1" s="1"/>
  <c r="AF559" i="1"/>
  <c r="AE559" i="1" s="1"/>
  <c r="AF560" i="1"/>
  <c r="AE560" i="1" s="1"/>
  <c r="AF565" i="1"/>
  <c r="AE565" i="1" s="1"/>
  <c r="AF566" i="1"/>
  <c r="AE566" i="1" s="1"/>
  <c r="AF567" i="1"/>
  <c r="AH567" i="1" s="1"/>
  <c r="AF568" i="1"/>
  <c r="AH568" i="1" s="1"/>
  <c r="AF569" i="1"/>
  <c r="AH569" i="1" s="1"/>
  <c r="AF570" i="1"/>
  <c r="AH570" i="1" s="1"/>
  <c r="AF571" i="1"/>
  <c r="AH571" i="1" s="1"/>
  <c r="AF572" i="1"/>
  <c r="AH572" i="1" s="1"/>
  <c r="AF573" i="1"/>
  <c r="AH573" i="1" s="1"/>
  <c r="AF574" i="1"/>
  <c r="AH574" i="1" s="1"/>
  <c r="AF575" i="1"/>
  <c r="AH575" i="1" s="1"/>
  <c r="AF576" i="1"/>
  <c r="AH576" i="1" s="1"/>
  <c r="AF577" i="1"/>
  <c r="AH577" i="1" s="1"/>
  <c r="AF578" i="1"/>
  <c r="AH578" i="1" s="1"/>
  <c r="AF579" i="1"/>
  <c r="AH579" i="1" s="1"/>
  <c r="AF580" i="1"/>
  <c r="AH580" i="1" s="1"/>
  <c r="AF581" i="1"/>
  <c r="AH581" i="1" s="1"/>
  <c r="AF582" i="1"/>
  <c r="AH582" i="1" s="1"/>
  <c r="AF583" i="1"/>
  <c r="AH583" i="1" s="1"/>
  <c r="AF584" i="1"/>
  <c r="AH584" i="1" s="1"/>
  <c r="AF585" i="1"/>
  <c r="AH585" i="1" s="1"/>
  <c r="AF586" i="1"/>
  <c r="AH586" i="1" s="1"/>
  <c r="AF587" i="1"/>
  <c r="AH587" i="1" s="1"/>
  <c r="AF588" i="1"/>
  <c r="AH588" i="1" s="1"/>
  <c r="AF589" i="1"/>
  <c r="AH589" i="1" s="1"/>
  <c r="AF590" i="1"/>
  <c r="AH590" i="1" s="1"/>
  <c r="AF591" i="1"/>
  <c r="AH591" i="1" s="1"/>
  <c r="AF592" i="1"/>
  <c r="AH592" i="1" s="1"/>
  <c r="AF593" i="1"/>
  <c r="AH593" i="1" s="1"/>
  <c r="AF594" i="1"/>
  <c r="AH594" i="1" s="1"/>
  <c r="AF595" i="1"/>
  <c r="AH595" i="1" s="1"/>
  <c r="AF596" i="1"/>
  <c r="AH596" i="1" s="1"/>
  <c r="AF597" i="1"/>
  <c r="AH597" i="1" s="1"/>
  <c r="AF598" i="1"/>
  <c r="AH598" i="1" s="1"/>
  <c r="AF599" i="1"/>
  <c r="AH599" i="1" s="1"/>
  <c r="AF600" i="1"/>
  <c r="AH600" i="1" s="1"/>
  <c r="AF601" i="1"/>
  <c r="AH601" i="1" s="1"/>
  <c r="AF602" i="1"/>
  <c r="AH602" i="1" s="1"/>
  <c r="AF603" i="1"/>
  <c r="AH603" i="1" s="1"/>
  <c r="AF604" i="1"/>
  <c r="AH604" i="1" s="1"/>
  <c r="AF605" i="1"/>
  <c r="AH605" i="1" s="1"/>
  <c r="AF606" i="1"/>
  <c r="AH606" i="1" s="1"/>
  <c r="AF607" i="1"/>
  <c r="AH607" i="1" s="1"/>
  <c r="AF608" i="1"/>
  <c r="AH608" i="1" s="1"/>
  <c r="AF609" i="1"/>
  <c r="AH609" i="1" s="1"/>
  <c r="AF615" i="1"/>
  <c r="AH615" i="1" s="1"/>
  <c r="AF616" i="1"/>
  <c r="AH616" i="1" s="1"/>
  <c r="AF617" i="1"/>
  <c r="AH617" i="1" s="1"/>
  <c r="AF622" i="1"/>
  <c r="AH622" i="1" s="1"/>
  <c r="AF623" i="1"/>
  <c r="AH623" i="1" s="1"/>
  <c r="AF636" i="1"/>
  <c r="AH636" i="1" s="1"/>
  <c r="AF637" i="1"/>
  <c r="AH637" i="1" s="1"/>
  <c r="AF638" i="1"/>
  <c r="AH638" i="1" s="1"/>
  <c r="AF639" i="1"/>
  <c r="AH639" i="1" s="1"/>
  <c r="AF640" i="1"/>
  <c r="AH640" i="1" s="1"/>
  <c r="AF641" i="1"/>
  <c r="AH641" i="1" s="1"/>
  <c r="AF642" i="1"/>
  <c r="AH642" i="1" s="1"/>
  <c r="AF643" i="1"/>
  <c r="AH643" i="1" s="1"/>
  <c r="AF644" i="1"/>
  <c r="AH644" i="1" s="1"/>
  <c r="AF645" i="1"/>
  <c r="AH645" i="1" s="1"/>
  <c r="AF646" i="1"/>
  <c r="AH646" i="1" s="1"/>
  <c r="AF647" i="1"/>
  <c r="AH647" i="1" s="1"/>
  <c r="AF654" i="1"/>
  <c r="AH654" i="1" s="1"/>
  <c r="AF665" i="1"/>
  <c r="AH665" i="1" s="1"/>
  <c r="AF668" i="1"/>
  <c r="AE668" i="1" s="1"/>
  <c r="AF669" i="1"/>
  <c r="AE669" i="1" s="1"/>
  <c r="AF670" i="1"/>
  <c r="AE670" i="1" s="1"/>
  <c r="AF671" i="1"/>
  <c r="AE671" i="1" s="1"/>
  <c r="P679" i="1"/>
  <c r="P680" i="1"/>
  <c r="AF925" i="1"/>
  <c r="AH925" i="1" s="1"/>
  <c r="AF926" i="1"/>
  <c r="AH926" i="1" s="1"/>
  <c r="AF927" i="1"/>
  <c r="AH927" i="1" s="1"/>
  <c r="AF928" i="1"/>
  <c r="AH928" i="1" s="1"/>
  <c r="AF929" i="1"/>
  <c r="AH929" i="1" s="1"/>
  <c r="AF930" i="1"/>
  <c r="AH930" i="1" s="1"/>
  <c r="AF931" i="1"/>
  <c r="AH931" i="1" s="1"/>
  <c r="AF932" i="1"/>
  <c r="AH932" i="1" s="1"/>
  <c r="AF933" i="1"/>
  <c r="AH933" i="1" s="1"/>
  <c r="AF934" i="1"/>
  <c r="AH934" i="1" s="1"/>
  <c r="AF935" i="1"/>
  <c r="AH935" i="1" s="1"/>
  <c r="AF936" i="1"/>
  <c r="AH936" i="1" s="1"/>
  <c r="AF937" i="1"/>
  <c r="AH937" i="1" s="1"/>
  <c r="AF938" i="1"/>
  <c r="AH938" i="1" s="1"/>
  <c r="AF939" i="1"/>
  <c r="AH939" i="1" s="1"/>
  <c r="AF940" i="1"/>
  <c r="AH940" i="1" s="1"/>
  <c r="AF941" i="1"/>
  <c r="AH941" i="1" s="1"/>
  <c r="AF942" i="1"/>
  <c r="AH942" i="1" s="1"/>
  <c r="AF943" i="1"/>
  <c r="AH943" i="1" s="1"/>
  <c r="AF944" i="1"/>
  <c r="AH944" i="1" s="1"/>
  <c r="AF945" i="1"/>
  <c r="AH945" i="1" s="1"/>
  <c r="AF946" i="1"/>
  <c r="AH946" i="1" s="1"/>
  <c r="AF947" i="1"/>
  <c r="AH947" i="1" s="1"/>
  <c r="AF948" i="1"/>
  <c r="AH948" i="1" s="1"/>
  <c r="AF949" i="1"/>
  <c r="AH949" i="1" s="1"/>
  <c r="AF950" i="1"/>
  <c r="AH950" i="1" s="1"/>
  <c r="AF951" i="1"/>
  <c r="AH951" i="1" s="1"/>
  <c r="AF952" i="1"/>
  <c r="AH952" i="1" s="1"/>
  <c r="AF953" i="1"/>
  <c r="AH953" i="1" s="1"/>
  <c r="AF954" i="1"/>
  <c r="AH954" i="1" s="1"/>
  <c r="AE959" i="1"/>
  <c r="AE960" i="1"/>
  <c r="AE961" i="1"/>
  <c r="AE962" i="1"/>
  <c r="AE963" i="1"/>
  <c r="AE964" i="1"/>
  <c r="AE965" i="1"/>
  <c r="AE966" i="1"/>
  <c r="AE967" i="1"/>
  <c r="AE968" i="1"/>
  <c r="AE969" i="1"/>
  <c r="AE970" i="1"/>
  <c r="AE971" i="1"/>
  <c r="AE972" i="1"/>
  <c r="AE973" i="1"/>
  <c r="AE974" i="1"/>
  <c r="AE975" i="1"/>
  <c r="AE976" i="1"/>
  <c r="AF977" i="1"/>
  <c r="AH977" i="1" s="1"/>
  <c r="AF978" i="1"/>
  <c r="AH978" i="1" s="1"/>
  <c r="AF979" i="1"/>
  <c r="AH979" i="1" s="1"/>
  <c r="AF980" i="1"/>
  <c r="AH980" i="1" s="1"/>
  <c r="AF981" i="1"/>
  <c r="AH981" i="1" s="1"/>
  <c r="AF982" i="1"/>
  <c r="AH982" i="1" s="1"/>
  <c r="AF983" i="1"/>
  <c r="AH983" i="1" s="1"/>
  <c r="AF984" i="1"/>
  <c r="AH984" i="1" s="1"/>
  <c r="AF985" i="1"/>
  <c r="AH985" i="1" s="1"/>
  <c r="AF986" i="1"/>
  <c r="AH986" i="1" s="1"/>
  <c r="AF987" i="1"/>
  <c r="AH987" i="1" s="1"/>
  <c r="AF988" i="1"/>
  <c r="AH988" i="1" s="1"/>
  <c r="AF989" i="1"/>
  <c r="AH989" i="1" s="1"/>
  <c r="AF990" i="1"/>
  <c r="AH990" i="1" s="1"/>
  <c r="AF991" i="1"/>
  <c r="AH991" i="1" s="1"/>
  <c r="AF992" i="1"/>
  <c r="AH992" i="1" s="1"/>
  <c r="AF993" i="1"/>
  <c r="AH993" i="1" s="1"/>
  <c r="AF994" i="1"/>
  <c r="AH994" i="1" s="1"/>
  <c r="AF995" i="1"/>
  <c r="AH995" i="1" s="1"/>
  <c r="AF996" i="1"/>
  <c r="AH996" i="1" s="1"/>
  <c r="AF997" i="1"/>
  <c r="AH997" i="1" s="1"/>
  <c r="AF998" i="1"/>
  <c r="AH998" i="1" s="1"/>
  <c r="AF999" i="1"/>
  <c r="AH999" i="1" s="1"/>
  <c r="AF1000" i="1"/>
  <c r="AH1000" i="1" s="1"/>
  <c r="AF1001" i="1"/>
  <c r="AH1001" i="1" s="1"/>
  <c r="AF1002" i="1"/>
  <c r="AH1002" i="1" s="1"/>
  <c r="AF1003" i="1"/>
  <c r="AH1003" i="1" s="1"/>
  <c r="AF1004" i="1"/>
  <c r="AH1004" i="1" s="1"/>
  <c r="AC1005" i="1"/>
  <c r="AE1005" i="1"/>
  <c r="AF1005" i="1" s="1"/>
  <c r="AH1005" i="1" s="1"/>
  <c r="AL1005" i="1"/>
  <c r="AC1006" i="1"/>
  <c r="AE1006" i="1"/>
  <c r="AF1006" i="1" s="1"/>
  <c r="AL1006" i="1"/>
  <c r="AC1007" i="1"/>
  <c r="AE1007" i="1"/>
  <c r="AF1007" i="1" s="1"/>
  <c r="AC1008" i="1"/>
  <c r="AE1008" i="1"/>
  <c r="AF1008" i="1" s="1"/>
  <c r="AF1009" i="1"/>
  <c r="AH1009" i="1" s="1"/>
  <c r="AF1010" i="1"/>
  <c r="AH1010" i="1" s="1"/>
  <c r="AF1011" i="1"/>
  <c r="AH1011" i="1" s="1"/>
  <c r="AF1012" i="1"/>
  <c r="AH1012" i="1" s="1"/>
  <c r="AF1013" i="1"/>
  <c r="AH1013" i="1" s="1"/>
  <c r="AF1014" i="1"/>
  <c r="AH1014" i="1" s="1"/>
  <c r="AF1015" i="1"/>
  <c r="AH1015" i="1" s="1"/>
  <c r="AF1016" i="1"/>
  <c r="AH1016" i="1" s="1"/>
  <c r="AF1017" i="1"/>
  <c r="AH1017" i="1" s="1"/>
  <c r="AF1018" i="1"/>
  <c r="AH1018" i="1" s="1"/>
  <c r="AF1019" i="1"/>
  <c r="AH1019" i="1" s="1"/>
  <c r="AF1020" i="1"/>
  <c r="AH1020" i="1" s="1"/>
  <c r="AF1021" i="1"/>
  <c r="AH1021" i="1" s="1"/>
  <c r="AF1022" i="1"/>
  <c r="AH1022" i="1" s="1"/>
  <c r="AF1023" i="1"/>
  <c r="AH1023" i="1" s="1"/>
  <c r="AF1024" i="1"/>
  <c r="AH1024" i="1" s="1"/>
  <c r="AF1025" i="1"/>
  <c r="AH1025" i="1" s="1"/>
  <c r="AF1026" i="1"/>
  <c r="AH1026" i="1" s="1"/>
  <c r="AF1027" i="1"/>
  <c r="AH1027" i="1" s="1"/>
  <c r="AF1028" i="1"/>
  <c r="AH1028" i="1" s="1"/>
  <c r="AH1275" i="1" l="1"/>
  <c r="AH1276" i="1"/>
  <c r="AF1278" i="1"/>
  <c r="AH1278" i="1" s="1"/>
  <c r="AF1280" i="1"/>
  <c r="AH1280" i="1" s="1"/>
  <c r="AH1008" i="1"/>
  <c r="AF1281" i="1"/>
  <c r="AH1281" i="1" s="1"/>
  <c r="AF1282" i="1"/>
  <c r="AH1282" i="1" s="1"/>
  <c r="AH1283" i="1"/>
  <c r="AF1284" i="1"/>
  <c r="AH1284" i="1" s="1"/>
  <c r="AF1285" i="1"/>
  <c r="AH1285" i="1" s="1"/>
  <c r="AH1007" i="1"/>
  <c r="AH1006" i="1"/>
</calcChain>
</file>

<file path=xl/sharedStrings.xml><?xml version="1.0" encoding="utf-8"?>
<sst xmlns="http://schemas.openxmlformats.org/spreadsheetml/2006/main" count="26580" uniqueCount="1217">
  <si>
    <t xml:space="preserve">## Created using https://www.youtube.com/watch?v=Y40Wy1guAiQ </t>
  </si>
  <si>
    <t>## Summary of mouse longevity data. David Ashbrook 2022, dashbroo@UTHSC.edu. Edited by Wyatt Kaiser 2023 wkaiser1@uthsc.edu</t>
  </si>
  <si>
    <t>## Data from replicable mouse populations</t>
  </si>
  <si>
    <t>Title</t>
  </si>
  <si>
    <t>Where mice maintained</t>
  </si>
  <si>
    <t>First Author</t>
  </si>
  <si>
    <t>Last Author</t>
  </si>
  <si>
    <t>All authors</t>
  </si>
  <si>
    <t>Year mice born</t>
  </si>
  <si>
    <t>Year mice died</t>
  </si>
  <si>
    <t>Year paper published</t>
  </si>
  <si>
    <t>Paper type</t>
  </si>
  <si>
    <t>Reason for looking</t>
  </si>
  <si>
    <t>Main topic</t>
  </si>
  <si>
    <t>Strain</t>
  </si>
  <si>
    <t>Sex</t>
  </si>
  <si>
    <t>Age started</t>
  </si>
  <si>
    <t>Age started (estimated approx. days)</t>
  </si>
  <si>
    <t>Intervention</t>
  </si>
  <si>
    <t>Method</t>
  </si>
  <si>
    <t>Diet</t>
  </si>
  <si>
    <t>Day-night cycle</t>
  </si>
  <si>
    <t>Lights on/lights off</t>
  </si>
  <si>
    <t>Temperature</t>
  </si>
  <si>
    <t>Humidity</t>
  </si>
  <si>
    <t xml:space="preserve">Number of mice per cage (newly added) </t>
  </si>
  <si>
    <t>Pathogen free?</t>
  </si>
  <si>
    <t>Individual data available</t>
  </si>
  <si>
    <t>Individual data imputable from figures</t>
  </si>
  <si>
    <t>Where data available?</t>
  </si>
  <si>
    <t>mean</t>
  </si>
  <si>
    <t>median</t>
  </si>
  <si>
    <t>SE</t>
  </si>
  <si>
    <t>SD</t>
  </si>
  <si>
    <t>N</t>
  </si>
  <si>
    <t>CV</t>
  </si>
  <si>
    <t>IMR</t>
  </si>
  <si>
    <t>MRDT</t>
  </si>
  <si>
    <t>Minimum lifespan</t>
  </si>
  <si>
    <t>Maximum lifespan</t>
  </si>
  <si>
    <t>notes</t>
  </si>
  <si>
    <t>url</t>
  </si>
  <si>
    <t>DOI</t>
  </si>
  <si>
    <t>A putative gene causes variability in lifespan among genotypically identical mice</t>
  </si>
  <si>
    <t>Dana-Faber Cancer Institute</t>
  </si>
  <si>
    <t>deHaan</t>
  </si>
  <si>
    <t>Van Zant</t>
  </si>
  <si>
    <t>G de Haan, R Gelman, A Watson, E Yunis, G Van Zant</t>
  </si>
  <si>
    <t>Primary</t>
  </si>
  <si>
    <t>Genetic interventions</t>
  </si>
  <si>
    <t>BXD1</t>
  </si>
  <si>
    <t>female</t>
  </si>
  <si>
    <t>Birth</t>
  </si>
  <si>
    <t>Control</t>
  </si>
  <si>
    <t>Purina chow</t>
  </si>
  <si>
    <t>No</t>
  </si>
  <si>
    <t>NA</t>
  </si>
  <si>
    <t>http://www.genenetwork.org/show_trait?trait_id=17475&amp;dataset=BXDPublish</t>
  </si>
  <si>
    <t>https://www.nature.com/articles/ng0698_114</t>
  </si>
  <si>
    <t>https://doi.org/10.1038/465</t>
  </si>
  <si>
    <t>BXD2</t>
  </si>
  <si>
    <t>BXD5</t>
  </si>
  <si>
    <t>BXD6</t>
  </si>
  <si>
    <t>BXD8</t>
  </si>
  <si>
    <t>BXD9</t>
  </si>
  <si>
    <t>BXD11</t>
  </si>
  <si>
    <t>BXD12</t>
  </si>
  <si>
    <t>BXD13</t>
  </si>
  <si>
    <t>BXD14</t>
  </si>
  <si>
    <t>BXD15</t>
  </si>
  <si>
    <t>BXD16</t>
  </si>
  <si>
    <t>BXD18</t>
  </si>
  <si>
    <t>BXD19</t>
  </si>
  <si>
    <t>BXD22</t>
  </si>
  <si>
    <t>BXD23</t>
  </si>
  <si>
    <t>BXD24</t>
  </si>
  <si>
    <t>BXD27</t>
  </si>
  <si>
    <t>BXD28</t>
  </si>
  <si>
    <t>BXD29</t>
  </si>
  <si>
    <t>BXD30</t>
  </si>
  <si>
    <t>BXD31</t>
  </si>
  <si>
    <t>BXD32</t>
  </si>
  <si>
    <t>Quantitative Trait Loci (QTL) analysis of longevity in C57BL/6J by DBA/2J (BXD) recombinant inbred mice</t>
  </si>
  <si>
    <t>The Pennsylvania State University</t>
  </si>
  <si>
    <t>Lang</t>
  </si>
  <si>
    <t>McClearn</t>
  </si>
  <si>
    <t>Dean H Lang, Glenn S Gerhard, James W Griffith, George P Vogler, David J Vandenbergh, David A Blizard, Joseph T Stout, Joan M Lakoski, Gerald E McClearn</t>
  </si>
  <si>
    <t>C57BL/6J</t>
  </si>
  <si>
    <t>12-hour light/dark</t>
  </si>
  <si>
    <t>7:30 AM/7:30 PM</t>
  </si>
  <si>
    <t>http://www.genenetwork.org/show_trait?trait_id=12564&amp;dataset=BXDPublish</t>
  </si>
  <si>
    <t>Gives breakdown of what is in the chow</t>
  </si>
  <si>
    <t>https://link.springer.com/article/10.1007/BF03324809</t>
  </si>
  <si>
    <t>https://doi.org/10.1007/BF03324809</t>
  </si>
  <si>
    <t>male</t>
  </si>
  <si>
    <t>http://www.genenetwork.org/show_trait?trait_id=12563&amp;dataset=BXDPublish</t>
  </si>
  <si>
    <t>DBA/2J</t>
  </si>
  <si>
    <t>BXD33</t>
  </si>
  <si>
    <t>BXD34</t>
  </si>
  <si>
    <t>BXD38</t>
  </si>
  <si>
    <t>BXD39</t>
  </si>
  <si>
    <t>BXD40</t>
  </si>
  <si>
    <t>BXD42</t>
  </si>
  <si>
    <t>Genetic variation in the murine lifespan response to dietary restriction: from life extension to life shortening</t>
  </si>
  <si>
    <t>University of Texas Health Science Center</t>
  </si>
  <si>
    <t>Liao</t>
  </si>
  <si>
    <t>Nelson</t>
  </si>
  <si>
    <t>Chen-Yu Liao, Brad A Rikke, Thomas E Johnson, Vivian Diaz, James F Nelson</t>
  </si>
  <si>
    <t>ILSXISS3/TejJ</t>
  </si>
  <si>
    <t>Harlan-Teklad 7912</t>
  </si>
  <si>
    <t>SPF</t>
  </si>
  <si>
    <t>Yes</t>
  </si>
  <si>
    <t>https://phenome.jax.org/measures/34109</t>
  </si>
  <si>
    <t>https://onlinelibrary.wiley.com/doi/10.1111/j.1474-9726.2009.00533.x</t>
  </si>
  <si>
    <t>https://doi.org/10.1111/j.1474-9726.2009.00533.x</t>
  </si>
  <si>
    <t>Dietry interventions</t>
  </si>
  <si>
    <t>ILSXISS7/TejJ</t>
  </si>
  <si>
    <t>ILSXISS13/TejJ</t>
  </si>
  <si>
    <t>ILSXISS14/TejJ</t>
  </si>
  <si>
    <t>ILSXISS16/TejJ</t>
  </si>
  <si>
    <t>ILSXISS19/TejJ</t>
  </si>
  <si>
    <t>ILSXISS22/TejJ</t>
  </si>
  <si>
    <t>ILSXISS23/TejJ</t>
  </si>
  <si>
    <t>ILSXISS24/TejJ</t>
  </si>
  <si>
    <t>ILSXISS25/TejJ</t>
  </si>
  <si>
    <t>ILSXISS26/TejJ</t>
  </si>
  <si>
    <t>ILSXISS28/TejJ</t>
  </si>
  <si>
    <t>ILSXISS41/TejJ</t>
  </si>
  <si>
    <t>ILSXISS46/TejJ</t>
  </si>
  <si>
    <t>ILSXISS48/TejJ</t>
  </si>
  <si>
    <t>ILSXISS49/TejJ</t>
  </si>
  <si>
    <t>ILSXISS50/TejJ</t>
  </si>
  <si>
    <t>ILSXISS51/TejJ</t>
  </si>
  <si>
    <t>ILSXISS52/TejJ</t>
  </si>
  <si>
    <t>ILSXISS56/TejJ</t>
  </si>
  <si>
    <t>ILSXISS60/TejJ</t>
  </si>
  <si>
    <t>ILSXISS62/TejJ</t>
  </si>
  <si>
    <t>ILSXISS66/TejJ</t>
  </si>
  <si>
    <t>ILSXISS79</t>
  </si>
  <si>
    <t>ILSXISS80/TejJ</t>
  </si>
  <si>
    <t>ILSXISS84/TejJ</t>
  </si>
  <si>
    <t>ILSXISS86/TejJ</t>
  </si>
  <si>
    <t>ILSXISS89/TejJ</t>
  </si>
  <si>
    <t>ILSXISS90/TejJ</t>
  </si>
  <si>
    <t>ILSXISS92/TejJ</t>
  </si>
  <si>
    <t>ILSXISS94/TejJ</t>
  </si>
  <si>
    <t>ILSXISS97/TejJ</t>
  </si>
  <si>
    <t>ILSXISS98/TejJ</t>
  </si>
  <si>
    <t>ILSXISS99/TejJ</t>
  </si>
  <si>
    <t>ILSXISS100/TejJ</t>
  </si>
  <si>
    <t>ILSXISS103/TejJ</t>
  </si>
  <si>
    <t>ILSXISS107/TejJ</t>
  </si>
  <si>
    <t>ILSXISS110/TejJ</t>
  </si>
  <si>
    <t>ILSXISS112/TejJ</t>
  </si>
  <si>
    <t>ILSXISS114/TejJ</t>
  </si>
  <si>
    <t>ILSXISS115/TejJ</t>
  </si>
  <si>
    <t>ILSXISS117</t>
  </si>
  <si>
    <t>ILSXISS122/TejJ</t>
  </si>
  <si>
    <t>ILSXISS123/TejJ</t>
  </si>
  <si>
    <t>40% DR</t>
  </si>
  <si>
    <t>https://phenome.jax.org/measures/34110</t>
  </si>
  <si>
    <t>Genetic dissection of dietary restriction in mice supports the metabolic efficiency model of life extension</t>
  </si>
  <si>
    <t>Institute for Behavioral Genetics at UCB</t>
  </si>
  <si>
    <t>Rikke</t>
  </si>
  <si>
    <t>Johnson</t>
  </si>
  <si>
    <t>Brad A Rikke, Chen-Yu Liao, Matthew B McQueen, James F Nelson, Thomas E Johnson</t>
  </si>
  <si>
    <t>Harlan-Teklad 7012</t>
  </si>
  <si>
    <t>7:00 AM/7:00 PM</t>
  </si>
  <si>
    <t>21 to 24 °C</t>
  </si>
  <si>
    <t>15% to 60%</t>
  </si>
  <si>
    <t>SPF except MHV, MNV</t>
  </si>
  <si>
    <t>https://www.ncbi.nlm.nih.gov/pmc/articles/PMC2926251/bin/NIHMS204320-supplement-2.doc</t>
  </si>
  <si>
    <t>https://www.ncbi.nlm.nih.gov/pmc/articles/PMC2926251/#SD1</t>
  </si>
  <si>
    <t>10.1016/j.exger.2010.04.008</t>
  </si>
  <si>
    <t>ILSXISS5/TejJ</t>
  </si>
  <si>
    <t>ILSXISS36/TejJ</t>
  </si>
  <si>
    <t>640c</t>
  </si>
  <si>
    <t>ILSXISS55/TejJ</t>
  </si>
  <si>
    <t>ILSXISS70</t>
  </si>
  <si>
    <t>986d</t>
  </si>
  <si>
    <t>ILSXISS73</t>
  </si>
  <si>
    <t>ILSXISS75</t>
  </si>
  <si>
    <t>ILSXISS76</t>
  </si>
  <si>
    <t>ILSXISS88/TejJ</t>
  </si>
  <si>
    <t>ILSXISS102/TejJ</t>
  </si>
  <si>
    <t>1 month</t>
  </si>
  <si>
    <t>1153b</t>
  </si>
  <si>
    <t>Genetic coregulation of age of female sexual maturation and lifespan through circulating IGF1 among inbred mouse strains</t>
  </si>
  <si>
    <t>Jackson Laboratory</t>
  </si>
  <si>
    <t>Yuan</t>
  </si>
  <si>
    <t>Paigen</t>
  </si>
  <si>
    <t>Rong Yuan, Qingying Meng, Jaya Nautiyal, Kevin Flurkey, Shirng-Wern Tsaih, Rebecca Krier, Malcolm G Parker, David E Harrison, Beverly Paigen</t>
  </si>
  <si>
    <t>Lab diet 5K52</t>
  </si>
  <si>
    <t>21°C to 23°C</t>
  </si>
  <si>
    <t>~50%</t>
  </si>
  <si>
    <t>https://phenome.jax.org/projects/Yuan2</t>
  </si>
  <si>
    <t>Additional information in https://doi.org/10.1111/j.1474-9726.2009.00478.x and at https://phenome.jax.org/projects/Yuan2/animal?static=True</t>
  </si>
  <si>
    <t>https://www.pnas.org/doi/full/10.1073/pnas.1121113109</t>
  </si>
  <si>
    <t>https://dx.doi.org/10.1073%2Fpnas.1121113109</t>
  </si>
  <si>
    <t>129S1/SvImJ</t>
  </si>
  <si>
    <t>A/J</t>
  </si>
  <si>
    <t>BALB/cByJ</t>
  </si>
  <si>
    <t>BTBRT+Itpr3tf/J</t>
  </si>
  <si>
    <t>BUB/BnJ</t>
  </si>
  <si>
    <t>C3H/HeJ</t>
  </si>
  <si>
    <t>C57BL/10J</t>
  </si>
  <si>
    <t>C57BLKS/J</t>
  </si>
  <si>
    <t>C57BR/cdJ</t>
  </si>
  <si>
    <t>C57L/J</t>
  </si>
  <si>
    <t>CAST/EiJ</t>
  </si>
  <si>
    <t>CBA/J</t>
  </si>
  <si>
    <t>FVB/NJ</t>
  </si>
  <si>
    <t>KK/HlJ</t>
  </si>
  <si>
    <t>LP/J</t>
  </si>
  <si>
    <t>MOLF/EiJ</t>
  </si>
  <si>
    <t>MRL/MpJ</t>
  </si>
  <si>
    <t>NOD.B10Sn-H2b/J</t>
  </si>
  <si>
    <t>NON/ShiLtJ</t>
  </si>
  <si>
    <t>NZO/HlLtJ</t>
  </si>
  <si>
    <t>NZW/LacJ</t>
  </si>
  <si>
    <t>P/J</t>
  </si>
  <si>
    <t>PL/J</t>
  </si>
  <si>
    <t>PWD/PhJ</t>
  </si>
  <si>
    <t>RIIIS/J</t>
  </si>
  <si>
    <t>SJL/J</t>
  </si>
  <si>
    <t>SM/J</t>
  </si>
  <si>
    <t>SWR/J</t>
  </si>
  <si>
    <t>WSB/EiJ</t>
  </si>
  <si>
    <t>Gene-by-environment modulation of lifespan and weight gain in the murine BXD family</t>
  </si>
  <si>
    <t>UTHSC</t>
  </si>
  <si>
    <t>Roy</t>
  </si>
  <si>
    <t>Williams</t>
  </si>
  <si>
    <t>Suheeta Roy, Maroun Bou Sleiman, Pooja Jha, Jesse F Ingels, Casey J Chapman, Melinda S McCarty, Jesse D Ziebarth, Michael Hook, Anna Sun, Wenyuan Zhao, Jinsong Huang, Sarah M Neuner, Lynda A Wilmott, Thomas M Shapaker, Arthur G Centeno, David G Ashbrook, Megan K Mulligan, Catherine C Kaczorowski, Liza Makowski, Yan Cui, Robert W Read, Richard A Miller, Khyobeni Mozhui, Evan G Williams, Saunak Sen, Lu Lu, Johan Auwerx, Robert W Williams</t>
  </si>
  <si>
    <t>&gt;200 days</t>
  </si>
  <si>
    <t>20–24 °C</t>
  </si>
  <si>
    <t>http://www.genenetwork.org/show_trait?trait_id=18441&amp;dataset=BXDPublish</t>
  </si>
  <si>
    <t>Individual data, and various derived values, available on GeneNetwork</t>
  </si>
  <si>
    <t>https://www.ncbi.nlm.nih.gov/pmc/articles/PMC8478125/</t>
  </si>
  <si>
    <t>https://doi.org/10.1038/s42255-021-00449-w</t>
  </si>
  <si>
    <t>C57BL/6JxDBA/2JF1</t>
  </si>
  <si>
    <t>BXD43</t>
  </si>
  <si>
    <t>BXD44</t>
  </si>
  <si>
    <t>BXD45</t>
  </si>
  <si>
    <t>BXD48</t>
  </si>
  <si>
    <t>BXD48a</t>
  </si>
  <si>
    <t>BXD51</t>
  </si>
  <si>
    <t>BXD53</t>
  </si>
  <si>
    <t>BXD56</t>
  </si>
  <si>
    <t>BXD60</t>
  </si>
  <si>
    <t>BXD61</t>
  </si>
  <si>
    <t>BXD62</t>
  </si>
  <si>
    <t>BXD63</t>
  </si>
  <si>
    <t>BXD65</t>
  </si>
  <si>
    <t>BXD65b</t>
  </si>
  <si>
    <t>BXD66</t>
  </si>
  <si>
    <t>BXD68</t>
  </si>
  <si>
    <t>BXD69</t>
  </si>
  <si>
    <t>BXD70</t>
  </si>
  <si>
    <t>BXD71</t>
  </si>
  <si>
    <t>BXD73</t>
  </si>
  <si>
    <t>BXD73b</t>
  </si>
  <si>
    <t>BXD75</t>
  </si>
  <si>
    <t>BXD77</t>
  </si>
  <si>
    <t>BXD79</t>
  </si>
  <si>
    <t>BXD83</t>
  </si>
  <si>
    <t>BXD84</t>
  </si>
  <si>
    <t>BXD85</t>
  </si>
  <si>
    <t>BXD86</t>
  </si>
  <si>
    <t>BXD87</t>
  </si>
  <si>
    <t>BXD89</t>
  </si>
  <si>
    <t>BXD90</t>
  </si>
  <si>
    <t>BXD91</t>
  </si>
  <si>
    <t>BXD95</t>
  </si>
  <si>
    <t>BXD98</t>
  </si>
  <si>
    <t>BXD100</t>
  </si>
  <si>
    <t>BXD101</t>
  </si>
  <si>
    <t>BXD102</t>
  </si>
  <si>
    <t>BXD123</t>
  </si>
  <si>
    <t>BXD155</t>
  </si>
  <si>
    <t>BXD157</t>
  </si>
  <si>
    <t>BXD160</t>
  </si>
  <si>
    <t>BXD161</t>
  </si>
  <si>
    <t>BXD168</t>
  </si>
  <si>
    <t>BXD169</t>
  </si>
  <si>
    <t>BXD170</t>
  </si>
  <si>
    <t>BXD171</t>
  </si>
  <si>
    <t>BXD172</t>
  </si>
  <si>
    <t>BXD175</t>
  </si>
  <si>
    <t>BXD178</t>
  </si>
  <si>
    <t>BXD181</t>
  </si>
  <si>
    <t>BXD186</t>
  </si>
  <si>
    <t>BXD187</t>
  </si>
  <si>
    <t>BXD191</t>
  </si>
  <si>
    <t>BXD194</t>
  </si>
  <si>
    <t>High fat diet</t>
  </si>
  <si>
    <t>Harlan-Teklad 06414</t>
  </si>
  <si>
    <t>http://www.genenetwork.org/show_trait?trait_id=18435&amp;dataset=BXDPublish</t>
  </si>
  <si>
    <t>BXD55</t>
  </si>
  <si>
    <t>BXD67</t>
  </si>
  <si>
    <t>BXD74</t>
  </si>
  <si>
    <t>BXD88</t>
  </si>
  <si>
    <t>BXD190</t>
  </si>
  <si>
    <t>BXD195</t>
  </si>
  <si>
    <t>BXD197</t>
  </si>
  <si>
    <t>BXD199</t>
  </si>
  <si>
    <t>BXD214</t>
  </si>
  <si>
    <t>Lifelong restriction of dietary branched-chain amino acids has sex-specific benefits for frailty and lifespan in mice</t>
  </si>
  <si>
    <t>William S. Middleton Memorial Veterans Hospital</t>
  </si>
  <si>
    <t>Richardson</t>
  </si>
  <si>
    <t>Lamming</t>
  </si>
  <si>
    <t>Nicole E Richardson, Elizabeth N Konon, Haley S Schuster, Alexis T Mitchell, Colin Boyle, Allison C Rodgers, Megan Finke, Lexington R Haider, Deyang Yu, Victoria Flores, Heidi H Pak, Soha Ahmad, Sareyah Ahmed, Abigail Radcliff, Jessica Wu, Elizabeth M Williams, Lovina Abdi, Dawn S Sherman, Timothy Hacker, Dudley W Lamming</t>
  </si>
  <si>
    <t>Envigo TD.140711</t>
  </si>
  <si>
    <t>22°C</t>
  </si>
  <si>
    <t>https://www.ncbi.nlm.nih.gov/pmc/articles/PMC8009080/bin/NIHMS1644834-supplement-1644834_Supp_Tables.xlsx</t>
  </si>
  <si>
    <t>Values calculated from individual data in the supplementary files of the paper (Table S10)</t>
  </si>
  <si>
    <t>https://www.ncbi.nlm.nih.gov/pmc/articles/PMC8009080/</t>
  </si>
  <si>
    <t>https://doi.org/10.1038/s43587-020-00006-2</t>
  </si>
  <si>
    <t>Low BCAA</t>
  </si>
  <si>
    <t>TD.150662</t>
  </si>
  <si>
    <t>Low AA</t>
  </si>
  <si>
    <t>TD.140712</t>
  </si>
  <si>
    <t>Longevity, body weight, and neoplasia in ad libitum-fed and diet-restricted C57BL6 mice fed NIH-31 open formula diet</t>
  </si>
  <si>
    <t>National Center for Toxicological Research</t>
  </si>
  <si>
    <t>Blackwell</t>
  </si>
  <si>
    <t>Turturro</t>
  </si>
  <si>
    <t>B N Blackwell, T J Bucci, R W Hart, A Turturro</t>
  </si>
  <si>
    <t>C57BL/6N</t>
  </si>
  <si>
    <t>Purina NIH-31</t>
  </si>
  <si>
    <t>21 ± 3°C</t>
  </si>
  <si>
    <t>50 ± 10%</t>
  </si>
  <si>
    <t>https://journals.sagepub.com/doi/epdf/10.1177/019262339502300503</t>
  </si>
  <si>
    <t>https://journals.sagepub.com/doi/10.1177/019262339502300503?url_ver=Z39.88-2003&amp;rfr_id=ori:rid:crossref.org&amp;rfr_dat=cr_pub%20%200pubmed</t>
  </si>
  <si>
    <t>https://doi.org/10.1177/019262339502300503</t>
  </si>
  <si>
    <t>15 weeks</t>
  </si>
  <si>
    <t>Survival characteristics and age-adjusted disease incidences in C57BL/6 mice fed a commonly used cereal-based diet modulated by dietary restriction</t>
  </si>
  <si>
    <t>Hart</t>
  </si>
  <si>
    <t>Angelo Turturro, Peter Duffy, Bruce Hass, Ralph Kodell, Ronald Hart</t>
  </si>
  <si>
    <t>https://academic.oup.com/view-large/10551997</t>
  </si>
  <si>
    <t>Died by dermatitis were included</t>
  </si>
  <si>
    <t>https://academic.oup.com/biomedgerontology/article/57/11/B379/625738</t>
  </si>
  <si>
    <t>https://doi.org/10.1093/gerona/57.11.B379</t>
  </si>
  <si>
    <t>Growth curves and survival characteristics of the animals used in the Biomarkers of Aging Program</t>
  </si>
  <si>
    <t>A Turturro, W W Witt, S Lewis, B S Hass, R D Lipman, R W Hart</t>
  </si>
  <si>
    <t>72±10 F</t>
  </si>
  <si>
    <t>40- 60%</t>
  </si>
  <si>
    <t>https://www.science.org/doi/10.1126/sageke.2003.44.as3</t>
  </si>
  <si>
    <t>Data from a summary - unsure how they got the raw data</t>
  </si>
  <si>
    <t>https://academic.oup.com/biomedgerontology/article/54/11/B492/544688?login=false</t>
  </si>
  <si>
    <t>10.1093/gerona/54.11.b492</t>
  </si>
  <si>
    <t>Data not given, median imputed from figures</t>
  </si>
  <si>
    <t xml:space="preserve">Data not given, median imputed from figures. DR data as well, but not yet included here </t>
  </si>
  <si>
    <t>C57BL/6NNiaxDBA2/JNiaF1</t>
  </si>
  <si>
    <t>&gt;14 weeks</t>
  </si>
  <si>
    <t>Purina NIH-31 vitamin-supplemented</t>
  </si>
  <si>
    <t>Longevity and gross pathology at death in 22 inbred mouse strains</t>
  </si>
  <si>
    <t>Storer</t>
  </si>
  <si>
    <t>J B Storer</t>
  </si>
  <si>
    <t>Old Guilford Chow</t>
  </si>
  <si>
    <t>https://sci-hub.se/10.1093/geronj/21.3.404</t>
  </si>
  <si>
    <t>https://academic.oup.com/geronj/article-abstract/21/3/404/661988?redirectedFrom=PDF</t>
  </si>
  <si>
    <t>https://doi.org/10.1093/geronj/21.3.404</t>
  </si>
  <si>
    <t>AKR/J</t>
  </si>
  <si>
    <t>C58/J</t>
  </si>
  <si>
    <t>RF/J</t>
  </si>
  <si>
    <t>BDP/J</t>
  </si>
  <si>
    <t>ST/bJ</t>
  </si>
  <si>
    <t>BALB/cJ</t>
  </si>
  <si>
    <t>MA/J</t>
  </si>
  <si>
    <t>129/J</t>
  </si>
  <si>
    <t>C3HeB/FeJ</t>
  </si>
  <si>
    <t>DBA/1J</t>
  </si>
  <si>
    <t>Circadian alignment of early onset caloric restriction promotes longevity in male C57BL/6J mice</t>
  </si>
  <si>
    <t>University of Texas Southwestern Medical Center</t>
  </si>
  <si>
    <t>Acosta-Rodríguez</t>
  </si>
  <si>
    <t>Takahashi</t>
  </si>
  <si>
    <t>Victoria Acosta-Rodríguez, Filipa Rijo-Ferreira, Mariko Izumo, Pin Xu, Mary Wight-Carter, Carla B. Green, and Joseph S. Takahashi</t>
  </si>
  <si>
    <t>F0075</t>
  </si>
  <si>
    <t>https://www.ncbi.nlm.nih.gov/pmc/articles/PMC9262309/bin/NIHMS1820506-supplement-Suppl_Materials.pdf</t>
  </si>
  <si>
    <t>Data estimated from figures. Included a running wheel</t>
  </si>
  <si>
    <t>https://www.ncbi.nlm.nih.gov/pmc/articles/PMC9262309/</t>
  </si>
  <si>
    <t>https://doi.org/10.1126%2Fscience.abk0297</t>
  </si>
  <si>
    <t>&gt;6 weeks</t>
  </si>
  <si>
    <t>30% DR-day</t>
  </si>
  <si>
    <t>Data could be estimated from figures. Included a running wheel</t>
  </si>
  <si>
    <t>30% DR-night</t>
  </si>
  <si>
    <t>30% DR-day-12h</t>
  </si>
  <si>
    <t>30% DR-night-12h</t>
  </si>
  <si>
    <t>30% DR-spread</t>
  </si>
  <si>
    <t>Gerontological data of C57BL/6J mice. I. Sex differences in survival curves</t>
  </si>
  <si>
    <t>Medizinische Hochschule Hannover</t>
  </si>
  <si>
    <t>Kunstyr</t>
  </si>
  <si>
    <t>Leuenberger</t>
  </si>
  <si>
    <t>I Kunstyr, H G Leuenberger</t>
  </si>
  <si>
    <t>Gender Survival Curves</t>
  </si>
  <si>
    <t>Altromin Pellets</t>
  </si>
  <si>
    <r>
      <t>24-26</t>
    </r>
    <r>
      <rPr>
        <sz val="11"/>
        <color theme="1"/>
        <rFont val="Calibri"/>
        <family val="2"/>
      </rPr>
      <t>°</t>
    </r>
  </si>
  <si>
    <t>50-60%</t>
  </si>
  <si>
    <t>https://academic.oup.com/geronj/article-abstract/30/2/157/588109?redirectedFrom=fulltext&amp;login=false</t>
  </si>
  <si>
    <t>https://doi.org/10.1093/geronj/30.2.157</t>
  </si>
  <si>
    <t>Body Weight Change over the Life Span and Longevity for C57BL/6J Mice and Mutations which Differ in Maximal Body Weight</t>
  </si>
  <si>
    <t>Gerontology Research Center</t>
  </si>
  <si>
    <t>Goodrick</t>
  </si>
  <si>
    <t>Body weight</t>
  </si>
  <si>
    <t>4-5 weeks</t>
  </si>
  <si>
    <t>Purina Chow</t>
  </si>
  <si>
    <r>
      <t>21-22</t>
    </r>
    <r>
      <rPr>
        <sz val="11"/>
        <color theme="1"/>
        <rFont val="Calibri"/>
        <family val="2"/>
      </rPr>
      <t>°</t>
    </r>
    <r>
      <rPr>
        <sz val="7.7"/>
        <color theme="1"/>
        <rFont val="Calibri"/>
        <family val="2"/>
      </rPr>
      <t>C</t>
    </r>
  </si>
  <si>
    <t xml:space="preserve">https://pubmed.ncbi.nlm.nih.gov/892447/ </t>
  </si>
  <si>
    <t>10.1159/000212216</t>
  </si>
  <si>
    <t xml:space="preserve">C57BL/6J-c^J </t>
  </si>
  <si>
    <t>Albino - non-obese</t>
  </si>
  <si>
    <t>C57BL/6J-bg</t>
  </si>
  <si>
    <t>Beige- non-obese</t>
  </si>
  <si>
    <t>C57BL/6J-A^y</t>
  </si>
  <si>
    <t>Yellow (obesity expected)</t>
  </si>
  <si>
    <t>C57BL/6J-ob</t>
  </si>
  <si>
    <t>Obese</t>
  </si>
  <si>
    <t>Sex-specific components of frailty in C57BL/6 mice</t>
  </si>
  <si>
    <t>University of Minnesota</t>
  </si>
  <si>
    <t>Baumann</t>
  </si>
  <si>
    <t>Thompson</t>
  </si>
  <si>
    <t>Cory W. Baumann1, * , Dongmin Kwak2, * , LaDora V. Thompson2</t>
  </si>
  <si>
    <t>Frailty</t>
  </si>
  <si>
    <t>17 months</t>
  </si>
  <si>
    <t>Ad libitum</t>
  </si>
  <si>
    <r>
      <t>20-23</t>
    </r>
    <r>
      <rPr>
        <sz val="11"/>
        <color theme="1"/>
        <rFont val="Calibri"/>
        <family val="2"/>
      </rPr>
      <t>°</t>
    </r>
    <r>
      <rPr>
        <sz val="7.7"/>
        <color theme="1"/>
        <rFont val="Calibri"/>
        <family val="2"/>
      </rPr>
      <t>C</t>
    </r>
  </si>
  <si>
    <t xml:space="preserve">https://www.aging-us.com/article/102114/text </t>
  </si>
  <si>
    <t>10.18632/aging.102114</t>
  </si>
  <si>
    <t>Effects of Sex, Strain, and Energy Intake on Hallmarks of Aging in Mice</t>
  </si>
  <si>
    <t>Mitchell</t>
  </si>
  <si>
    <t>de Cabo</t>
  </si>
  <si>
    <t>Sarah J. Mitchell,1 Julio Madrigal Matute,2 Morten Scheibye-Knudsen,1,3,4 Evandro Fang,3 Miguel Aon,5 José A. González-Reyes,6 Sonia Cortassa,5 Susmita Kaushik,2 Marta Gonzalez-Freire,1 Bindi Patel,2 Devin Wahl,1 Ahmed Ali,1 Miguel Calvo-Rubio,6 María I. Burón,6 Vincent Guiterrez,1 Theresa M. Ward,1 Hector H. Palacios,1 Huan Cai,7 David W. Frederick,8 Christopher Hine,9 Filomena Broeskamp,10 Lukas Habering,10 John Dawson,11,12 T. Mark Beasley,11,12 Junxiang Wan,13 Yuji Ikeno,14 Gene Hubbard,14 Kevin G. Becker,15 Yongqing Zhang,15 Vilhelm Bohr,3 Dan L. Longo,15 Placido Navas,16 Luigi Ferrucci,1 David A. Sinclair,17 Pinchas Cohen,13 Josephine M. Egan,7 James R. Mitchell,9 Joseph A. Baur,8 David B. Allison,11,12 R. Michael Anson,1 José M. Villalba,6 Frank Madeo,10 Ana Maria Cuervo,2 Kevin J. Pearson,1,18 Donald K. Ingram,19 Michel Bernier,1 and Rafael de Cabo1,*</t>
  </si>
  <si>
    <t>Calorie Restriction</t>
  </si>
  <si>
    <t>6 months</t>
  </si>
  <si>
    <t>2018 Teklad Global</t>
  </si>
  <si>
    <t>Effects of Sex, Strain, and Energy Intake on Hallmarks of Aging in Mice - PMC (nih.gov)</t>
  </si>
  <si>
    <t>20% CR</t>
  </si>
  <si>
    <t>40% CR</t>
  </si>
  <si>
    <t>A persistent level of Cisd2 extends healthy lifespan and delays aging in mice </t>
  </si>
  <si>
    <t>National Yang-Ming University</t>
  </si>
  <si>
    <t>Wu</t>
  </si>
  <si>
    <t>Ting-Fen Tsai</t>
  </si>
  <si>
    <t>Chia-Yu Wu, Yi-Fan Chen, Chih-Hao Wang, Cheng-Heng Kao, Hui-Wen Zhuang, Chih-Cheng Chen, Liang-Kung Chen, Ralph Kirby, Yau-Huei Wei, Shih-Feng Tsai, </t>
  </si>
  <si>
    <t>untitled (silverchair.com)</t>
  </si>
  <si>
    <t>Cisd2 TG</t>
  </si>
  <si>
    <t>Deficiency of the lipid synthesis enzyme, DGAT1, extends longevity in mice</t>
  </si>
  <si>
    <t>Gladstone Institute of Cardiovascular Disease</t>
  </si>
  <si>
    <t>Streeper</t>
  </si>
  <si>
    <t xml:space="preserve">Farese </t>
  </si>
  <si>
    <t>Ryan S. Streeper1,3 , Carrie A. Grueter1 , Nathan Salomonis1 , Sylvaine Cases1 , Malin C. Levin1 , Suneil K. Koliwad1,3,4 , Ping Zhou1 , Matthew D. Hirschey2 , Eric Verdin2,4 , Robert V. Farese Jr.1,3,4,5</t>
  </si>
  <si>
    <t>Eliminate DGAT1</t>
  </si>
  <si>
    <t>5053 PicoLab</t>
  </si>
  <si>
    <t>Deficiency of the lipid synthesis enzyme, DGAT1, extends longevity in mice - PMC (nih.gov)</t>
  </si>
  <si>
    <t>Ryan S. Streeper1,3 , Carrie A. Grueter1 , Nathan Salomonis1 , Sylvaine Cases1 , Malin C. Levin1 , Suneil K. Koliwad1,3,4 , Ping Zhou1 , Matthew D. Hirschey2 , Eric Verdin2,4 , Robert V. Farese Jr.1,3,4,6</t>
  </si>
  <si>
    <t>Eliminate DGAT2</t>
  </si>
  <si>
    <t>Dgat -</t>
  </si>
  <si>
    <t>5054 PicoLab</t>
  </si>
  <si>
    <t>Brain IRS2 Signaling Coordinates Lifespan and Nutrient Homeostasis</t>
  </si>
  <si>
    <t>Children's Hospital Boston</t>
  </si>
  <si>
    <t>Taguchi</t>
  </si>
  <si>
    <t>White</t>
  </si>
  <si>
    <t>Akiko Taguchi, Lynn Wartschow, and Morris F. White</t>
  </si>
  <si>
    <t>Stn'sspuchi, Nutrientorrishiin'ss Ho</t>
  </si>
  <si>
    <t>Purina Picolab Mouse 20</t>
  </si>
  <si>
    <r>
      <t>22.2</t>
    </r>
    <r>
      <rPr>
        <sz val="11"/>
        <color theme="1"/>
        <rFont val="Calibri"/>
        <family val="2"/>
      </rPr>
      <t>°C</t>
    </r>
  </si>
  <si>
    <t xml:space="preserve">https://www.science.org/action/downloadSupplement?doi=10.1126%2Fscience.1142179&amp;file=taguchi.som.pdf </t>
  </si>
  <si>
    <t>Purina Picolab Mouse 21</t>
  </si>
  <si>
    <t>Reduced Expression of MYC Increases Longevity and Enhances Healthspan</t>
  </si>
  <si>
    <t>Brown University</t>
  </si>
  <si>
    <t>Hofmann</t>
  </si>
  <si>
    <t>Sedivy</t>
  </si>
  <si>
    <t>Jeffrey W. Hoffmann, Xiaoai Xhao, Marco De Cecco, Abigail L. Peterson, Luca Pagliaroli, Jayameenakshi Manivannan, GeneB. Hubbard, Yuji Ikeno, Yongqing Zhang, Bin Feng, Xiaxi Li, Thomas Serre, Wenbo Qi, holly Van Remmen, Richard A. Miller, Kevin G. Bath, Rafael de Cabo, Haiyan Xu, Nicola Neretti, John M. Sedivy</t>
  </si>
  <si>
    <t>Gene Deletion</t>
  </si>
  <si>
    <r>
      <t>70</t>
    </r>
    <r>
      <rPr>
        <sz val="11"/>
        <color theme="1"/>
        <rFont val="Calibri"/>
        <family val="2"/>
      </rPr>
      <t>°</t>
    </r>
    <r>
      <rPr>
        <sz val="11"/>
        <color theme="1"/>
        <rFont val="Calibri"/>
        <family val="2"/>
        <scheme val="minor"/>
      </rPr>
      <t>F</t>
    </r>
  </si>
  <si>
    <t>https://www.cell.com/cms/10.1016/j.cell.2014.12.016/attachment/53f54203-e573-4e23-bfa6-da089a239553/mmc1</t>
  </si>
  <si>
    <t>c-myc deletion</t>
  </si>
  <si>
    <t>https://www.cell.com/cms/10.1016/j.cell.2014.12.016/attachment/53f54203-e573-4e23-bfa6-da089a239553/mmc2</t>
  </si>
  <si>
    <t>Purna chow</t>
  </si>
  <si>
    <r>
      <t>70</t>
    </r>
    <r>
      <rPr>
        <sz val="11"/>
        <color theme="1"/>
        <rFont val="Calibri"/>
        <family val="2"/>
      </rPr>
      <t>°F</t>
    </r>
  </si>
  <si>
    <t>https://www.cell.com/cms/10.1016/j.cell.2014.12.016/attachment/53f54203-e573-4e23-bfa6-da089a239553/mmc3</t>
  </si>
  <si>
    <t>cmyc deletion</t>
  </si>
  <si>
    <t>Effects of intermittent feeding upon body weight and lifespan in inbred mice: interaction of genotype and age</t>
  </si>
  <si>
    <t>Cider</t>
  </si>
  <si>
    <t>C.L.GoodrickD.K.IngramM.A.ReynoldsJ.R.FreemanN.Cider</t>
  </si>
  <si>
    <t>5 weeks</t>
  </si>
  <si>
    <t>22+ 1°C</t>
  </si>
  <si>
    <t xml:space="preserve">https://reader.elsevier.com/reader/sd/pii/004763749090107Q?token=5E0958CE37FB081DBE1218B79417A063F28EFFD4BA6DEA6C498F750F9A4B222FA7209A2D8754B9FCB6D35ADF157FC239&amp;originRegion=us-east-1&amp;originCreation=20230117161305 </t>
  </si>
  <si>
    <t>Every Other Day Feeding</t>
  </si>
  <si>
    <t>B6AF/J</t>
  </si>
  <si>
    <r>
      <t>22 + 1</t>
    </r>
    <r>
      <rPr>
        <sz val="11"/>
        <color theme="1"/>
        <rFont val="Calibri"/>
        <family val="2"/>
      </rPr>
      <t>°</t>
    </r>
    <r>
      <rPr>
        <sz val="11"/>
        <color theme="1"/>
        <rFont val="Calibri"/>
        <family val="2"/>
        <scheme val="minor"/>
      </rPr>
      <t>C</t>
    </r>
  </si>
  <si>
    <r>
      <t>23 + 1</t>
    </r>
    <r>
      <rPr>
        <sz val="11"/>
        <color theme="1"/>
        <rFont val="Calibri"/>
        <family val="2"/>
      </rPr>
      <t>°</t>
    </r>
    <r>
      <rPr>
        <sz val="11"/>
        <color theme="1"/>
        <rFont val="Calibri"/>
        <family val="2"/>
        <scheme val="minor"/>
      </rPr>
      <t>C</t>
    </r>
  </si>
  <si>
    <t>Effects of Various Drugs on Longevity in Female C57BL/6J Mice</t>
  </si>
  <si>
    <t>Hochschild</t>
  </si>
  <si>
    <t>Drug Interventons</t>
  </si>
  <si>
    <t>10 months</t>
  </si>
  <si>
    <t>Lab Blox</t>
  </si>
  <si>
    <t>9/15-hour light/dark</t>
  </si>
  <si>
    <t>8:00 a.m. to 5:00 p.m.</t>
  </si>
  <si>
    <r>
      <t>23-29</t>
    </r>
    <r>
      <rPr>
        <sz val="11"/>
        <color theme="1"/>
        <rFont val="Calibri"/>
        <family val="2"/>
      </rPr>
      <t>°C</t>
    </r>
  </si>
  <si>
    <t xml:space="preserve"> https://sci-hub.se/10.1159/000211981  </t>
  </si>
  <si>
    <t>10.1159/000211981</t>
  </si>
  <si>
    <t>Low dose Aspirin</t>
  </si>
  <si>
    <t>11 months</t>
  </si>
  <si>
    <t>Medium Dose Aspirin</t>
  </si>
  <si>
    <t>12 months</t>
  </si>
  <si>
    <t>High dose Aspirin</t>
  </si>
  <si>
    <t>13 months</t>
  </si>
  <si>
    <t>Acetaminophen</t>
  </si>
  <si>
    <t>14 months</t>
  </si>
  <si>
    <t>Dimethylaminoethyl p-chlorophenoxyactate</t>
  </si>
  <si>
    <t>15 months</t>
  </si>
  <si>
    <t/>
  </si>
  <si>
    <t>chlorpromazine</t>
  </si>
  <si>
    <t>16 months</t>
  </si>
  <si>
    <t>chlorpheniramine</t>
  </si>
  <si>
    <t>High does Chlorpheniramine</t>
  </si>
  <si>
    <t>18 months</t>
  </si>
  <si>
    <t>Low dose Chloroquine</t>
  </si>
  <si>
    <t>19 months</t>
  </si>
  <si>
    <t>Effect of Dietary p-Carotene on the Survival of Young and Old Mice</t>
  </si>
  <si>
    <t>Masonic Medical Research Laboratory</t>
  </si>
  <si>
    <t>Massie</t>
  </si>
  <si>
    <t>DeWolfe</t>
  </si>
  <si>
    <t>Harold R. Massie, John R. Ferreira, Jr., Leslie K. De Wolfe</t>
  </si>
  <si>
    <t>B-carotene</t>
  </si>
  <si>
    <t>1  month</t>
  </si>
  <si>
    <r>
      <t>22</t>
    </r>
    <r>
      <rPr>
        <sz val="11"/>
        <color theme="1"/>
        <rFont val="Calibri"/>
        <family val="2"/>
      </rPr>
      <t>°</t>
    </r>
    <r>
      <rPr>
        <sz val="7.7"/>
        <color theme="1"/>
        <rFont val="Calibri"/>
        <family val="2"/>
      </rPr>
      <t>C</t>
    </r>
  </si>
  <si>
    <t xml:space="preserve">https://sci-hub.se/10.1159/000212788 </t>
  </si>
  <si>
    <t>10.1159/000212788</t>
  </si>
  <si>
    <t>IGF-1 receptor regulates lifespan and resistance to oxidative stress in mice</t>
  </si>
  <si>
    <t>Institut National de la Santé et de la Recherche Médicale</t>
  </si>
  <si>
    <t>Holzenberger</t>
  </si>
  <si>
    <t>Le Bouc</t>
  </si>
  <si>
    <t>Martin Holzenberger, Joelle Dupont, Bertrand Ducos, Patricia Leneuve, Alain Geloen, Patrick C. Even, Pascale Cervera, Yves Le Bouc</t>
  </si>
  <si>
    <t>IGF-1</t>
  </si>
  <si>
    <t>129/Sv</t>
  </si>
  <si>
    <t>Standard</t>
  </si>
  <si>
    <t>14/10-hour light/dark</t>
  </si>
  <si>
    <r>
      <t>23</t>
    </r>
    <r>
      <rPr>
        <sz val="11"/>
        <color theme="1"/>
        <rFont val="Calibri"/>
        <family val="2"/>
      </rPr>
      <t>°</t>
    </r>
    <r>
      <rPr>
        <sz val="7.7"/>
        <color theme="1"/>
        <rFont val="Calibri"/>
        <family val="2"/>
      </rPr>
      <t>C</t>
    </r>
  </si>
  <si>
    <t>https://www-nature-com.ezproxy.uthsc.edu/articles/nature01298#Sec2</t>
  </si>
  <si>
    <t>10.1038/nature01298</t>
  </si>
  <si>
    <t>https://www-nature-com.ezproxy.uthsc.edu/articles/nature01298#Sec3</t>
  </si>
  <si>
    <t>B6D2F1 Mouse</t>
  </si>
  <si>
    <t>Harper</t>
  </si>
  <si>
    <t>Dietary interventions</t>
  </si>
  <si>
    <t>6 weeks</t>
  </si>
  <si>
    <t>NIH pelleted feed</t>
  </si>
  <si>
    <t>CR data given, not yet added</t>
  </si>
  <si>
    <t xml:space="preserve">https://www.science.org/doi/10.1126/sageke.2004.5.as1 </t>
  </si>
  <si>
    <t>https://doi.org/10.1126/sageke.2004.5.as1</t>
  </si>
  <si>
    <t>B6C3F1 Mouse</t>
  </si>
  <si>
    <t>B6C3F1</t>
  </si>
  <si>
    <t xml:space="preserve">https://www.science.org/doi/10.1126/sageke.2003.25.as1 </t>
  </si>
  <si>
    <t>https://www.science.org/doi/10.1126/sageke.2003.25.as2</t>
  </si>
  <si>
    <t>Deep phenotyping and lifetime trajectories reveal limited effects of longevity regulators on the aging process in C57BL/6J mice</t>
  </si>
  <si>
    <t>German Center for Neurodegenerative Diseases</t>
  </si>
  <si>
    <t>Xie</t>
  </si>
  <si>
    <t>Ehninger</t>
  </si>
  <si>
    <t>Kan Xie, Helmut Fuchs, Enzo Scifo, Dan Liu, Ahmad Aziz, Juan Antonio Aguilar-Pimentel, Oana Veronica Amarie, Lore Becker, Patricia da Silva-Buttkus, Julia Calzada-Wack, Yi-Li Cho, Yushuang Deng, A Cole Edwards, Lillian Garrett, Christina Georgopoulou, Raffaele Gerlini, Sabine M Hölter, Tanja Klein-Rodewald, Michael Kramer, Stefanie Leuchtenberger, Dimitra Lountzi, Phillip Mayer-Kuckuk, Lena L Nover, Manuela A Oestereicher, Clemens Overkott, Brandon L Pearson, Birgit Rathkolb, Jan Rozman, Jenny Russ, Kristina Schaaf, Nadine Spielmann, Adrián Sanz-Moreno, Claudia Stoeger, Irina Treise, Daniele Bano, Dirk H Busch, Jochen Graw, Martin Klingenspor, Thomas Klopstock, Beverly A Mock, Paolo Salomoni, Carsten Schmidt-Weber, Marco Weiergräber, Eckhard Wolf, Wolfgang Wurst, Valérie Gailus-Durner, Monique M B Breteler, Martin Hrabě de Angelis, Dan Ehninger</t>
  </si>
  <si>
    <t>8 weeks</t>
  </si>
  <si>
    <t>Altromin 1314</t>
  </si>
  <si>
    <t>https://www.nature.com/articles/s41467-022-34515-y</t>
  </si>
  <si>
    <t>10.1038/s41467-022-34515-y</t>
  </si>
  <si>
    <t>ITP1: Interventions Testing Program</t>
  </si>
  <si>
    <t>Miller</t>
  </si>
  <si>
    <t>Rosenthal</t>
  </si>
  <si>
    <t>Miller RA, Strong R, Harrison DE, Rosenthal NA</t>
  </si>
  <si>
    <t>Databse</t>
  </si>
  <si>
    <t>UM-Het3</t>
  </si>
  <si>
    <t>4 months</t>
  </si>
  <si>
    <t>4OHPBN</t>
  </si>
  <si>
    <t>Purina 5LG6</t>
  </si>
  <si>
    <t>on at 0600h</t>
  </si>
  <si>
    <t>21–23 °C</t>
  </si>
  <si>
    <t>30-70%</t>
  </si>
  <si>
    <t>https://genenetwork.org/show_trait?trait_id=10001&amp;dataset=HET3-ITPPublish</t>
  </si>
  <si>
    <t>Housing infromation at https://phenome.jax.org/projects/ITP1/animal</t>
  </si>
  <si>
    <t>https://phenome.jax.org/projects/ITP1</t>
  </si>
  <si>
    <t>Aspirin</t>
  </si>
  <si>
    <t>9 months</t>
  </si>
  <si>
    <t>NDGA</t>
  </si>
  <si>
    <t>NFP</t>
  </si>
  <si>
    <t>University of Michigan at Ann Arbor</t>
  </si>
  <si>
    <t>Capehi</t>
  </si>
  <si>
    <t>Capelo</t>
  </si>
  <si>
    <t>Enal</t>
  </si>
  <si>
    <t>20 months</t>
  </si>
  <si>
    <t>Rapa</t>
  </si>
  <si>
    <t>Rapa05</t>
  </si>
  <si>
    <t>Rapa06</t>
  </si>
  <si>
    <t>Reshi3</t>
  </si>
  <si>
    <t>Reslo3</t>
  </si>
  <si>
    <t>Simhi</t>
  </si>
  <si>
    <t>Simlo</t>
  </si>
  <si>
    <t>Cur</t>
  </si>
  <si>
    <t>GTE</t>
  </si>
  <si>
    <t>MCTO</t>
  </si>
  <si>
    <t>OAA</t>
  </si>
  <si>
    <t>Res07</t>
  </si>
  <si>
    <t>ACA</t>
  </si>
  <si>
    <t>Est</t>
  </si>
  <si>
    <t>MB</t>
  </si>
  <si>
    <t>R09hi</t>
  </si>
  <si>
    <t>R09lo</t>
  </si>
  <si>
    <t>R09mid</t>
  </si>
  <si>
    <t>FOhi</t>
  </si>
  <si>
    <t>FOlo</t>
  </si>
  <si>
    <t>NDhi</t>
  </si>
  <si>
    <t>NDlo</t>
  </si>
  <si>
    <t>NDmid</t>
  </si>
  <si>
    <t>Met</t>
  </si>
  <si>
    <t>MetRapa</t>
  </si>
  <si>
    <t>Prot</t>
  </si>
  <si>
    <t>5 months</t>
  </si>
  <si>
    <t>UDCA</t>
  </si>
  <si>
    <t>ACA16</t>
  </si>
  <si>
    <t>HBX</t>
  </si>
  <si>
    <t>I767d</t>
  </si>
  <si>
    <t>ACAhi</t>
  </si>
  <si>
    <t>ACAlo</t>
  </si>
  <si>
    <t>ACAmid</t>
  </si>
  <si>
    <t>UA</t>
  </si>
  <si>
    <t>Life extension by diet restriction and N-acetyl-L-cysteine in genetically heterogeneous mice</t>
  </si>
  <si>
    <t>Flurkey</t>
  </si>
  <si>
    <t>Harrison</t>
  </si>
  <si>
    <t>Kevin Flurkey, Clinton M. Astle, and David E. Harrison</t>
  </si>
  <si>
    <t>CByB6F1</t>
  </si>
  <si>
    <t>LabDiet 5LG7</t>
  </si>
  <si>
    <t>https://www.ncbi.nlm.nih.gov/pmc/articles/PMC2990268/</t>
  </si>
  <si>
    <t xml:space="preserve">DR </t>
  </si>
  <si>
    <t>66-70% of average amount</t>
  </si>
  <si>
    <t>autoclaved LabDiet 5K54</t>
  </si>
  <si>
    <t>DR</t>
  </si>
  <si>
    <t>HET3</t>
  </si>
  <si>
    <t>Genotype and age influence the effect of caloric intake on mortality in mice</t>
  </si>
  <si>
    <t>University of North Texas Health Science Center</t>
  </si>
  <si>
    <t>Forster</t>
  </si>
  <si>
    <t>Sohal</t>
  </si>
  <si>
    <t>Michael J Forster, Paul Morris, Rajindar S Sohal</t>
  </si>
  <si>
    <t>DBA/2Nnia</t>
  </si>
  <si>
    <t>0600 h</t>
  </si>
  <si>
    <t>https://www.ncbi.nlm.nih.gov/pmc/articles/PMC2839882/</t>
  </si>
  <si>
    <t>https://doi.org/10.1096%2Ffj.02-0533fje</t>
  </si>
  <si>
    <t>60% of the intake of the AL mice</t>
  </si>
  <si>
    <t>C57BL/6Nnia</t>
  </si>
  <si>
    <t>C57BL/6NNiaxDBA2/NiaF1</t>
  </si>
  <si>
    <t>Influence of diet on survival of mice</t>
  </si>
  <si>
    <t>Fernandes</t>
  </si>
  <si>
    <t>Good</t>
  </si>
  <si>
    <t>G Fernandes, E J Yunis, R A Good</t>
  </si>
  <si>
    <t>NZBXNZWF1</t>
  </si>
  <si>
    <t>3 weeks</t>
  </si>
  <si>
    <t>high protein, low fat, normal calorie</t>
  </si>
  <si>
    <r>
      <t>22</t>
    </r>
    <r>
      <rPr>
        <sz val="11"/>
        <color theme="1"/>
        <rFont val="Calibri"/>
        <family val="2"/>
      </rPr>
      <t>±</t>
    </r>
    <r>
      <rPr>
        <sz val="11"/>
        <color theme="1"/>
        <rFont val="Calibri"/>
        <family val="2"/>
        <scheme val="minor"/>
      </rPr>
      <t>1 C</t>
    </r>
  </si>
  <si>
    <r>
      <t>55</t>
    </r>
    <r>
      <rPr>
        <sz val="11"/>
        <color theme="1"/>
        <rFont val="Calibri"/>
        <family val="2"/>
      </rPr>
      <t>±</t>
    </r>
    <r>
      <rPr>
        <sz val="11"/>
        <color theme="1"/>
        <rFont val="Calibri"/>
        <family val="2"/>
        <scheme val="minor"/>
      </rPr>
      <t>2</t>
    </r>
  </si>
  <si>
    <t>yes</t>
  </si>
  <si>
    <t>https://www.pnas.org/doi/epdf/10.1073/pnas.73.4.1279</t>
  </si>
  <si>
    <t>https://doi.org/10.1073/pnas.73.4.1279</t>
  </si>
  <si>
    <t>high protein, low fat, low calorie</t>
  </si>
  <si>
    <t>&gt;700</t>
  </si>
  <si>
    <t>low protein, low fat, normal calorie</t>
  </si>
  <si>
    <t>low protein, low fat, low calorie</t>
  </si>
  <si>
    <t>high protein, high fat, normal calorie</t>
  </si>
  <si>
    <t>high protein, high fat, low calorie</t>
  </si>
  <si>
    <t>low protein, high fat, normal calorie</t>
  </si>
  <si>
    <t>low protein, high fat, low calorie</t>
  </si>
  <si>
    <t>DBA/2f</t>
  </si>
  <si>
    <t>&gt;650</t>
  </si>
  <si>
    <t>The retardation of aging in mice by dietary restriction: longevity, cancer, immunity and lifetime energy intake</t>
  </si>
  <si>
    <t>University of California, Los Angeles</t>
  </si>
  <si>
    <t>Weindruch</t>
  </si>
  <si>
    <t>Guthrie</t>
  </si>
  <si>
    <t>R Weindruch, R L Walford, S Fligiel, D Guthrie</t>
  </si>
  <si>
    <t>C3B10RF1</t>
  </si>
  <si>
    <t>24 days</t>
  </si>
  <si>
    <t>NP, Purina Laboratory Chow</t>
  </si>
  <si>
    <t>20-24 C</t>
  </si>
  <si>
    <t>https://www.afar.org/imported/Weindruch_DietaryRestriction.pdf</t>
  </si>
  <si>
    <t>https://doi.org/10.1093/jn/116.4.641</t>
  </si>
  <si>
    <t>15 % CR</t>
  </si>
  <si>
    <t>50% CR</t>
  </si>
  <si>
    <t>50% CR pre- and post-weaning</t>
  </si>
  <si>
    <t>50% CR with reduced protein</t>
  </si>
  <si>
    <t>60% CR</t>
  </si>
  <si>
    <t>Housing density does not influence the longevity effect of calorie restriction</t>
  </si>
  <si>
    <t>Ikeno</t>
  </si>
  <si>
    <t>Yuji Ikeno, Gene B Hubbard, Shuko Lee, Arlan Richardson, Randy Strong, Vivian Diaz, James F Nelson</t>
  </si>
  <si>
    <t>Diet and housing interventions</t>
  </si>
  <si>
    <t>Diet and housing</t>
  </si>
  <si>
    <t>single housed</t>
  </si>
  <si>
    <t>Teklad Diet LM485</t>
  </si>
  <si>
    <t>https://academic.oup.com/biomedgerontology/article/60/12/1510/558006?login=false</t>
  </si>
  <si>
    <t>https://doi.org/10.1093/gerona/60.12.1510</t>
  </si>
  <si>
    <t>multi-housed</t>
  </si>
  <si>
    <t>60% DR</t>
  </si>
  <si>
    <t>Brain IRS2 signaling coordinates life span and nutrient homeostasis</t>
  </si>
  <si>
    <t>Joslin Diabetes Center</t>
  </si>
  <si>
    <t>Akiko Taguchi, Lynn M Wartschow, Morris F White</t>
  </si>
  <si>
    <t>Irs2</t>
  </si>
  <si>
    <t>weaning</t>
  </si>
  <si>
    <t>22.2 C</t>
  </si>
  <si>
    <t>https://www.science.org/doi/suppl/10.1126/science.1142179/suppl_file/taguchi.som.pdf</t>
  </si>
  <si>
    <t>6 generations of backcross</t>
  </si>
  <si>
    <t>https://sci-hub.se/https://doi.org/10.1126/science.1142179</t>
  </si>
  <si>
    <t>https://doi.org/10.1126/science.1142179</t>
  </si>
  <si>
    <t>Irs2+/-</t>
  </si>
  <si>
    <t>C57BL/6J/Irs2+/-</t>
  </si>
  <si>
    <t>Harvard School of Public Health</t>
  </si>
  <si>
    <t>C57BL/6J/bIrs2-/-</t>
  </si>
  <si>
    <t>bIrs2-/-</t>
  </si>
  <si>
    <t>C57BL/6J/bIrs2+/-</t>
  </si>
  <si>
    <t>bIrs2+/-</t>
  </si>
  <si>
    <t>Evidence for lifespan extension and delayed age-related biomarkers in insulin receptor substrate 1 null mice</t>
  </si>
  <si>
    <t>University College London</t>
  </si>
  <si>
    <t>Selman</t>
  </si>
  <si>
    <t>Withers</t>
  </si>
  <si>
    <t>Colin Selman, Steven Lingard, Agharul I Choudhury, Rachel L Batterham, Marc Claret, Melanie Clements, Faruk Ramadani, Klaus Okkenhaug, Eugene Schuster, Eric Blanc, Matthew D Piper, Hind Al-Qassab, John R Speakman, Danielle Carmignac, Iain C A Robinson, Janet M Thornton, David Gems, Linda Partridge, Dominic J Withers</t>
  </si>
  <si>
    <t>Irs1 and Irs2</t>
  </si>
  <si>
    <t>Lrs1</t>
  </si>
  <si>
    <t>22 C</t>
  </si>
  <si>
    <t>no</t>
  </si>
  <si>
    <t>https://faseb.onlinelibrary.wiley.com/action/downloadSupplement?doi=10.1096%2Ffj.07-9261com&amp;file=fsb2fj079261com-sup-0001.pdf</t>
  </si>
  <si>
    <t>10 generations of backcross</t>
  </si>
  <si>
    <t>https://sci-hub.se/https://doi.org/10.1126/science.1152366</t>
  </si>
  <si>
    <t>https://doi.org/10.1096/fj.07-9261com</t>
  </si>
  <si>
    <t>C57BL/6J/Irs1+/-</t>
  </si>
  <si>
    <t>Irs1+/-</t>
  </si>
  <si>
    <t xml:space="preserve">C57BL/6J/Irs1-/-
 </t>
  </si>
  <si>
    <t>Irs1-/-</t>
  </si>
  <si>
    <t>Lrs2</t>
  </si>
  <si>
    <t>C57BL/6J/Irs2-/-</t>
  </si>
  <si>
    <t>Irs2-/-</t>
  </si>
  <si>
    <t>Deletion, but not antagonism, of the mouse growth hormone receptor results in severely decreased body weights, insulin, and insulin-like growth factor I levels and increased life span</t>
  </si>
  <si>
    <t>Ohio University</t>
  </si>
  <si>
    <t>Coschigano</t>
  </si>
  <si>
    <t>Kopchick</t>
  </si>
  <si>
    <t>Karen T Coschigano, Amy N Holland, Markus E Riders, Edward O List, Allan Flyvbjerg, John J Kopchick</t>
  </si>
  <si>
    <t>1997-1999</t>
  </si>
  <si>
    <t>&lt; 2003</t>
  </si>
  <si>
    <t>GHA</t>
  </si>
  <si>
    <t>28 days</t>
  </si>
  <si>
    <t>Prolab RMH 3000</t>
  </si>
  <si>
    <t>20 generations of backcross</t>
  </si>
  <si>
    <t>https://academic.oup.com/endo/article/144/9/3799/2502152?login=false#59343296</t>
  </si>
  <si>
    <t>https://doi.org/10.1210/en.2003-0374</t>
  </si>
  <si>
    <t>C57BL/6J GHA</t>
  </si>
  <si>
    <t>1999-2000</t>
  </si>
  <si>
    <t>GHR</t>
  </si>
  <si>
    <t>8 generations of backcross</t>
  </si>
  <si>
    <t>C57BL/6J GHR −/−</t>
  </si>
  <si>
    <t>GHR −/−</t>
  </si>
  <si>
    <t>Replication of extended lifespan phenotype in mice with deletion of insulin receptor substrate 1</t>
  </si>
  <si>
    <t>Colin Selman, Linda Partridge, Dominic J Withers</t>
  </si>
  <si>
    <t>0700–2100hrs</t>
  </si>
  <si>
    <t>3 to 8</t>
  </si>
  <si>
    <t>https://journals.plos.org/plosone/article?id=10.1371/journal.pone.0016144#s2</t>
  </si>
  <si>
    <t>https://doi.org/10.1371/journal.pone.0016144</t>
  </si>
  <si>
    <t>Lifelong treatment with atenolol decreases membrane fatty acid unsaturation and oxidative stress in heart and skeletal muscle mitochondria and improves immunity and behavior, without changing mice longevity</t>
  </si>
  <si>
    <t>Universidad Complutense</t>
  </si>
  <si>
    <t>Gómez</t>
  </si>
  <si>
    <t>Barja</t>
  </si>
  <si>
    <t>Alexia Gómez, Ines Sánchez-Roman, Jose Gomez, Julia Cruces, Ianire Mate, Mónica Lopez-Torres, Alba Naudi, Manuel Portero-Otin, Reinald Pamplona, Monica De la Fuente, Gustavo Barja</t>
  </si>
  <si>
    <t>Atenolol</t>
  </si>
  <si>
    <t>2 months</t>
  </si>
  <si>
    <t>Panlab</t>
  </si>
  <si>
    <t>https://onlinelibrary.wiley.com/doi/10.1111/acel.12205</t>
  </si>
  <si>
    <t>https://doi.org/10.1111/acel.12205</t>
  </si>
  <si>
    <t>Dietary restriction in mice beginning at 1 year of age: effect on life-span and spontaneous cancer incidence</t>
  </si>
  <si>
    <t xml:space="preserve"> University of
California Los Angeles</t>
  </si>
  <si>
    <t>Walford</t>
  </si>
  <si>
    <t>R Weindruch, R L Walford</t>
  </si>
  <si>
    <t>C57BL/10SnxC3H/HeDiSnF1</t>
  </si>
  <si>
    <t>Purina Lab Chow</t>
  </si>
  <si>
    <t>https://sci-hub.se/https://doi.org/10.1126/science.7063854</t>
  </si>
  <si>
    <t>https://doi.org/10.1126/science.7063854</t>
  </si>
  <si>
    <t>Life-span and the inheritance of longevity of inbred mice</t>
  </si>
  <si>
    <t>C L Goodrick</t>
  </si>
  <si>
    <t>1968-1974</t>
  </si>
  <si>
    <t>BALBcJxA/JF1</t>
  </si>
  <si>
    <t xml:space="preserve"> 21-22 C</t>
  </si>
  <si>
    <t>https://sci-hub.se/https://doi.org/10.1093/geronj/30.3.257</t>
  </si>
  <si>
    <t>https://doi.org/10.1093/geronj/30.3.257</t>
  </si>
  <si>
    <t>C57BL/6JxA/JF1</t>
  </si>
  <si>
    <t>DBA/2JxA/JF1</t>
  </si>
  <si>
    <t>BALBcJxC57BL/6JF1</t>
  </si>
  <si>
    <t>BALB/cJxDBA/2JF1</t>
  </si>
  <si>
    <t>Background pathology in BDF1 mice allowed to live out their life-span</t>
  </si>
  <si>
    <t>Nippon Institute for Biological Science</t>
  </si>
  <si>
    <t>Yamate</t>
  </si>
  <si>
    <t>Sannai</t>
  </si>
  <si>
    <t>J Yamate, M Tajima, S Kudow, S Sannai</t>
  </si>
  <si>
    <t>C57BL/6NCrlxDBA/2NF1</t>
  </si>
  <si>
    <t>CRF-lpre-paredby OrientalYeastCo.,Ltd</t>
  </si>
  <si>
    <t>23±2 C</t>
  </si>
  <si>
    <t>50±20%</t>
  </si>
  <si>
    <t>https://journals.sagepub.com/doi/10.1258/002367790780865976?url_ver=Z39.88-2003&amp;rfr_id=ori:rid:crossref.org&amp;rfr_dat=cr_pub%20%200pubmed</t>
  </si>
  <si>
    <t>https://doi.org/10.1258/002367790780865976</t>
  </si>
  <si>
    <t>Lifespan and Aging Patterns</t>
  </si>
  <si>
    <t>The Jackson Laboratory</t>
  </si>
  <si>
    <t>Russell</t>
  </si>
  <si>
    <t>E. S. Russell</t>
  </si>
  <si>
    <t>1948-56</t>
  </si>
  <si>
    <t>A/HeJ</t>
  </si>
  <si>
    <t>bred female</t>
  </si>
  <si>
    <t>2 to 5</t>
  </si>
  <si>
    <t>C3H/J</t>
  </si>
  <si>
    <t>C3HeB/J</t>
  </si>
  <si>
    <t>C57BL/cdJ</t>
  </si>
  <si>
    <t>MA/MyJ</t>
  </si>
  <si>
    <t>1952-57</t>
  </si>
  <si>
    <t>virgin female</t>
  </si>
  <si>
    <t>1960-62</t>
  </si>
  <si>
    <t>Old Guilford pellets</t>
  </si>
  <si>
    <t>Salmonella-free</t>
  </si>
  <si>
    <t>1954-1958</t>
  </si>
  <si>
    <t>AKD2F1</t>
  </si>
  <si>
    <t>B6AF1</t>
  </si>
  <si>
    <t>BRB6F1</t>
  </si>
  <si>
    <t>CAF1</t>
  </si>
  <si>
    <t>LAF1</t>
  </si>
  <si>
    <t>Lifespan and incidence of cancer and other diseases in selected long-lived inbred mice and their F 1 hybrids</t>
  </si>
  <si>
    <t>University of California School of Meclicine</t>
  </si>
  <si>
    <t>Smith</t>
  </si>
  <si>
    <t>Mickey</t>
  </si>
  <si>
    <t>G S Smith, R L Walford, M R Mickey</t>
  </si>
  <si>
    <t>4 to 6</t>
  </si>
  <si>
    <t>https://doi.org/10.1093/jnci/50.5.1195</t>
  </si>
  <si>
    <t>C57BL/lOScSn</t>
  </si>
  <si>
    <t>C3H</t>
  </si>
  <si>
    <t>C3H.K</t>
  </si>
  <si>
    <t>LPx129F1</t>
  </si>
  <si>
    <t>LPxDBA/2F1</t>
  </si>
  <si>
    <t>129xDBA/2F1</t>
  </si>
  <si>
    <t>CBAxC57BL/10F1</t>
  </si>
  <si>
    <t>LPxC57BL/10F1</t>
  </si>
  <si>
    <t>AxC57BL/10F1</t>
  </si>
  <si>
    <t>CBAxC3H.KF1</t>
  </si>
  <si>
    <t>Longevity of female mice kept on various dietary regimens during growth</t>
  </si>
  <si>
    <t>Washington University</t>
  </si>
  <si>
    <t>Silberberg</t>
  </si>
  <si>
    <t>R SILBERBERG, S R JARRETT, M SILBERBERG</t>
  </si>
  <si>
    <t>group</t>
  </si>
  <si>
    <t>https://academic.oup.com/geronj/article-abstract/17/3/239/653231?redirectedFrom=fulltext&amp;login=false</t>
  </si>
  <si>
    <t>https://doi.org/10.1093/geronj/17.3.239</t>
  </si>
  <si>
    <t>High fat 1 month on diet</t>
  </si>
  <si>
    <t>25% lard</t>
  </si>
  <si>
    <t>High fat 3 months on diet</t>
  </si>
  <si>
    <t>40% DR 1 month group housed</t>
  </si>
  <si>
    <t>40% DR 1 month single housed</t>
  </si>
  <si>
    <t>40% DR 3 month group housed</t>
  </si>
  <si>
    <t>40% DR 3 months single housed</t>
  </si>
  <si>
    <t>A persistent level of Cisd2 extends healthy lifespan and delays aging in mice</t>
  </si>
  <si>
    <t>Tsai</t>
  </si>
  <si>
    <t>Chia-Yu Wu, Yi-Fan Chen, Chih-Hao Wang, Cheng-Heng Kao, Hui-Wen Zhuang, Chih-Cheng Chen, Liang-Kung Chen, Ralph Kirby, Yau-Huei Wei, Shih-Feng Tsai, Ting-Fen Tsai</t>
  </si>
  <si>
    <t>https://academic.oup.com/hmg/article/21/18/3956/588038?login=false#85635431</t>
  </si>
  <si>
    <t>https://doi.org/10.1093/hmg/dds210</t>
  </si>
  <si>
    <t>C57BL/6J Cisd2 TG</t>
  </si>
  <si>
    <t>Cisd2 over expression</t>
  </si>
  <si>
    <t xml:space="preserve">C57BL/6J Cisd2 TG </t>
  </si>
  <si>
    <t>C57BL/6J Cisd2 -/-</t>
  </si>
  <si>
    <t>Cisd2 -/-</t>
  </si>
  <si>
    <t>Data not given, but possible to impute from figure if needed</t>
  </si>
  <si>
    <t>C57BL/6J Cisd -/+</t>
  </si>
  <si>
    <t>Cisd -/+</t>
  </si>
  <si>
    <t>v</t>
  </si>
  <si>
    <t>Effect of dietary beta-carotene on the survival of young and old mice</t>
  </si>
  <si>
    <t>H R Massie, J R Ferreira Jr, L K DeWolfe</t>
  </si>
  <si>
    <t>Purina Lab Chow 5001</t>
  </si>
  <si>
    <t>No, Syphacia obvelata and Aspiculuris tetraptera</t>
  </si>
  <si>
    <t>Treated with piperazine</t>
  </si>
  <si>
    <t>https://sci-hub.se/https://doi.org/10.1159/000212788</t>
  </si>
  <si>
    <t>https://doi.org/10.1159/000212788</t>
  </si>
  <si>
    <t>trans-P-carotene 0.5%</t>
  </si>
  <si>
    <t>The relationship of genotype, sex, body weight, and growth parameters to lifespan in inbred and hybrid mice</t>
  </si>
  <si>
    <t>Ingram</t>
  </si>
  <si>
    <t>Les</t>
  </si>
  <si>
    <t>D K Ingram, M A Reynolds, E P Les</t>
  </si>
  <si>
    <t>Old Guilford 96WA</t>
  </si>
  <si>
    <t>23 - 32 C</t>
  </si>
  <si>
    <t>https://sci-hub.se/https://doi.org/10.1016/0047-6374(82)90092-6</t>
  </si>
  <si>
    <t>https://doi.org/10.1016/0047-6374(82)90092-6</t>
  </si>
  <si>
    <t>BALB/cJ×A/JF1</t>
  </si>
  <si>
    <t>C57L/JxA/HeJF1</t>
  </si>
  <si>
    <t>C3H/HeJ×DBA/2JF1</t>
  </si>
  <si>
    <t>AKR/JxDBA/2JF1</t>
  </si>
  <si>
    <t>L-deprenyl treatment in aged mice slightly increases life spans, and greatly reduces fecundity by aged males</t>
  </si>
  <si>
    <t>Archer</t>
  </si>
  <si>
    <t>J R Archer, D E Harrison</t>
  </si>
  <si>
    <t>L-deprenyl</t>
  </si>
  <si>
    <t>26 months</t>
  </si>
  <si>
    <t>L-Deprenyl</t>
  </si>
  <si>
    <t>Emory Morse Co 96WA</t>
  </si>
  <si>
    <t>22 ± 2 C</t>
  </si>
  <si>
    <t>https://academic.oup.com/biomedgerontology/article/51A/6/B448/592997?login=false</t>
  </si>
  <si>
    <t>https://doi.org/10.1093/gerona/51A.6.B448</t>
  </si>
  <si>
    <t>C57BL/6JxCBA/CaHT6JF1</t>
  </si>
  <si>
    <t>18.5 months</t>
  </si>
  <si>
    <t>The effect of prednisolone phosphate on the life-span of DBA/2J mice</t>
  </si>
  <si>
    <t>University of Waterloo</t>
  </si>
  <si>
    <t>Forbes</t>
  </si>
  <si>
    <t>W F Forbes</t>
  </si>
  <si>
    <t>prednisolone</t>
  </si>
  <si>
    <t>232 days</t>
  </si>
  <si>
    <t>laboratory chow</t>
  </si>
  <si>
    <t>prednisolone sodium phosphate</t>
  </si>
  <si>
    <t>Effect of pantothenic acid on the longevity of mice</t>
  </si>
  <si>
    <t>Universit? of Texas</t>
  </si>
  <si>
    <t>Pelton</t>
  </si>
  <si>
    <t>R B PELTON, R J WILLIAMS</t>
  </si>
  <si>
    <t>pantothcriic acid</t>
  </si>
  <si>
    <t>35 days</t>
  </si>
  <si>
    <t>Purina laboratory pellets</t>
  </si>
  <si>
    <t>6 to 7</t>
  </si>
  <si>
    <t>Interventions in aging and age-associated pathologies by means of nutritional approaches</t>
  </si>
  <si>
    <t>National Institute for Longevity Sciences</t>
  </si>
  <si>
    <t>Kitani</t>
  </si>
  <si>
    <t>Osawa</t>
  </si>
  <si>
    <t>Kenichi Kitani, Takako Yokozawa, Toshihiko Osawa</t>
  </si>
  <si>
    <t>tetrahydrocurcumin</t>
  </si>
  <si>
    <t>C57BL/6JNia</t>
  </si>
  <si>
    <t>MF, Oriental limited</t>
  </si>
  <si>
    <t>polyphenols</t>
  </si>
  <si>
    <t>Taurine deficiency as a driver of aging</t>
  </si>
  <si>
    <t>Singh</t>
  </si>
  <si>
    <t>Yadav</t>
  </si>
  <si>
    <t>Parminder Singh, Kishore Gollapalli, Stefano Mangiola, Daniela Schranner, Mohd Aslam Yusuf, Manish Chamoli, Sting L Shi, Bruno Lopes Bastos, Tripti Nair, Annett Riermeier, Elena M Vayndorf, Judy Z Wu, Aishwarya Nilakhe, Christina Q Nguyen, Michael Muir, Michael G Kiflezghi, Anna Foulger, Alex Junker, Jack Devine, Kunal Sharan, Shankar J Chinta, Swati Rajput, Anand Rane, Philipp Baumert, Martin Schönfelder, Francescopaolo Iavarone, Giorgia di Lorenzo, Swati Kumari, Alka Gupta, Rajesh Sarkar, Costerwell Khyriem, Amanpreet S Chawla, Ankur Sharma, Nazan Sarper, Naibedya Chattopadhyay, Bichitra K Biswal, Carmine Settembre, Perumal Nagarajan, Kimara L Targoff, Martin Picard, Sarika Gupta, Vidya Velagapudi, Anthony T Papenfuss, Alaattin Kaya, Miguel Godinho Ferreira, Brian K Kennedy, Julie K Andersen, Gordon J Lithgow, Abdullah Mahmood Ali, Arnab Mukhopadhyay, Aarno Palotie, Gabi Kastenmüller, Matt Kaeberlein, Henning Wackerhage, Bhupinder Pal, Vijay K Yadav</t>
  </si>
  <si>
    <t>Taurine</t>
  </si>
  <si>
    <t>taurine at 1000 mg per kg</t>
  </si>
  <si>
    <t>Teklad Irradiated 18% protein and 6% fat diet-2918</t>
  </si>
  <si>
    <t>https://www.science.org/doi/10.1126/science.abn9257</t>
  </si>
  <si>
    <t>https://doi.org/10.1126/science.abn9257</t>
  </si>
  <si>
    <t>3–6 mg taurine</t>
  </si>
  <si>
    <t>Delayed ageing through damage protection by the Arf/p53 pathway</t>
  </si>
  <si>
    <t>Spanish National Cancer Research Center</t>
  </si>
  <si>
    <t>Matheu</t>
  </si>
  <si>
    <t>Serrano</t>
  </si>
  <si>
    <t>Ander Matheu, Antonio Maraver, Peter Klatt, Ignacio Flores, Isabel Garcia-Cao, Consuelo Borras, Juana M Flores, Jose Viña, Maria A Blasco, Manuel Serrano</t>
  </si>
  <si>
    <t>Arf/p53 pathway</t>
  </si>
  <si>
    <t>https://static-content.springer.com/esm/art%3A10.1038%2Fnature05949/MediaObjects/41586_2007_BFnature05949_MOESM395_ESM.pdf</t>
  </si>
  <si>
    <t>https://www.nature.com/articles/nature05949#MOESM395</t>
  </si>
  <si>
    <t>https://doi.org/10.1038/nature05949</t>
  </si>
  <si>
    <t>C57BL/6J-s-p53</t>
  </si>
  <si>
    <t>7 generations of backcross</t>
  </si>
  <si>
    <t>C57BL/6J-s-Arf</t>
  </si>
  <si>
    <t>C57BL/6J-s-Arf/p53</t>
  </si>
  <si>
    <t>Dose-specific effects of alcohol on the lifespan of mice and the possible relevance to man</t>
  </si>
  <si>
    <t>Addiction Research Foundation, Toronto</t>
  </si>
  <si>
    <t>Schmidt</t>
  </si>
  <si>
    <t>Israel</t>
  </si>
  <si>
    <t>W Schmidt, R E Popham, Y Israel</t>
  </si>
  <si>
    <t>Alcohol</t>
  </si>
  <si>
    <t>19th week</t>
  </si>
  <si>
    <t>3.5% v/v alcohol</t>
  </si>
  <si>
    <t>low alcohol</t>
  </si>
  <si>
    <t>https://sci-hub.se/https://doi.org/10.1111/j.1360-0443.1987.tb01545.x</t>
  </si>
  <si>
    <t>DGA</t>
  </si>
  <si>
    <t>https://doi.org/10.1111/j.1360-0443.1987.tb01545.x</t>
  </si>
  <si>
    <t>7.5% v/v alcohol</t>
  </si>
  <si>
    <t>medium alcohol</t>
  </si>
  <si>
    <t>12% v/v alcohol</t>
  </si>
  <si>
    <t>high alcohol</t>
  </si>
  <si>
    <t>individual cages</t>
  </si>
  <si>
    <t>Grouped</t>
  </si>
  <si>
    <t>Methionine restriction delays senescence and suppresses the senescence-associated secretory phenotype in the kidney through endogenous hydrogen sulfide</t>
  </si>
  <si>
    <t>Experimental Animal Center of the Chinese PLA General Hospital</t>
  </si>
  <si>
    <t>Wang</t>
  </si>
  <si>
    <t>Chen</t>
  </si>
  <si>
    <t>Si-Yang Wang, Wen-Juan Wang, Jie-Qiong Liu, Yu-Huan Song, Ping Li, Xue-Feng Sun, Guang-Yan Cai &amp; Xiang-Mei Chen</t>
  </si>
  <si>
    <t>Methionine restriction</t>
  </si>
  <si>
    <t>combined</t>
  </si>
  <si>
    <t>3 months</t>
  </si>
  <si>
    <t>normal mouse chow (0.86% methionine)</t>
  </si>
  <si>
    <t>https://www.tandfonline.com/doi/figure/10.1080/15384101.2019.1618124?scroll=top&amp;needAccess=true&amp;role=tab</t>
  </si>
  <si>
    <t>Matthew Canonico</t>
  </si>
  <si>
    <t>https://www.tandfonline.com/doi/full/10.1080/15384101.2019.1618124?scroll=top&amp;needAccess=true&amp;role=tab</t>
  </si>
  <si>
    <t>https://doi.org/10.1080/15384101.2019.1618124</t>
  </si>
  <si>
    <t>0.15% methionine chow</t>
  </si>
  <si>
    <t>A carboxyfullerene SOD mimetic improves cognition and extends the lifespan of mice</t>
  </si>
  <si>
    <t>Quick</t>
  </si>
  <si>
    <t>Dugan</t>
  </si>
  <si>
    <t>Kevin L. Quick, Sameh S. Ali, Robert Arch, Chengjie Xiong, David Wozniak, Laura L. Dugan</t>
  </si>
  <si>
    <t>Drug interventions</t>
  </si>
  <si>
    <t>SOD mimetic</t>
  </si>
  <si>
    <t>C57BL/6</t>
  </si>
  <si>
    <t>C3 compound (SOD mimetic)</t>
  </si>
  <si>
    <t>Uncensored</t>
  </si>
  <si>
    <t>NIH-31 chow</t>
  </si>
  <si>
    <t>24 C</t>
  </si>
  <si>
    <t>https://www.sciencedirect.com/science/article/abs/pii/S0197458006003423?via%3Dihub</t>
  </si>
  <si>
    <t>https://doi.org/10.1016/j.neurobiolaging.2006.09.014</t>
  </si>
  <si>
    <t>Censored</t>
  </si>
  <si>
    <t>Methionine-deficient diet extends mouse lifespan, slows immune and lens aging, alters glucose, T4, IGF-I and insulin levels, and increases hepatocyte MIF levels and stress resistance</t>
  </si>
  <si>
    <t>Smith-Wheelock</t>
  </si>
  <si>
    <t>Richard A. Miller, Gretchen Buehner, Yayi Chang, James M. Harper, Robert Sigler and Michael Smith-Wheelock</t>
  </si>
  <si>
    <t>CB6F1</t>
  </si>
  <si>
    <t>initially 0.1% methionine, 0.12% at 4 months, 0.15% at 6 months</t>
  </si>
  <si>
    <t>semi-purified (methionine restricted)</t>
  </si>
  <si>
    <t>No, mouse hepatitis virus</t>
  </si>
  <si>
    <t>https://onlinelibrary.wiley.com/doi/full/10.1111/j.1474-9726.2005.00152.x</t>
  </si>
  <si>
    <t>https://doi.org/10.1111/j.1474-9726.2005.00152.x</t>
  </si>
  <si>
    <t>semi-purified (0.43% methionine)</t>
  </si>
  <si>
    <t>Rapamycin increases lifespan and inhibits spontaneous tumorigenesis in inbred female mice</t>
  </si>
  <si>
    <t>N.N. Petrov Research Institute of Oncology</t>
  </si>
  <si>
    <t>Anisimov</t>
  </si>
  <si>
    <t>Blagosklonny</t>
  </si>
  <si>
    <t>Vladimir N. Anisimov, Mark A. Zabezhinski, Irina G. Popovich, Tatiana S. Piskunova, Anna V. Semenchenko, Margarita L. Tyndyk, Maria N. Yurova, Svetlana V. Rosenfeld &amp; Mikhail V Blagosklonny</t>
  </si>
  <si>
    <t>Rapamycin</t>
  </si>
  <si>
    <t>1.5mg/kg sub-cutaneous 3x/week for 2 weeks followed by 2 weeks of no rapamycin</t>
  </si>
  <si>
    <t>standard laboratory chow</t>
  </si>
  <si>
    <t>5 to 7</t>
  </si>
  <si>
    <t>https://www.tandfonline.com/doi/pdf/10.4161/cc.10.24.18486</t>
  </si>
  <si>
    <t>8.4 (7.9; 8.8)</t>
  </si>
  <si>
    <t>118.2 (113.6; 139.4)</t>
  </si>
  <si>
    <t>https://www.tandfonline.com/doi/abs/10.4161/cc.10.24.18486</t>
  </si>
  <si>
    <t>https://doi.org/10.4161/cc.10.24.18486</t>
  </si>
  <si>
    <t>3.6 (3.0; 3.9)</t>
  </si>
  <si>
    <t>85.0 (75.9; 88.5)</t>
  </si>
  <si>
    <t>Ribosomal Protein S6 Kinase 1 Signaling Regulates Mammalian Life Span</t>
  </si>
  <si>
    <t>Colin Selman, Jennifer M. A. Tullet, Daniela Wieser, Elaine Irvine, Steven J. Lingard, Agharul I. Choudhury, Marc Claret, Hind Al-Qassab, Danielle Carmignac, Faruk Ramadani, Angela Woods, Iain C. A. Robinson, Eugene Schuster, Rachel L. Batterham, Sara C. Kozma, George Thomas, David Carling, Klaus Okkenhaug, Janet M. Thornton, Linda Partridge, David Gems, Dominic J. Withers</t>
  </si>
  <si>
    <t>S6K1 deletion</t>
  </si>
  <si>
    <t>S6K1-/-</t>
  </si>
  <si>
    <t>10 backcrosses</t>
  </si>
  <si>
    <t>chow</t>
  </si>
  <si>
    <t>https://www.science.org/doi/pdf/10.1126/science.1177221?casa_token=ykPheue-TNgAAAAA:Mj3ZKf6nv1tkbsPG5edzkso_qiQDSbFd9YQ_RJWJNe1I8wh3GBYWIo3YgMkHMV_K9Lcp4XDJ6a8wyA</t>
  </si>
  <si>
    <t>https://doi.org/10.1126/science.1177221</t>
  </si>
  <si>
    <t>3 to 8 same-sex</t>
  </si>
  <si>
    <t>Intermittent Administration of Rapamycin Extends the Life Span of Female C57BL/6J Mice </t>
  </si>
  <si>
    <t>William S. Middleton Memorial Veterans Hospital</t>
  </si>
  <si>
    <t>Arriola Apelo</t>
  </si>
  <si>
    <t>Lamming </t>
  </si>
  <si>
    <t>Sebastian I. Arriola Apelo, Cassidy P. Pumper, Emma L. Baar, Nicole E. Cummings, Dudley W. Lamming </t>
  </si>
  <si>
    <t>Drug Interventions</t>
  </si>
  <si>
    <t>intermittent rapamycin treatment</t>
  </si>
  <si>
    <t>2mg/kg intraperitoneally 1x/5days</t>
  </si>
  <si>
    <t>2+</t>
  </si>
  <si>
    <t>https://academic.oup.com/biomedgerontology/article/71/7/876/2605199</t>
  </si>
  <si>
    <t>https://doi.org/10.1093/gerona/glw064</t>
  </si>
  <si>
    <t>3.3 mL/kg of 0.9% NaCl, 5% PEG400, 5% Tween 20, and 3% ethanol 1x/5days</t>
  </si>
  <si>
    <t>Mice Fed Rapamycin Have an Increase in Lifespan Associated with Major Changes in the Liver Transcriptome</t>
  </si>
  <si>
    <t>Fok</t>
  </si>
  <si>
    <t>Wilson C Fok, Yidong Chen, Alex Bokov, Yiqiang Zhang, Adam B Salmon, Vivian Diaz, Martin Javors, William H Wood 3rd, Yongqing Zhang, Kevin G Becker, Viviana I Pérez, Arlan Richardson</t>
  </si>
  <si>
    <t>14ppm encapsulated rapamycin in chow</t>
  </si>
  <si>
    <t>LabDiet 5LG6-JL chow</t>
  </si>
  <si>
    <t>https://journals.plos.org/plosone/article?id=10.1371/journal.pone.0083988#pone-0083988-g001</t>
  </si>
  <si>
    <t>https://dx.plos.org/10.1371/journal.pone.0083988</t>
  </si>
  <si>
    <t>https://doi.org/10.1371/journal.pone.0083988</t>
  </si>
  <si>
    <t>Eudragit capsule in chow</t>
  </si>
  <si>
    <t>eRapa Restores a Normal Life Span in a FAP Mouse Model </t>
  </si>
  <si>
    <t>Hasty</t>
  </si>
  <si>
    <t>Sharp</t>
  </si>
  <si>
    <t>Paul Hasty; Carolina B. Livi; Sherry G. Dodds; Diane Jones; Randy Strong; Martin Javors; Kathleen E. Fischer; Lauren Sloane; Kruthi Murthy; Gene Hubbard; Lishi Sun; Vincent Hurez; Tyler J. Curiel; Zelton Dave Sharp</t>
  </si>
  <si>
    <t>Rapamycin (enterically targeted)</t>
  </si>
  <si>
    <t>Rapamycin (14ppm)</t>
  </si>
  <si>
    <t>https://aacrjournals.org/view-large/figure/10608079/169fig2.jpeg</t>
  </si>
  <si>
    <t>https://aacrjournals.org/cancerpreventionresearch/article/7/1/169/50236/eRapa-Restores-a-Normal-Life-Span-in-a-FAP-Mouse</t>
  </si>
  <si>
    <t>https://doi.org/10.1158/1940-6207.CAPR-13-0299</t>
  </si>
  <si>
    <t>Rapamycin (42ppm)</t>
  </si>
  <si>
    <t>BMAL1-dependent regulation of the mTOR signaling pathway delays aging</t>
  </si>
  <si>
    <t>Cleveland State University and Roswell Park Cancer Institute</t>
  </si>
  <si>
    <t>Khapre</t>
  </si>
  <si>
    <t>Kondratov</t>
  </si>
  <si>
    <t>Rohini V. Khapre, Anna A. Kondratova, Sonal Patel, Yuliya Dubrovsky, Michelle Wrobel, Marina P. Antoch, Roman V. Kondratov</t>
  </si>
  <si>
    <t>BMAL1 influence on mTOR pathway</t>
  </si>
  <si>
    <t>16 weeks</t>
  </si>
  <si>
    <t>BMAL1 KO w/ rapamycin</t>
  </si>
  <si>
    <t>Backcrossed 12 generations</t>
  </si>
  <si>
    <t>18% protein rodent diet, Rapatar (125mg/L) in drinking water</t>
  </si>
  <si>
    <t>https://www.aging-us.com/figure/100633/F6</t>
  </si>
  <si>
    <t>https://www.aging-us.com/article/100633/text</t>
  </si>
  <si>
    <t>https://doi.org/10.18632/aging.100633</t>
  </si>
  <si>
    <t>Control - BMAL1 KO w/o rapamycin</t>
  </si>
  <si>
    <t>18% protein rodent diet, normal drinking water</t>
  </si>
  <si>
    <t>Weekly administration of rapamycin improves survival and biomarkers in obese male mice on high-fat diet</t>
  </si>
  <si>
    <t>Roswell Park Cancer Institute</t>
  </si>
  <si>
    <t>Leontieva</t>
  </si>
  <si>
    <t>Olga V. Leontieva, Geraldine M. Paszkiewicz, Mikhail V. Blagosklonny</t>
  </si>
  <si>
    <t>C57BL/6NCr</t>
  </si>
  <si>
    <t>Weekly dose of rapamycin</t>
  </si>
  <si>
    <t>1 i.p. injection 1.5mg/kg rapamycin weekly</t>
  </si>
  <si>
    <t>high fat</t>
  </si>
  <si>
    <t>https://onlinelibrary.wiley.com/doi/10.1111/acel.12211</t>
  </si>
  <si>
    <t>https://doi.org/10.1111/acel.12211</t>
  </si>
  <si>
    <t>Varying doses of rapamycin</t>
  </si>
  <si>
    <t>3 i.p. injections 1.5mg/kg rapamycin bi-weekly, 3 i.p. injections 0.5mg/kg rapamycin bi-weekly, or 1 i.p. injection 1.5mg/kg rapamycin weekly</t>
  </si>
  <si>
    <t>Lifespan extension and cancer prevention in HER-2/neu transgenic mice treated with low intermittent doses of rapamycin</t>
  </si>
  <si>
    <t>Department  of  Carcinogenesis  and  Oncogerontology,  N.N.  Petrov  Research  Institute  of  Oncology</t>
  </si>
  <si>
    <t>Popovich</t>
  </si>
  <si>
    <t>Irina G Popovich, Vladimir N Anisimov, Mark A Zabezhinski, Anna V Semenchenko, Margarita L Tyndyk, Maria N Yurova &amp; Mikhail V Blagosklonny</t>
  </si>
  <si>
    <t xml:space="preserve">FVB/N HER-2/neu </t>
  </si>
  <si>
    <t>Intermittent rapamycin</t>
  </si>
  <si>
    <t xml:space="preserve"> 0.45 mg/kg rapamycin s.c. 3 times per week for 2 wk, followed by a two-week interval</t>
  </si>
  <si>
    <t>standard laboratory chow + water</t>
  </si>
  <si>
    <t>https://www.tandfonline.com/doi/figure/10.4161/cbt.28164?scroll=top&amp;needAccess=true&amp;role=tab</t>
  </si>
  <si>
    <t>https://www.tandfonline.com/doi/full/10.4161/cbt.28164</t>
  </si>
  <si>
    <t>https://doi.org/10.4161/cbt.28164</t>
  </si>
  <si>
    <t>Dose-dependent effects of mTOR inhibition on weight and mitochondrial disease in mice</t>
  </si>
  <si>
    <t>University of Washington School of Medicine</t>
  </si>
  <si>
    <t>Kaeberlein</t>
  </si>
  <si>
    <t>Simon C. Johnson, Melana E. Yanos, Alessandro Bitto, Anthony Castanza, Arni Gagnidze, Brenda Gonzalez, Kanav Gupta, Jessica Hui, Conner Jarvie, Brittany M. Johnson, Nicolas Letexier, Lanny McCanta, Maya Sangesland, Oliver Tamis, Lauren Uhde, Alex Van Den Ende, Peter S. Rabinovitch, Yousin Suh and Matt Kaeberlein</t>
  </si>
  <si>
    <t>20 days</t>
  </si>
  <si>
    <t>Ndufs4 −/− Mice</t>
  </si>
  <si>
    <t>https://www.frontiersin.org/articles/10.3389/fgene.2015.00247/full</t>
  </si>
  <si>
    <t>https://doi.org/10.3389/fgene.2015.00247</t>
  </si>
  <si>
    <t>Rapamycin (378ppm)</t>
  </si>
  <si>
    <r>
      <t>β1-Adrenergic receptor blockade extends the life span of </t>
    </r>
    <r>
      <rPr>
        <i/>
        <sz val="11"/>
        <color rgb="FF000000"/>
        <rFont val="Calibri"/>
      </rPr>
      <t>Drosophila</t>
    </r>
    <r>
      <rPr>
        <sz val="11"/>
        <color rgb="FF000000"/>
        <rFont val="Calibri"/>
      </rPr>
      <t> and long-lived mice</t>
    </r>
  </si>
  <si>
    <t>University of California at Riverside</t>
  </si>
  <si>
    <t>Spindler</t>
  </si>
  <si>
    <t>Lublin</t>
  </si>
  <si>
    <t>Stephen R Spindler, Patricia L Mote, Rui Li, Joseph M Dhahbi, Amy Yamakawa, James M Flegal, Daniel R Jeske, Rui Li, Alex L Lublin</t>
  </si>
  <si>
    <t>Drug/diet interventions</t>
  </si>
  <si>
    <t>β-blockers/caloric restriction</t>
  </si>
  <si>
    <t>Metoprolol</t>
  </si>
  <si>
    <t>chow supplemented with metoprolol</t>
  </si>
  <si>
    <t>AIN-93M</t>
  </si>
  <si>
    <t>https://pubmed.ncbi.nlm.nih.gov/23314750/#&amp;gid=article-figures&amp;pid=fig-1-uid-0</t>
  </si>
  <si>
    <t>https://link.springer.com/article/10.1007/s11357-012-9498-3</t>
  </si>
  <si>
    <t>https://doi.org/10.1007/s11357-012-9498-3</t>
  </si>
  <si>
    <t>Nebivolol</t>
  </si>
  <si>
    <t>chow supplemented with nebivolol</t>
  </si>
  <si>
    <t>11 kcal/day/mouse of AIN-93M 20 % restricted diet for 2 weeks, then 7.46 kcal/day of AIN-93M 40 % restricted diet</t>
  </si>
  <si>
    <t>13.3 kcal/day/mouse of control diet</t>
  </si>
  <si>
    <t>Factors Modifying the Lifespan of Mice</t>
  </si>
  <si>
    <t>Washington University School of Medicine</t>
  </si>
  <si>
    <t>MARTIN SILBERBERG AND RUTH SILBERBERG</t>
  </si>
  <si>
    <t>C57BL</t>
  </si>
  <si>
    <t>high fat diet</t>
  </si>
  <si>
    <t>Purina Lab Chow 29% fat</t>
  </si>
  <si>
    <t>https://academic.oup.com/geronj/article/17/1/2/619556</t>
  </si>
  <si>
    <t>https://doi.org/10.1093/geronj/17.1.2</t>
  </si>
  <si>
    <t>Purina Lab Chow 5% fat</t>
  </si>
  <si>
    <t>DBA</t>
  </si>
  <si>
    <t>Dietary Intervention at Middle Age: Caloric Restriction but not Dehydroepiandrosterone Sulfate Increases Lifespan and Lifetime Cancer Incidence in Mice</t>
  </si>
  <si>
    <t>University of Wisconsin</t>
  </si>
  <si>
    <t>Pugh</t>
  </si>
  <si>
    <t>Thomas D. Pugh, Terry D. Oberley, and Richard Weindruch</t>
  </si>
  <si>
    <t>Caloric restriction</t>
  </si>
  <si>
    <t>Control (normal diet)</t>
  </si>
  <si>
    <t>84 kcal/wk</t>
  </si>
  <si>
    <t>normal</t>
  </si>
  <si>
    <t>https://aacrjournals.org/cancerres/article/59/7/1642/505974/Dietary-Intervention-at-Middle-AgeCaloric</t>
  </si>
  <si>
    <t>Normal diet + DHEAS</t>
  </si>
  <si>
    <t>84 kcal/wk + DHEAS</t>
  </si>
  <si>
    <t>normal+DHEAS</t>
  </si>
  <si>
    <t>CR</t>
  </si>
  <si>
    <t>62 kcal/wk</t>
  </si>
  <si>
    <t>calorie restricted</t>
  </si>
  <si>
    <t>CR + DHEAS</t>
  </si>
  <si>
    <t>62 kcal/wk + DHEAS</t>
  </si>
  <si>
    <t>calorie restricted+DHEAS</t>
  </si>
  <si>
    <t>Sodium rutin extends lifespan and health span in mice including positive impacts on liver health</t>
  </si>
  <si>
    <t>The Brain Science Center, Beijing Institute of Basic Medical Sciences, Beijing, China</t>
  </si>
  <si>
    <t>Li</t>
  </si>
  <si>
    <t>Shuoshuo Li, Jun Li, Ruiyuan Pan, Jinbo Cheng, Qinghua Cui, Jianxin Chen, Zengqiang Yuan</t>
  </si>
  <si>
    <t>Rutin supplementation</t>
  </si>
  <si>
    <t>32 weeks</t>
  </si>
  <si>
    <t>standard rodent chow</t>
  </si>
  <si>
    <t>22-24 C</t>
  </si>
  <si>
    <t>https://bpspubs.onlinelibrary.wiley.com/doi/10.1111/bph.15410</t>
  </si>
  <si>
    <t>https://doi.org/10.1111/bph.15410</t>
  </si>
  <si>
    <t>Sodium rutin</t>
  </si>
  <si>
    <t>Sodium rutin added to drinking water</t>
  </si>
  <si>
    <t>C57Bl/6NIA Ndufs4 −/−</t>
  </si>
  <si>
    <t>ApcMin/+</t>
  </si>
  <si>
    <t>C57BL/6 ApcMin/+</t>
  </si>
  <si>
    <t>Effects of various drugs on longevity in female C57BL-6J mice</t>
  </si>
  <si>
    <t>Microwave Instruments Co, CA</t>
  </si>
  <si>
    <t>Drugs</t>
  </si>
  <si>
    <t>Stabilizers of cellular membranes</t>
  </si>
  <si>
    <t>26 ± 3 C</t>
  </si>
  <si>
    <t>7-8 at start</t>
  </si>
  <si>
    <t>8am/5pm</t>
  </si>
  <si>
    <t>Aspirin (Bufferin)</t>
  </si>
  <si>
    <t>Dimcthylaminocthyl
p-chlorophenoxyacetale</t>
  </si>
  <si>
    <t>Chlorpromazine</t>
  </si>
  <si>
    <t>Chlorpheniramine</t>
  </si>
  <si>
    <t>Chloroquine</t>
  </si>
  <si>
    <t>113µg/mL</t>
  </si>
  <si>
    <t>242µg/mL</t>
  </si>
  <si>
    <t>495µg/mL</t>
  </si>
  <si>
    <t>702µg/mL</t>
  </si>
  <si>
    <t>16.7µg/mL</t>
  </si>
  <si>
    <t>0.762µg/mL</t>
  </si>
  <si>
    <t>2.28µg/mL</t>
  </si>
  <si>
    <t>13.2µg/mL</t>
  </si>
  <si>
    <t>39.5µg/mL</t>
  </si>
  <si>
    <t>7.9 - 9.3 months</t>
  </si>
  <si>
    <t>8.1 months</t>
  </si>
  <si>
    <t>9.4 months</t>
  </si>
  <si>
    <t>8.1 - 9.3 months</t>
  </si>
  <si>
    <t>9.7-10.7 months</t>
  </si>
  <si>
    <t>9.4-10.4 months</t>
  </si>
  <si>
    <t>9.4 - 10.4 months</t>
  </si>
  <si>
    <t>10.4 - 12.4 months</t>
  </si>
  <si>
    <t>https://www.karger.com/Article/Abstract/211981</t>
  </si>
  <si>
    <t>https://doi.org/10.1159/000211981</t>
  </si>
  <si>
    <t>The effect of dietary methionine on the copper content of tissues and survival of young and old mice</t>
  </si>
  <si>
    <t>H R Massie, V R Aiello</t>
  </si>
  <si>
    <t>Aiello</t>
  </si>
  <si>
    <t>methionine and copper</t>
  </si>
  <si>
    <t>Purina laboratory chow</t>
  </si>
  <si>
    <t xml:space="preserve"> 22°C</t>
  </si>
  <si>
    <t>https://sci-hub.se/https://doi.org/10.1016/0531-5565(84)90049-4</t>
  </si>
  <si>
    <t>L-methionine</t>
  </si>
  <si>
    <t>0.05M</t>
  </si>
  <si>
    <t>https://linkinghub.elsevier.com/retrieve/pii/0531556584900494</t>
  </si>
  <si>
    <t>https://doi.org/10.1016/0531-5565(84)90049-4</t>
  </si>
  <si>
    <t>Dietary vitamin C improves the survival of mice</t>
  </si>
  <si>
    <t>H R Massie, V R Aiello, T J Doherty</t>
  </si>
  <si>
    <t>Doherty</t>
  </si>
  <si>
    <t>ascorbic acid</t>
  </si>
  <si>
    <t>L-ascorbic acid</t>
  </si>
  <si>
    <t>https://sci-hub.se/https://doi.org/10.1159/000212659</t>
  </si>
  <si>
    <t>https://www.karger.com/?DOI=10.1159/000212659</t>
  </si>
  <si>
    <t>https://doi.org/10.1159/000212659</t>
  </si>
  <si>
    <t>DBA/2JxC57BL/6JF1</t>
  </si>
  <si>
    <t>C57BL/6xDBA/2F1</t>
  </si>
  <si>
    <t>Disease</t>
  </si>
  <si>
    <t>http://www.informatics.jax.org/greenbook/chapters/chapter26.shtml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</si>
</sst>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8"/>
      <name val="Calibri"/>
      <family val="2"/>
      <scheme val="minor"/>
    </font>
    <font>
      <u/>
      <sz val="11"/>
      <color theme="10"/>
      <name val="Calibri"/>
      <family val="2"/>
      <scheme val="minor"/>
    </font>
    <font>
      <sz val="10"/>
      <color theme="1"/>
      <name val="Calibri"/>
      <family val="2"/>
      <scheme val="minor"/>
    </font>
    <font>
      <sz val="11"/>
      <color theme="1"/>
      <name val="Calibri"/>
      <family val="2"/>
    </font>
    <font>
      <sz val="7.7"/>
      <color theme="1"/>
      <name val="Calibri"/>
      <family val="2"/>
    </font>
    <font>
      <sz val="11"/>
      <color rgb="FF3D3D3D"/>
      <name val="Calibri"/>
      <family val="2"/>
      <scheme val="minor"/>
    </font>
    <font>
      <sz val="11"/>
      <color rgb="FF2A2A2A"/>
      <name val="Merriweather"/>
    </font>
    <font>
      <sz val="11"/>
      <color rgb="FF000000"/>
      <name val="Calibri"/>
      <family val="2"/>
    </font>
    <font>
      <sz val="11"/>
      <color rgb="FF000000"/>
      <name val="Calibri"/>
      <family val="2"/>
      <scheme val="minor"/>
    </font>
    <font>
      <sz val="11"/>
      <color rgb="FF000000"/>
      <name val="Calibri"/>
    </font>
    <font>
      <b/>
      <sz val="11"/>
      <color rgb="FFFFFFFF"/>
      <name val="Calibri"/>
    </font>
    <font>
      <sz val="11"/>
      <color rgb="FF1A1A1A"/>
      <name val="Calibri"/>
    </font>
    <font>
      <sz val="11"/>
      <color rgb="FF2A2A2A"/>
      <name val="Calibri"/>
    </font>
    <font>
      <sz val="11"/>
      <color rgb="FF202020"/>
      <name val="Calibri"/>
    </font>
    <font>
      <sz val="11"/>
      <color rgb="FF383636"/>
      <name val="Calibri"/>
    </font>
    <font>
      <sz val="11"/>
      <color rgb="FF282828"/>
      <name val="Calibri"/>
    </font>
    <font>
      <i/>
      <sz val="11"/>
      <color rgb="FF000000"/>
      <name val="Calibri"/>
    </font>
    <font>
      <sz val="11"/>
      <color rgb="FF1C1D1E"/>
      <name val="Calibri"/>
    </font>
    <font>
      <sz val="11"/>
      <color rgb="FF282828"/>
      <name val="Calibri"/>
      <family val="2"/>
    </font>
    <font>
      <sz val="11"/>
      <color rgb="FF383636"/>
      <name val="Calibri"/>
      <family val="2"/>
    </font>
  </fonts>
  <fills count="3">
    <fill>
      <patternFill patternType="none"/>
    </fill>
    <fill>
      <patternFill patternType="gray125"/>
    </fill>
    <fill>
      <patternFill patternType="solid">
        <fgColor rgb="FFEDEDED"/>
        <bgColor rgb="FFEDEDED"/>
      </patternFill>
    </fill>
  </fills>
  <borders count="5">
    <border>
      <left/>
      <right/>
      <top/>
      <bottom/>
      <diagonal/>
    </border>
    <border>
      <left style="thin">
        <color rgb="FF000000"/>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right/>
      <top style="thin">
        <color theme="6" tint="0.39997558519241921"/>
      </top>
      <bottom style="thin">
        <color theme="6" tint="0.39997558519241921"/>
      </bottom>
      <diagonal/>
    </border>
  </borders>
  <cellStyleXfs count="2">
    <xf numFmtId="0" fontId="0" fillId="0" borderId="0"/>
    <xf numFmtId="0" fontId="2" fillId="0" borderId="0" applyNumberFormat="0" applyFill="0" applyBorder="0" applyAlignment="0" applyProtection="0"/>
  </cellStyleXfs>
  <cellXfs count="47">
    <xf numFmtId="0" fontId="0" fillId="0" borderId="0" xfId="0"/>
    <xf numFmtId="0" fontId="0" fillId="0" borderId="0" xfId="0" applyAlignment="1">
      <alignment horizontal="center" vertical="center" wrapText="1"/>
    </xf>
    <xf numFmtId="0" fontId="0" fillId="0" borderId="0" xfId="0" applyAlignment="1">
      <alignment horizontal="left" vertical="top" wrapText="1"/>
    </xf>
    <xf numFmtId="0" fontId="2" fillId="0" borderId="0" xfId="1" applyAlignment="1">
      <alignment horizontal="center" vertical="center" wrapText="1"/>
    </xf>
    <xf numFmtId="0" fontId="2" fillId="0" borderId="0" xfId="1"/>
    <xf numFmtId="0" fontId="0" fillId="0" borderId="0" xfId="0" applyAlignment="1">
      <alignment horizontal="center" vertical="center"/>
    </xf>
    <xf numFmtId="0" fontId="2" fillId="0" borderId="0" xfId="1" applyAlignment="1">
      <alignment horizontal="center" vertical="center"/>
    </xf>
    <xf numFmtId="0" fontId="2" fillId="0" borderId="0" xfId="1" applyAlignment="1"/>
    <xf numFmtId="0" fontId="0" fillId="0" borderId="0" xfId="0" applyAlignment="1">
      <alignment horizontal="center" vertical="center" wrapText="1" shrinkToFit="1"/>
    </xf>
    <xf numFmtId="0" fontId="2" fillId="0" borderId="1" xfId="1" applyBorder="1"/>
    <xf numFmtId="0" fontId="0" fillId="0" borderId="2" xfId="0" applyBorder="1" applyAlignment="1">
      <alignment wrapText="1"/>
    </xf>
    <xf numFmtId="0" fontId="0" fillId="0" borderId="3" xfId="0" applyBorder="1" applyAlignment="1">
      <alignment horizontal="center" vertical="center" wrapText="1"/>
    </xf>
    <xf numFmtId="0" fontId="3" fillId="0" borderId="2" xfId="0" applyFont="1" applyBorder="1" applyAlignment="1">
      <alignment horizontal="right" wrapText="1"/>
    </xf>
    <xf numFmtId="0" fontId="2" fillId="0" borderId="0" xfId="1" applyAlignment="1">
      <alignment horizontal="left" vertical="center" wrapText="1" indent="1"/>
    </xf>
    <xf numFmtId="0" fontId="0" fillId="0" borderId="0" xfId="0" applyAlignment="1">
      <alignment horizontal="fill" vertical="center"/>
    </xf>
    <xf numFmtId="9" fontId="0" fillId="0" borderId="0" xfId="0" applyNumberFormat="1" applyAlignment="1">
      <alignment horizontal="center" vertical="center" wrapText="1"/>
    </xf>
    <xf numFmtId="0" fontId="2" fillId="0" borderId="0" xfId="1" applyAlignment="1">
      <alignment wrapText="1"/>
    </xf>
    <xf numFmtId="0" fontId="6" fillId="0" borderId="0" xfId="0" applyFont="1"/>
    <xf numFmtId="3" fontId="0" fillId="0" borderId="0" xfId="0" applyNumberFormat="1" applyAlignment="1">
      <alignment horizontal="left" vertical="top" wrapText="1"/>
    </xf>
    <xf numFmtId="20" fontId="0" fillId="0" borderId="0" xfId="0" applyNumberFormat="1" applyAlignment="1">
      <alignment horizontal="center" vertical="center" wrapText="1"/>
    </xf>
    <xf numFmtId="0" fontId="7" fillId="0" borderId="0" xfId="0" applyFont="1"/>
    <xf numFmtId="0" fontId="7" fillId="0" borderId="0" xfId="0" applyFont="1" applyAlignment="1">
      <alignment horizontal="center" vertical="center" wrapText="1"/>
    </xf>
    <xf numFmtId="16" fontId="0" fillId="0" borderId="0" xfId="0" applyNumberFormat="1" applyAlignment="1">
      <alignment horizontal="center" vertical="center" wrapText="1"/>
    </xf>
    <xf numFmtId="0" fontId="0" fillId="0" borderId="4" xfId="0" applyBorder="1" applyAlignment="1">
      <alignment horizontal="left" vertical="top" wrapText="1"/>
    </xf>
    <xf numFmtId="0" fontId="8" fillId="0" borderId="0" xfId="0" applyFont="1" applyAlignment="1">
      <alignment horizontal="center" vertical="center" wrapText="1" shrinkToFit="1"/>
    </xf>
    <xf numFmtId="0" fontId="8" fillId="0" borderId="0" xfId="0" applyFont="1" applyAlignment="1">
      <alignment horizontal="center" vertical="center" wrapText="1"/>
    </xf>
    <xf numFmtId="0" fontId="8" fillId="0" borderId="0" xfId="0" applyFont="1" applyAlignment="1">
      <alignment horizontal="center" vertical="center"/>
    </xf>
    <xf numFmtId="0" fontId="8" fillId="2" borderId="0" xfId="0" applyFont="1" applyFill="1" applyAlignment="1">
      <alignment horizontal="center" vertical="center" wrapText="1"/>
    </xf>
    <xf numFmtId="0" fontId="9" fillId="2" borderId="0" xfId="0" applyFont="1" applyFill="1" applyAlignment="1">
      <alignment horizontal="center" vertical="center" wrapText="1"/>
    </xf>
    <xf numFmtId="0" fontId="9" fillId="0" borderId="0" xfId="0" applyFont="1" applyAlignment="1">
      <alignment horizontal="center" vertical="center" wrapText="1"/>
    </xf>
    <xf numFmtId="0" fontId="9" fillId="0" borderId="0" xfId="1" applyFont="1" applyFill="1" applyBorder="1" applyAlignment="1">
      <alignment horizontal="center" vertical="center"/>
    </xf>
    <xf numFmtId="0" fontId="10" fillId="0" borderId="0" xfId="0" applyFont="1" applyAlignment="1">
      <alignment horizontal="center" vertical="center" wrapText="1"/>
    </xf>
    <xf numFmtId="0" fontId="10" fillId="2" borderId="0" xfId="0" applyFont="1" applyFill="1" applyAlignment="1">
      <alignment horizontal="center" vertical="center" wrapText="1"/>
    </xf>
    <xf numFmtId="0" fontId="10" fillId="0" borderId="0" xfId="0" applyFont="1" applyAlignment="1">
      <alignment horizontal="center" vertical="center"/>
    </xf>
    <xf numFmtId="9" fontId="10" fillId="0" borderId="0" xfId="0" applyNumberFormat="1" applyFont="1" applyAlignment="1">
      <alignment horizontal="center" vertical="center" wrapText="1"/>
    </xf>
    <xf numFmtId="0" fontId="10" fillId="0" borderId="0" xfId="0" applyFont="1" applyAlignment="1">
      <alignment horizontal="center" vertical="center" wrapText="1" shrinkToFit="1"/>
    </xf>
    <xf numFmtId="0" fontId="11" fillId="0" borderId="0" xfId="0" applyFont="1" applyAlignment="1">
      <alignment horizontal="center" vertical="center"/>
    </xf>
    <xf numFmtId="0" fontId="10" fillId="0" borderId="0" xfId="1" applyFont="1" applyFill="1" applyBorder="1" applyAlignment="1">
      <alignment horizontal="center" vertical="center"/>
    </xf>
    <xf numFmtId="0" fontId="12" fillId="0" borderId="0" xfId="0" applyFont="1" applyAlignment="1">
      <alignment horizontal="center" vertical="center" wrapText="1" shrinkToFit="1"/>
    </xf>
    <xf numFmtId="0" fontId="13" fillId="0" borderId="0" xfId="0" applyFont="1" applyAlignment="1">
      <alignment horizontal="center" vertical="center" wrapText="1" shrinkToFit="1"/>
    </xf>
    <xf numFmtId="20" fontId="10" fillId="0" borderId="0" xfId="0" applyNumberFormat="1" applyFont="1" applyAlignment="1">
      <alignment horizontal="center" vertical="center" wrapText="1"/>
    </xf>
    <xf numFmtId="0" fontId="14" fillId="0" borderId="0" xfId="0" applyFont="1" applyAlignment="1">
      <alignment horizontal="center" vertical="center" wrapText="1" shrinkToFit="1"/>
    </xf>
    <xf numFmtId="0" fontId="15" fillId="0" borderId="0" xfId="0" applyFont="1" applyAlignment="1">
      <alignment horizontal="center" vertical="center" wrapText="1" shrinkToFit="1"/>
    </xf>
    <xf numFmtId="0" fontId="16" fillId="0" borderId="0" xfId="0" applyFont="1" applyAlignment="1">
      <alignment horizontal="center" vertical="center" wrapText="1" shrinkToFit="1"/>
    </xf>
    <xf numFmtId="0" fontId="18" fillId="0" borderId="0" xfId="0" applyFont="1" applyAlignment="1">
      <alignment horizontal="center" vertical="center" wrapText="1" shrinkToFit="1"/>
    </xf>
    <xf numFmtId="0" fontId="19" fillId="0" borderId="0" xfId="0" applyFont="1" applyAlignment="1">
      <alignment horizontal="center" vertical="center" wrapText="1" shrinkToFit="1"/>
    </xf>
    <xf numFmtId="0" fontId="20" fillId="0" borderId="0" xfId="0" applyFont="1" applyAlignment="1">
      <alignment horizontal="center" vertical="center" wrapText="1" shrinkToFit="1"/>
    </xf>
  </cellXfs>
  <cellStyles count="2">
    <cellStyle name="Hyperlink" xfId="1" builtinId="8"/>
    <cellStyle name="Normal" xfId="0" builtinId="0"/>
  </cellStyles>
  <dxfs count="42">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strike val="0"/>
        <outline val="0"/>
        <shadow val="0"/>
        <u val="none"/>
        <vertAlign val="baseline"/>
        <sz val="11"/>
        <name val="Calibri"/>
        <family val="2"/>
        <scheme val="minor"/>
      </font>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1"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13" Type="http://schemas.microsoft.com/office/2007/relationships/slicerCache" Target="slicerCaches/slicerCache10.xml"/><Relationship Id="rId18" Type="http://schemas.microsoft.com/office/2007/relationships/slicerCache" Target="slicerCaches/slicerCache15.xml"/><Relationship Id="rId3" Type="http://schemas.openxmlformats.org/officeDocument/2006/relationships/chartsheet" Target="chartsheets/sheet2.xml"/><Relationship Id="rId21" Type="http://schemas.openxmlformats.org/officeDocument/2006/relationships/sharedStrings" Target="sharedStrings.xml"/><Relationship Id="rId7" Type="http://schemas.microsoft.com/office/2007/relationships/slicerCache" Target="slicerCaches/slicerCache4.xml"/><Relationship Id="rId12" Type="http://schemas.microsoft.com/office/2007/relationships/slicerCache" Target="slicerCaches/slicerCache9.xml"/><Relationship Id="rId17" Type="http://schemas.microsoft.com/office/2007/relationships/slicerCache" Target="slicerCaches/slicerCache14.xml"/><Relationship Id="rId25" Type="http://schemas.openxmlformats.org/officeDocument/2006/relationships/customXml" Target="../customXml/item3.xml"/><Relationship Id="rId2" Type="http://schemas.openxmlformats.org/officeDocument/2006/relationships/chartsheet" Target="chartsheets/sheet1.xml"/><Relationship Id="rId16" Type="http://schemas.microsoft.com/office/2007/relationships/slicerCache" Target="slicerCaches/slicerCache13.xml"/><Relationship Id="rId20" Type="http://schemas.openxmlformats.org/officeDocument/2006/relationships/styles" Target="styles.xml"/><Relationship Id="rId1" Type="http://schemas.openxmlformats.org/officeDocument/2006/relationships/worksheet" Target="worksheets/sheet1.xml"/><Relationship Id="rId6" Type="http://schemas.microsoft.com/office/2007/relationships/slicerCache" Target="slicerCaches/slicerCache3.xml"/><Relationship Id="rId11" Type="http://schemas.microsoft.com/office/2007/relationships/slicerCache" Target="slicerCaches/slicerCache8.xml"/><Relationship Id="rId24" Type="http://schemas.openxmlformats.org/officeDocument/2006/relationships/customXml" Target="../customXml/item2.xml"/><Relationship Id="rId5" Type="http://schemas.microsoft.com/office/2007/relationships/slicerCache" Target="slicerCaches/slicerCache2.xml"/><Relationship Id="rId15" Type="http://schemas.microsoft.com/office/2007/relationships/slicerCache" Target="slicerCaches/slicerCache12.xml"/><Relationship Id="rId23" Type="http://schemas.openxmlformats.org/officeDocument/2006/relationships/customXml" Target="../customXml/item1.xml"/><Relationship Id="rId10" Type="http://schemas.microsoft.com/office/2007/relationships/slicerCache" Target="slicerCaches/slicerCache7.xml"/><Relationship Id="rId19" Type="http://schemas.openxmlformats.org/officeDocument/2006/relationships/theme" Target="theme/theme1.xml"/><Relationship Id="rId4" Type="http://schemas.microsoft.com/office/2007/relationships/slicerCache" Target="slicerCaches/slicerCache1.xml"/><Relationship Id="rId9" Type="http://schemas.microsoft.com/office/2007/relationships/slicerCache" Target="slicerCaches/slicerCache6.xml"/><Relationship Id="rId14" Type="http://schemas.microsoft.com/office/2007/relationships/slicerCache" Target="slicerCaches/slicerCache1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0"/>
    <c:plotArea>
      <c:layout/>
      <c:barChart>
        <c:barDir val="col"/>
        <c:grouping val="clustered"/>
        <c:varyColors val="0"/>
        <c:dLbls>
          <c:showLegendKey val="0"/>
          <c:showVal val="0"/>
          <c:showCatName val="0"/>
          <c:showSerName val="0"/>
          <c:showPercent val="0"/>
          <c:showBubbleSize val="0"/>
        </c:dLbls>
        <c:gapWidth val="150"/>
        <c:axId val="1"/>
        <c:axId val="2"/>
      </c:barChart>
      <c:catAx>
        <c:axId val="1"/>
        <c:scaling>
          <c:orientation val="minMax"/>
        </c:scaling>
        <c:delete val="0"/>
        <c:axPos val="b"/>
        <c:majorTickMark val="out"/>
        <c:minorTickMark val="none"/>
        <c:tickLblPos val="nextTo"/>
        <c:crossAx val="2"/>
        <c:crosses val="autoZero"/>
        <c:auto val="1"/>
        <c:lblAlgn val="ctr"/>
        <c:lblOffset val="100"/>
        <c:noMultiLvlLbl val="0"/>
      </c:catAx>
      <c:valAx>
        <c:axId val="2"/>
        <c:scaling>
          <c:orientation val="minMax"/>
        </c:scaling>
        <c:delete val="0"/>
        <c:axPos val="l"/>
        <c:majorGridlines/>
        <c:majorTickMark val="out"/>
        <c:minorTickMark val="none"/>
        <c:tickLblPos val="nextTo"/>
        <c:crossAx val="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0"/>
    <c:plotArea>
      <c:layout/>
      <c:barChart>
        <c:barDir val="col"/>
        <c:grouping val="clustered"/>
        <c:varyColors val="0"/>
        <c:dLbls>
          <c:showLegendKey val="0"/>
          <c:showVal val="0"/>
          <c:showCatName val="0"/>
          <c:showSerName val="0"/>
          <c:showPercent val="0"/>
          <c:showBubbleSize val="0"/>
        </c:dLbls>
        <c:gapWidth val="150"/>
        <c:axId val="1"/>
        <c:axId val="2"/>
      </c:barChart>
      <c:catAx>
        <c:axId val="1"/>
        <c:scaling>
          <c:orientation val="minMax"/>
        </c:scaling>
        <c:delete val="0"/>
        <c:axPos val="b"/>
        <c:majorTickMark val="out"/>
        <c:minorTickMark val="none"/>
        <c:tickLblPos val="nextTo"/>
        <c:crossAx val="2"/>
        <c:crosses val="autoZero"/>
        <c:auto val="1"/>
        <c:lblAlgn val="ctr"/>
        <c:lblOffset val="100"/>
        <c:noMultiLvlLbl val="0"/>
      </c:catAx>
      <c:valAx>
        <c:axId val="2"/>
        <c:scaling>
          <c:orientation val="minMax"/>
        </c:scaling>
        <c:delete val="0"/>
        <c:axPos val="l"/>
        <c:majorGridlines/>
        <c:majorTickMark val="out"/>
        <c:minorTickMark val="none"/>
        <c:tickLblPos val="nextTo"/>
        <c:crossAx val="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userShapes r:id="rId1"/>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Histogram of mean longevity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of mean longevity</a:t>
          </a:r>
        </a:p>
      </cx:txPr>
    </cx:title>
    <cx:plotArea>
      <cx:plotAreaRegion>
        <cx:series layoutId="clusteredColumn" uniqueId="{43E39258-CD54-418B-969B-9E353276E7CE}" formatIdx="0">
          <cx:dataId val="0"/>
          <cx:layoutPr>
            <cx:binning intervalClosed="r">
              <cx:binSize val="25"/>
            </cx:binning>
          </cx:layoutPr>
        </cx:series>
      </cx:plotAreaRegion>
      <cx:axis id="0">
        <cx:catScaling gapWidth="0"/>
        <cx:tickLabels/>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Histogram of median longevity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of median longevity</a:t>
          </a:r>
        </a:p>
      </cx:txPr>
    </cx:title>
    <cx:plotArea>
      <cx:plotAreaRegion>
        <cx:series layoutId="clusteredColumn" uniqueId="{011D86C3-A71D-42D4-B1F3-6AE5266DBD1D}" formatIdx="0">
          <cx:dataId val="0"/>
          <cx:layoutPr>
            <cx:binning intervalClosed="r">
              <cx:binSize val="25"/>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31AE3BE-EF55-456D-990A-5F31A6762B9A}">
  <sheetPr/>
  <sheetViews>
    <sheetView zoomScale="117"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B1F4D20-B88A-4F78-80EC-3CB159FDFA5A}">
  <sheetPr/>
  <sheetViews>
    <sheetView zoomScale="117" workbookViewId="0" zoomToFit="1"/>
  </sheetViews>
  <pageMargins left="0.7" right="0.7" top="0.75" bottom="0.75" header="0.3" footer="0.3"/>
  <drawing r:id="rId1"/>
</chartsheet>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editAs="absolute">
    <xdr:from>
      <xdr:col>10</xdr:col>
      <xdr:colOff>169273</xdr:colOff>
      <xdr:row>0</xdr:row>
      <xdr:rowOff>56606</xdr:rowOff>
    </xdr:from>
    <xdr:to>
      <xdr:col>12</xdr:col>
      <xdr:colOff>190500</xdr:colOff>
      <xdr:row>2</xdr:row>
      <xdr:rowOff>1348221</xdr:rowOff>
    </xdr:to>
    <mc:AlternateContent xmlns:mc="http://schemas.openxmlformats.org/markup-compatibility/2006" xmlns:sle15="http://schemas.microsoft.com/office/drawing/2012/slicer">
      <mc:Choice Requires="sle15">
        <xdr:graphicFrame macro="">
          <xdr:nvGraphicFramePr>
            <xdr:cNvPr id="28" name="Where mice maintained">
              <a:extLst>
                <a:ext uri="{FF2B5EF4-FFF2-40B4-BE49-F238E27FC236}">
                  <a16:creationId xmlns:a16="http://schemas.microsoft.com/office/drawing/2014/main" id="{4468CD1B-8969-7CDF-08F0-502BAFB16B69}"/>
                </a:ext>
              </a:extLst>
            </xdr:cNvPr>
            <xdr:cNvGraphicFramePr/>
          </xdr:nvGraphicFramePr>
          <xdr:xfrm>
            <a:off x="0" y="0"/>
            <a:ext cx="0" cy="0"/>
          </xdr:xfrm>
          <a:graphic>
            <a:graphicData uri="http://schemas.microsoft.com/office/drawing/2010/slicer">
              <sle:slicer xmlns:sle="http://schemas.microsoft.com/office/drawing/2010/slicer" name="Where mice maintained"/>
            </a:graphicData>
          </a:graphic>
        </xdr:graphicFrame>
      </mc:Choice>
      <mc:Fallback xmlns="">
        <xdr:sp macro="" textlink="">
          <xdr:nvSpPr>
            <xdr:cNvPr id="0" name=""/>
            <xdr:cNvSpPr>
              <a:spLocks noTextEdit="1"/>
            </xdr:cNvSpPr>
          </xdr:nvSpPr>
          <xdr:spPr>
            <a:xfrm>
              <a:off x="11933464" y="68036"/>
              <a:ext cx="2190748" cy="502103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283030</xdr:colOff>
      <xdr:row>1</xdr:row>
      <xdr:rowOff>1136940</xdr:rowOff>
    </xdr:from>
    <xdr:to>
      <xdr:col>14</xdr:col>
      <xdr:colOff>111580</xdr:colOff>
      <xdr:row>2</xdr:row>
      <xdr:rowOff>220462</xdr:rowOff>
    </xdr:to>
    <mc:AlternateContent xmlns:mc="http://schemas.openxmlformats.org/markup-compatibility/2006" xmlns:sle15="http://schemas.microsoft.com/office/drawing/2012/slicer">
      <mc:Choice Requires="sle15">
        <xdr:graphicFrame macro="">
          <xdr:nvGraphicFramePr>
            <xdr:cNvPr id="29" name="First Author">
              <a:extLst>
                <a:ext uri="{FF2B5EF4-FFF2-40B4-BE49-F238E27FC236}">
                  <a16:creationId xmlns:a16="http://schemas.microsoft.com/office/drawing/2014/main" id="{232F1B22-E575-D81E-F514-CD067158BB08}"/>
                </a:ext>
              </a:extLst>
            </xdr:cNvPr>
            <xdr:cNvGraphicFramePr/>
          </xdr:nvGraphicFramePr>
          <xdr:xfrm>
            <a:off x="0" y="0"/>
            <a:ext cx="0" cy="0"/>
          </xdr:xfrm>
          <a:graphic>
            <a:graphicData uri="http://schemas.microsoft.com/office/drawing/2010/slicer">
              <sle:slicer xmlns:sle="http://schemas.microsoft.com/office/drawing/2010/slicer" name="First Author"/>
            </a:graphicData>
          </a:graphic>
        </xdr:graphicFrame>
      </mc:Choice>
      <mc:Fallback xmlns="">
        <xdr:sp macro="" textlink="">
          <xdr:nvSpPr>
            <xdr:cNvPr id="0" name=""/>
            <xdr:cNvSpPr>
              <a:spLocks noTextEdit="1"/>
            </xdr:cNvSpPr>
          </xdr:nvSpPr>
          <xdr:spPr>
            <a:xfrm>
              <a:off x="14203137" y="2699658"/>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250100</xdr:colOff>
      <xdr:row>0</xdr:row>
      <xdr:rowOff>95251</xdr:rowOff>
    </xdr:from>
    <xdr:to>
      <xdr:col>14</xdr:col>
      <xdr:colOff>95795</xdr:colOff>
      <xdr:row>1</xdr:row>
      <xdr:rowOff>1041418</xdr:rowOff>
    </xdr:to>
    <mc:AlternateContent xmlns:mc="http://schemas.openxmlformats.org/markup-compatibility/2006" xmlns:sle15="http://schemas.microsoft.com/office/drawing/2012/slicer">
      <mc:Choice Requires="sle15">
        <xdr:graphicFrame macro="">
          <xdr:nvGraphicFramePr>
            <xdr:cNvPr id="30" name="Last Author">
              <a:extLst>
                <a:ext uri="{FF2B5EF4-FFF2-40B4-BE49-F238E27FC236}">
                  <a16:creationId xmlns:a16="http://schemas.microsoft.com/office/drawing/2014/main" id="{BCE100F3-3801-906B-98CB-D9EC7D50F463}"/>
                </a:ext>
              </a:extLst>
            </xdr:cNvPr>
            <xdr:cNvGraphicFramePr/>
          </xdr:nvGraphicFramePr>
          <xdr:xfrm>
            <a:off x="0" y="0"/>
            <a:ext cx="0" cy="0"/>
          </xdr:xfrm>
          <a:graphic>
            <a:graphicData uri="http://schemas.microsoft.com/office/drawing/2010/slicer">
              <sle:slicer xmlns:sle="http://schemas.microsoft.com/office/drawing/2010/slicer" name="Last Author"/>
            </a:graphicData>
          </a:graphic>
        </xdr:graphicFrame>
      </mc:Choice>
      <mc:Fallback xmlns="">
        <xdr:sp macro="" textlink="">
          <xdr:nvSpPr>
            <xdr:cNvPr id="0" name=""/>
            <xdr:cNvSpPr>
              <a:spLocks noTextEdit="1"/>
            </xdr:cNvSpPr>
          </xdr:nvSpPr>
          <xdr:spPr>
            <a:xfrm>
              <a:off x="14175922" y="95251"/>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134986</xdr:colOff>
      <xdr:row>0</xdr:row>
      <xdr:rowOff>93072</xdr:rowOff>
    </xdr:from>
    <xdr:to>
      <xdr:col>15</xdr:col>
      <xdr:colOff>859974</xdr:colOff>
      <xdr:row>1</xdr:row>
      <xdr:rowOff>1062099</xdr:rowOff>
    </xdr:to>
    <mc:AlternateContent xmlns:mc="http://schemas.openxmlformats.org/markup-compatibility/2006" xmlns:sle15="http://schemas.microsoft.com/office/drawing/2012/slicer">
      <mc:Choice Requires="sle15">
        <xdr:graphicFrame macro="">
          <xdr:nvGraphicFramePr>
            <xdr:cNvPr id="31" name="Year mice born">
              <a:extLst>
                <a:ext uri="{FF2B5EF4-FFF2-40B4-BE49-F238E27FC236}">
                  <a16:creationId xmlns:a16="http://schemas.microsoft.com/office/drawing/2014/main" id="{0D749C22-4151-ADED-8B39-DAB79D23B680}"/>
                </a:ext>
              </a:extLst>
            </xdr:cNvPr>
            <xdr:cNvGraphicFramePr/>
          </xdr:nvGraphicFramePr>
          <xdr:xfrm>
            <a:off x="0" y="0"/>
            <a:ext cx="0" cy="0"/>
          </xdr:xfrm>
          <a:graphic>
            <a:graphicData uri="http://schemas.microsoft.com/office/drawing/2010/slicer">
              <sle:slicer xmlns:sle="http://schemas.microsoft.com/office/drawing/2010/slicer" name="Year mice born"/>
            </a:graphicData>
          </a:graphic>
        </xdr:graphicFrame>
      </mc:Choice>
      <mc:Fallback xmlns="">
        <xdr:sp macro="" textlink="">
          <xdr:nvSpPr>
            <xdr:cNvPr id="0" name=""/>
            <xdr:cNvSpPr>
              <a:spLocks noTextEdit="1"/>
            </xdr:cNvSpPr>
          </xdr:nvSpPr>
          <xdr:spPr>
            <a:xfrm>
              <a:off x="16040103" y="10069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20</xdr:col>
      <xdr:colOff>203168</xdr:colOff>
      <xdr:row>0</xdr:row>
      <xdr:rowOff>114299</xdr:rowOff>
    </xdr:from>
    <xdr:to>
      <xdr:col>21</xdr:col>
      <xdr:colOff>939833</xdr:colOff>
      <xdr:row>1</xdr:row>
      <xdr:rowOff>1083326</xdr:rowOff>
    </xdr:to>
    <mc:AlternateContent xmlns:mc="http://schemas.openxmlformats.org/markup-compatibility/2006" xmlns:sle15="http://schemas.microsoft.com/office/drawing/2012/slicer">
      <mc:Choice Requires="sle15">
        <xdr:graphicFrame macro="">
          <xdr:nvGraphicFramePr>
            <xdr:cNvPr id="32" name="Year mice died">
              <a:extLst>
                <a:ext uri="{FF2B5EF4-FFF2-40B4-BE49-F238E27FC236}">
                  <a16:creationId xmlns:a16="http://schemas.microsoft.com/office/drawing/2014/main" id="{0B3C54D5-07C4-1EB8-C6EA-54F3BA62F9F5}"/>
                </a:ext>
              </a:extLst>
            </xdr:cNvPr>
            <xdr:cNvGraphicFramePr/>
          </xdr:nvGraphicFramePr>
          <xdr:xfrm>
            <a:off x="0" y="0"/>
            <a:ext cx="0" cy="0"/>
          </xdr:xfrm>
          <a:graphic>
            <a:graphicData uri="http://schemas.microsoft.com/office/drawing/2010/slicer">
              <sle:slicer xmlns:sle="http://schemas.microsoft.com/office/drawing/2010/slicer" name="Year mice died"/>
            </a:graphicData>
          </a:graphic>
        </xdr:graphicFrame>
      </mc:Choice>
      <mc:Fallback xmlns="">
        <xdr:sp macro="" textlink="">
          <xdr:nvSpPr>
            <xdr:cNvPr id="0" name=""/>
            <xdr:cNvSpPr>
              <a:spLocks noTextEdit="1"/>
            </xdr:cNvSpPr>
          </xdr:nvSpPr>
          <xdr:spPr>
            <a:xfrm>
              <a:off x="21703394" y="114299"/>
              <a:ext cx="1768928"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231322</xdr:colOff>
      <xdr:row>2</xdr:row>
      <xdr:rowOff>37580</xdr:rowOff>
    </xdr:from>
    <xdr:to>
      <xdr:col>23</xdr:col>
      <xdr:colOff>597477</xdr:colOff>
      <xdr:row>2</xdr:row>
      <xdr:rowOff>964499</xdr:rowOff>
    </xdr:to>
    <mc:AlternateContent xmlns:mc="http://schemas.openxmlformats.org/markup-compatibility/2006" xmlns:sle15="http://schemas.microsoft.com/office/drawing/2012/slicer">
      <mc:Choice Requires="sle15">
        <xdr:graphicFrame macro="">
          <xdr:nvGraphicFramePr>
            <xdr:cNvPr id="33" name="Year paper published">
              <a:extLst>
                <a:ext uri="{FF2B5EF4-FFF2-40B4-BE49-F238E27FC236}">
                  <a16:creationId xmlns:a16="http://schemas.microsoft.com/office/drawing/2014/main" id="{5D09F46E-8ED1-59B1-ABB0-79F1152BA96D}"/>
                </a:ext>
              </a:extLst>
            </xdr:cNvPr>
            <xdr:cNvGraphicFramePr/>
          </xdr:nvGraphicFramePr>
          <xdr:xfrm>
            <a:off x="0" y="0"/>
            <a:ext cx="0" cy="0"/>
          </xdr:xfrm>
          <a:graphic>
            <a:graphicData uri="http://schemas.microsoft.com/office/drawing/2010/slicer">
              <sle:slicer xmlns:sle="http://schemas.microsoft.com/office/drawing/2010/slicer" name="Year paper published"/>
            </a:graphicData>
          </a:graphic>
        </xdr:graphicFrame>
      </mc:Choice>
      <mc:Fallback xmlns="">
        <xdr:sp macro="" textlink="">
          <xdr:nvSpPr>
            <xdr:cNvPr id="0" name=""/>
            <xdr:cNvSpPr>
              <a:spLocks noTextEdit="1"/>
            </xdr:cNvSpPr>
          </xdr:nvSpPr>
          <xdr:spPr>
            <a:xfrm>
              <a:off x="14155140" y="5041668"/>
              <a:ext cx="11016837" cy="92691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22</xdr:col>
      <xdr:colOff>47774</xdr:colOff>
      <xdr:row>0</xdr:row>
      <xdr:rowOff>114296</xdr:rowOff>
    </xdr:from>
    <xdr:to>
      <xdr:col>23</xdr:col>
      <xdr:colOff>503316</xdr:colOff>
      <xdr:row>0</xdr:row>
      <xdr:rowOff>1238347</xdr:rowOff>
    </xdr:to>
    <mc:AlternateContent xmlns:mc="http://schemas.openxmlformats.org/markup-compatibility/2006" xmlns:sle15="http://schemas.microsoft.com/office/drawing/2012/slicer">
      <mc:Choice Requires="sle15">
        <xdr:graphicFrame macro="">
          <xdr:nvGraphicFramePr>
            <xdr:cNvPr id="34" name="Paper type">
              <a:extLst>
                <a:ext uri="{FF2B5EF4-FFF2-40B4-BE49-F238E27FC236}">
                  <a16:creationId xmlns:a16="http://schemas.microsoft.com/office/drawing/2014/main" id="{54CB63E9-268E-7FDC-ADFB-03BAA9F4DE88}"/>
                </a:ext>
              </a:extLst>
            </xdr:cNvPr>
            <xdr:cNvGraphicFramePr/>
          </xdr:nvGraphicFramePr>
          <xdr:xfrm>
            <a:off x="0" y="0"/>
            <a:ext cx="0" cy="0"/>
          </xdr:xfrm>
          <a:graphic>
            <a:graphicData uri="http://schemas.microsoft.com/office/drawing/2010/slicer">
              <sle:slicer xmlns:sle="http://schemas.microsoft.com/office/drawing/2010/slicer" name="Paper type"/>
            </a:graphicData>
          </a:graphic>
        </xdr:graphicFrame>
      </mc:Choice>
      <mc:Fallback xmlns="">
        <xdr:sp macro="" textlink="">
          <xdr:nvSpPr>
            <xdr:cNvPr id="0" name=""/>
            <xdr:cNvSpPr>
              <a:spLocks noTextEdit="1"/>
            </xdr:cNvSpPr>
          </xdr:nvSpPr>
          <xdr:spPr>
            <a:xfrm>
              <a:off x="23567572" y="114296"/>
              <a:ext cx="1485900" cy="113755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18</xdr:col>
      <xdr:colOff>77387</xdr:colOff>
      <xdr:row>0</xdr:row>
      <xdr:rowOff>93618</xdr:rowOff>
    </xdr:from>
    <xdr:to>
      <xdr:col>20</xdr:col>
      <xdr:colOff>126422</xdr:colOff>
      <xdr:row>1</xdr:row>
      <xdr:rowOff>215735</xdr:rowOff>
    </xdr:to>
    <mc:AlternateContent xmlns:mc="http://schemas.openxmlformats.org/markup-compatibility/2006" xmlns:sle15="http://schemas.microsoft.com/office/drawing/2012/slicer">
      <mc:Choice Requires="sle15">
        <xdr:graphicFrame macro="">
          <xdr:nvGraphicFramePr>
            <xdr:cNvPr id="35" name="Main topic">
              <a:extLst>
                <a:ext uri="{FF2B5EF4-FFF2-40B4-BE49-F238E27FC236}">
                  <a16:creationId xmlns:a16="http://schemas.microsoft.com/office/drawing/2014/main" id="{3E8F565D-56A7-1358-7768-CE191908EADC}"/>
                </a:ext>
              </a:extLst>
            </xdr:cNvPr>
            <xdr:cNvGraphicFramePr/>
          </xdr:nvGraphicFramePr>
          <xdr:xfrm>
            <a:off x="0" y="0"/>
            <a:ext cx="0" cy="0"/>
          </xdr:xfrm>
          <a:graphic>
            <a:graphicData uri="http://schemas.microsoft.com/office/drawing/2010/slicer">
              <sle:slicer xmlns:sle="http://schemas.microsoft.com/office/drawing/2010/slicer" name="Main topic"/>
            </a:graphicData>
          </a:graphic>
        </xdr:graphicFrame>
      </mc:Choice>
      <mc:Fallback xmlns="">
        <xdr:sp macro="" textlink="">
          <xdr:nvSpPr>
            <xdr:cNvPr id="0" name=""/>
            <xdr:cNvSpPr>
              <a:spLocks noTextEdit="1"/>
            </xdr:cNvSpPr>
          </xdr:nvSpPr>
          <xdr:spPr>
            <a:xfrm>
              <a:off x="19809278" y="108858"/>
              <a:ext cx="1828800" cy="164646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511357</xdr:colOff>
      <xdr:row>0</xdr:row>
      <xdr:rowOff>108857</xdr:rowOff>
    </xdr:from>
    <xdr:to>
      <xdr:col>10</xdr:col>
      <xdr:colOff>27216</xdr:colOff>
      <xdr:row>2</xdr:row>
      <xdr:rowOff>1331893</xdr:rowOff>
    </xdr:to>
    <mc:AlternateContent xmlns:mc="http://schemas.openxmlformats.org/markup-compatibility/2006" xmlns:sle15="http://schemas.microsoft.com/office/drawing/2012/slicer">
      <mc:Choice Requires="sle15">
        <xdr:graphicFrame macro="">
          <xdr:nvGraphicFramePr>
            <xdr:cNvPr id="36" name="Strain">
              <a:extLst>
                <a:ext uri="{FF2B5EF4-FFF2-40B4-BE49-F238E27FC236}">
                  <a16:creationId xmlns:a16="http://schemas.microsoft.com/office/drawing/2014/main" id="{C9F894AF-C288-09BB-A41D-67290D1EBF3F}"/>
                </a:ext>
              </a:extLst>
            </xdr:cNvPr>
            <xdr:cNvGraphicFramePr/>
          </xdr:nvGraphicFramePr>
          <xdr:xfrm>
            <a:off x="0" y="0"/>
            <a:ext cx="0" cy="0"/>
          </xdr:xfrm>
          <a:graphic>
            <a:graphicData uri="http://schemas.microsoft.com/office/drawing/2010/slicer">
              <sle:slicer xmlns:sle="http://schemas.microsoft.com/office/drawing/2010/slicer" name="Strain"/>
            </a:graphicData>
          </a:graphic>
        </xdr:graphicFrame>
      </mc:Choice>
      <mc:Fallback xmlns="">
        <xdr:sp macro="" textlink="">
          <xdr:nvSpPr>
            <xdr:cNvPr id="0" name=""/>
            <xdr:cNvSpPr>
              <a:spLocks noTextEdit="1"/>
            </xdr:cNvSpPr>
          </xdr:nvSpPr>
          <xdr:spPr>
            <a:xfrm>
              <a:off x="511357" y="108857"/>
              <a:ext cx="11272430" cy="623207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22</xdr:col>
      <xdr:colOff>14845</xdr:colOff>
      <xdr:row>0</xdr:row>
      <xdr:rowOff>1299853</xdr:rowOff>
    </xdr:from>
    <xdr:to>
      <xdr:col>23</xdr:col>
      <xdr:colOff>87779</xdr:colOff>
      <xdr:row>1</xdr:row>
      <xdr:rowOff>1001412</xdr:rowOff>
    </xdr:to>
    <mc:AlternateContent xmlns:mc="http://schemas.openxmlformats.org/markup-compatibility/2006" xmlns:sle15="http://schemas.microsoft.com/office/drawing/2012/slicer">
      <mc:Choice Requires="sle15">
        <xdr:graphicFrame macro="">
          <xdr:nvGraphicFramePr>
            <xdr:cNvPr id="37" name="Sex">
              <a:extLst>
                <a:ext uri="{FF2B5EF4-FFF2-40B4-BE49-F238E27FC236}">
                  <a16:creationId xmlns:a16="http://schemas.microsoft.com/office/drawing/2014/main" id="{A2BFECED-9B7E-01CC-5313-04A64B30F079}"/>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23540358" y="1298121"/>
              <a:ext cx="1091292" cy="127362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18</xdr:col>
      <xdr:colOff>121746</xdr:colOff>
      <xdr:row>1</xdr:row>
      <xdr:rowOff>305271</xdr:rowOff>
    </xdr:from>
    <xdr:to>
      <xdr:col>20</xdr:col>
      <xdr:colOff>153636</xdr:colOff>
      <xdr:row>1</xdr:row>
      <xdr:rowOff>2873210</xdr:rowOff>
    </xdr:to>
    <mc:AlternateContent xmlns:mc="http://schemas.openxmlformats.org/markup-compatibility/2006" xmlns:sle15="http://schemas.microsoft.com/office/drawing/2012/slicer">
      <mc:Choice Requires="sle15">
        <xdr:graphicFrame macro="">
          <xdr:nvGraphicFramePr>
            <xdr:cNvPr id="38" name="Age started">
              <a:extLst>
                <a:ext uri="{FF2B5EF4-FFF2-40B4-BE49-F238E27FC236}">
                  <a16:creationId xmlns:a16="http://schemas.microsoft.com/office/drawing/2014/main" id="{7554E306-C013-BD69-039D-77654E8AB8DF}"/>
                </a:ext>
              </a:extLst>
            </xdr:cNvPr>
            <xdr:cNvGraphicFramePr/>
          </xdr:nvGraphicFramePr>
          <xdr:xfrm>
            <a:off x="0" y="0"/>
            <a:ext cx="0" cy="0"/>
          </xdr:xfrm>
          <a:graphic>
            <a:graphicData uri="http://schemas.microsoft.com/office/drawing/2010/slicer">
              <sle:slicer xmlns:sle="http://schemas.microsoft.com/office/drawing/2010/slicer" name="Age started"/>
            </a:graphicData>
          </a:graphic>
        </xdr:graphicFrame>
      </mc:Choice>
      <mc:Fallback xmlns="">
        <xdr:sp macro="" textlink="">
          <xdr:nvSpPr>
            <xdr:cNvPr id="0" name=""/>
            <xdr:cNvSpPr>
              <a:spLocks noTextEdit="1"/>
            </xdr:cNvSpPr>
          </xdr:nvSpPr>
          <xdr:spPr>
            <a:xfrm>
              <a:off x="19842207" y="1844857"/>
              <a:ext cx="1823085" cy="259107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856704</xdr:colOff>
      <xdr:row>0</xdr:row>
      <xdr:rowOff>135527</xdr:rowOff>
    </xdr:from>
    <xdr:to>
      <xdr:col>17</xdr:col>
      <xdr:colOff>678129</xdr:colOff>
      <xdr:row>2</xdr:row>
      <xdr:rowOff>270535</xdr:rowOff>
    </xdr:to>
    <mc:AlternateContent xmlns:mc="http://schemas.openxmlformats.org/markup-compatibility/2006" xmlns:sle15="http://schemas.microsoft.com/office/drawing/2012/slicer">
      <mc:Choice Requires="sle15">
        <xdr:graphicFrame macro="">
          <xdr:nvGraphicFramePr>
            <xdr:cNvPr id="39" name="Intervention">
              <a:extLst>
                <a:ext uri="{FF2B5EF4-FFF2-40B4-BE49-F238E27FC236}">
                  <a16:creationId xmlns:a16="http://schemas.microsoft.com/office/drawing/2014/main" id="{2A943AC7-C218-EE03-6566-70914697FC97}"/>
                </a:ext>
              </a:extLst>
            </xdr:cNvPr>
            <xdr:cNvGraphicFramePr/>
          </xdr:nvGraphicFramePr>
          <xdr:xfrm>
            <a:off x="0" y="0"/>
            <a:ext cx="0" cy="0"/>
          </xdr:xfrm>
          <a:graphic>
            <a:graphicData uri="http://schemas.microsoft.com/office/drawing/2010/slicer">
              <sle:slicer xmlns:sle="http://schemas.microsoft.com/office/drawing/2010/slicer" name="Intervention"/>
            </a:graphicData>
          </a:graphic>
        </xdr:graphicFrame>
      </mc:Choice>
      <mc:Fallback xmlns="">
        <xdr:sp macro="" textlink="">
          <xdr:nvSpPr>
            <xdr:cNvPr id="0" name=""/>
            <xdr:cNvSpPr>
              <a:spLocks noTextEdit="1"/>
            </xdr:cNvSpPr>
          </xdr:nvSpPr>
          <xdr:spPr>
            <a:xfrm>
              <a:off x="17877063" y="127907"/>
              <a:ext cx="1828800" cy="430802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22</xdr:col>
      <xdr:colOff>90770</xdr:colOff>
      <xdr:row>1</xdr:row>
      <xdr:rowOff>1355891</xdr:rowOff>
    </xdr:from>
    <xdr:to>
      <xdr:col>23</xdr:col>
      <xdr:colOff>787974</xdr:colOff>
      <xdr:row>1</xdr:row>
      <xdr:rowOff>2670339</xdr:rowOff>
    </xdr:to>
    <mc:AlternateContent xmlns:mc="http://schemas.openxmlformats.org/markup-compatibility/2006" xmlns:sle15="http://schemas.microsoft.com/office/drawing/2012/slicer">
      <mc:Choice Requires="sle15">
        <xdr:graphicFrame macro="">
          <xdr:nvGraphicFramePr>
            <xdr:cNvPr id="40" name="Individual data available">
              <a:extLst>
                <a:ext uri="{FF2B5EF4-FFF2-40B4-BE49-F238E27FC236}">
                  <a16:creationId xmlns:a16="http://schemas.microsoft.com/office/drawing/2014/main" id="{B9658BE7-A506-8202-1EB5-2E47B796C75C}"/>
                </a:ext>
              </a:extLst>
            </xdr:cNvPr>
            <xdr:cNvGraphicFramePr/>
          </xdr:nvGraphicFramePr>
          <xdr:xfrm>
            <a:off x="0" y="0"/>
            <a:ext cx="0" cy="0"/>
          </xdr:xfrm>
          <a:graphic>
            <a:graphicData uri="http://schemas.microsoft.com/office/drawing/2010/slicer">
              <sle:slicer xmlns:sle="http://schemas.microsoft.com/office/drawing/2010/slicer" name="Individual data available"/>
            </a:graphicData>
          </a:graphic>
        </xdr:graphicFrame>
      </mc:Choice>
      <mc:Fallback xmlns="">
        <xdr:sp macro="" textlink="">
          <xdr:nvSpPr>
            <xdr:cNvPr id="0" name=""/>
            <xdr:cNvSpPr>
              <a:spLocks noTextEdit="1"/>
            </xdr:cNvSpPr>
          </xdr:nvSpPr>
          <xdr:spPr>
            <a:xfrm>
              <a:off x="23660815" y="2913661"/>
              <a:ext cx="1701659" cy="1314448"/>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173900</xdr:colOff>
      <xdr:row>1</xdr:row>
      <xdr:rowOff>1114352</xdr:rowOff>
    </xdr:from>
    <xdr:to>
      <xdr:col>15</xdr:col>
      <xdr:colOff>898888</xdr:colOff>
      <xdr:row>2</xdr:row>
      <xdr:rowOff>149705</xdr:rowOff>
    </xdr:to>
    <mc:AlternateContent xmlns:mc="http://schemas.openxmlformats.org/markup-compatibility/2006" xmlns:sle15="http://schemas.microsoft.com/office/drawing/2012/slicer">
      <mc:Choice Requires="sle15">
        <xdr:graphicFrame macro="">
          <xdr:nvGraphicFramePr>
            <xdr:cNvPr id="42" name="Diet">
              <a:extLst>
                <a:ext uri="{FF2B5EF4-FFF2-40B4-BE49-F238E27FC236}">
                  <a16:creationId xmlns:a16="http://schemas.microsoft.com/office/drawing/2014/main" id="{2A9867C5-7290-30DE-1CDA-DE78FEF27C9B}"/>
                </a:ext>
              </a:extLst>
            </xdr:cNvPr>
            <xdr:cNvGraphicFramePr/>
          </xdr:nvGraphicFramePr>
          <xdr:xfrm>
            <a:off x="0" y="0"/>
            <a:ext cx="0" cy="0"/>
          </xdr:xfrm>
          <a:graphic>
            <a:graphicData uri="http://schemas.microsoft.com/office/drawing/2010/slicer">
              <sle:slicer xmlns:sle="http://schemas.microsoft.com/office/drawing/2010/slicer" name="Diet"/>
            </a:graphicData>
          </a:graphic>
        </xdr:graphicFrame>
      </mc:Choice>
      <mc:Fallback xmlns="">
        <xdr:sp macro="" textlink="">
          <xdr:nvSpPr>
            <xdr:cNvPr id="0" name=""/>
            <xdr:cNvSpPr>
              <a:spLocks noTextEdit="1"/>
            </xdr:cNvSpPr>
          </xdr:nvSpPr>
          <xdr:spPr>
            <a:xfrm>
              <a:off x="16566697" y="2667273"/>
              <a:ext cx="1854381" cy="247405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20</xdr:col>
      <xdr:colOff>243445</xdr:colOff>
      <xdr:row>1</xdr:row>
      <xdr:rowOff>1077339</xdr:rowOff>
    </xdr:from>
    <xdr:to>
      <xdr:col>22</xdr:col>
      <xdr:colOff>51956</xdr:colOff>
      <xdr:row>1</xdr:row>
      <xdr:rowOff>3021256</xdr:rowOff>
    </xdr:to>
    <mc:AlternateContent xmlns:mc="http://schemas.openxmlformats.org/markup-compatibility/2006" xmlns:sle15="http://schemas.microsoft.com/office/drawing/2012/slicer">
      <mc:Choice Requires="sle15">
        <xdr:graphicFrame macro="">
          <xdr:nvGraphicFramePr>
            <xdr:cNvPr id="43" name="Day-night cycle">
              <a:extLst>
                <a:ext uri="{FF2B5EF4-FFF2-40B4-BE49-F238E27FC236}">
                  <a16:creationId xmlns:a16="http://schemas.microsoft.com/office/drawing/2014/main" id="{59F2BC3E-09F5-DF5D-D72C-F4D5FB839E29}"/>
                </a:ext>
              </a:extLst>
            </xdr:cNvPr>
            <xdr:cNvGraphicFramePr/>
          </xdr:nvGraphicFramePr>
          <xdr:xfrm>
            <a:off x="0" y="0"/>
            <a:ext cx="0" cy="0"/>
          </xdr:xfrm>
          <a:graphic>
            <a:graphicData uri="http://schemas.microsoft.com/office/drawing/2010/slicer">
              <sle:slicer xmlns:sle="http://schemas.microsoft.com/office/drawing/2010/slicer" name="Day-night cycle"/>
            </a:graphicData>
          </a:graphic>
        </xdr:graphicFrame>
      </mc:Choice>
      <mc:Fallback xmlns="">
        <xdr:sp macro="" textlink="">
          <xdr:nvSpPr>
            <xdr:cNvPr id="0" name=""/>
            <xdr:cNvSpPr>
              <a:spLocks noTextEdit="1"/>
            </xdr:cNvSpPr>
          </xdr:nvSpPr>
          <xdr:spPr>
            <a:xfrm>
              <a:off x="21755100" y="2634342"/>
              <a:ext cx="1828800" cy="196487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absoluteAnchor>
    <xdr:pos x="0" y="0"/>
    <xdr:ext cx="8694615" cy="6301154"/>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E46A357-B89D-666A-83A1-14272E49AF50}"/>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graphicFrame macro="">
          <xdr:nvGraphicFramePr>
            <xdr:cNvPr id="0" nam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mc:Fallback>
    </mc:AlternateContent>
    <xdr:clientData/>
  </xdr:absoluteAnchor>
</xdr:wsDr>
</file>

<file path=xl/drawings/drawing3.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 name="Rectangle 1">
          <a:extLst xmlns:a="http://schemas.openxmlformats.org/drawingml/2006/main">
            <a:ext uri="{FF2B5EF4-FFF2-40B4-BE49-F238E27FC236}">
              <a16:creationId xmlns:a16="http://schemas.microsoft.com/office/drawing/2014/main" id="{4F4A5C17-E659-086D-8A24-310336D19D4D}"/>
            </a:ext>
          </a:extLst>
        </cdr:cNvPr>
        <cdr:cNvSpPr>
          <a:spLocks xmlns:a="http://schemas.openxmlformats.org/drawingml/2006/main" noTextEdit="1"/>
        </cdr:cNvSpPr>
      </cdr:nvSpPr>
      <cdr:spPr>
        <a:xfrm xmlns:a="http://schemas.openxmlformats.org/drawingml/2006/main">
          <a:off x="0" y="0"/>
          <a:ext cx="8694615" cy="6301154"/>
        </a:xfrm>
        <a:prstGeom xmlns:a="http://schemas.openxmlformats.org/drawingml/2006/main" prst="rect">
          <a:avLst/>
        </a:prstGeom>
        <a:solidFill xmlns:a="http://schemas.openxmlformats.org/drawingml/2006/main">
          <a:prstClr val="white"/>
        </a:solidFill>
        <a:ln xmlns:a="http://schemas.openxmlformats.org/drawingml/2006/main" w="1">
          <a:solidFill>
            <a:prstClr val="green"/>
          </a:solidFill>
        </a:ln>
      </cdr:spPr>
      <cdr:txBody>
        <a:bodyPr xmlns:a="http://schemas.openxmlformats.org/drawingml/2006/main" vertOverflow="clip" horzOverflow="clip"/>
        <a:lstStyle xmlns:a="http://schemas.openxmlformats.org/drawingml/2006/main"/>
        <a:p xmlns:a="http://schemas.openxmlformats.org/drawingml/2006/main">
          <a:r>
            <a:rPr lang="en-US" sz="1100"/>
            <a:t>This chart isn't available in your version of Excel.
Editing this shape or saving this workbook into a different file format will permanently break the chart.</a:t>
          </a:r>
        </a:p>
      </cdr:txBody>
    </cdr:sp>
  </cdr:relSizeAnchor>
</c:userShapes>
</file>

<file path=xl/drawings/drawing4.xml><?xml version="1.0" encoding="utf-8"?>
<xdr:wsDr xmlns:xdr="http://schemas.openxmlformats.org/drawingml/2006/spreadsheetDrawing" xmlns:a="http://schemas.openxmlformats.org/drawingml/2006/main">
  <xdr:absoluteAnchor>
    <xdr:pos x="0" y="0"/>
    <xdr:ext cx="8694615" cy="6301154"/>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DC71B81-E2CC-39CB-CA26-CF812333D5D9}"/>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graphicFrame macro="">
          <xdr:nvGraphicFramePr>
            <xdr:cNvPr id="0" nam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mc:Fallback>
    </mc:AlternateContent>
    <xdr:clientData/>
  </xdr:absoluteAnchor>
</xdr:wsDr>
</file>

<file path=xl/drawings/drawing5.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 name="Rectangle 1">
          <a:extLst xmlns:a="http://schemas.openxmlformats.org/drawingml/2006/main">
            <a:ext uri="{FF2B5EF4-FFF2-40B4-BE49-F238E27FC236}">
              <a16:creationId xmlns:a16="http://schemas.microsoft.com/office/drawing/2014/main" id="{07C070C6-4091-B0D0-CEFE-6B7292BA9FC3}"/>
            </a:ext>
          </a:extLst>
        </cdr:cNvPr>
        <cdr:cNvSpPr>
          <a:spLocks xmlns:a="http://schemas.openxmlformats.org/drawingml/2006/main" noTextEdit="1"/>
        </cdr:cNvSpPr>
      </cdr:nvSpPr>
      <cdr:spPr>
        <a:xfrm xmlns:a="http://schemas.openxmlformats.org/drawingml/2006/main">
          <a:off x="0" y="0"/>
          <a:ext cx="8694615" cy="6301154"/>
        </a:xfrm>
        <a:prstGeom xmlns:a="http://schemas.openxmlformats.org/drawingml/2006/main" prst="rect">
          <a:avLst/>
        </a:prstGeom>
        <a:solidFill xmlns:a="http://schemas.openxmlformats.org/drawingml/2006/main">
          <a:prstClr val="white"/>
        </a:solidFill>
        <a:ln xmlns:a="http://schemas.openxmlformats.org/drawingml/2006/main" w="1">
          <a:solidFill>
            <a:prstClr val="green"/>
          </a:solidFill>
        </a:ln>
      </cdr:spPr>
      <cdr:txBody>
        <a:bodyPr xmlns:a="http://schemas.openxmlformats.org/drawingml/2006/main" vertOverflow="clip" horzOverflow="clip"/>
        <a:lstStyle xmlns:a="http://schemas.openxmlformats.org/drawingml/2006/main"/>
        <a:p xmlns:a="http://schemas.openxmlformats.org/drawingml/2006/main">
          <a:r>
            <a:rPr lang="en-US" sz="1100"/>
            <a:t>This chart isn't available in your version of Excel.
Editing this shape or saving this workbook into a different file format will permanently break the chart.</a:t>
          </a:r>
        </a:p>
      </cdr:txBody>
    </cdr:sp>
  </cdr:relSizeAnchor>
</c:userShape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here_mice_maintained" xr10:uid="{FBB1C5EE-F920-4EA3-BCAD-2DFEA40C9C6D}" sourceName="Where mice maintained">
  <extLst>
    <x:ext xmlns:x15="http://schemas.microsoft.com/office/spreadsheetml/2010/11/main" uri="{2F2917AC-EB37-4324-AD4E-5DD8C200BD13}">
      <x15:tableSlicerCache tableId="1" column="2"/>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A969AAAA-9B95-4F8F-89CB-088AA788B6D6}" sourceName="Sex">
  <extLst>
    <x:ext xmlns:x15="http://schemas.microsoft.com/office/spreadsheetml/2010/11/main" uri="{2F2917AC-EB37-4324-AD4E-5DD8C200BD13}">
      <x15:tableSlicerCache tableId="1" column="27"/>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started" xr10:uid="{3ED757E0-64FA-479C-BCE1-556DE57705DD}" sourceName="Age started">
  <extLst>
    <x:ext xmlns:x15="http://schemas.microsoft.com/office/spreadsheetml/2010/11/main" uri="{2F2917AC-EB37-4324-AD4E-5DD8C200BD13}">
      <x15:tableSlicerCache tableId="1" column="9"/>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tervention" xr10:uid="{BED0261A-6197-453E-B75B-561E60877055}" sourceName="Intervention">
  <extLst>
    <x:ext xmlns:x15="http://schemas.microsoft.com/office/spreadsheetml/2010/11/main" uri="{2F2917AC-EB37-4324-AD4E-5DD8C200BD13}">
      <x15:tableSlicerCache tableId="1" column="10"/>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ividual_data_available" xr10:uid="{71578AE8-060A-4363-930C-D191E7B4A57D}" sourceName="Individual data available">
  <extLst>
    <x:ext xmlns:x15="http://schemas.microsoft.com/office/spreadsheetml/2010/11/main" uri="{2F2917AC-EB37-4324-AD4E-5DD8C200BD13}">
      <x15:tableSlicerCache tableId="1" column="18"/>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et" xr10:uid="{EFFE62F6-F0AA-461E-A46C-0CA03284AA8A}" sourceName="Diet">
  <extLst>
    <x:ext xmlns:x15="http://schemas.microsoft.com/office/spreadsheetml/2010/11/main" uri="{2F2917AC-EB37-4324-AD4E-5DD8C200BD13}">
      <x15:tableSlicerCache tableId="1" column="41"/>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ight_cycle" xr10:uid="{819CA2EA-C690-484D-A9B9-F4146995CF53}" sourceName="Day-night cycle">
  <extLst>
    <x:ext xmlns:x15="http://schemas.microsoft.com/office/spreadsheetml/2010/11/main" uri="{2F2917AC-EB37-4324-AD4E-5DD8C200BD13}">
      <x15:tableSlicerCache tableId="1" column="4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rst_Author" xr10:uid="{7F1A6B75-C99A-4F27-AA1C-7A58C5BBF6E1}" sourceName="First Author">
  <extLst>
    <x:ext xmlns:x15="http://schemas.microsoft.com/office/spreadsheetml/2010/11/main" uri="{2F2917AC-EB37-4324-AD4E-5DD8C200BD13}">
      <x15:tableSlicerCache tableId="1"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st_Author" xr10:uid="{734F19B1-6749-4519-9D15-C25F33C3F3B6}" sourceName="Last Author">
  <extLst>
    <x:ext xmlns:x15="http://schemas.microsoft.com/office/spreadsheetml/2010/11/main" uri="{2F2917AC-EB37-4324-AD4E-5DD8C200BD13}">
      <x15:tableSlicerCache tableId="1" column="4"/>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mice_born" xr10:uid="{FAFD13B7-3680-4C83-BE9C-6FF3993A5192}" sourceName="Year mice born">
  <extLst>
    <x:ext xmlns:x15="http://schemas.microsoft.com/office/spreadsheetml/2010/11/main" uri="{2F2917AC-EB37-4324-AD4E-5DD8C200BD13}">
      <x15:tableSlicerCache tableId="1" column="5"/>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mice_died" xr10:uid="{ACD79589-DF80-4F8D-A50F-E7CD74D10A53}" sourceName="Year mice died">
  <extLst>
    <x:ext xmlns:x15="http://schemas.microsoft.com/office/spreadsheetml/2010/11/main" uri="{2F2917AC-EB37-4324-AD4E-5DD8C200BD13}">
      <x15:tableSlicerCache tableId="1" column="35"/>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paper_published" xr10:uid="{75B2AAF8-957C-44D2-8174-9AE816EEFC2C}" sourceName="Year paper published">
  <extLst>
    <x:ext xmlns:x15="http://schemas.microsoft.com/office/spreadsheetml/2010/11/main" uri="{2F2917AC-EB37-4324-AD4E-5DD8C200BD13}">
      <x15:tableSlicerCache tableId="1" column="20"/>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per_type" xr10:uid="{B8992D76-7726-4649-AA04-817523321117}" sourceName="Paper type">
  <extLst>
    <x:ext xmlns:x15="http://schemas.microsoft.com/office/spreadsheetml/2010/11/main" uri="{2F2917AC-EB37-4324-AD4E-5DD8C200BD13}">
      <x15:tableSlicerCache tableId="1" column="6"/>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in_topic" xr10:uid="{5D9446F4-71F9-47B5-AEE3-20B164A373B5}" sourceName="Main topic">
  <extLst>
    <x:ext xmlns:x15="http://schemas.microsoft.com/office/spreadsheetml/2010/11/main" uri="{2F2917AC-EB37-4324-AD4E-5DD8C200BD13}">
      <x15:tableSlicerCache tableId="1" column="7"/>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rain" xr10:uid="{A989F855-A7EB-4E3A-8494-D0E4D6F86B88}" sourceName="Strain">
  <extLst>
    <x:ext xmlns:x15="http://schemas.microsoft.com/office/spreadsheetml/2010/11/main" uri="{2F2917AC-EB37-4324-AD4E-5DD8C200BD13}">
      <x15:tableSlicerCache tableId="1" column="2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here mice maintained" xr10:uid="{3217BC06-E379-4AE0-89E2-E9D3B7B202CE}" cache="Slicer_Where_mice_maintained" caption="Where mice maintained" rowHeight="241300"/>
  <slicer name="First Author" xr10:uid="{61EF6548-83ED-4D1F-9868-AB6A58D31AD6}" cache="Slicer_First_Author" caption="First Author" startItem="13" rowHeight="241300"/>
  <slicer name="Last Author" xr10:uid="{2D6D882D-A949-4DDE-9E9E-5898D02D63B4}" cache="Slicer_Last_Author" caption="Last Author" startItem="6" rowHeight="241300"/>
  <slicer name="Year mice born" xr10:uid="{BD8B2FBE-F793-4907-ACDB-1BBCCA494406}" cache="Slicer_Year_mice_born" caption="Year mice born" rowHeight="241300"/>
  <slicer name="Year mice died" xr10:uid="{D2161466-E644-4FFB-8BDD-FDFB9A348BAA}" cache="Slicer_Year_mice_died" caption="Year mice died" rowHeight="241300"/>
  <slicer name="Year paper published" xr10:uid="{CCB316CF-A56B-4EB9-8A1D-534810B38A93}" cache="Slicer_Year_paper_published" caption="Year paper published" columnCount="11" rowHeight="241300"/>
  <slicer name="Paper type" xr10:uid="{586F93EE-42E4-453D-BBC6-8375B6B0A9F7}" cache="Slicer_Paper_type" caption="Paper type" rowHeight="241300"/>
  <slicer name="Main topic" xr10:uid="{7C793CBE-853B-49BB-9E10-CA8569A13313}" cache="Slicer_Main_topic" caption="Main topic" startItem="18" rowHeight="241300"/>
  <slicer name="Strain" xr10:uid="{F63EB584-459B-4CF8-88BF-6D3F42924559}" cache="Slicer_Strain" caption="Strain" startItem="60" columnCount="10" rowHeight="241300"/>
  <slicer name="Sex" xr10:uid="{0AEA9A5F-012F-4612-AC2A-0438011F8824}" cache="Slicer_Sex" caption="Sex" rowHeight="241300"/>
  <slicer name="Age started" xr10:uid="{E705DC7B-FB25-4FB6-A6C3-3E25BF185EE9}" cache="Slicer_Age_started" caption="Age started" startItem="16" rowHeight="241300"/>
  <slicer name="Intervention" xr10:uid="{80C1581E-06F6-48B7-98A1-6059DA12A4DE}" cache="Slicer_Intervention" caption="Intervention" rowHeight="241300"/>
  <slicer name="Individual data available" xr10:uid="{90CB081A-77DC-49D6-88EC-C4451FCF94AC}" cache="Slicer_Individual_data_available" caption="Individual data available" rowHeight="241300"/>
  <slicer name="Diet" xr10:uid="{AA60D773-929D-412D-B1D5-5963439CDC8A}" cache="Slicer_Diet" caption="Diet" startItem="27" rowHeight="241300"/>
  <slicer name="Day-night cycle" xr10:uid="{32124A9A-6003-47AB-8347-C9A1A789A592}" cache="Slicer_Day_night_cycle" caption="Day-night cyc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95C7FC-0A18-4B7C-AF35-8DFC3738E525}" name="Table1" displayName="Table1" ref="B3:AO1291" totalsRowShown="0" headerRowDxfId="41" dataDxfId="40">
  <autoFilter ref="B3:AO1291" xr:uid="{A69EDB23-7C59-4B88-BC21-C1BB5590F0F1}"/>
  <tableColumns count="40">
    <tableColumn id="1" xr3:uid="{5A23F773-64AD-44F9-B09C-9EA1C9D9DF40}" name="Title" dataDxfId="39"/>
    <tableColumn id="2" xr3:uid="{4B4D3F94-C24F-4648-B136-53AEB19FE366}" name="Where mice maintained" dataDxfId="38"/>
    <tableColumn id="3" xr3:uid="{CCE729CC-9374-4E6E-8E89-9D77C404353A}" name="First Author" dataDxfId="37"/>
    <tableColumn id="4" xr3:uid="{74D0648B-F1C3-430F-BEF1-B6DE9146BE4B}" name="Last Author" dataDxfId="36"/>
    <tableColumn id="36" xr3:uid="{5271C546-B35B-49D6-91F9-9B760FAA0FC2}" name="All authors" dataDxfId="35"/>
    <tableColumn id="5" xr3:uid="{736444F5-B5AD-44D7-8109-693075B831B2}" name="Year mice born" dataDxfId="34"/>
    <tableColumn id="35" xr3:uid="{02744E3D-1F0B-442D-9A96-D563C64405AE}" name="Year mice died" dataDxfId="33"/>
    <tableColumn id="20" xr3:uid="{C08DCBE6-FCA0-4310-8070-8860CCB7DC9D}" name="Year paper published" dataDxfId="32"/>
    <tableColumn id="6" xr3:uid="{296D828B-CF1B-44E9-B3F2-A7D882DD8C9C}" name="Paper type" dataDxfId="31"/>
    <tableColumn id="19" xr3:uid="{7B327C01-993C-4BE6-8046-A8A43B25EA0C}" name="Reason for looking" dataDxfId="30"/>
    <tableColumn id="7" xr3:uid="{6EAD95CB-BADB-48F4-ACA3-46B46BBED884}" name="Main topic" dataDxfId="29"/>
    <tableColumn id="25" xr3:uid="{8AE18AD9-F178-4883-B7ED-7840BF6E2509}" name="Strain" dataDxfId="28"/>
    <tableColumn id="27" xr3:uid="{71882195-7614-4EC9-AB7F-E265844FD6B4}" name="Sex" dataDxfId="27"/>
    <tableColumn id="9" xr3:uid="{87A0DC60-ACAA-4139-8202-AAEDA904CA26}" name="Age started" dataDxfId="26"/>
    <tableColumn id="15" xr3:uid="{2DE65B87-9DC0-43EC-B4D5-439825E5C814}" name="Age started (estimated approx. days)" dataDxfId="25"/>
    <tableColumn id="10" xr3:uid="{A740875E-9D3B-42B0-B9FB-9379E4F64D42}" name="Intervention" dataDxfId="24"/>
    <tableColumn id="11" xr3:uid="{2130C299-159F-4921-BABD-6CC3DA61B3B4}" name="Method" dataDxfId="23"/>
    <tableColumn id="41" xr3:uid="{256F1351-E560-4CD9-A00C-9A5B5813E134}" name="Diet" dataDxfId="22"/>
    <tableColumn id="42" xr3:uid="{2A272D5E-D6BF-41D2-9961-A0AE53120EF5}" name="Day-night cycle" dataDxfId="21"/>
    <tableColumn id="43" xr3:uid="{7F52082A-1981-4CC7-888E-5AF2D4FB0A8A}" name="Lights on/lights off" dataDxfId="20"/>
    <tableColumn id="48" xr3:uid="{F9D371D4-2D30-46A3-93CD-476DBEEBEF9B}" name="Temperature" dataDxfId="19"/>
    <tableColumn id="49" xr3:uid="{C0974085-7A40-458A-A8A8-DE93A3174994}" name="Humidity" dataDxfId="18"/>
    <tableColumn id="8" xr3:uid="{79C9626F-8E1F-4330-9821-112A23CB2973}" name="Number of mice per cage (newly added) " dataDxfId="17"/>
    <tableColumn id="45" xr3:uid="{0680B568-EBAF-4B11-81B2-B899B2D574D0}" name="Pathogen free?" dataDxfId="16"/>
    <tableColumn id="18" xr3:uid="{3BA562CC-2020-4D4F-B61B-D2844B89ABFC}" name="Individual data available" dataDxfId="15"/>
    <tableColumn id="37" xr3:uid="{DEF755DC-1FC3-4778-84E9-FC132FF400EF}" name="Individual data imputable from figures" dataDxfId="14"/>
    <tableColumn id="38" xr3:uid="{234322FC-8020-4FCC-B40E-5FD1C13B6F3A}" name="Where data available?" dataDxfId="13"/>
    <tableColumn id="12" xr3:uid="{BAAD1369-9985-4671-92A6-05FD52DABA89}" name="mean" dataDxfId="12"/>
    <tableColumn id="13" xr3:uid="{CD63EFFA-A9B1-48AD-8111-9B62C414EC49}" name="median" dataDxfId="11"/>
    <tableColumn id="14" xr3:uid="{922CC46E-2303-47AA-8931-27D31AD18198}" name="SE" dataDxfId="10"/>
    <tableColumn id="46" xr3:uid="{0FE8CC71-0725-4001-8DE0-87472D7EF35C}" name="SD" dataDxfId="9"/>
    <tableColumn id="21" xr3:uid="{3D783DF4-0FF9-4FBA-BDC8-EC9F8C6E1D65}" name="N" dataDxfId="8"/>
    <tableColumn id="24" xr3:uid="{0B5BC283-778F-4779-836C-AB3FD98B5A34}" name="CV" dataDxfId="7"/>
    <tableColumn id="28" xr3:uid="{5FCE4CC1-7015-4E26-AE2C-A30722DC3AB0}" name="IMR" dataDxfId="6"/>
    <tableColumn id="29" xr3:uid="{5D99ECE2-A812-4D77-A5F4-110AD9D3E1E7}" name="MRDT" dataDxfId="5"/>
    <tableColumn id="47" xr3:uid="{08EE5B1C-4B62-4A18-B007-056C71497A6A}" name="Minimum lifespan" dataDxfId="4"/>
    <tableColumn id="40" xr3:uid="{A7CF19CB-F4CB-4A41-8A0E-D6125B169A95}" name="Maximum lifespan" dataDxfId="3"/>
    <tableColumn id="23" xr3:uid="{5041FBD4-0082-4E77-8159-C1127AD4B8AB}" name="notes" dataDxfId="2"/>
    <tableColumn id="39" xr3:uid="{B939FA73-79B2-472C-8908-5D0841B46944}" name="url" dataDxfId="1"/>
    <tableColumn id="26" xr3:uid="{2F1B12BF-DBF2-4268-9E59-21B4EA783B9A}" name="DOI"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522" Type="http://schemas.openxmlformats.org/officeDocument/2006/relationships/hyperlink" Target="https://doi.org/10.1093/geronj/21.3.404" TargetMode="External"/><Relationship Id="rId1827" Type="http://schemas.openxmlformats.org/officeDocument/2006/relationships/hyperlink" Target="https://phenome.jax.org/projects/ITP1" TargetMode="External"/><Relationship Id="rId21" Type="http://schemas.openxmlformats.org/officeDocument/2006/relationships/hyperlink" Target="http://www.genenetwork.org/show_trait?trait_id=17475&amp;dataset=BXDPublish" TargetMode="External"/><Relationship Id="rId170" Type="http://schemas.openxmlformats.org/officeDocument/2006/relationships/hyperlink" Target="https://doi.org/10.1007/BF03324809" TargetMode="External"/><Relationship Id="rId268" Type="http://schemas.openxmlformats.org/officeDocument/2006/relationships/hyperlink" Target="https://doi.org/10.1111/j.1474-9726.2009.00533.x" TargetMode="External"/><Relationship Id="rId475" Type="http://schemas.openxmlformats.org/officeDocument/2006/relationships/hyperlink" Target="https://phenome.jax.org/measures/34110" TargetMode="External"/><Relationship Id="rId682" Type="http://schemas.openxmlformats.org/officeDocument/2006/relationships/hyperlink" Target="https://www.ncbi.nlm.nih.gov/pmc/articles/PMC2926251/bin/NIHMS204320-supplement-2.doc" TargetMode="External"/><Relationship Id="rId128" Type="http://schemas.openxmlformats.org/officeDocument/2006/relationships/hyperlink" Target="https://doi.org/10.1007/BF03324809" TargetMode="External"/><Relationship Id="rId335" Type="http://schemas.openxmlformats.org/officeDocument/2006/relationships/hyperlink" Target="https://phenome.jax.org/measures/34109" TargetMode="External"/><Relationship Id="rId542" Type="http://schemas.openxmlformats.org/officeDocument/2006/relationships/hyperlink" Target="https://www.ncbi.nlm.nih.gov/pmc/articles/PMC2926251/" TargetMode="External"/><Relationship Id="rId987" Type="http://schemas.openxmlformats.org/officeDocument/2006/relationships/hyperlink" Target="https://www.ncbi.nlm.nih.gov/pmc/articles/PMC8478125/" TargetMode="External"/><Relationship Id="rId1172" Type="http://schemas.openxmlformats.org/officeDocument/2006/relationships/hyperlink" Target="https://doi.org/10.1038/s42255-021-00449-w" TargetMode="External"/><Relationship Id="rId402" Type="http://schemas.openxmlformats.org/officeDocument/2006/relationships/hyperlink" Target="https://doi.org/10.1111/j.1474-9726.2009.00533.x" TargetMode="External"/><Relationship Id="rId847" Type="http://schemas.openxmlformats.org/officeDocument/2006/relationships/hyperlink" Target="https://dx.doi.org/10.1073%2Fpnas.1121113109" TargetMode="External"/><Relationship Id="rId1032" Type="http://schemas.openxmlformats.org/officeDocument/2006/relationships/hyperlink" Target="https://www.ncbi.nlm.nih.gov/pmc/articles/PMC8478125/" TargetMode="External"/><Relationship Id="rId1477" Type="http://schemas.openxmlformats.org/officeDocument/2006/relationships/hyperlink" Target="https://doi.org/10.1093/geronj/21.3.404" TargetMode="External"/><Relationship Id="rId1684" Type="http://schemas.openxmlformats.org/officeDocument/2006/relationships/hyperlink" Target="https://phenome.jax.org/projects/ITP1" TargetMode="External"/><Relationship Id="rId1891" Type="http://schemas.openxmlformats.org/officeDocument/2006/relationships/hyperlink" Target="https://doi.org/10.1016/0531-5565(84)90049-4" TargetMode="External"/><Relationship Id="rId707" Type="http://schemas.openxmlformats.org/officeDocument/2006/relationships/hyperlink" Target="https://phenome.jax.org/projects/Yuan2" TargetMode="External"/><Relationship Id="rId914" Type="http://schemas.openxmlformats.org/officeDocument/2006/relationships/hyperlink" Target="http://www.genenetwork.org/show_trait?trait_id=18441&amp;dataset=BXDPublish" TargetMode="External"/><Relationship Id="rId1337" Type="http://schemas.openxmlformats.org/officeDocument/2006/relationships/hyperlink" Target="http://www.genenetwork.org/show_trait?trait_id=18435&amp;dataset=BXDPublish" TargetMode="External"/><Relationship Id="rId1544" Type="http://schemas.openxmlformats.org/officeDocument/2006/relationships/hyperlink" Target="https://academic.oup.com/geronj/article-abstract/21/3/404/661988?redirectedFrom=PDF" TargetMode="External"/><Relationship Id="rId1751" Type="http://schemas.openxmlformats.org/officeDocument/2006/relationships/hyperlink" Target="https://phenome.jax.org/projects/ITP1" TargetMode="External"/><Relationship Id="rId43" Type="http://schemas.openxmlformats.org/officeDocument/2006/relationships/hyperlink" Target="https://www.nature.com/articles/ng0698_114" TargetMode="External"/><Relationship Id="rId1404" Type="http://schemas.openxmlformats.org/officeDocument/2006/relationships/hyperlink" Target="https://journals.sagepub.com/doi/epdf/10.1177/019262339502300503" TargetMode="External"/><Relationship Id="rId1611" Type="http://schemas.openxmlformats.org/officeDocument/2006/relationships/hyperlink" Target="https://phenome.jax.org/projects/ITP1" TargetMode="External"/><Relationship Id="rId1849" Type="http://schemas.openxmlformats.org/officeDocument/2006/relationships/hyperlink" Target="https://doi.org/10.1073/pnas.73.4.1279" TargetMode="External"/><Relationship Id="rId192" Type="http://schemas.openxmlformats.org/officeDocument/2006/relationships/hyperlink" Target="https://doi.org/10.1007/BF03324809" TargetMode="External"/><Relationship Id="rId1709" Type="http://schemas.openxmlformats.org/officeDocument/2006/relationships/hyperlink" Target="https://phenome.jax.org/projects/ITP1" TargetMode="External"/><Relationship Id="rId497" Type="http://schemas.openxmlformats.org/officeDocument/2006/relationships/hyperlink" Target="https://phenome.jax.org/measures/34110" TargetMode="External"/><Relationship Id="rId357" Type="http://schemas.openxmlformats.org/officeDocument/2006/relationships/hyperlink" Target="https://phenome.jax.org/measures/34109" TargetMode="External"/><Relationship Id="rId1194" Type="http://schemas.openxmlformats.org/officeDocument/2006/relationships/hyperlink" Target="https://doi.org/10.1038/s42255-021-00449-w" TargetMode="External"/><Relationship Id="rId217" Type="http://schemas.openxmlformats.org/officeDocument/2006/relationships/hyperlink" Target="https://doi.org/10.1111/j.1474-9726.2009.00533.x" TargetMode="External"/><Relationship Id="rId564" Type="http://schemas.openxmlformats.org/officeDocument/2006/relationships/hyperlink" Target="https://www.ncbi.nlm.nih.gov/pmc/articles/PMC2926251/" TargetMode="External"/><Relationship Id="rId771" Type="http://schemas.openxmlformats.org/officeDocument/2006/relationships/hyperlink" Target="https://dx.doi.org/10.1073%2Fpnas.1121113109" TargetMode="External"/><Relationship Id="rId869" Type="http://schemas.openxmlformats.org/officeDocument/2006/relationships/hyperlink" Target="https://www.pnas.org/doi/full/10.1073/pnas.1121113109" TargetMode="External"/><Relationship Id="rId1499" Type="http://schemas.openxmlformats.org/officeDocument/2006/relationships/hyperlink" Target="https://doi.org/10.1093/geronj/21.3.404" TargetMode="External"/><Relationship Id="rId424" Type="http://schemas.openxmlformats.org/officeDocument/2006/relationships/hyperlink" Target="https://doi.org/10.1111/j.1474-9726.2009.00533.x" TargetMode="External"/><Relationship Id="rId631" Type="http://schemas.openxmlformats.org/officeDocument/2006/relationships/hyperlink" Target="https://www.ncbi.nlm.nih.gov/pmc/articles/PMC2926251/bin/NIHMS204320-supplement-2.doc" TargetMode="External"/><Relationship Id="rId729" Type="http://schemas.openxmlformats.org/officeDocument/2006/relationships/hyperlink" Target="https://phenome.jax.org/projects/Yuan2" TargetMode="External"/><Relationship Id="rId1054" Type="http://schemas.openxmlformats.org/officeDocument/2006/relationships/hyperlink" Target="https://doi.org/10.1038/s42255-021-00449-w" TargetMode="External"/><Relationship Id="rId1261" Type="http://schemas.openxmlformats.org/officeDocument/2006/relationships/hyperlink" Target="https://doi.org/10.1038/s42255-021-00449-w" TargetMode="External"/><Relationship Id="rId1359" Type="http://schemas.openxmlformats.org/officeDocument/2006/relationships/hyperlink" Target="http://www.genenetwork.org/show_trait?trait_id=18435&amp;dataset=BXDPublish" TargetMode="External"/><Relationship Id="rId936" Type="http://schemas.openxmlformats.org/officeDocument/2006/relationships/hyperlink" Target="http://www.genenetwork.org/show_trait?trait_id=18441&amp;dataset=BXDPublish" TargetMode="External"/><Relationship Id="rId1121" Type="http://schemas.openxmlformats.org/officeDocument/2006/relationships/hyperlink" Target="https://doi.org/10.1038/s42255-021-00449-w" TargetMode="External"/><Relationship Id="rId1219" Type="http://schemas.openxmlformats.org/officeDocument/2006/relationships/hyperlink" Target="https://www.ncbi.nlm.nih.gov/pmc/articles/PMC8478125/" TargetMode="External"/><Relationship Id="rId1566" Type="http://schemas.openxmlformats.org/officeDocument/2006/relationships/hyperlink" Target="https://www.ncbi.nlm.nih.gov/pmc/articles/PMC9262309/bin/NIHMS1820506-supplement-Suppl_Materials.pdf" TargetMode="External"/><Relationship Id="rId1773" Type="http://schemas.openxmlformats.org/officeDocument/2006/relationships/hyperlink" Target="https://phenome.jax.org/projects/ITP1" TargetMode="External"/><Relationship Id="rId65" Type="http://schemas.openxmlformats.org/officeDocument/2006/relationships/hyperlink" Target="https://www.nature.com/articles/ng0698_114" TargetMode="External"/><Relationship Id="rId1426" Type="http://schemas.openxmlformats.org/officeDocument/2006/relationships/hyperlink" Target="https://academic.oup.com/biomedgerontology/article/54/11/B492/544688?login=false" TargetMode="External"/><Relationship Id="rId1633" Type="http://schemas.openxmlformats.org/officeDocument/2006/relationships/hyperlink" Target="https://phenome.jax.org/projects/ITP1" TargetMode="External"/><Relationship Id="rId1840" Type="http://schemas.openxmlformats.org/officeDocument/2006/relationships/hyperlink" Target="https://phenome.jax.org/projects/ITP1" TargetMode="External"/><Relationship Id="rId1700" Type="http://schemas.openxmlformats.org/officeDocument/2006/relationships/hyperlink" Target="https://phenome.jax.org/projects/ITP1" TargetMode="External"/><Relationship Id="rId281" Type="http://schemas.openxmlformats.org/officeDocument/2006/relationships/hyperlink" Target="https://doi.org/10.1111/j.1474-9726.2009.00533.x" TargetMode="External"/><Relationship Id="rId141" Type="http://schemas.openxmlformats.org/officeDocument/2006/relationships/hyperlink" Target="https://link.springer.com/article/10.1007/BF03324809" TargetMode="External"/><Relationship Id="rId379" Type="http://schemas.openxmlformats.org/officeDocument/2006/relationships/hyperlink" Target="https://doi.org/10.1111/j.1474-9726.2009.00533.x" TargetMode="External"/><Relationship Id="rId586" Type="http://schemas.openxmlformats.org/officeDocument/2006/relationships/hyperlink" Target="https://www.ncbi.nlm.nih.gov/pmc/articles/PMC2926251/" TargetMode="External"/><Relationship Id="rId793" Type="http://schemas.openxmlformats.org/officeDocument/2006/relationships/hyperlink" Target="https://www.pnas.org/doi/full/10.1073/pnas.1121113109" TargetMode="External"/><Relationship Id="rId7" Type="http://schemas.openxmlformats.org/officeDocument/2006/relationships/hyperlink" Target="http://www.genenetwork.org/show_trait?trait_id=17475&amp;dataset=BXDPublish" TargetMode="External"/><Relationship Id="rId239" Type="http://schemas.openxmlformats.org/officeDocument/2006/relationships/hyperlink" Target="https://doi.org/10.1111/j.1474-9726.2009.00533.x" TargetMode="External"/><Relationship Id="rId446" Type="http://schemas.openxmlformats.org/officeDocument/2006/relationships/hyperlink" Target="https://doi.org/10.1111/j.1474-9726.2009.00533.x" TargetMode="External"/><Relationship Id="rId653" Type="http://schemas.openxmlformats.org/officeDocument/2006/relationships/hyperlink" Target="https://www.ncbi.nlm.nih.gov/pmc/articles/PMC2926251/bin/NIHMS204320-supplement-2.doc" TargetMode="External"/><Relationship Id="rId1076" Type="http://schemas.openxmlformats.org/officeDocument/2006/relationships/hyperlink" Target="https://www.ncbi.nlm.nih.gov/pmc/articles/PMC8478125/" TargetMode="External"/><Relationship Id="rId1283" Type="http://schemas.openxmlformats.org/officeDocument/2006/relationships/hyperlink" Target="https://doi.org/10.1038/s42255-021-00449-w" TargetMode="External"/><Relationship Id="rId1490" Type="http://schemas.openxmlformats.org/officeDocument/2006/relationships/hyperlink" Target="https://academic.oup.com/geronj/article-abstract/21/3/404/661988?redirectedFrom=PDF" TargetMode="External"/><Relationship Id="rId306" Type="http://schemas.openxmlformats.org/officeDocument/2006/relationships/hyperlink" Target="https://phenome.jax.org/measures/34109" TargetMode="External"/><Relationship Id="rId860" Type="http://schemas.openxmlformats.org/officeDocument/2006/relationships/hyperlink" Target="https://dx.doi.org/10.1073%2Fpnas.1121113109" TargetMode="External"/><Relationship Id="rId958" Type="http://schemas.openxmlformats.org/officeDocument/2006/relationships/hyperlink" Target="http://www.genenetwork.org/show_trait?trait_id=18441&amp;dataset=BXDPublish" TargetMode="External"/><Relationship Id="rId1143" Type="http://schemas.openxmlformats.org/officeDocument/2006/relationships/hyperlink" Target="https://www.ncbi.nlm.nih.gov/pmc/articles/PMC8478125/" TargetMode="External"/><Relationship Id="rId1588" Type="http://schemas.openxmlformats.org/officeDocument/2006/relationships/hyperlink" Target="https://sci-hub.se/10.1159/000212788" TargetMode="External"/><Relationship Id="rId1795" Type="http://schemas.openxmlformats.org/officeDocument/2006/relationships/hyperlink" Target="https://phenome.jax.org/projects/ITP1" TargetMode="External"/><Relationship Id="rId87" Type="http://schemas.openxmlformats.org/officeDocument/2006/relationships/hyperlink" Target="http://www.genenetwork.org/show_trait?trait_id=12563&amp;dataset=BXDPublish" TargetMode="External"/><Relationship Id="rId513" Type="http://schemas.openxmlformats.org/officeDocument/2006/relationships/hyperlink" Target="https://phenome.jax.org/measures/34110" TargetMode="External"/><Relationship Id="rId720" Type="http://schemas.openxmlformats.org/officeDocument/2006/relationships/hyperlink" Target="https://phenome.jax.org/projects/Yuan2" TargetMode="External"/><Relationship Id="rId818" Type="http://schemas.openxmlformats.org/officeDocument/2006/relationships/hyperlink" Target="https://dx.doi.org/10.1073%2Fpnas.1121113109" TargetMode="External"/><Relationship Id="rId1350" Type="http://schemas.openxmlformats.org/officeDocument/2006/relationships/hyperlink" Target="http://www.genenetwork.org/show_trait?trait_id=18435&amp;dataset=BXDPublish" TargetMode="External"/><Relationship Id="rId1448" Type="http://schemas.openxmlformats.org/officeDocument/2006/relationships/hyperlink" Target="https://sci-hub.se/10.1093/geronj/21.3.404" TargetMode="External"/><Relationship Id="rId1655" Type="http://schemas.openxmlformats.org/officeDocument/2006/relationships/hyperlink" Target="https://phenome.jax.org/projects/ITP1" TargetMode="External"/><Relationship Id="rId1003" Type="http://schemas.openxmlformats.org/officeDocument/2006/relationships/hyperlink" Target="https://doi.org/10.1038/s42255-021-00449-w" TargetMode="External"/><Relationship Id="rId1210" Type="http://schemas.openxmlformats.org/officeDocument/2006/relationships/hyperlink" Target="https://doi.org/10.1038/s42255-021-00449-w" TargetMode="External"/><Relationship Id="rId1308" Type="http://schemas.openxmlformats.org/officeDocument/2006/relationships/hyperlink" Target="http://www.genenetwork.org/show_trait?trait_id=18435&amp;dataset=BXDPublish" TargetMode="External"/><Relationship Id="rId1862" Type="http://schemas.openxmlformats.org/officeDocument/2006/relationships/hyperlink" Target="https://doi.org/10.1073/pnas.73.4.1279" TargetMode="External"/><Relationship Id="rId1515" Type="http://schemas.openxmlformats.org/officeDocument/2006/relationships/hyperlink" Target="https://academic.oup.com/geronj/article-abstract/21/3/404/661988?redirectedFrom=PDF" TargetMode="External"/><Relationship Id="rId1722" Type="http://schemas.openxmlformats.org/officeDocument/2006/relationships/hyperlink" Target="https://phenome.jax.org/projects/ITP1" TargetMode="External"/><Relationship Id="rId14" Type="http://schemas.openxmlformats.org/officeDocument/2006/relationships/hyperlink" Target="http://www.genenetwork.org/show_trait?trait_id=17475&amp;dataset=BXDPublish" TargetMode="External"/><Relationship Id="rId163" Type="http://schemas.openxmlformats.org/officeDocument/2006/relationships/hyperlink" Target="https://link.springer.com/article/10.1007/BF03324809" TargetMode="External"/><Relationship Id="rId370" Type="http://schemas.openxmlformats.org/officeDocument/2006/relationships/hyperlink" Target="https://phenome.jax.org/measures/34109" TargetMode="External"/><Relationship Id="rId230" Type="http://schemas.openxmlformats.org/officeDocument/2006/relationships/hyperlink" Target="https://doi.org/10.1111/j.1474-9726.2009.00533.x" TargetMode="External"/><Relationship Id="rId468" Type="http://schemas.openxmlformats.org/officeDocument/2006/relationships/hyperlink" Target="https://phenome.jax.org/measures/34110" TargetMode="External"/><Relationship Id="rId675" Type="http://schemas.openxmlformats.org/officeDocument/2006/relationships/hyperlink" Target="https://www.ncbi.nlm.nih.gov/pmc/articles/PMC2926251/bin/NIHMS204320-supplement-2.doc" TargetMode="External"/><Relationship Id="rId882" Type="http://schemas.openxmlformats.org/officeDocument/2006/relationships/hyperlink" Target="http://www.genenetwork.org/show_trait?trait_id=18441&amp;dataset=BXDPublish" TargetMode="External"/><Relationship Id="rId1098" Type="http://schemas.openxmlformats.org/officeDocument/2006/relationships/hyperlink" Target="https://www.ncbi.nlm.nih.gov/pmc/articles/PMC8478125/" TargetMode="External"/><Relationship Id="rId328" Type="http://schemas.openxmlformats.org/officeDocument/2006/relationships/hyperlink" Target="https://phenome.jax.org/measures/34109" TargetMode="External"/><Relationship Id="rId535" Type="http://schemas.openxmlformats.org/officeDocument/2006/relationships/hyperlink" Target="https://www.ncbi.nlm.nih.gov/pmc/articles/PMC2926251/" TargetMode="External"/><Relationship Id="rId742" Type="http://schemas.openxmlformats.org/officeDocument/2006/relationships/hyperlink" Target="https://phenome.jax.org/projects/Yuan2" TargetMode="External"/><Relationship Id="rId1165" Type="http://schemas.openxmlformats.org/officeDocument/2006/relationships/hyperlink" Target="https://www.ncbi.nlm.nih.gov/pmc/articles/PMC8478125/" TargetMode="External"/><Relationship Id="rId1372" Type="http://schemas.openxmlformats.org/officeDocument/2006/relationships/hyperlink" Target="http://www.genenetwork.org/show_trait?trait_id=18435&amp;dataset=BXDPublish" TargetMode="External"/><Relationship Id="rId602" Type="http://schemas.openxmlformats.org/officeDocument/2006/relationships/hyperlink" Target="https://www.ncbi.nlm.nih.gov/pmc/articles/PMC2926251/" TargetMode="External"/><Relationship Id="rId1025" Type="http://schemas.openxmlformats.org/officeDocument/2006/relationships/hyperlink" Target="https://www.ncbi.nlm.nih.gov/pmc/articles/PMC8478125/" TargetMode="External"/><Relationship Id="rId1232" Type="http://schemas.openxmlformats.org/officeDocument/2006/relationships/hyperlink" Target="https://www.ncbi.nlm.nih.gov/pmc/articles/PMC8478125/" TargetMode="External"/><Relationship Id="rId1677" Type="http://schemas.openxmlformats.org/officeDocument/2006/relationships/hyperlink" Target="https://phenome.jax.org/projects/ITP1" TargetMode="External"/><Relationship Id="rId1884" Type="http://schemas.openxmlformats.org/officeDocument/2006/relationships/hyperlink" Target="https://sci-hub.se/https:/doi.org/10.1016/0531-5565(84)90049-4" TargetMode="External"/><Relationship Id="rId907" Type="http://schemas.openxmlformats.org/officeDocument/2006/relationships/hyperlink" Target="http://www.genenetwork.org/show_trait?trait_id=18441&amp;dataset=BXDPublish" TargetMode="External"/><Relationship Id="rId1537" Type="http://schemas.openxmlformats.org/officeDocument/2006/relationships/hyperlink" Target="https://academic.oup.com/geronj/article-abstract/21/3/404/661988?redirectedFrom=PDF" TargetMode="External"/><Relationship Id="rId1744" Type="http://schemas.openxmlformats.org/officeDocument/2006/relationships/hyperlink" Target="https://phenome.jax.org/projects/ITP1" TargetMode="External"/><Relationship Id="rId36" Type="http://schemas.openxmlformats.org/officeDocument/2006/relationships/hyperlink" Target="https://www.nature.com/articles/ng0698_114" TargetMode="External"/><Relationship Id="rId1604" Type="http://schemas.openxmlformats.org/officeDocument/2006/relationships/hyperlink" Target="https://www.cell.com/cms/10.1016/j.cell.2014.12.016/attachment/53f54203-e573-4e23-bfa6-da089a239553/mmc1" TargetMode="External"/><Relationship Id="rId185" Type="http://schemas.openxmlformats.org/officeDocument/2006/relationships/hyperlink" Target="https://link.springer.com/article/10.1007/BF03324809" TargetMode="External"/><Relationship Id="rId1811" Type="http://schemas.openxmlformats.org/officeDocument/2006/relationships/hyperlink" Target="https://phenome.jax.org/projects/ITP1" TargetMode="External"/><Relationship Id="rId1909" Type="http://schemas.openxmlformats.org/officeDocument/2006/relationships/table" Target="../tables/table1.xml"/><Relationship Id="rId392" Type="http://schemas.openxmlformats.org/officeDocument/2006/relationships/hyperlink" Target="https://doi.org/10.1111/j.1474-9726.2009.00533.x" TargetMode="External"/><Relationship Id="rId697" Type="http://schemas.openxmlformats.org/officeDocument/2006/relationships/hyperlink" Target="https://www.ncbi.nlm.nih.gov/pmc/articles/PMC2926251/bin/NIHMS204320-supplement-2.doc" TargetMode="External"/><Relationship Id="rId252" Type="http://schemas.openxmlformats.org/officeDocument/2006/relationships/hyperlink" Target="https://doi.org/10.1111/j.1474-9726.2009.00533.x" TargetMode="External"/><Relationship Id="rId1187" Type="http://schemas.openxmlformats.org/officeDocument/2006/relationships/hyperlink" Target="https://doi.org/10.1038/s42255-021-00449-w" TargetMode="External"/><Relationship Id="rId112" Type="http://schemas.openxmlformats.org/officeDocument/2006/relationships/hyperlink" Target="http://www.genenetwork.org/show_trait?trait_id=12563&amp;dataset=BXDPublish" TargetMode="External"/><Relationship Id="rId557" Type="http://schemas.openxmlformats.org/officeDocument/2006/relationships/hyperlink" Target="https://www.ncbi.nlm.nih.gov/pmc/articles/PMC2926251/" TargetMode="External"/><Relationship Id="rId764" Type="http://schemas.openxmlformats.org/officeDocument/2006/relationships/hyperlink" Target="https://www.pnas.org/doi/full/10.1073/pnas.1121113109" TargetMode="External"/><Relationship Id="rId971" Type="http://schemas.openxmlformats.org/officeDocument/2006/relationships/hyperlink" Target="https://www.ncbi.nlm.nih.gov/pmc/articles/PMC8478125/" TargetMode="External"/><Relationship Id="rId1394" Type="http://schemas.openxmlformats.org/officeDocument/2006/relationships/hyperlink" Target="https://www.ncbi.nlm.nih.gov/pmc/articles/PMC8009080/" TargetMode="External"/><Relationship Id="rId1699" Type="http://schemas.openxmlformats.org/officeDocument/2006/relationships/hyperlink" Target="https://phenome.jax.org/projects/ITP1" TargetMode="External"/><Relationship Id="rId417" Type="http://schemas.openxmlformats.org/officeDocument/2006/relationships/hyperlink" Target="https://doi.org/10.1111/j.1474-9726.2009.00533.x" TargetMode="External"/><Relationship Id="rId624" Type="http://schemas.openxmlformats.org/officeDocument/2006/relationships/hyperlink" Target="https://www.ncbi.nlm.nih.gov/pmc/articles/PMC2926251/bin/NIHMS204320-supplement-2.doc" TargetMode="External"/><Relationship Id="rId831" Type="http://schemas.openxmlformats.org/officeDocument/2006/relationships/hyperlink" Target="https://www.pnas.org/doi/full/10.1073/pnas.1121113109" TargetMode="External"/><Relationship Id="rId1047" Type="http://schemas.openxmlformats.org/officeDocument/2006/relationships/hyperlink" Target="https://doi.org/10.1038/s42255-021-00449-w" TargetMode="External"/><Relationship Id="rId1254" Type="http://schemas.openxmlformats.org/officeDocument/2006/relationships/hyperlink" Target="https://doi.org/10.1038/s42255-021-00449-w" TargetMode="External"/><Relationship Id="rId1461" Type="http://schemas.openxmlformats.org/officeDocument/2006/relationships/hyperlink" Target="https://sci-hub.se/10.1093/geronj/21.3.404" TargetMode="External"/><Relationship Id="rId929" Type="http://schemas.openxmlformats.org/officeDocument/2006/relationships/hyperlink" Target="http://www.genenetwork.org/show_trait?trait_id=18441&amp;dataset=BXDPublish" TargetMode="External"/><Relationship Id="rId1114" Type="http://schemas.openxmlformats.org/officeDocument/2006/relationships/hyperlink" Target="https://doi.org/10.1038/s42255-021-00449-w" TargetMode="External"/><Relationship Id="rId1321" Type="http://schemas.openxmlformats.org/officeDocument/2006/relationships/hyperlink" Target="http://www.genenetwork.org/show_trait?trait_id=18435&amp;dataset=BXDPublish" TargetMode="External"/><Relationship Id="rId1559" Type="http://schemas.openxmlformats.org/officeDocument/2006/relationships/hyperlink" Target="https://doi.org/10.1093/geronj/21.3.404" TargetMode="External"/><Relationship Id="rId1766" Type="http://schemas.openxmlformats.org/officeDocument/2006/relationships/hyperlink" Target="https://phenome.jax.org/projects/ITP1" TargetMode="External"/><Relationship Id="rId58" Type="http://schemas.openxmlformats.org/officeDocument/2006/relationships/hyperlink" Target="https://doi.org/10.1038/465" TargetMode="External"/><Relationship Id="rId1419" Type="http://schemas.openxmlformats.org/officeDocument/2006/relationships/hyperlink" Target="https://doi.org/10.1093/gerona/57.11.B379" TargetMode="External"/><Relationship Id="rId1626" Type="http://schemas.openxmlformats.org/officeDocument/2006/relationships/hyperlink" Target="https://phenome.jax.org/projects/ITP1" TargetMode="External"/><Relationship Id="rId1833" Type="http://schemas.openxmlformats.org/officeDocument/2006/relationships/hyperlink" Target="https://phenome.jax.org/projects/ITP1" TargetMode="External"/><Relationship Id="rId1900" Type="http://schemas.openxmlformats.org/officeDocument/2006/relationships/hyperlink" Target="https://sci-hub.se/https:/doi.org/10.1093/geronj/30.3.257" TargetMode="External"/><Relationship Id="rId274" Type="http://schemas.openxmlformats.org/officeDocument/2006/relationships/hyperlink" Target="https://doi.org/10.1111/j.1474-9726.2009.00533.x" TargetMode="External"/><Relationship Id="rId481" Type="http://schemas.openxmlformats.org/officeDocument/2006/relationships/hyperlink" Target="https://phenome.jax.org/measures/34110" TargetMode="External"/><Relationship Id="rId134" Type="http://schemas.openxmlformats.org/officeDocument/2006/relationships/hyperlink" Target="https://doi.org/10.1007/BF03324809" TargetMode="External"/><Relationship Id="rId579" Type="http://schemas.openxmlformats.org/officeDocument/2006/relationships/hyperlink" Target="https://www.ncbi.nlm.nih.gov/pmc/articles/PMC2926251/" TargetMode="External"/><Relationship Id="rId786" Type="http://schemas.openxmlformats.org/officeDocument/2006/relationships/hyperlink" Target="https://www.pnas.org/doi/full/10.1073/pnas.1121113109" TargetMode="External"/><Relationship Id="rId993" Type="http://schemas.openxmlformats.org/officeDocument/2006/relationships/hyperlink" Target="https://www.ncbi.nlm.nih.gov/pmc/articles/PMC8478125/" TargetMode="External"/><Relationship Id="rId341" Type="http://schemas.openxmlformats.org/officeDocument/2006/relationships/hyperlink" Target="https://phenome.jax.org/measures/34109" TargetMode="External"/><Relationship Id="rId439" Type="http://schemas.openxmlformats.org/officeDocument/2006/relationships/hyperlink" Target="https://doi.org/10.1111/j.1474-9726.2009.00533.x" TargetMode="External"/><Relationship Id="rId646" Type="http://schemas.openxmlformats.org/officeDocument/2006/relationships/hyperlink" Target="https://www.ncbi.nlm.nih.gov/pmc/articles/PMC2926251/bin/NIHMS204320-supplement-2.doc" TargetMode="External"/><Relationship Id="rId1069" Type="http://schemas.openxmlformats.org/officeDocument/2006/relationships/hyperlink" Target="https://doi.org/10.1038/s42255-021-00449-w" TargetMode="External"/><Relationship Id="rId1276" Type="http://schemas.openxmlformats.org/officeDocument/2006/relationships/hyperlink" Target="https://doi.org/10.1038/s42255-021-00449-w" TargetMode="External"/><Relationship Id="rId1483" Type="http://schemas.openxmlformats.org/officeDocument/2006/relationships/hyperlink" Target="https://academic.oup.com/geronj/article-abstract/21/3/404/661988?redirectedFrom=PDF" TargetMode="External"/><Relationship Id="rId201" Type="http://schemas.openxmlformats.org/officeDocument/2006/relationships/hyperlink" Target="https://doi.org/10.1007/BF03324809" TargetMode="External"/><Relationship Id="rId506" Type="http://schemas.openxmlformats.org/officeDocument/2006/relationships/hyperlink" Target="https://phenome.jax.org/measures/34110" TargetMode="External"/><Relationship Id="rId853" Type="http://schemas.openxmlformats.org/officeDocument/2006/relationships/hyperlink" Target="https://dx.doi.org/10.1073%2Fpnas.1121113109" TargetMode="External"/><Relationship Id="rId1136" Type="http://schemas.openxmlformats.org/officeDocument/2006/relationships/hyperlink" Target="https://www.ncbi.nlm.nih.gov/pmc/articles/PMC8478125/" TargetMode="External"/><Relationship Id="rId1690" Type="http://schemas.openxmlformats.org/officeDocument/2006/relationships/hyperlink" Target="https://phenome.jax.org/projects/ITP1" TargetMode="External"/><Relationship Id="rId1788" Type="http://schemas.openxmlformats.org/officeDocument/2006/relationships/hyperlink" Target="https://phenome.jax.org/projects/ITP1" TargetMode="External"/><Relationship Id="rId713" Type="http://schemas.openxmlformats.org/officeDocument/2006/relationships/hyperlink" Target="https://phenome.jax.org/projects/Yuan2" TargetMode="External"/><Relationship Id="rId920" Type="http://schemas.openxmlformats.org/officeDocument/2006/relationships/hyperlink" Target="http://www.genenetwork.org/show_trait?trait_id=18441&amp;dataset=BXDPublish" TargetMode="External"/><Relationship Id="rId1343" Type="http://schemas.openxmlformats.org/officeDocument/2006/relationships/hyperlink" Target="http://www.genenetwork.org/show_trait?trait_id=18435&amp;dataset=BXDPublish" TargetMode="External"/><Relationship Id="rId1550" Type="http://schemas.openxmlformats.org/officeDocument/2006/relationships/hyperlink" Target="https://doi.org/10.1093/geronj/21.3.404" TargetMode="External"/><Relationship Id="rId1648" Type="http://schemas.openxmlformats.org/officeDocument/2006/relationships/hyperlink" Target="https://phenome.jax.org/projects/ITP1" TargetMode="External"/><Relationship Id="rId1203" Type="http://schemas.openxmlformats.org/officeDocument/2006/relationships/hyperlink" Target="https://doi.org/10.1038/s42255-021-00449-w" TargetMode="External"/><Relationship Id="rId1410" Type="http://schemas.openxmlformats.org/officeDocument/2006/relationships/hyperlink" Target="https://academic.oup.com/biomedgerontology/article/57/11/B379/625738" TargetMode="External"/><Relationship Id="rId1508" Type="http://schemas.openxmlformats.org/officeDocument/2006/relationships/hyperlink" Target="https://academic.oup.com/geronj/article-abstract/21/3/404/661988?redirectedFrom=PDF" TargetMode="External"/><Relationship Id="rId1855" Type="http://schemas.openxmlformats.org/officeDocument/2006/relationships/hyperlink" Target="https://doi.org/10.1073/pnas.73.4.1279" TargetMode="External"/><Relationship Id="rId1715" Type="http://schemas.openxmlformats.org/officeDocument/2006/relationships/hyperlink" Target="https://phenome.jax.org/projects/ITP1" TargetMode="External"/><Relationship Id="rId296" Type="http://schemas.openxmlformats.org/officeDocument/2006/relationships/hyperlink" Target="https://phenome.jax.org/measures/34109" TargetMode="External"/><Relationship Id="rId156" Type="http://schemas.openxmlformats.org/officeDocument/2006/relationships/hyperlink" Target="https://doi.org/10.1007/BF03324809" TargetMode="External"/><Relationship Id="rId363" Type="http://schemas.openxmlformats.org/officeDocument/2006/relationships/hyperlink" Target="https://phenome.jax.org/measures/34109" TargetMode="External"/><Relationship Id="rId570" Type="http://schemas.openxmlformats.org/officeDocument/2006/relationships/hyperlink" Target="https://www.ncbi.nlm.nih.gov/pmc/articles/PMC2926251/" TargetMode="External"/><Relationship Id="rId223" Type="http://schemas.openxmlformats.org/officeDocument/2006/relationships/hyperlink" Target="https://doi.org/10.1111/j.1474-9726.2009.00533.x" TargetMode="External"/><Relationship Id="rId430" Type="http://schemas.openxmlformats.org/officeDocument/2006/relationships/hyperlink" Target="https://doi.org/10.1111/j.1474-9726.2009.00533.x" TargetMode="External"/><Relationship Id="rId668" Type="http://schemas.openxmlformats.org/officeDocument/2006/relationships/hyperlink" Target="https://www.ncbi.nlm.nih.gov/pmc/articles/PMC2926251/bin/NIHMS204320-supplement-2.doc" TargetMode="External"/><Relationship Id="rId875" Type="http://schemas.openxmlformats.org/officeDocument/2006/relationships/hyperlink" Target="https://www.pnas.org/doi/full/10.1073/pnas.1121113109" TargetMode="External"/><Relationship Id="rId1060" Type="http://schemas.openxmlformats.org/officeDocument/2006/relationships/hyperlink" Target="https://doi.org/10.1038/s42255-021-00449-w" TargetMode="External"/><Relationship Id="rId1298" Type="http://schemas.openxmlformats.org/officeDocument/2006/relationships/hyperlink" Target="http://www.genenetwork.org/show_trait?trait_id=18435&amp;dataset=BXDPublish" TargetMode="External"/><Relationship Id="rId528" Type="http://schemas.openxmlformats.org/officeDocument/2006/relationships/hyperlink" Target="https://phenome.jax.org/measures/34110" TargetMode="External"/><Relationship Id="rId735" Type="http://schemas.openxmlformats.org/officeDocument/2006/relationships/hyperlink" Target="https://phenome.jax.org/projects/Yuan2" TargetMode="External"/><Relationship Id="rId942" Type="http://schemas.openxmlformats.org/officeDocument/2006/relationships/hyperlink" Target="http://www.genenetwork.org/show_trait?trait_id=18441&amp;dataset=BXDPublish" TargetMode="External"/><Relationship Id="rId1158" Type="http://schemas.openxmlformats.org/officeDocument/2006/relationships/hyperlink" Target="https://www.ncbi.nlm.nih.gov/pmc/articles/PMC8478125/" TargetMode="External"/><Relationship Id="rId1365" Type="http://schemas.openxmlformats.org/officeDocument/2006/relationships/hyperlink" Target="http://www.genenetwork.org/show_trait?trait_id=18435&amp;dataset=BXDPublish" TargetMode="External"/><Relationship Id="rId1572" Type="http://schemas.openxmlformats.org/officeDocument/2006/relationships/hyperlink" Target="https://academic.oup.com/geronj/article-abstract/30/2/157/588109?redirectedFrom=fulltext&amp;login=false" TargetMode="External"/><Relationship Id="rId1018" Type="http://schemas.openxmlformats.org/officeDocument/2006/relationships/hyperlink" Target="https://doi.org/10.1038/s42255-021-00449-w" TargetMode="External"/><Relationship Id="rId1225" Type="http://schemas.openxmlformats.org/officeDocument/2006/relationships/hyperlink" Target="https://www.ncbi.nlm.nih.gov/pmc/articles/PMC8478125/" TargetMode="External"/><Relationship Id="rId1432" Type="http://schemas.openxmlformats.org/officeDocument/2006/relationships/hyperlink" Target="https://academic.oup.com/biomedgerontology/article/54/11/B492/544688?login=false" TargetMode="External"/><Relationship Id="rId1877" Type="http://schemas.openxmlformats.org/officeDocument/2006/relationships/hyperlink" Target="https://doi.org/10.1126/science.abn9257" TargetMode="External"/><Relationship Id="rId71" Type="http://schemas.openxmlformats.org/officeDocument/2006/relationships/hyperlink" Target="http://www.genenetwork.org/show_trait?trait_id=12563&amp;dataset=BXDPublish" TargetMode="External"/><Relationship Id="rId802" Type="http://schemas.openxmlformats.org/officeDocument/2006/relationships/hyperlink" Target="https://www.pnas.org/doi/full/10.1073/pnas.1121113109" TargetMode="External"/><Relationship Id="rId1737" Type="http://schemas.openxmlformats.org/officeDocument/2006/relationships/hyperlink" Target="https://phenome.jax.org/projects/ITP1" TargetMode="External"/><Relationship Id="rId29" Type="http://schemas.openxmlformats.org/officeDocument/2006/relationships/hyperlink" Target="https://doi.org/10.1038/465" TargetMode="External"/><Relationship Id="rId178" Type="http://schemas.openxmlformats.org/officeDocument/2006/relationships/hyperlink" Target="https://doi.org/10.1007/BF03324809" TargetMode="External"/><Relationship Id="rId1804" Type="http://schemas.openxmlformats.org/officeDocument/2006/relationships/hyperlink" Target="https://phenome.jax.org/projects/ITP1" TargetMode="External"/><Relationship Id="rId385" Type="http://schemas.openxmlformats.org/officeDocument/2006/relationships/hyperlink" Target="https://doi.org/10.1111/j.1474-9726.2009.00533.x" TargetMode="External"/><Relationship Id="rId592" Type="http://schemas.openxmlformats.org/officeDocument/2006/relationships/hyperlink" Target="https://www.ncbi.nlm.nih.gov/pmc/articles/PMC2926251/" TargetMode="External"/><Relationship Id="rId245" Type="http://schemas.openxmlformats.org/officeDocument/2006/relationships/hyperlink" Target="https://doi.org/10.1111/j.1474-9726.2009.00533.x" TargetMode="External"/><Relationship Id="rId452" Type="http://schemas.openxmlformats.org/officeDocument/2006/relationships/hyperlink" Target="https://doi.org/10.1111/j.1474-9726.2009.00533.x" TargetMode="External"/><Relationship Id="rId897" Type="http://schemas.openxmlformats.org/officeDocument/2006/relationships/hyperlink" Target="http://www.genenetwork.org/show_trait?trait_id=18441&amp;dataset=BXDPublish" TargetMode="External"/><Relationship Id="rId1082" Type="http://schemas.openxmlformats.org/officeDocument/2006/relationships/hyperlink" Target="https://www.ncbi.nlm.nih.gov/pmc/articles/PMC8478125/" TargetMode="External"/><Relationship Id="rId105" Type="http://schemas.openxmlformats.org/officeDocument/2006/relationships/hyperlink" Target="http://www.genenetwork.org/show_trait?trait_id=12564&amp;dataset=BXDPublish" TargetMode="External"/><Relationship Id="rId312" Type="http://schemas.openxmlformats.org/officeDocument/2006/relationships/hyperlink" Target="https://phenome.jax.org/measures/34109" TargetMode="External"/><Relationship Id="rId757" Type="http://schemas.openxmlformats.org/officeDocument/2006/relationships/hyperlink" Target="https://phenome.jax.org/projects/Yuan2" TargetMode="External"/><Relationship Id="rId964" Type="http://schemas.openxmlformats.org/officeDocument/2006/relationships/hyperlink" Target="https://doi.org/10.1038/s42255-021-00449-w" TargetMode="External"/><Relationship Id="rId1387" Type="http://schemas.openxmlformats.org/officeDocument/2006/relationships/hyperlink" Target="https://www.ncbi.nlm.nih.gov/pmc/articles/PMC8009080/bin/NIHMS1644834-supplement-1644834_Supp_Tables.xlsx" TargetMode="External"/><Relationship Id="rId1594" Type="http://schemas.openxmlformats.org/officeDocument/2006/relationships/hyperlink" Target="https://www.science.org/doi/10.1126/sageke.2004.5.as1" TargetMode="External"/><Relationship Id="rId93" Type="http://schemas.openxmlformats.org/officeDocument/2006/relationships/hyperlink" Target="http://www.genenetwork.org/show_trait?trait_id=12563&amp;dataset=BXDPublish" TargetMode="External"/><Relationship Id="rId617" Type="http://schemas.openxmlformats.org/officeDocument/2006/relationships/hyperlink" Target="https://www.ncbi.nlm.nih.gov/pmc/articles/PMC2926251/" TargetMode="External"/><Relationship Id="rId824" Type="http://schemas.openxmlformats.org/officeDocument/2006/relationships/hyperlink" Target="https://www.pnas.org/doi/full/10.1073/pnas.1121113109" TargetMode="External"/><Relationship Id="rId1247" Type="http://schemas.openxmlformats.org/officeDocument/2006/relationships/hyperlink" Target="https://www.ncbi.nlm.nih.gov/pmc/articles/PMC8478125/" TargetMode="External"/><Relationship Id="rId1454" Type="http://schemas.openxmlformats.org/officeDocument/2006/relationships/hyperlink" Target="https://sci-hub.se/10.1093/geronj/21.3.404" TargetMode="External"/><Relationship Id="rId1661" Type="http://schemas.openxmlformats.org/officeDocument/2006/relationships/hyperlink" Target="https://phenome.jax.org/projects/ITP1" TargetMode="External"/><Relationship Id="rId1899" Type="http://schemas.openxmlformats.org/officeDocument/2006/relationships/hyperlink" Target="https://onlinelibrary.wiley.com/doi/10.1111/acel.12205" TargetMode="External"/><Relationship Id="rId1107" Type="http://schemas.openxmlformats.org/officeDocument/2006/relationships/hyperlink" Target="https://doi.org/10.1038/s42255-021-00449-w" TargetMode="External"/><Relationship Id="rId1314" Type="http://schemas.openxmlformats.org/officeDocument/2006/relationships/hyperlink" Target="http://www.genenetwork.org/show_trait?trait_id=18435&amp;dataset=BXDPublish" TargetMode="External"/><Relationship Id="rId1521" Type="http://schemas.openxmlformats.org/officeDocument/2006/relationships/hyperlink" Target="https://doi.org/10.1093/geronj/21.3.404" TargetMode="External"/><Relationship Id="rId1759" Type="http://schemas.openxmlformats.org/officeDocument/2006/relationships/hyperlink" Target="https://phenome.jax.org/projects/ITP1" TargetMode="External"/><Relationship Id="rId1619" Type="http://schemas.openxmlformats.org/officeDocument/2006/relationships/hyperlink" Target="https://phenome.jax.org/projects/ITP1" TargetMode="External"/><Relationship Id="rId1826" Type="http://schemas.openxmlformats.org/officeDocument/2006/relationships/hyperlink" Target="https://phenome.jax.org/projects/ITP1" TargetMode="External"/><Relationship Id="rId20" Type="http://schemas.openxmlformats.org/officeDocument/2006/relationships/hyperlink" Target="http://www.genenetwork.org/show_trait?trait_id=17475&amp;dataset=BXDPublish" TargetMode="External"/><Relationship Id="rId267" Type="http://schemas.openxmlformats.org/officeDocument/2006/relationships/hyperlink" Target="https://doi.org/10.1111/j.1474-9726.2009.00533.x" TargetMode="External"/><Relationship Id="rId474" Type="http://schemas.openxmlformats.org/officeDocument/2006/relationships/hyperlink" Target="https://phenome.jax.org/measures/34110" TargetMode="External"/><Relationship Id="rId127" Type="http://schemas.openxmlformats.org/officeDocument/2006/relationships/hyperlink" Target="https://doi.org/10.1007/BF03324809" TargetMode="External"/><Relationship Id="rId681" Type="http://schemas.openxmlformats.org/officeDocument/2006/relationships/hyperlink" Target="https://www.ncbi.nlm.nih.gov/pmc/articles/PMC2926251/bin/NIHMS204320-supplement-2.doc" TargetMode="External"/><Relationship Id="rId779" Type="http://schemas.openxmlformats.org/officeDocument/2006/relationships/hyperlink" Target="https://dx.doi.org/10.1073%2Fpnas.1121113109" TargetMode="External"/><Relationship Id="rId986" Type="http://schemas.openxmlformats.org/officeDocument/2006/relationships/hyperlink" Target="https://www.ncbi.nlm.nih.gov/pmc/articles/PMC8478125/" TargetMode="External"/><Relationship Id="rId334" Type="http://schemas.openxmlformats.org/officeDocument/2006/relationships/hyperlink" Target="https://phenome.jax.org/measures/34109" TargetMode="External"/><Relationship Id="rId541" Type="http://schemas.openxmlformats.org/officeDocument/2006/relationships/hyperlink" Target="https://www.ncbi.nlm.nih.gov/pmc/articles/PMC2926251/" TargetMode="External"/><Relationship Id="rId639" Type="http://schemas.openxmlformats.org/officeDocument/2006/relationships/hyperlink" Target="https://www.ncbi.nlm.nih.gov/pmc/articles/PMC2926251/bin/NIHMS204320-supplement-2.doc" TargetMode="External"/><Relationship Id="rId1171" Type="http://schemas.openxmlformats.org/officeDocument/2006/relationships/hyperlink" Target="https://doi.org/10.1038/s42255-021-00449-w" TargetMode="External"/><Relationship Id="rId1269" Type="http://schemas.openxmlformats.org/officeDocument/2006/relationships/hyperlink" Target="https://doi.org/10.1038/s42255-021-00449-w" TargetMode="External"/><Relationship Id="rId1476" Type="http://schemas.openxmlformats.org/officeDocument/2006/relationships/hyperlink" Target="https://academic.oup.com/geronj/article-abstract/21/3/404/661988?redirectedFrom=PDF" TargetMode="External"/><Relationship Id="rId401" Type="http://schemas.openxmlformats.org/officeDocument/2006/relationships/hyperlink" Target="https://doi.org/10.1111/j.1474-9726.2009.00533.x" TargetMode="External"/><Relationship Id="rId846" Type="http://schemas.openxmlformats.org/officeDocument/2006/relationships/hyperlink" Target="https://dx.doi.org/10.1073%2Fpnas.1121113109" TargetMode="External"/><Relationship Id="rId1031" Type="http://schemas.openxmlformats.org/officeDocument/2006/relationships/hyperlink" Target="https://www.ncbi.nlm.nih.gov/pmc/articles/PMC8478125/" TargetMode="External"/><Relationship Id="rId1129" Type="http://schemas.openxmlformats.org/officeDocument/2006/relationships/hyperlink" Target="https://www.ncbi.nlm.nih.gov/pmc/articles/PMC8478125/" TargetMode="External"/><Relationship Id="rId1683" Type="http://schemas.openxmlformats.org/officeDocument/2006/relationships/hyperlink" Target="https://phenome.jax.org/projects/ITP1" TargetMode="External"/><Relationship Id="rId1890" Type="http://schemas.openxmlformats.org/officeDocument/2006/relationships/hyperlink" Target="https://linkinghub.elsevier.com/retrieve/pii/0531556584900494" TargetMode="External"/><Relationship Id="rId706" Type="http://schemas.openxmlformats.org/officeDocument/2006/relationships/hyperlink" Target="https://phenome.jax.org/projects/Yuan2" TargetMode="External"/><Relationship Id="rId913" Type="http://schemas.openxmlformats.org/officeDocument/2006/relationships/hyperlink" Target="http://www.genenetwork.org/show_trait?trait_id=18441&amp;dataset=BXDPublish" TargetMode="External"/><Relationship Id="rId1336" Type="http://schemas.openxmlformats.org/officeDocument/2006/relationships/hyperlink" Target="http://www.genenetwork.org/show_trait?trait_id=18435&amp;dataset=BXDPublish" TargetMode="External"/><Relationship Id="rId1543" Type="http://schemas.openxmlformats.org/officeDocument/2006/relationships/hyperlink" Target="https://academic.oup.com/geronj/article-abstract/21/3/404/661988?redirectedFrom=PDF" TargetMode="External"/><Relationship Id="rId1750" Type="http://schemas.openxmlformats.org/officeDocument/2006/relationships/hyperlink" Target="https://phenome.jax.org/projects/ITP1" TargetMode="External"/><Relationship Id="rId42" Type="http://schemas.openxmlformats.org/officeDocument/2006/relationships/hyperlink" Target="https://www.nature.com/articles/ng0698_114" TargetMode="External"/><Relationship Id="rId1403" Type="http://schemas.openxmlformats.org/officeDocument/2006/relationships/hyperlink" Target="https://doi.org/10.1177/019262339502300503" TargetMode="External"/><Relationship Id="rId1610" Type="http://schemas.openxmlformats.org/officeDocument/2006/relationships/hyperlink" Target="https://phenome.jax.org/projects/ITP1" TargetMode="External"/><Relationship Id="rId1848" Type="http://schemas.openxmlformats.org/officeDocument/2006/relationships/hyperlink" Target="https://doi.org/10.1073/pnas.73.4.1279" TargetMode="External"/><Relationship Id="rId191" Type="http://schemas.openxmlformats.org/officeDocument/2006/relationships/hyperlink" Target="https://link.springer.com/article/10.1007/BF03324809" TargetMode="External"/><Relationship Id="rId1708" Type="http://schemas.openxmlformats.org/officeDocument/2006/relationships/hyperlink" Target="https://phenome.jax.org/projects/ITP1" TargetMode="External"/><Relationship Id="rId289" Type="http://schemas.openxmlformats.org/officeDocument/2006/relationships/hyperlink" Target="https://doi.org/10.1111/j.1474-9726.2009.00533.x" TargetMode="External"/><Relationship Id="rId496" Type="http://schemas.openxmlformats.org/officeDocument/2006/relationships/hyperlink" Target="https://phenome.jax.org/measures/34110" TargetMode="External"/><Relationship Id="rId149" Type="http://schemas.openxmlformats.org/officeDocument/2006/relationships/hyperlink" Target="https://doi.org/10.1007/BF03324809" TargetMode="External"/><Relationship Id="rId356" Type="http://schemas.openxmlformats.org/officeDocument/2006/relationships/hyperlink" Target="https://phenome.jax.org/measures/34109" TargetMode="External"/><Relationship Id="rId563" Type="http://schemas.openxmlformats.org/officeDocument/2006/relationships/hyperlink" Target="https://www.ncbi.nlm.nih.gov/pmc/articles/PMC2926251/" TargetMode="External"/><Relationship Id="rId770" Type="http://schemas.openxmlformats.org/officeDocument/2006/relationships/hyperlink" Target="https://dx.doi.org/10.1073%2Fpnas.1121113109" TargetMode="External"/><Relationship Id="rId1193" Type="http://schemas.openxmlformats.org/officeDocument/2006/relationships/hyperlink" Target="https://doi.org/10.1038/s42255-021-00449-w" TargetMode="External"/><Relationship Id="rId216" Type="http://schemas.openxmlformats.org/officeDocument/2006/relationships/hyperlink" Target="https://doi.org/10.1111/j.1474-9726.2009.00533.x" TargetMode="External"/><Relationship Id="rId423" Type="http://schemas.openxmlformats.org/officeDocument/2006/relationships/hyperlink" Target="https://doi.org/10.1111/j.1474-9726.2009.00533.x" TargetMode="External"/><Relationship Id="rId868" Type="http://schemas.openxmlformats.org/officeDocument/2006/relationships/hyperlink" Target="https://www.pnas.org/doi/full/10.1073/pnas.1121113109" TargetMode="External"/><Relationship Id="rId1053" Type="http://schemas.openxmlformats.org/officeDocument/2006/relationships/hyperlink" Target="https://doi.org/10.1038/s42255-021-00449-w" TargetMode="External"/><Relationship Id="rId1260" Type="http://schemas.openxmlformats.org/officeDocument/2006/relationships/hyperlink" Target="https://doi.org/10.1038/s42255-021-00449-w" TargetMode="External"/><Relationship Id="rId1498" Type="http://schemas.openxmlformats.org/officeDocument/2006/relationships/hyperlink" Target="https://doi.org/10.1093/geronj/21.3.404" TargetMode="External"/><Relationship Id="rId630" Type="http://schemas.openxmlformats.org/officeDocument/2006/relationships/hyperlink" Target="https://www.ncbi.nlm.nih.gov/pmc/articles/PMC2926251/bin/NIHMS204320-supplement-2.doc" TargetMode="External"/><Relationship Id="rId728" Type="http://schemas.openxmlformats.org/officeDocument/2006/relationships/hyperlink" Target="https://phenome.jax.org/projects/Yuan2" TargetMode="External"/><Relationship Id="rId935" Type="http://schemas.openxmlformats.org/officeDocument/2006/relationships/hyperlink" Target="http://www.genenetwork.org/show_trait?trait_id=18441&amp;dataset=BXDPublish" TargetMode="External"/><Relationship Id="rId1358" Type="http://schemas.openxmlformats.org/officeDocument/2006/relationships/hyperlink" Target="http://www.genenetwork.org/show_trait?trait_id=18435&amp;dataset=BXDPublish" TargetMode="External"/><Relationship Id="rId1565" Type="http://schemas.openxmlformats.org/officeDocument/2006/relationships/hyperlink" Target="https://www.ncbi.nlm.nih.gov/pmc/articles/PMC9262309/bin/NIHMS1820506-supplement-Suppl_Materials.pdf" TargetMode="External"/><Relationship Id="rId1772" Type="http://schemas.openxmlformats.org/officeDocument/2006/relationships/hyperlink" Target="https://phenome.jax.org/projects/ITP1" TargetMode="External"/><Relationship Id="rId64" Type="http://schemas.openxmlformats.org/officeDocument/2006/relationships/hyperlink" Target="https://www.nature.com/articles/ng0698_114" TargetMode="External"/><Relationship Id="rId1120" Type="http://schemas.openxmlformats.org/officeDocument/2006/relationships/hyperlink" Target="https://doi.org/10.1038/s42255-021-00449-w" TargetMode="External"/><Relationship Id="rId1218" Type="http://schemas.openxmlformats.org/officeDocument/2006/relationships/hyperlink" Target="https://www.ncbi.nlm.nih.gov/pmc/articles/PMC8478125/" TargetMode="External"/><Relationship Id="rId1425" Type="http://schemas.openxmlformats.org/officeDocument/2006/relationships/hyperlink" Target="https://academic.oup.com/biomedgerontology/article/54/11/B492/544688?login=false" TargetMode="External"/><Relationship Id="rId1632" Type="http://schemas.openxmlformats.org/officeDocument/2006/relationships/hyperlink" Target="https://phenome.jax.org/projects/ITP1" TargetMode="External"/><Relationship Id="rId280" Type="http://schemas.openxmlformats.org/officeDocument/2006/relationships/hyperlink" Target="https://doi.org/10.1111/j.1474-9726.2009.00533.x" TargetMode="External"/><Relationship Id="rId140" Type="http://schemas.openxmlformats.org/officeDocument/2006/relationships/hyperlink" Target="https://link.springer.com/article/10.1007/BF03324809" TargetMode="External"/><Relationship Id="rId378" Type="http://schemas.openxmlformats.org/officeDocument/2006/relationships/hyperlink" Target="https://doi.org/10.1111/j.1474-9726.2009.00533.x" TargetMode="External"/><Relationship Id="rId585" Type="http://schemas.openxmlformats.org/officeDocument/2006/relationships/hyperlink" Target="https://www.ncbi.nlm.nih.gov/pmc/articles/PMC2926251/" TargetMode="External"/><Relationship Id="rId792" Type="http://schemas.openxmlformats.org/officeDocument/2006/relationships/hyperlink" Target="https://www.pnas.org/doi/full/10.1073/pnas.1121113109" TargetMode="External"/><Relationship Id="rId6" Type="http://schemas.openxmlformats.org/officeDocument/2006/relationships/hyperlink" Target="http://www.genenetwork.org/show_trait?trait_id=17475&amp;dataset=BXDPublish" TargetMode="External"/><Relationship Id="rId238" Type="http://schemas.openxmlformats.org/officeDocument/2006/relationships/hyperlink" Target="https://doi.org/10.1111/j.1474-9726.2009.00533.x" TargetMode="External"/><Relationship Id="rId445" Type="http://schemas.openxmlformats.org/officeDocument/2006/relationships/hyperlink" Target="https://doi.org/10.1111/j.1474-9726.2009.00533.x" TargetMode="External"/><Relationship Id="rId652" Type="http://schemas.openxmlformats.org/officeDocument/2006/relationships/hyperlink" Target="https://www.ncbi.nlm.nih.gov/pmc/articles/PMC2926251/bin/NIHMS204320-supplement-2.doc" TargetMode="External"/><Relationship Id="rId1075" Type="http://schemas.openxmlformats.org/officeDocument/2006/relationships/hyperlink" Target="https://www.ncbi.nlm.nih.gov/pmc/articles/PMC8478125/" TargetMode="External"/><Relationship Id="rId1282" Type="http://schemas.openxmlformats.org/officeDocument/2006/relationships/hyperlink" Target="https://doi.org/10.1038/s42255-021-00449-w" TargetMode="External"/><Relationship Id="rId305" Type="http://schemas.openxmlformats.org/officeDocument/2006/relationships/hyperlink" Target="https://phenome.jax.org/measures/34109" TargetMode="External"/><Relationship Id="rId512" Type="http://schemas.openxmlformats.org/officeDocument/2006/relationships/hyperlink" Target="https://phenome.jax.org/measures/34110" TargetMode="External"/><Relationship Id="rId957" Type="http://schemas.openxmlformats.org/officeDocument/2006/relationships/hyperlink" Target="http://www.genenetwork.org/show_trait?trait_id=18441&amp;dataset=BXDPublish" TargetMode="External"/><Relationship Id="rId1142" Type="http://schemas.openxmlformats.org/officeDocument/2006/relationships/hyperlink" Target="https://www.ncbi.nlm.nih.gov/pmc/articles/PMC8478125/" TargetMode="External"/><Relationship Id="rId1587" Type="http://schemas.openxmlformats.org/officeDocument/2006/relationships/hyperlink" Target="https://doi.org/10.1159/000211981" TargetMode="External"/><Relationship Id="rId1794" Type="http://schemas.openxmlformats.org/officeDocument/2006/relationships/hyperlink" Target="https://phenome.jax.org/projects/ITP1" TargetMode="External"/><Relationship Id="rId86" Type="http://schemas.openxmlformats.org/officeDocument/2006/relationships/hyperlink" Target="http://www.genenetwork.org/show_trait?trait_id=12563&amp;dataset=BXDPublish" TargetMode="External"/><Relationship Id="rId817" Type="http://schemas.openxmlformats.org/officeDocument/2006/relationships/hyperlink" Target="https://dx.doi.org/10.1073%2Fpnas.1121113109" TargetMode="External"/><Relationship Id="rId1002" Type="http://schemas.openxmlformats.org/officeDocument/2006/relationships/hyperlink" Target="https://doi.org/10.1038/s42255-021-00449-w" TargetMode="External"/><Relationship Id="rId1447" Type="http://schemas.openxmlformats.org/officeDocument/2006/relationships/hyperlink" Target="https://sci-hub.se/10.1093/geronj/21.3.404" TargetMode="External"/><Relationship Id="rId1654" Type="http://schemas.openxmlformats.org/officeDocument/2006/relationships/hyperlink" Target="https://phenome.jax.org/projects/ITP1" TargetMode="External"/><Relationship Id="rId1861" Type="http://schemas.openxmlformats.org/officeDocument/2006/relationships/hyperlink" Target="https://doi.org/10.1073/pnas.73.4.1279" TargetMode="External"/><Relationship Id="rId1307" Type="http://schemas.openxmlformats.org/officeDocument/2006/relationships/hyperlink" Target="http://www.genenetwork.org/show_trait?trait_id=18435&amp;dataset=BXDPublish" TargetMode="External"/><Relationship Id="rId1514" Type="http://schemas.openxmlformats.org/officeDocument/2006/relationships/hyperlink" Target="https://academic.oup.com/geronj/article-abstract/21/3/404/661988?redirectedFrom=PDF" TargetMode="External"/><Relationship Id="rId1721" Type="http://schemas.openxmlformats.org/officeDocument/2006/relationships/hyperlink" Target="https://phenome.jax.org/projects/ITP1" TargetMode="External"/><Relationship Id="rId13" Type="http://schemas.openxmlformats.org/officeDocument/2006/relationships/hyperlink" Target="http://www.genenetwork.org/show_trait?trait_id=17475&amp;dataset=BXDPublish" TargetMode="External"/><Relationship Id="rId1819" Type="http://schemas.openxmlformats.org/officeDocument/2006/relationships/hyperlink" Target="https://phenome.jax.org/projects/ITP1" TargetMode="External"/><Relationship Id="rId162" Type="http://schemas.openxmlformats.org/officeDocument/2006/relationships/hyperlink" Target="https://link.springer.com/article/10.1007/BF03324809" TargetMode="External"/><Relationship Id="rId467" Type="http://schemas.openxmlformats.org/officeDocument/2006/relationships/hyperlink" Target="https://phenome.jax.org/measures/34110" TargetMode="External"/><Relationship Id="rId1097" Type="http://schemas.openxmlformats.org/officeDocument/2006/relationships/hyperlink" Target="https://www.ncbi.nlm.nih.gov/pmc/articles/PMC8478125/" TargetMode="External"/><Relationship Id="rId674" Type="http://schemas.openxmlformats.org/officeDocument/2006/relationships/hyperlink" Target="https://www.ncbi.nlm.nih.gov/pmc/articles/PMC2926251/bin/NIHMS204320-supplement-2.doc" TargetMode="External"/><Relationship Id="rId881" Type="http://schemas.openxmlformats.org/officeDocument/2006/relationships/hyperlink" Target="https://doi.org/10.1038/s42255-021-00449-w" TargetMode="External"/><Relationship Id="rId979" Type="http://schemas.openxmlformats.org/officeDocument/2006/relationships/hyperlink" Target="https://www.ncbi.nlm.nih.gov/pmc/articles/PMC8478125/" TargetMode="External"/><Relationship Id="rId327" Type="http://schemas.openxmlformats.org/officeDocument/2006/relationships/hyperlink" Target="https://phenome.jax.org/measures/34109" TargetMode="External"/><Relationship Id="rId534" Type="http://schemas.openxmlformats.org/officeDocument/2006/relationships/hyperlink" Target="https://www.ncbi.nlm.nih.gov/pmc/articles/PMC2926251/" TargetMode="External"/><Relationship Id="rId741" Type="http://schemas.openxmlformats.org/officeDocument/2006/relationships/hyperlink" Target="https://phenome.jax.org/projects/Yuan2" TargetMode="External"/><Relationship Id="rId839" Type="http://schemas.openxmlformats.org/officeDocument/2006/relationships/hyperlink" Target="https://www.pnas.org/doi/full/10.1073/pnas.1121113109" TargetMode="External"/><Relationship Id="rId1164" Type="http://schemas.openxmlformats.org/officeDocument/2006/relationships/hyperlink" Target="https://www.ncbi.nlm.nih.gov/pmc/articles/PMC8478125/" TargetMode="External"/><Relationship Id="rId1371" Type="http://schemas.openxmlformats.org/officeDocument/2006/relationships/hyperlink" Target="http://www.genenetwork.org/show_trait?trait_id=18435&amp;dataset=BXDPublish" TargetMode="External"/><Relationship Id="rId1469" Type="http://schemas.openxmlformats.org/officeDocument/2006/relationships/hyperlink" Target="https://sci-hub.se/10.1093/geronj/21.3.404" TargetMode="External"/><Relationship Id="rId601" Type="http://schemas.openxmlformats.org/officeDocument/2006/relationships/hyperlink" Target="https://www.ncbi.nlm.nih.gov/pmc/articles/PMC2926251/" TargetMode="External"/><Relationship Id="rId1024" Type="http://schemas.openxmlformats.org/officeDocument/2006/relationships/hyperlink" Target="https://www.ncbi.nlm.nih.gov/pmc/articles/PMC8478125/" TargetMode="External"/><Relationship Id="rId1231" Type="http://schemas.openxmlformats.org/officeDocument/2006/relationships/hyperlink" Target="https://www.ncbi.nlm.nih.gov/pmc/articles/PMC8478125/" TargetMode="External"/><Relationship Id="rId1676" Type="http://schemas.openxmlformats.org/officeDocument/2006/relationships/hyperlink" Target="https://phenome.jax.org/projects/ITP1" TargetMode="External"/><Relationship Id="rId1883" Type="http://schemas.openxmlformats.org/officeDocument/2006/relationships/hyperlink" Target="https://sci-hub.se/https:/doi.org/10.1016/0531-5565(84)90049-4" TargetMode="External"/><Relationship Id="rId906" Type="http://schemas.openxmlformats.org/officeDocument/2006/relationships/hyperlink" Target="http://www.genenetwork.org/show_trait?trait_id=18441&amp;dataset=BXDPublish" TargetMode="External"/><Relationship Id="rId1329" Type="http://schemas.openxmlformats.org/officeDocument/2006/relationships/hyperlink" Target="http://www.genenetwork.org/show_trait?trait_id=18435&amp;dataset=BXDPublish" TargetMode="External"/><Relationship Id="rId1536" Type="http://schemas.openxmlformats.org/officeDocument/2006/relationships/hyperlink" Target="https://academic.oup.com/geronj/article-abstract/21/3/404/661988?redirectedFrom=PDF" TargetMode="External"/><Relationship Id="rId1743" Type="http://schemas.openxmlformats.org/officeDocument/2006/relationships/hyperlink" Target="https://phenome.jax.org/projects/ITP1" TargetMode="External"/><Relationship Id="rId35" Type="http://schemas.openxmlformats.org/officeDocument/2006/relationships/hyperlink" Target="https://www.nature.com/articles/ng0698_114" TargetMode="External"/><Relationship Id="rId1603" Type="http://schemas.openxmlformats.org/officeDocument/2006/relationships/hyperlink" Target="https://www.cell.com/cms/10.1016/j.cell.2014.12.016/attachment/53f54203-e573-4e23-bfa6-da089a239553/mmc2" TargetMode="External"/><Relationship Id="rId1810" Type="http://schemas.openxmlformats.org/officeDocument/2006/relationships/hyperlink" Target="https://phenome.jax.org/projects/ITP1" TargetMode="External"/><Relationship Id="rId184" Type="http://schemas.openxmlformats.org/officeDocument/2006/relationships/hyperlink" Target="https://link.springer.com/article/10.1007/BF03324809" TargetMode="External"/><Relationship Id="rId391" Type="http://schemas.openxmlformats.org/officeDocument/2006/relationships/hyperlink" Target="https://doi.org/10.1111/j.1474-9726.2009.00533.x" TargetMode="External"/><Relationship Id="rId1908" Type="http://schemas.openxmlformats.org/officeDocument/2006/relationships/drawing" Target="../drawings/drawing1.xml"/><Relationship Id="rId251" Type="http://schemas.openxmlformats.org/officeDocument/2006/relationships/hyperlink" Target="https://doi.org/10.1111/j.1474-9726.2009.00533.x" TargetMode="External"/><Relationship Id="rId489" Type="http://schemas.openxmlformats.org/officeDocument/2006/relationships/hyperlink" Target="https://phenome.jax.org/measures/34110" TargetMode="External"/><Relationship Id="rId696" Type="http://schemas.openxmlformats.org/officeDocument/2006/relationships/hyperlink" Target="https://www.ncbi.nlm.nih.gov/pmc/articles/PMC2926251/bin/NIHMS204320-supplement-2.doc" TargetMode="External"/><Relationship Id="rId349" Type="http://schemas.openxmlformats.org/officeDocument/2006/relationships/hyperlink" Target="https://phenome.jax.org/measures/34109" TargetMode="External"/><Relationship Id="rId556" Type="http://schemas.openxmlformats.org/officeDocument/2006/relationships/hyperlink" Target="https://www.ncbi.nlm.nih.gov/pmc/articles/PMC2926251/" TargetMode="External"/><Relationship Id="rId763" Type="http://schemas.openxmlformats.org/officeDocument/2006/relationships/hyperlink" Target="https://dx.doi.org/10.1073%2Fpnas.1121113109" TargetMode="External"/><Relationship Id="rId1186" Type="http://schemas.openxmlformats.org/officeDocument/2006/relationships/hyperlink" Target="https://doi.org/10.1038/s42255-021-00449-w" TargetMode="External"/><Relationship Id="rId1393" Type="http://schemas.openxmlformats.org/officeDocument/2006/relationships/hyperlink" Target="https://doi.org/10.1038/s43587-020-00006-2" TargetMode="External"/><Relationship Id="rId111" Type="http://schemas.openxmlformats.org/officeDocument/2006/relationships/hyperlink" Target="http://www.genenetwork.org/show_trait?trait_id=12563&amp;dataset=BXDPublish" TargetMode="External"/><Relationship Id="rId209" Type="http://schemas.openxmlformats.org/officeDocument/2006/relationships/hyperlink" Target="https://link.springer.com/article/10.1007/BF03324809" TargetMode="External"/><Relationship Id="rId416" Type="http://schemas.openxmlformats.org/officeDocument/2006/relationships/hyperlink" Target="https://doi.org/10.1111/j.1474-9726.2009.00533.x" TargetMode="External"/><Relationship Id="rId970" Type="http://schemas.openxmlformats.org/officeDocument/2006/relationships/hyperlink" Target="https://www.ncbi.nlm.nih.gov/pmc/articles/PMC8478125/" TargetMode="External"/><Relationship Id="rId1046" Type="http://schemas.openxmlformats.org/officeDocument/2006/relationships/hyperlink" Target="https://www.ncbi.nlm.nih.gov/pmc/articles/PMC8478125/" TargetMode="External"/><Relationship Id="rId1253" Type="http://schemas.openxmlformats.org/officeDocument/2006/relationships/hyperlink" Target="https://www.ncbi.nlm.nih.gov/pmc/articles/PMC8478125/" TargetMode="External"/><Relationship Id="rId1698" Type="http://schemas.openxmlformats.org/officeDocument/2006/relationships/hyperlink" Target="https://phenome.jax.org/projects/ITP1" TargetMode="External"/><Relationship Id="rId623" Type="http://schemas.openxmlformats.org/officeDocument/2006/relationships/hyperlink" Target="https://www.ncbi.nlm.nih.gov/pmc/articles/PMC2926251/bin/NIHMS204320-supplement-2.doc" TargetMode="External"/><Relationship Id="rId830" Type="http://schemas.openxmlformats.org/officeDocument/2006/relationships/hyperlink" Target="https://www.pnas.org/doi/full/10.1073/pnas.1121113109" TargetMode="External"/><Relationship Id="rId928" Type="http://schemas.openxmlformats.org/officeDocument/2006/relationships/hyperlink" Target="http://www.genenetwork.org/show_trait?trait_id=18441&amp;dataset=BXDPublish" TargetMode="External"/><Relationship Id="rId1460" Type="http://schemas.openxmlformats.org/officeDocument/2006/relationships/hyperlink" Target="https://sci-hub.se/10.1093/geronj/21.3.404" TargetMode="External"/><Relationship Id="rId1558" Type="http://schemas.openxmlformats.org/officeDocument/2006/relationships/hyperlink" Target="https://doi.org/10.1093/geronj/21.3.404" TargetMode="External"/><Relationship Id="rId1765" Type="http://schemas.openxmlformats.org/officeDocument/2006/relationships/hyperlink" Target="https://phenome.jax.org/projects/ITP1" TargetMode="External"/><Relationship Id="rId57" Type="http://schemas.openxmlformats.org/officeDocument/2006/relationships/hyperlink" Target="https://doi.org/10.1038/465" TargetMode="External"/><Relationship Id="rId1113" Type="http://schemas.openxmlformats.org/officeDocument/2006/relationships/hyperlink" Target="https://doi.org/10.1038/s42255-021-00449-w" TargetMode="External"/><Relationship Id="rId1320" Type="http://schemas.openxmlformats.org/officeDocument/2006/relationships/hyperlink" Target="http://www.genenetwork.org/show_trait?trait_id=18435&amp;dataset=BXDPublish" TargetMode="External"/><Relationship Id="rId1418" Type="http://schemas.openxmlformats.org/officeDocument/2006/relationships/hyperlink" Target="https://doi.org/10.1093/gerona/57.11.B379" TargetMode="External"/><Relationship Id="rId1625" Type="http://schemas.openxmlformats.org/officeDocument/2006/relationships/hyperlink" Target="https://phenome.jax.org/projects/ITP1" TargetMode="External"/><Relationship Id="rId1832" Type="http://schemas.openxmlformats.org/officeDocument/2006/relationships/hyperlink" Target="https://phenome.jax.org/projects/ITP1" TargetMode="External"/><Relationship Id="rId273" Type="http://schemas.openxmlformats.org/officeDocument/2006/relationships/hyperlink" Target="https://doi.org/10.1111/j.1474-9726.2009.00533.x" TargetMode="External"/><Relationship Id="rId480" Type="http://schemas.openxmlformats.org/officeDocument/2006/relationships/hyperlink" Target="https://phenome.jax.org/measures/34110" TargetMode="External"/><Relationship Id="rId133" Type="http://schemas.openxmlformats.org/officeDocument/2006/relationships/hyperlink" Target="https://doi.org/10.1007/BF03324809" TargetMode="External"/><Relationship Id="rId340" Type="http://schemas.openxmlformats.org/officeDocument/2006/relationships/hyperlink" Target="https://phenome.jax.org/measures/34109" TargetMode="External"/><Relationship Id="rId578" Type="http://schemas.openxmlformats.org/officeDocument/2006/relationships/hyperlink" Target="https://www.ncbi.nlm.nih.gov/pmc/articles/PMC2926251/" TargetMode="External"/><Relationship Id="rId785" Type="http://schemas.openxmlformats.org/officeDocument/2006/relationships/hyperlink" Target="https://dx.doi.org/10.1073%2Fpnas.1121113109" TargetMode="External"/><Relationship Id="rId992" Type="http://schemas.openxmlformats.org/officeDocument/2006/relationships/hyperlink" Target="https://www.ncbi.nlm.nih.gov/pmc/articles/PMC8478125/" TargetMode="External"/><Relationship Id="rId200" Type="http://schemas.openxmlformats.org/officeDocument/2006/relationships/hyperlink" Target="https://doi.org/10.1007/BF03324809" TargetMode="External"/><Relationship Id="rId438" Type="http://schemas.openxmlformats.org/officeDocument/2006/relationships/hyperlink" Target="https://doi.org/10.1111/j.1474-9726.2009.00533.x" TargetMode="External"/><Relationship Id="rId645" Type="http://schemas.openxmlformats.org/officeDocument/2006/relationships/hyperlink" Target="https://www.ncbi.nlm.nih.gov/pmc/articles/PMC2926251/bin/NIHMS204320-supplement-2.doc" TargetMode="External"/><Relationship Id="rId852" Type="http://schemas.openxmlformats.org/officeDocument/2006/relationships/hyperlink" Target="https://dx.doi.org/10.1073%2Fpnas.1121113109" TargetMode="External"/><Relationship Id="rId1068" Type="http://schemas.openxmlformats.org/officeDocument/2006/relationships/hyperlink" Target="https://doi.org/10.1038/s42255-021-00449-w" TargetMode="External"/><Relationship Id="rId1275" Type="http://schemas.openxmlformats.org/officeDocument/2006/relationships/hyperlink" Target="https://doi.org/10.1038/s42255-021-00449-w" TargetMode="External"/><Relationship Id="rId1482" Type="http://schemas.openxmlformats.org/officeDocument/2006/relationships/hyperlink" Target="https://academic.oup.com/geronj/article-abstract/21/3/404/661988?redirectedFrom=PDF" TargetMode="External"/><Relationship Id="rId505" Type="http://schemas.openxmlformats.org/officeDocument/2006/relationships/hyperlink" Target="https://phenome.jax.org/measures/34110" TargetMode="External"/><Relationship Id="rId712" Type="http://schemas.openxmlformats.org/officeDocument/2006/relationships/hyperlink" Target="https://phenome.jax.org/projects/Yuan2" TargetMode="External"/><Relationship Id="rId1135" Type="http://schemas.openxmlformats.org/officeDocument/2006/relationships/hyperlink" Target="https://www.ncbi.nlm.nih.gov/pmc/articles/PMC8478125/" TargetMode="External"/><Relationship Id="rId1342" Type="http://schemas.openxmlformats.org/officeDocument/2006/relationships/hyperlink" Target="http://www.genenetwork.org/show_trait?trait_id=18435&amp;dataset=BXDPublish" TargetMode="External"/><Relationship Id="rId1787" Type="http://schemas.openxmlformats.org/officeDocument/2006/relationships/hyperlink" Target="https://phenome.jax.org/projects/ITP1" TargetMode="External"/><Relationship Id="rId79" Type="http://schemas.openxmlformats.org/officeDocument/2006/relationships/hyperlink" Target="http://www.genenetwork.org/show_trait?trait_id=12564&amp;dataset=BXDPublish" TargetMode="External"/><Relationship Id="rId1202" Type="http://schemas.openxmlformats.org/officeDocument/2006/relationships/hyperlink" Target="https://doi.org/10.1038/s42255-021-00449-w" TargetMode="External"/><Relationship Id="rId1647" Type="http://schemas.openxmlformats.org/officeDocument/2006/relationships/hyperlink" Target="https://phenome.jax.org/projects/ITP1" TargetMode="External"/><Relationship Id="rId1854" Type="http://schemas.openxmlformats.org/officeDocument/2006/relationships/hyperlink" Target="https://doi.org/10.1073/pnas.73.4.1279" TargetMode="External"/><Relationship Id="rId1507" Type="http://schemas.openxmlformats.org/officeDocument/2006/relationships/hyperlink" Target="https://doi.org/10.1093/geronj/21.3.404" TargetMode="External"/><Relationship Id="rId1714" Type="http://schemas.openxmlformats.org/officeDocument/2006/relationships/hyperlink" Target="https://phenome.jax.org/projects/ITP1" TargetMode="External"/><Relationship Id="rId295" Type="http://schemas.openxmlformats.org/officeDocument/2006/relationships/hyperlink" Target="https://phenome.jax.org/measures/34109" TargetMode="External"/><Relationship Id="rId155" Type="http://schemas.openxmlformats.org/officeDocument/2006/relationships/hyperlink" Target="https://doi.org/10.1007/BF03324809" TargetMode="External"/><Relationship Id="rId362" Type="http://schemas.openxmlformats.org/officeDocument/2006/relationships/hyperlink" Target="https://phenome.jax.org/measures/34109" TargetMode="External"/><Relationship Id="rId1297" Type="http://schemas.openxmlformats.org/officeDocument/2006/relationships/hyperlink" Target="http://www.genenetwork.org/show_trait?trait_id=18435&amp;dataset=BXDPublish" TargetMode="External"/><Relationship Id="rId222" Type="http://schemas.openxmlformats.org/officeDocument/2006/relationships/hyperlink" Target="https://doi.org/10.1111/j.1474-9726.2009.00533.x" TargetMode="External"/><Relationship Id="rId667" Type="http://schemas.openxmlformats.org/officeDocument/2006/relationships/hyperlink" Target="https://www.ncbi.nlm.nih.gov/pmc/articles/PMC2926251/bin/NIHMS204320-supplement-2.doc" TargetMode="External"/><Relationship Id="rId874" Type="http://schemas.openxmlformats.org/officeDocument/2006/relationships/hyperlink" Target="https://www.pnas.org/doi/full/10.1073/pnas.1121113109" TargetMode="External"/><Relationship Id="rId527" Type="http://schemas.openxmlformats.org/officeDocument/2006/relationships/hyperlink" Target="https://phenome.jax.org/measures/34110" TargetMode="External"/><Relationship Id="rId734" Type="http://schemas.openxmlformats.org/officeDocument/2006/relationships/hyperlink" Target="https://phenome.jax.org/projects/Yuan2" TargetMode="External"/><Relationship Id="rId941" Type="http://schemas.openxmlformats.org/officeDocument/2006/relationships/hyperlink" Target="http://www.genenetwork.org/show_trait?trait_id=18441&amp;dataset=BXDPublish" TargetMode="External"/><Relationship Id="rId1157" Type="http://schemas.openxmlformats.org/officeDocument/2006/relationships/hyperlink" Target="https://www.ncbi.nlm.nih.gov/pmc/articles/PMC8478125/" TargetMode="External"/><Relationship Id="rId1364" Type="http://schemas.openxmlformats.org/officeDocument/2006/relationships/hyperlink" Target="http://www.genenetwork.org/show_trait?trait_id=18435&amp;dataset=BXDPublish" TargetMode="External"/><Relationship Id="rId1571" Type="http://schemas.openxmlformats.org/officeDocument/2006/relationships/hyperlink" Target="https://www.ncbi.nlm.nih.gov/pmc/articles/PMC9262309/" TargetMode="External"/><Relationship Id="rId70" Type="http://schemas.openxmlformats.org/officeDocument/2006/relationships/hyperlink" Target="http://www.genenetwork.org/show_trait?trait_id=12564&amp;dataset=BXDPublish" TargetMode="External"/><Relationship Id="rId801" Type="http://schemas.openxmlformats.org/officeDocument/2006/relationships/hyperlink" Target="https://www.pnas.org/doi/full/10.1073/pnas.1121113109" TargetMode="External"/><Relationship Id="rId1017" Type="http://schemas.openxmlformats.org/officeDocument/2006/relationships/hyperlink" Target="https://doi.org/10.1038/s42255-021-00449-w" TargetMode="External"/><Relationship Id="rId1224" Type="http://schemas.openxmlformats.org/officeDocument/2006/relationships/hyperlink" Target="https://www.ncbi.nlm.nih.gov/pmc/articles/PMC8478125/" TargetMode="External"/><Relationship Id="rId1431" Type="http://schemas.openxmlformats.org/officeDocument/2006/relationships/hyperlink" Target="https://www.science.org/doi/10.1126/sageke.2003.44.as3" TargetMode="External"/><Relationship Id="rId1669" Type="http://schemas.openxmlformats.org/officeDocument/2006/relationships/hyperlink" Target="https://phenome.jax.org/projects/ITP1" TargetMode="External"/><Relationship Id="rId1876" Type="http://schemas.openxmlformats.org/officeDocument/2006/relationships/hyperlink" Target="https://doi.org/10.1126/science.abn9257" TargetMode="External"/><Relationship Id="rId1529" Type="http://schemas.openxmlformats.org/officeDocument/2006/relationships/hyperlink" Target="https://doi.org/10.1093/geronj/21.3.404" TargetMode="External"/><Relationship Id="rId1736" Type="http://schemas.openxmlformats.org/officeDocument/2006/relationships/hyperlink" Target="https://phenome.jax.org/projects/ITP1" TargetMode="External"/><Relationship Id="rId28" Type="http://schemas.openxmlformats.org/officeDocument/2006/relationships/hyperlink" Target="https://www.nature.com/articles/ng0698_114" TargetMode="External"/><Relationship Id="rId1803" Type="http://schemas.openxmlformats.org/officeDocument/2006/relationships/hyperlink" Target="https://phenome.jax.org/projects/ITP1" TargetMode="External"/><Relationship Id="rId177" Type="http://schemas.openxmlformats.org/officeDocument/2006/relationships/hyperlink" Target="https://doi.org/10.1007/BF03324809" TargetMode="External"/><Relationship Id="rId384" Type="http://schemas.openxmlformats.org/officeDocument/2006/relationships/hyperlink" Target="https://doi.org/10.1111/j.1474-9726.2009.00533.x" TargetMode="External"/><Relationship Id="rId591" Type="http://schemas.openxmlformats.org/officeDocument/2006/relationships/hyperlink" Target="https://www.ncbi.nlm.nih.gov/pmc/articles/PMC2926251/" TargetMode="External"/><Relationship Id="rId244" Type="http://schemas.openxmlformats.org/officeDocument/2006/relationships/hyperlink" Target="https://doi.org/10.1111/j.1474-9726.2009.00533.x" TargetMode="External"/><Relationship Id="rId689" Type="http://schemas.openxmlformats.org/officeDocument/2006/relationships/hyperlink" Target="https://www.ncbi.nlm.nih.gov/pmc/articles/PMC2926251/bin/NIHMS204320-supplement-2.doc" TargetMode="External"/><Relationship Id="rId896" Type="http://schemas.openxmlformats.org/officeDocument/2006/relationships/hyperlink" Target="http://www.genenetwork.org/show_trait?trait_id=18441&amp;dataset=BXDPublish" TargetMode="External"/><Relationship Id="rId1081" Type="http://schemas.openxmlformats.org/officeDocument/2006/relationships/hyperlink" Target="https://www.ncbi.nlm.nih.gov/pmc/articles/PMC8478125/" TargetMode="External"/><Relationship Id="rId451" Type="http://schemas.openxmlformats.org/officeDocument/2006/relationships/hyperlink" Target="https://doi.org/10.1111/j.1474-9726.2009.00533.x" TargetMode="External"/><Relationship Id="rId549" Type="http://schemas.openxmlformats.org/officeDocument/2006/relationships/hyperlink" Target="https://www.ncbi.nlm.nih.gov/pmc/articles/PMC2926251/" TargetMode="External"/><Relationship Id="rId756" Type="http://schemas.openxmlformats.org/officeDocument/2006/relationships/hyperlink" Target="https://phenome.jax.org/projects/Yuan2" TargetMode="External"/><Relationship Id="rId1179" Type="http://schemas.openxmlformats.org/officeDocument/2006/relationships/hyperlink" Target="https://doi.org/10.1038/s42255-021-00449-w" TargetMode="External"/><Relationship Id="rId1386" Type="http://schemas.openxmlformats.org/officeDocument/2006/relationships/hyperlink" Target="https://www.ncbi.nlm.nih.gov/pmc/articles/PMC8009080/bin/NIHMS1644834-supplement-1644834_Supp_Tables.xlsx" TargetMode="External"/><Relationship Id="rId1593" Type="http://schemas.openxmlformats.org/officeDocument/2006/relationships/hyperlink" Target="https://www.science.org/doi/10.1126/sageke.2004.5.as1" TargetMode="External"/><Relationship Id="rId104" Type="http://schemas.openxmlformats.org/officeDocument/2006/relationships/hyperlink" Target="http://www.genenetwork.org/show_trait?trait_id=12564&amp;dataset=BXDPublish" TargetMode="External"/><Relationship Id="rId311" Type="http://schemas.openxmlformats.org/officeDocument/2006/relationships/hyperlink" Target="https://phenome.jax.org/measures/34109" TargetMode="External"/><Relationship Id="rId409" Type="http://schemas.openxmlformats.org/officeDocument/2006/relationships/hyperlink" Target="https://doi.org/10.1111/j.1474-9726.2009.00533.x" TargetMode="External"/><Relationship Id="rId963" Type="http://schemas.openxmlformats.org/officeDocument/2006/relationships/hyperlink" Target="https://www.ncbi.nlm.nih.gov/pmc/articles/PMC8478125/" TargetMode="External"/><Relationship Id="rId1039" Type="http://schemas.openxmlformats.org/officeDocument/2006/relationships/hyperlink" Target="https://www.ncbi.nlm.nih.gov/pmc/articles/PMC8478125/" TargetMode="External"/><Relationship Id="rId1246" Type="http://schemas.openxmlformats.org/officeDocument/2006/relationships/hyperlink" Target="https://www.ncbi.nlm.nih.gov/pmc/articles/PMC8478125/" TargetMode="External"/><Relationship Id="rId1898" Type="http://schemas.openxmlformats.org/officeDocument/2006/relationships/hyperlink" Target="https://www.ncbi.nlm.nih.gov/pmc/articles/PMC2839882/" TargetMode="External"/><Relationship Id="rId92" Type="http://schemas.openxmlformats.org/officeDocument/2006/relationships/hyperlink" Target="http://www.genenetwork.org/show_trait?trait_id=12563&amp;dataset=BXDPublish" TargetMode="External"/><Relationship Id="rId616" Type="http://schemas.openxmlformats.org/officeDocument/2006/relationships/hyperlink" Target="https://www.ncbi.nlm.nih.gov/pmc/articles/PMC2926251/" TargetMode="External"/><Relationship Id="rId823" Type="http://schemas.openxmlformats.org/officeDocument/2006/relationships/hyperlink" Target="https://dx.doi.org/10.1073%2Fpnas.1121113109" TargetMode="External"/><Relationship Id="rId1453" Type="http://schemas.openxmlformats.org/officeDocument/2006/relationships/hyperlink" Target="https://sci-hub.se/10.1093/geronj/21.3.404" TargetMode="External"/><Relationship Id="rId1660" Type="http://schemas.openxmlformats.org/officeDocument/2006/relationships/hyperlink" Target="https://phenome.jax.org/projects/ITP1" TargetMode="External"/><Relationship Id="rId1758" Type="http://schemas.openxmlformats.org/officeDocument/2006/relationships/hyperlink" Target="https://phenome.jax.org/projects/ITP1" TargetMode="External"/><Relationship Id="rId1106" Type="http://schemas.openxmlformats.org/officeDocument/2006/relationships/hyperlink" Target="https://doi.org/10.1038/s42255-021-00449-w" TargetMode="External"/><Relationship Id="rId1313" Type="http://schemas.openxmlformats.org/officeDocument/2006/relationships/hyperlink" Target="http://www.genenetwork.org/show_trait?trait_id=18435&amp;dataset=BXDPublish" TargetMode="External"/><Relationship Id="rId1520" Type="http://schemas.openxmlformats.org/officeDocument/2006/relationships/hyperlink" Target="https://academic.oup.com/geronj/article-abstract/21/3/404/661988?redirectedFrom=PDF" TargetMode="External"/><Relationship Id="rId1618" Type="http://schemas.openxmlformats.org/officeDocument/2006/relationships/hyperlink" Target="https://phenome.jax.org/projects/ITP1" TargetMode="External"/><Relationship Id="rId1825" Type="http://schemas.openxmlformats.org/officeDocument/2006/relationships/hyperlink" Target="https://phenome.jax.org/projects/ITP1" TargetMode="External"/><Relationship Id="rId199" Type="http://schemas.openxmlformats.org/officeDocument/2006/relationships/hyperlink" Target="https://doi.org/10.1007/BF03324809" TargetMode="External"/><Relationship Id="rId266" Type="http://schemas.openxmlformats.org/officeDocument/2006/relationships/hyperlink" Target="https://doi.org/10.1111/j.1474-9726.2009.00533.x" TargetMode="External"/><Relationship Id="rId473" Type="http://schemas.openxmlformats.org/officeDocument/2006/relationships/hyperlink" Target="https://phenome.jax.org/measures/34110" TargetMode="External"/><Relationship Id="rId680" Type="http://schemas.openxmlformats.org/officeDocument/2006/relationships/hyperlink" Target="https://www.ncbi.nlm.nih.gov/pmc/articles/PMC2926251/bin/NIHMS204320-supplement-2.doc" TargetMode="External"/><Relationship Id="rId126" Type="http://schemas.openxmlformats.org/officeDocument/2006/relationships/hyperlink" Target="https://doi.org/10.1007/BF03324809" TargetMode="External"/><Relationship Id="rId333" Type="http://schemas.openxmlformats.org/officeDocument/2006/relationships/hyperlink" Target="https://phenome.jax.org/measures/34109" TargetMode="External"/><Relationship Id="rId540" Type="http://schemas.openxmlformats.org/officeDocument/2006/relationships/hyperlink" Target="https://www.ncbi.nlm.nih.gov/pmc/articles/PMC2926251/" TargetMode="External"/><Relationship Id="rId778" Type="http://schemas.openxmlformats.org/officeDocument/2006/relationships/hyperlink" Target="https://dx.doi.org/10.1073%2Fpnas.1121113109" TargetMode="External"/><Relationship Id="rId985" Type="http://schemas.openxmlformats.org/officeDocument/2006/relationships/hyperlink" Target="https://www.ncbi.nlm.nih.gov/pmc/articles/PMC8478125/" TargetMode="External"/><Relationship Id="rId1170" Type="http://schemas.openxmlformats.org/officeDocument/2006/relationships/hyperlink" Target="https://doi.org/10.1038/s42255-021-00449-w" TargetMode="External"/><Relationship Id="rId638" Type="http://schemas.openxmlformats.org/officeDocument/2006/relationships/hyperlink" Target="https://www.ncbi.nlm.nih.gov/pmc/articles/PMC2926251/bin/NIHMS204320-supplement-2.doc" TargetMode="External"/><Relationship Id="rId845" Type="http://schemas.openxmlformats.org/officeDocument/2006/relationships/hyperlink" Target="https://dx.doi.org/10.1073%2Fpnas.1121113109" TargetMode="External"/><Relationship Id="rId1030" Type="http://schemas.openxmlformats.org/officeDocument/2006/relationships/hyperlink" Target="https://www.ncbi.nlm.nih.gov/pmc/articles/PMC8478125/" TargetMode="External"/><Relationship Id="rId1268" Type="http://schemas.openxmlformats.org/officeDocument/2006/relationships/hyperlink" Target="https://doi.org/10.1038/s42255-021-00449-w" TargetMode="External"/><Relationship Id="rId1475" Type="http://schemas.openxmlformats.org/officeDocument/2006/relationships/hyperlink" Target="https://sci-hub.se/10.1093/geronj/21.3.404" TargetMode="External"/><Relationship Id="rId1682" Type="http://schemas.openxmlformats.org/officeDocument/2006/relationships/hyperlink" Target="https://phenome.jax.org/projects/ITP1" TargetMode="External"/><Relationship Id="rId400" Type="http://schemas.openxmlformats.org/officeDocument/2006/relationships/hyperlink" Target="https://doi.org/10.1111/j.1474-9726.2009.00533.x" TargetMode="External"/><Relationship Id="rId705" Type="http://schemas.openxmlformats.org/officeDocument/2006/relationships/hyperlink" Target="https://phenome.jax.org/projects/Yuan2" TargetMode="External"/><Relationship Id="rId1128" Type="http://schemas.openxmlformats.org/officeDocument/2006/relationships/hyperlink" Target="https://www.ncbi.nlm.nih.gov/pmc/articles/PMC8478125/" TargetMode="External"/><Relationship Id="rId1335" Type="http://schemas.openxmlformats.org/officeDocument/2006/relationships/hyperlink" Target="http://www.genenetwork.org/show_trait?trait_id=18435&amp;dataset=BXDPublish" TargetMode="External"/><Relationship Id="rId1542" Type="http://schemas.openxmlformats.org/officeDocument/2006/relationships/hyperlink" Target="https://academic.oup.com/geronj/article-abstract/21/3/404/661988?redirectedFrom=PDF" TargetMode="External"/><Relationship Id="rId912" Type="http://schemas.openxmlformats.org/officeDocument/2006/relationships/hyperlink" Target="http://www.genenetwork.org/show_trait?trait_id=18441&amp;dataset=BXDPublish" TargetMode="External"/><Relationship Id="rId1847" Type="http://schemas.openxmlformats.org/officeDocument/2006/relationships/hyperlink" Target="https://doi.org/10.1073/pnas.73.4.1279" TargetMode="External"/><Relationship Id="rId41" Type="http://schemas.openxmlformats.org/officeDocument/2006/relationships/hyperlink" Target="https://doi.org/10.1038/465" TargetMode="External"/><Relationship Id="rId1402" Type="http://schemas.openxmlformats.org/officeDocument/2006/relationships/hyperlink" Target="https://doi.org/10.1177/019262339502300503" TargetMode="External"/><Relationship Id="rId1707" Type="http://schemas.openxmlformats.org/officeDocument/2006/relationships/hyperlink" Target="https://phenome.jax.org/projects/ITP1" TargetMode="External"/><Relationship Id="rId190" Type="http://schemas.openxmlformats.org/officeDocument/2006/relationships/hyperlink" Target="https://link.springer.com/article/10.1007/BF03324809" TargetMode="External"/><Relationship Id="rId288" Type="http://schemas.openxmlformats.org/officeDocument/2006/relationships/hyperlink" Target="https://doi.org/10.1111/j.1474-9726.2009.00533.x" TargetMode="External"/><Relationship Id="rId495" Type="http://schemas.openxmlformats.org/officeDocument/2006/relationships/hyperlink" Target="https://phenome.jax.org/measures/34110" TargetMode="External"/><Relationship Id="rId148" Type="http://schemas.openxmlformats.org/officeDocument/2006/relationships/hyperlink" Target="https://doi.org/10.1007/BF03324809" TargetMode="External"/><Relationship Id="rId355" Type="http://schemas.openxmlformats.org/officeDocument/2006/relationships/hyperlink" Target="https://phenome.jax.org/measures/34109" TargetMode="External"/><Relationship Id="rId562" Type="http://schemas.openxmlformats.org/officeDocument/2006/relationships/hyperlink" Target="https://www.ncbi.nlm.nih.gov/pmc/articles/PMC2926251/" TargetMode="External"/><Relationship Id="rId1192" Type="http://schemas.openxmlformats.org/officeDocument/2006/relationships/hyperlink" Target="https://doi.org/10.1038/s42255-021-00449-w" TargetMode="External"/><Relationship Id="rId215" Type="http://schemas.openxmlformats.org/officeDocument/2006/relationships/hyperlink" Target="https://doi.org/10.1111/j.1474-9726.2009.00533.x" TargetMode="External"/><Relationship Id="rId422" Type="http://schemas.openxmlformats.org/officeDocument/2006/relationships/hyperlink" Target="https://doi.org/10.1111/j.1474-9726.2009.00533.x" TargetMode="External"/><Relationship Id="rId867" Type="http://schemas.openxmlformats.org/officeDocument/2006/relationships/hyperlink" Target="https://www.pnas.org/doi/full/10.1073/pnas.1121113109" TargetMode="External"/><Relationship Id="rId1052" Type="http://schemas.openxmlformats.org/officeDocument/2006/relationships/hyperlink" Target="https://doi.org/10.1038/s42255-021-00449-w" TargetMode="External"/><Relationship Id="rId1497" Type="http://schemas.openxmlformats.org/officeDocument/2006/relationships/hyperlink" Target="https://doi.org/10.1093/geronj/21.3.404" TargetMode="External"/><Relationship Id="rId727" Type="http://schemas.openxmlformats.org/officeDocument/2006/relationships/hyperlink" Target="https://phenome.jax.org/projects/Yuan2" TargetMode="External"/><Relationship Id="rId934" Type="http://schemas.openxmlformats.org/officeDocument/2006/relationships/hyperlink" Target="http://www.genenetwork.org/show_trait?trait_id=18441&amp;dataset=BXDPublish" TargetMode="External"/><Relationship Id="rId1357" Type="http://schemas.openxmlformats.org/officeDocument/2006/relationships/hyperlink" Target="http://www.genenetwork.org/show_trait?trait_id=18435&amp;dataset=BXDPublish" TargetMode="External"/><Relationship Id="rId1564" Type="http://schemas.openxmlformats.org/officeDocument/2006/relationships/hyperlink" Target="https://www.ncbi.nlm.nih.gov/pmc/articles/PMC9262309/bin/NIHMS1820506-supplement-Suppl_Materials.pdf" TargetMode="External"/><Relationship Id="rId1771" Type="http://schemas.openxmlformats.org/officeDocument/2006/relationships/hyperlink" Target="https://phenome.jax.org/projects/ITP1" TargetMode="External"/><Relationship Id="rId63" Type="http://schemas.openxmlformats.org/officeDocument/2006/relationships/hyperlink" Target="https://www.nature.com/articles/ng0698_114" TargetMode="External"/><Relationship Id="rId1217" Type="http://schemas.openxmlformats.org/officeDocument/2006/relationships/hyperlink" Target="https://www.ncbi.nlm.nih.gov/pmc/articles/PMC8478125/" TargetMode="External"/><Relationship Id="rId1424" Type="http://schemas.openxmlformats.org/officeDocument/2006/relationships/hyperlink" Target="https://academic.oup.com/biomedgerontology/article/54/11/B492/544688?login=false" TargetMode="External"/><Relationship Id="rId1631" Type="http://schemas.openxmlformats.org/officeDocument/2006/relationships/hyperlink" Target="https://phenome.jax.org/projects/ITP1" TargetMode="External"/><Relationship Id="rId1869" Type="http://schemas.openxmlformats.org/officeDocument/2006/relationships/hyperlink" Target="https://www.nature.com/articles/s41467-022-34515-y" TargetMode="External"/><Relationship Id="rId1729" Type="http://schemas.openxmlformats.org/officeDocument/2006/relationships/hyperlink" Target="https://phenome.jax.org/projects/ITP1" TargetMode="External"/><Relationship Id="rId377" Type="http://schemas.openxmlformats.org/officeDocument/2006/relationships/hyperlink" Target="https://doi.org/10.1111/j.1474-9726.2009.00533.x" TargetMode="External"/><Relationship Id="rId584" Type="http://schemas.openxmlformats.org/officeDocument/2006/relationships/hyperlink" Target="https://www.ncbi.nlm.nih.gov/pmc/articles/PMC2926251/" TargetMode="External"/><Relationship Id="rId5" Type="http://schemas.openxmlformats.org/officeDocument/2006/relationships/hyperlink" Target="http://www.genenetwork.org/show_trait?trait_id=17475&amp;dataset=BXDPublish" TargetMode="External"/><Relationship Id="rId237" Type="http://schemas.openxmlformats.org/officeDocument/2006/relationships/hyperlink" Target="https://doi.org/10.1111/j.1474-9726.2009.00533.x" TargetMode="External"/><Relationship Id="rId791" Type="http://schemas.openxmlformats.org/officeDocument/2006/relationships/hyperlink" Target="https://www.pnas.org/doi/full/10.1073/pnas.1121113109" TargetMode="External"/><Relationship Id="rId889" Type="http://schemas.openxmlformats.org/officeDocument/2006/relationships/hyperlink" Target="http://www.genenetwork.org/show_trait?trait_id=18441&amp;dataset=BXDPublish" TargetMode="External"/><Relationship Id="rId1074" Type="http://schemas.openxmlformats.org/officeDocument/2006/relationships/hyperlink" Target="https://www.ncbi.nlm.nih.gov/pmc/articles/PMC8478125/" TargetMode="External"/><Relationship Id="rId444" Type="http://schemas.openxmlformats.org/officeDocument/2006/relationships/hyperlink" Target="https://doi.org/10.1111/j.1474-9726.2009.00533.x" TargetMode="External"/><Relationship Id="rId651" Type="http://schemas.openxmlformats.org/officeDocument/2006/relationships/hyperlink" Target="https://www.ncbi.nlm.nih.gov/pmc/articles/PMC2926251/bin/NIHMS204320-supplement-2.doc" TargetMode="External"/><Relationship Id="rId749" Type="http://schemas.openxmlformats.org/officeDocument/2006/relationships/hyperlink" Target="https://phenome.jax.org/projects/Yuan2" TargetMode="External"/><Relationship Id="rId1281" Type="http://schemas.openxmlformats.org/officeDocument/2006/relationships/hyperlink" Target="https://doi.org/10.1038/s42255-021-00449-w" TargetMode="External"/><Relationship Id="rId1379" Type="http://schemas.openxmlformats.org/officeDocument/2006/relationships/hyperlink" Target="http://www.genenetwork.org/show_trait?trait_id=18435&amp;dataset=BXDPublish" TargetMode="External"/><Relationship Id="rId1586" Type="http://schemas.openxmlformats.org/officeDocument/2006/relationships/hyperlink" Target="https://reader.elsevier.com/reader/sd/pii/004763749090107Q?token=5E0958CE37FB081DBE1218B79417A063F28EFFD4BA6DEA6C498F750F9A4B222FA7209A2D8754B9FCB6D35ADF157FC239&amp;originRegion=us-east-1&amp;originCreation=20230117161305" TargetMode="External"/><Relationship Id="rId304" Type="http://schemas.openxmlformats.org/officeDocument/2006/relationships/hyperlink" Target="https://phenome.jax.org/measures/34109" TargetMode="External"/><Relationship Id="rId511" Type="http://schemas.openxmlformats.org/officeDocument/2006/relationships/hyperlink" Target="https://phenome.jax.org/measures/34110" TargetMode="External"/><Relationship Id="rId609" Type="http://schemas.openxmlformats.org/officeDocument/2006/relationships/hyperlink" Target="https://www.ncbi.nlm.nih.gov/pmc/articles/PMC2926251/" TargetMode="External"/><Relationship Id="rId956" Type="http://schemas.openxmlformats.org/officeDocument/2006/relationships/hyperlink" Target="http://www.genenetwork.org/show_trait?trait_id=18441&amp;dataset=BXDPublish" TargetMode="External"/><Relationship Id="rId1141" Type="http://schemas.openxmlformats.org/officeDocument/2006/relationships/hyperlink" Target="https://www.ncbi.nlm.nih.gov/pmc/articles/PMC8478125/" TargetMode="External"/><Relationship Id="rId1239" Type="http://schemas.openxmlformats.org/officeDocument/2006/relationships/hyperlink" Target="https://www.ncbi.nlm.nih.gov/pmc/articles/PMC8478125/" TargetMode="External"/><Relationship Id="rId1793" Type="http://schemas.openxmlformats.org/officeDocument/2006/relationships/hyperlink" Target="https://phenome.jax.org/projects/ITP1" TargetMode="External"/><Relationship Id="rId85" Type="http://schemas.openxmlformats.org/officeDocument/2006/relationships/hyperlink" Target="http://www.genenetwork.org/show_trait?trait_id=12563&amp;dataset=BXDPublish" TargetMode="External"/><Relationship Id="rId816" Type="http://schemas.openxmlformats.org/officeDocument/2006/relationships/hyperlink" Target="https://dx.doi.org/10.1073%2Fpnas.1121113109" TargetMode="External"/><Relationship Id="rId1001" Type="http://schemas.openxmlformats.org/officeDocument/2006/relationships/hyperlink" Target="https://doi.org/10.1038/s42255-021-00449-w" TargetMode="External"/><Relationship Id="rId1446" Type="http://schemas.openxmlformats.org/officeDocument/2006/relationships/hyperlink" Target="https://sci-hub.se/10.1093/geronj/21.3.404" TargetMode="External"/><Relationship Id="rId1653" Type="http://schemas.openxmlformats.org/officeDocument/2006/relationships/hyperlink" Target="https://phenome.jax.org/projects/ITP1" TargetMode="External"/><Relationship Id="rId1860" Type="http://schemas.openxmlformats.org/officeDocument/2006/relationships/hyperlink" Target="https://doi.org/10.1073/pnas.73.4.1279" TargetMode="External"/><Relationship Id="rId1306" Type="http://schemas.openxmlformats.org/officeDocument/2006/relationships/hyperlink" Target="http://www.genenetwork.org/show_trait?trait_id=18435&amp;dataset=BXDPublish" TargetMode="External"/><Relationship Id="rId1513" Type="http://schemas.openxmlformats.org/officeDocument/2006/relationships/hyperlink" Target="https://academic.oup.com/geronj/article-abstract/21/3/404/661988?redirectedFrom=PDF" TargetMode="External"/><Relationship Id="rId1720" Type="http://schemas.openxmlformats.org/officeDocument/2006/relationships/hyperlink" Target="https://phenome.jax.org/projects/ITP1" TargetMode="External"/><Relationship Id="rId12" Type="http://schemas.openxmlformats.org/officeDocument/2006/relationships/hyperlink" Target="http://www.genenetwork.org/show_trait?trait_id=17475&amp;dataset=BXDPublish" TargetMode="External"/><Relationship Id="rId1818" Type="http://schemas.openxmlformats.org/officeDocument/2006/relationships/hyperlink" Target="https://phenome.jax.org/projects/ITP1" TargetMode="External"/><Relationship Id="rId161" Type="http://schemas.openxmlformats.org/officeDocument/2006/relationships/hyperlink" Target="https://link.springer.com/article/10.1007/BF03324809" TargetMode="External"/><Relationship Id="rId399" Type="http://schemas.openxmlformats.org/officeDocument/2006/relationships/hyperlink" Target="https://doi.org/10.1111/j.1474-9726.2009.00533.x" TargetMode="External"/><Relationship Id="rId259" Type="http://schemas.openxmlformats.org/officeDocument/2006/relationships/hyperlink" Target="https://doi.org/10.1111/j.1474-9726.2009.00533.x" TargetMode="External"/><Relationship Id="rId466" Type="http://schemas.openxmlformats.org/officeDocument/2006/relationships/hyperlink" Target="https://phenome.jax.org/measures/34110" TargetMode="External"/><Relationship Id="rId673" Type="http://schemas.openxmlformats.org/officeDocument/2006/relationships/hyperlink" Target="https://www.ncbi.nlm.nih.gov/pmc/articles/PMC2926251/bin/NIHMS204320-supplement-2.doc" TargetMode="External"/><Relationship Id="rId880" Type="http://schemas.openxmlformats.org/officeDocument/2006/relationships/hyperlink" Target="https://www.ncbi.nlm.nih.gov/pmc/articles/PMC8478125/" TargetMode="External"/><Relationship Id="rId1096" Type="http://schemas.openxmlformats.org/officeDocument/2006/relationships/hyperlink" Target="https://www.ncbi.nlm.nih.gov/pmc/articles/PMC8478125/" TargetMode="External"/><Relationship Id="rId119" Type="http://schemas.openxmlformats.org/officeDocument/2006/relationships/hyperlink" Target="https://link.springer.com/article/10.1007/BF03324809" TargetMode="External"/><Relationship Id="rId326" Type="http://schemas.openxmlformats.org/officeDocument/2006/relationships/hyperlink" Target="https://phenome.jax.org/measures/34109" TargetMode="External"/><Relationship Id="rId533" Type="http://schemas.openxmlformats.org/officeDocument/2006/relationships/hyperlink" Target="https://phenome.jax.org/measures/34110" TargetMode="External"/><Relationship Id="rId978" Type="http://schemas.openxmlformats.org/officeDocument/2006/relationships/hyperlink" Target="https://www.ncbi.nlm.nih.gov/pmc/articles/PMC8478125/" TargetMode="External"/><Relationship Id="rId1163" Type="http://schemas.openxmlformats.org/officeDocument/2006/relationships/hyperlink" Target="https://www.ncbi.nlm.nih.gov/pmc/articles/PMC8478125/" TargetMode="External"/><Relationship Id="rId1370" Type="http://schemas.openxmlformats.org/officeDocument/2006/relationships/hyperlink" Target="http://www.genenetwork.org/show_trait?trait_id=18435&amp;dataset=BXDPublish" TargetMode="External"/><Relationship Id="rId740" Type="http://schemas.openxmlformats.org/officeDocument/2006/relationships/hyperlink" Target="https://phenome.jax.org/projects/Yuan2" TargetMode="External"/><Relationship Id="rId838" Type="http://schemas.openxmlformats.org/officeDocument/2006/relationships/hyperlink" Target="https://www.pnas.org/doi/full/10.1073/pnas.1121113109" TargetMode="External"/><Relationship Id="rId1023" Type="http://schemas.openxmlformats.org/officeDocument/2006/relationships/hyperlink" Target="https://www.ncbi.nlm.nih.gov/pmc/articles/PMC8478125/" TargetMode="External"/><Relationship Id="rId1468" Type="http://schemas.openxmlformats.org/officeDocument/2006/relationships/hyperlink" Target="https://sci-hub.se/10.1093/geronj/21.3.404" TargetMode="External"/><Relationship Id="rId1675" Type="http://schemas.openxmlformats.org/officeDocument/2006/relationships/hyperlink" Target="https://phenome.jax.org/projects/ITP1" TargetMode="External"/><Relationship Id="rId1882" Type="http://schemas.openxmlformats.org/officeDocument/2006/relationships/hyperlink" Target="https://sci-hub.se/https:/doi.org/10.1016/0531-5565(84)90049-4" TargetMode="External"/><Relationship Id="rId600" Type="http://schemas.openxmlformats.org/officeDocument/2006/relationships/hyperlink" Target="https://www.ncbi.nlm.nih.gov/pmc/articles/PMC2926251/" TargetMode="External"/><Relationship Id="rId1230" Type="http://schemas.openxmlformats.org/officeDocument/2006/relationships/hyperlink" Target="https://www.ncbi.nlm.nih.gov/pmc/articles/PMC8478125/" TargetMode="External"/><Relationship Id="rId1328" Type="http://schemas.openxmlformats.org/officeDocument/2006/relationships/hyperlink" Target="http://www.genenetwork.org/show_trait?trait_id=18435&amp;dataset=BXDPublish" TargetMode="External"/><Relationship Id="rId1535" Type="http://schemas.openxmlformats.org/officeDocument/2006/relationships/hyperlink" Target="https://academic.oup.com/geronj/article-abstract/21/3/404/661988?redirectedFrom=PDF" TargetMode="External"/><Relationship Id="rId905" Type="http://schemas.openxmlformats.org/officeDocument/2006/relationships/hyperlink" Target="http://www.genenetwork.org/show_trait?trait_id=18441&amp;dataset=BXDPublish" TargetMode="External"/><Relationship Id="rId1742" Type="http://schemas.openxmlformats.org/officeDocument/2006/relationships/hyperlink" Target="https://phenome.jax.org/projects/ITP1" TargetMode="External"/><Relationship Id="rId34" Type="http://schemas.openxmlformats.org/officeDocument/2006/relationships/hyperlink" Target="https://www.nature.com/articles/ng0698_114" TargetMode="External"/><Relationship Id="rId1602" Type="http://schemas.openxmlformats.org/officeDocument/2006/relationships/hyperlink" Target="https://www.ncbi.nlm.nih.gov/pmc/articles/PMC3292902/" TargetMode="External"/><Relationship Id="rId183" Type="http://schemas.openxmlformats.org/officeDocument/2006/relationships/hyperlink" Target="https://link.springer.com/article/10.1007/BF03324809" TargetMode="External"/><Relationship Id="rId390" Type="http://schemas.openxmlformats.org/officeDocument/2006/relationships/hyperlink" Target="https://doi.org/10.1111/j.1474-9726.2009.00533.x" TargetMode="External"/><Relationship Id="rId1907" Type="http://schemas.openxmlformats.org/officeDocument/2006/relationships/printerSettings" Target="../printerSettings/printerSettings1.bin"/><Relationship Id="rId250" Type="http://schemas.openxmlformats.org/officeDocument/2006/relationships/hyperlink" Target="https://doi.org/10.1111/j.1474-9726.2009.00533.x" TargetMode="External"/><Relationship Id="rId488" Type="http://schemas.openxmlformats.org/officeDocument/2006/relationships/hyperlink" Target="https://phenome.jax.org/measures/34110" TargetMode="External"/><Relationship Id="rId695" Type="http://schemas.openxmlformats.org/officeDocument/2006/relationships/hyperlink" Target="https://www.ncbi.nlm.nih.gov/pmc/articles/PMC2926251/bin/NIHMS204320-supplement-2.doc" TargetMode="External"/><Relationship Id="rId110" Type="http://schemas.openxmlformats.org/officeDocument/2006/relationships/hyperlink" Target="http://www.genenetwork.org/show_trait?trait_id=12563&amp;dataset=BXDPublish" TargetMode="External"/><Relationship Id="rId348" Type="http://schemas.openxmlformats.org/officeDocument/2006/relationships/hyperlink" Target="https://phenome.jax.org/measures/34109" TargetMode="External"/><Relationship Id="rId555" Type="http://schemas.openxmlformats.org/officeDocument/2006/relationships/hyperlink" Target="https://www.ncbi.nlm.nih.gov/pmc/articles/PMC2926251/" TargetMode="External"/><Relationship Id="rId762" Type="http://schemas.openxmlformats.org/officeDocument/2006/relationships/hyperlink" Target="https://phenome.jax.org/projects/Yuan2" TargetMode="External"/><Relationship Id="rId1185" Type="http://schemas.openxmlformats.org/officeDocument/2006/relationships/hyperlink" Target="https://doi.org/10.1038/s42255-021-00449-w" TargetMode="External"/><Relationship Id="rId1392" Type="http://schemas.openxmlformats.org/officeDocument/2006/relationships/hyperlink" Target="https://www.ncbi.nlm.nih.gov/pmc/articles/PMC8009080/" TargetMode="External"/><Relationship Id="rId208" Type="http://schemas.openxmlformats.org/officeDocument/2006/relationships/hyperlink" Target="https://link.springer.com/article/10.1007/BF03324809" TargetMode="External"/><Relationship Id="rId415" Type="http://schemas.openxmlformats.org/officeDocument/2006/relationships/hyperlink" Target="https://doi.org/10.1111/j.1474-9726.2009.00533.x" TargetMode="External"/><Relationship Id="rId622" Type="http://schemas.openxmlformats.org/officeDocument/2006/relationships/hyperlink" Target="https://www.ncbi.nlm.nih.gov/pmc/articles/PMC2926251/bin/NIHMS204320-supplement-2.doc" TargetMode="External"/><Relationship Id="rId1045" Type="http://schemas.openxmlformats.org/officeDocument/2006/relationships/hyperlink" Target="https://www.ncbi.nlm.nih.gov/pmc/articles/PMC8478125/" TargetMode="External"/><Relationship Id="rId1252" Type="http://schemas.openxmlformats.org/officeDocument/2006/relationships/hyperlink" Target="https://www.ncbi.nlm.nih.gov/pmc/articles/PMC8478125/" TargetMode="External"/><Relationship Id="rId1697" Type="http://schemas.openxmlformats.org/officeDocument/2006/relationships/hyperlink" Target="https://phenome.jax.org/projects/ITP1" TargetMode="External"/><Relationship Id="rId927" Type="http://schemas.openxmlformats.org/officeDocument/2006/relationships/hyperlink" Target="http://www.genenetwork.org/show_trait?trait_id=18441&amp;dataset=BXDPublish" TargetMode="External"/><Relationship Id="rId1112" Type="http://schemas.openxmlformats.org/officeDocument/2006/relationships/hyperlink" Target="https://doi.org/10.1038/s42255-021-00449-w" TargetMode="External"/><Relationship Id="rId1557" Type="http://schemas.openxmlformats.org/officeDocument/2006/relationships/hyperlink" Target="https://doi.org/10.1093/geronj/21.3.404" TargetMode="External"/><Relationship Id="rId1764" Type="http://schemas.openxmlformats.org/officeDocument/2006/relationships/hyperlink" Target="https://phenome.jax.org/projects/ITP1" TargetMode="External"/><Relationship Id="rId56" Type="http://schemas.openxmlformats.org/officeDocument/2006/relationships/hyperlink" Target="https://www.nature.com/articles/ng0698_114" TargetMode="External"/><Relationship Id="rId1417" Type="http://schemas.openxmlformats.org/officeDocument/2006/relationships/hyperlink" Target="https://academic.oup.com/view-large/10551997" TargetMode="External"/><Relationship Id="rId1624" Type="http://schemas.openxmlformats.org/officeDocument/2006/relationships/hyperlink" Target="https://phenome.jax.org/projects/ITP1" TargetMode="External"/><Relationship Id="rId1831" Type="http://schemas.openxmlformats.org/officeDocument/2006/relationships/hyperlink" Target="https://phenome.jax.org/projects/ITP1" TargetMode="External"/><Relationship Id="rId272" Type="http://schemas.openxmlformats.org/officeDocument/2006/relationships/hyperlink" Target="https://doi.org/10.1111/j.1474-9726.2009.00533.x" TargetMode="External"/><Relationship Id="rId577" Type="http://schemas.openxmlformats.org/officeDocument/2006/relationships/hyperlink" Target="https://www.ncbi.nlm.nih.gov/pmc/articles/PMC2926251/" TargetMode="External"/><Relationship Id="rId132" Type="http://schemas.openxmlformats.org/officeDocument/2006/relationships/hyperlink" Target="https://doi.org/10.1007/BF03324809" TargetMode="External"/><Relationship Id="rId784" Type="http://schemas.openxmlformats.org/officeDocument/2006/relationships/hyperlink" Target="https://dx.doi.org/10.1073%2Fpnas.1121113109" TargetMode="External"/><Relationship Id="rId991" Type="http://schemas.openxmlformats.org/officeDocument/2006/relationships/hyperlink" Target="https://www.ncbi.nlm.nih.gov/pmc/articles/PMC8478125/" TargetMode="External"/><Relationship Id="rId1067" Type="http://schemas.openxmlformats.org/officeDocument/2006/relationships/hyperlink" Target="https://doi.org/10.1038/s42255-021-00449-w" TargetMode="External"/><Relationship Id="rId437" Type="http://schemas.openxmlformats.org/officeDocument/2006/relationships/hyperlink" Target="https://doi.org/10.1111/j.1474-9726.2009.00533.x" TargetMode="External"/><Relationship Id="rId644" Type="http://schemas.openxmlformats.org/officeDocument/2006/relationships/hyperlink" Target="https://www.ncbi.nlm.nih.gov/pmc/articles/PMC2926251/bin/NIHMS204320-supplement-2.doc" TargetMode="External"/><Relationship Id="rId851" Type="http://schemas.openxmlformats.org/officeDocument/2006/relationships/hyperlink" Target="https://dx.doi.org/10.1073%2Fpnas.1121113109" TargetMode="External"/><Relationship Id="rId1274" Type="http://schemas.openxmlformats.org/officeDocument/2006/relationships/hyperlink" Target="https://doi.org/10.1038/s42255-021-00449-w" TargetMode="External"/><Relationship Id="rId1481" Type="http://schemas.openxmlformats.org/officeDocument/2006/relationships/hyperlink" Target="https://doi.org/10.1093/geronj/21.3.404" TargetMode="External"/><Relationship Id="rId1579" Type="http://schemas.openxmlformats.org/officeDocument/2006/relationships/hyperlink" Target="https://www.science.org/action/downloadSupplement?doi=10.1126%2Fscience.1142179&amp;file=taguchi.som.pdf" TargetMode="External"/><Relationship Id="rId504" Type="http://schemas.openxmlformats.org/officeDocument/2006/relationships/hyperlink" Target="https://phenome.jax.org/measures/34110" TargetMode="External"/><Relationship Id="rId711" Type="http://schemas.openxmlformats.org/officeDocument/2006/relationships/hyperlink" Target="https://phenome.jax.org/projects/Yuan2" TargetMode="External"/><Relationship Id="rId949" Type="http://schemas.openxmlformats.org/officeDocument/2006/relationships/hyperlink" Target="http://www.genenetwork.org/show_trait?trait_id=18441&amp;dataset=BXDPublish" TargetMode="External"/><Relationship Id="rId1134" Type="http://schemas.openxmlformats.org/officeDocument/2006/relationships/hyperlink" Target="https://www.ncbi.nlm.nih.gov/pmc/articles/PMC8478125/" TargetMode="External"/><Relationship Id="rId1341" Type="http://schemas.openxmlformats.org/officeDocument/2006/relationships/hyperlink" Target="http://www.genenetwork.org/show_trait?trait_id=18435&amp;dataset=BXDPublish" TargetMode="External"/><Relationship Id="rId1786" Type="http://schemas.openxmlformats.org/officeDocument/2006/relationships/hyperlink" Target="https://phenome.jax.org/projects/ITP1" TargetMode="External"/><Relationship Id="rId78" Type="http://schemas.openxmlformats.org/officeDocument/2006/relationships/hyperlink" Target="http://www.genenetwork.org/show_trait?trait_id=12564&amp;dataset=BXDPublish" TargetMode="External"/><Relationship Id="rId809" Type="http://schemas.openxmlformats.org/officeDocument/2006/relationships/hyperlink" Target="https://dx.doi.org/10.1073%2Fpnas.1121113109" TargetMode="External"/><Relationship Id="rId1201" Type="http://schemas.openxmlformats.org/officeDocument/2006/relationships/hyperlink" Target="https://doi.org/10.1038/s42255-021-00449-w" TargetMode="External"/><Relationship Id="rId1439" Type="http://schemas.openxmlformats.org/officeDocument/2006/relationships/hyperlink" Target="https://sci-hub.se/10.1093/geronj/21.3.404" TargetMode="External"/><Relationship Id="rId1646" Type="http://schemas.openxmlformats.org/officeDocument/2006/relationships/hyperlink" Target="https://phenome.jax.org/projects/ITP1" TargetMode="External"/><Relationship Id="rId1853" Type="http://schemas.openxmlformats.org/officeDocument/2006/relationships/hyperlink" Target="https://doi.org/10.1073/pnas.73.4.1279" TargetMode="External"/><Relationship Id="rId1506" Type="http://schemas.openxmlformats.org/officeDocument/2006/relationships/hyperlink" Target="https://doi.org/10.1093/geronj/21.3.404" TargetMode="External"/><Relationship Id="rId1713" Type="http://schemas.openxmlformats.org/officeDocument/2006/relationships/hyperlink" Target="https://phenome.jax.org/projects/ITP1" TargetMode="External"/><Relationship Id="rId294" Type="http://schemas.openxmlformats.org/officeDocument/2006/relationships/hyperlink" Target="https://doi.org/10.1111/j.1474-9726.2009.00533.x" TargetMode="External"/><Relationship Id="rId154" Type="http://schemas.openxmlformats.org/officeDocument/2006/relationships/hyperlink" Target="https://doi.org/10.1007/BF03324809" TargetMode="External"/><Relationship Id="rId361" Type="http://schemas.openxmlformats.org/officeDocument/2006/relationships/hyperlink" Target="https://phenome.jax.org/measures/34109" TargetMode="External"/><Relationship Id="rId599" Type="http://schemas.openxmlformats.org/officeDocument/2006/relationships/hyperlink" Target="https://www.ncbi.nlm.nih.gov/pmc/articles/PMC2926251/" TargetMode="External"/><Relationship Id="rId459" Type="http://schemas.openxmlformats.org/officeDocument/2006/relationships/hyperlink" Target="https://phenome.jax.org/measures/34110" TargetMode="External"/><Relationship Id="rId666" Type="http://schemas.openxmlformats.org/officeDocument/2006/relationships/hyperlink" Target="https://www.ncbi.nlm.nih.gov/pmc/articles/PMC2926251/bin/NIHMS204320-supplement-2.doc" TargetMode="External"/><Relationship Id="rId873" Type="http://schemas.openxmlformats.org/officeDocument/2006/relationships/hyperlink" Target="https://www.pnas.org/doi/full/10.1073/pnas.1121113109" TargetMode="External"/><Relationship Id="rId1089" Type="http://schemas.openxmlformats.org/officeDocument/2006/relationships/hyperlink" Target="https://www.ncbi.nlm.nih.gov/pmc/articles/PMC8478125/" TargetMode="External"/><Relationship Id="rId1296" Type="http://schemas.openxmlformats.org/officeDocument/2006/relationships/hyperlink" Target="http://www.genenetwork.org/show_trait?trait_id=18435&amp;dataset=BXDPublish" TargetMode="External"/><Relationship Id="rId221" Type="http://schemas.openxmlformats.org/officeDocument/2006/relationships/hyperlink" Target="https://doi.org/10.1111/j.1474-9726.2009.00533.x" TargetMode="External"/><Relationship Id="rId319" Type="http://schemas.openxmlformats.org/officeDocument/2006/relationships/hyperlink" Target="https://phenome.jax.org/measures/34109" TargetMode="External"/><Relationship Id="rId526" Type="http://schemas.openxmlformats.org/officeDocument/2006/relationships/hyperlink" Target="https://phenome.jax.org/measures/34110" TargetMode="External"/><Relationship Id="rId1156" Type="http://schemas.openxmlformats.org/officeDocument/2006/relationships/hyperlink" Target="https://www.ncbi.nlm.nih.gov/pmc/articles/PMC8478125/" TargetMode="External"/><Relationship Id="rId1363" Type="http://schemas.openxmlformats.org/officeDocument/2006/relationships/hyperlink" Target="http://www.genenetwork.org/show_trait?trait_id=18435&amp;dataset=BXDPublish" TargetMode="External"/><Relationship Id="rId733" Type="http://schemas.openxmlformats.org/officeDocument/2006/relationships/hyperlink" Target="https://phenome.jax.org/projects/Yuan2" TargetMode="External"/><Relationship Id="rId940" Type="http://schemas.openxmlformats.org/officeDocument/2006/relationships/hyperlink" Target="http://www.genenetwork.org/show_trait?trait_id=18441&amp;dataset=BXDPublish" TargetMode="External"/><Relationship Id="rId1016" Type="http://schemas.openxmlformats.org/officeDocument/2006/relationships/hyperlink" Target="https://doi.org/10.1038/s42255-021-00449-w" TargetMode="External"/><Relationship Id="rId1570" Type="http://schemas.openxmlformats.org/officeDocument/2006/relationships/hyperlink" Target="https://www.ncbi.nlm.nih.gov/pmc/articles/PMC9262309/" TargetMode="External"/><Relationship Id="rId1668" Type="http://schemas.openxmlformats.org/officeDocument/2006/relationships/hyperlink" Target="https://phenome.jax.org/projects/ITP1" TargetMode="External"/><Relationship Id="rId1875" Type="http://schemas.openxmlformats.org/officeDocument/2006/relationships/hyperlink" Target="https://doi.org/10.1126/science.abn9257" TargetMode="External"/><Relationship Id="rId800" Type="http://schemas.openxmlformats.org/officeDocument/2006/relationships/hyperlink" Target="https://www.pnas.org/doi/full/10.1073/pnas.1121113109" TargetMode="External"/><Relationship Id="rId1223" Type="http://schemas.openxmlformats.org/officeDocument/2006/relationships/hyperlink" Target="https://www.ncbi.nlm.nih.gov/pmc/articles/PMC8478125/" TargetMode="External"/><Relationship Id="rId1430" Type="http://schemas.openxmlformats.org/officeDocument/2006/relationships/hyperlink" Target="https://www.science.org/doi/10.1126/sageke.2003.44.as3" TargetMode="External"/><Relationship Id="rId1528" Type="http://schemas.openxmlformats.org/officeDocument/2006/relationships/hyperlink" Target="https://doi.org/10.1093/geronj/21.3.404" TargetMode="External"/><Relationship Id="rId1735" Type="http://schemas.openxmlformats.org/officeDocument/2006/relationships/hyperlink" Target="https://phenome.jax.org/projects/ITP1" TargetMode="External"/><Relationship Id="rId27" Type="http://schemas.openxmlformats.org/officeDocument/2006/relationships/hyperlink" Target="https://doi.org/10.1038/465" TargetMode="External"/><Relationship Id="rId1802" Type="http://schemas.openxmlformats.org/officeDocument/2006/relationships/hyperlink" Target="https://phenome.jax.org/projects/ITP1" TargetMode="External"/><Relationship Id="rId176" Type="http://schemas.openxmlformats.org/officeDocument/2006/relationships/hyperlink" Target="https://doi.org/10.1007/BF03324809" TargetMode="External"/><Relationship Id="rId383" Type="http://schemas.openxmlformats.org/officeDocument/2006/relationships/hyperlink" Target="https://doi.org/10.1111/j.1474-9726.2009.00533.x" TargetMode="External"/><Relationship Id="rId590" Type="http://schemas.openxmlformats.org/officeDocument/2006/relationships/hyperlink" Target="https://www.ncbi.nlm.nih.gov/pmc/articles/PMC2926251/" TargetMode="External"/><Relationship Id="rId243" Type="http://schemas.openxmlformats.org/officeDocument/2006/relationships/hyperlink" Target="https://doi.org/10.1111/j.1474-9726.2009.00533.x" TargetMode="External"/><Relationship Id="rId450" Type="http://schemas.openxmlformats.org/officeDocument/2006/relationships/hyperlink" Target="https://doi.org/10.1111/j.1474-9726.2009.00533.x" TargetMode="External"/><Relationship Id="rId688" Type="http://schemas.openxmlformats.org/officeDocument/2006/relationships/hyperlink" Target="https://www.ncbi.nlm.nih.gov/pmc/articles/PMC2926251/bin/NIHMS204320-supplement-2.doc" TargetMode="External"/><Relationship Id="rId895" Type="http://schemas.openxmlformats.org/officeDocument/2006/relationships/hyperlink" Target="http://www.genenetwork.org/show_trait?trait_id=18441&amp;dataset=BXDPublish" TargetMode="External"/><Relationship Id="rId1080" Type="http://schemas.openxmlformats.org/officeDocument/2006/relationships/hyperlink" Target="https://www.ncbi.nlm.nih.gov/pmc/articles/PMC8478125/" TargetMode="External"/><Relationship Id="rId103" Type="http://schemas.openxmlformats.org/officeDocument/2006/relationships/hyperlink" Target="http://www.genenetwork.org/show_trait?trait_id=12564&amp;dataset=BXDPublish" TargetMode="External"/><Relationship Id="rId310" Type="http://schemas.openxmlformats.org/officeDocument/2006/relationships/hyperlink" Target="https://phenome.jax.org/measures/34109" TargetMode="External"/><Relationship Id="rId548" Type="http://schemas.openxmlformats.org/officeDocument/2006/relationships/hyperlink" Target="https://www.ncbi.nlm.nih.gov/pmc/articles/PMC2926251/" TargetMode="External"/><Relationship Id="rId755" Type="http://schemas.openxmlformats.org/officeDocument/2006/relationships/hyperlink" Target="https://phenome.jax.org/projects/Yuan2" TargetMode="External"/><Relationship Id="rId962" Type="http://schemas.openxmlformats.org/officeDocument/2006/relationships/hyperlink" Target="http://www.genenetwork.org/show_trait?trait_id=18441&amp;dataset=BXDPublish" TargetMode="External"/><Relationship Id="rId1178" Type="http://schemas.openxmlformats.org/officeDocument/2006/relationships/hyperlink" Target="https://doi.org/10.1038/s42255-021-00449-w" TargetMode="External"/><Relationship Id="rId1385" Type="http://schemas.openxmlformats.org/officeDocument/2006/relationships/hyperlink" Target="https://doi.org/10.1038/s43587-020-00006-2" TargetMode="External"/><Relationship Id="rId1592" Type="http://schemas.openxmlformats.org/officeDocument/2006/relationships/hyperlink" Target="https://doi.org/10.1038/nature01298" TargetMode="External"/><Relationship Id="rId91" Type="http://schemas.openxmlformats.org/officeDocument/2006/relationships/hyperlink" Target="http://www.genenetwork.org/show_trait?trait_id=12563&amp;dataset=BXDPublish" TargetMode="External"/><Relationship Id="rId408" Type="http://schemas.openxmlformats.org/officeDocument/2006/relationships/hyperlink" Target="https://doi.org/10.1111/j.1474-9726.2009.00533.x" TargetMode="External"/><Relationship Id="rId615" Type="http://schemas.openxmlformats.org/officeDocument/2006/relationships/hyperlink" Target="https://www.ncbi.nlm.nih.gov/pmc/articles/PMC2926251/" TargetMode="External"/><Relationship Id="rId822" Type="http://schemas.openxmlformats.org/officeDocument/2006/relationships/hyperlink" Target="https://dx.doi.org/10.1073%2Fpnas.1121113109" TargetMode="External"/><Relationship Id="rId1038" Type="http://schemas.openxmlformats.org/officeDocument/2006/relationships/hyperlink" Target="https://www.ncbi.nlm.nih.gov/pmc/articles/PMC8478125/" TargetMode="External"/><Relationship Id="rId1245" Type="http://schemas.openxmlformats.org/officeDocument/2006/relationships/hyperlink" Target="https://www.ncbi.nlm.nih.gov/pmc/articles/PMC8478125/" TargetMode="External"/><Relationship Id="rId1452" Type="http://schemas.openxmlformats.org/officeDocument/2006/relationships/hyperlink" Target="https://sci-hub.se/10.1093/geronj/21.3.404" TargetMode="External"/><Relationship Id="rId1897" Type="http://schemas.openxmlformats.org/officeDocument/2006/relationships/hyperlink" Target="https://doi.org/10.1159/000212659" TargetMode="External"/><Relationship Id="rId1105" Type="http://schemas.openxmlformats.org/officeDocument/2006/relationships/hyperlink" Target="https://doi.org/10.1038/s42255-021-00449-w" TargetMode="External"/><Relationship Id="rId1312" Type="http://schemas.openxmlformats.org/officeDocument/2006/relationships/hyperlink" Target="http://www.genenetwork.org/show_trait?trait_id=18435&amp;dataset=BXDPublish" TargetMode="External"/><Relationship Id="rId1757" Type="http://schemas.openxmlformats.org/officeDocument/2006/relationships/hyperlink" Target="https://phenome.jax.org/projects/ITP1" TargetMode="External"/><Relationship Id="rId49" Type="http://schemas.openxmlformats.org/officeDocument/2006/relationships/hyperlink" Target="https://doi.org/10.1038/465" TargetMode="External"/><Relationship Id="rId1617" Type="http://schemas.openxmlformats.org/officeDocument/2006/relationships/hyperlink" Target="https://phenome.jax.org/projects/ITP1" TargetMode="External"/><Relationship Id="rId1824" Type="http://schemas.openxmlformats.org/officeDocument/2006/relationships/hyperlink" Target="https://phenome.jax.org/projects/ITP1" TargetMode="External"/><Relationship Id="rId198" Type="http://schemas.openxmlformats.org/officeDocument/2006/relationships/hyperlink" Target="https://doi.org/10.1007/BF03324809" TargetMode="External"/><Relationship Id="rId265" Type="http://schemas.openxmlformats.org/officeDocument/2006/relationships/hyperlink" Target="https://doi.org/10.1111/j.1474-9726.2009.00533.x" TargetMode="External"/><Relationship Id="rId472" Type="http://schemas.openxmlformats.org/officeDocument/2006/relationships/hyperlink" Target="https://phenome.jax.org/measures/34110" TargetMode="External"/><Relationship Id="rId125" Type="http://schemas.openxmlformats.org/officeDocument/2006/relationships/hyperlink" Target="https://link.springer.com/article/10.1007/BF03324809" TargetMode="External"/><Relationship Id="rId332" Type="http://schemas.openxmlformats.org/officeDocument/2006/relationships/hyperlink" Target="https://phenome.jax.org/measures/34109" TargetMode="External"/><Relationship Id="rId777" Type="http://schemas.openxmlformats.org/officeDocument/2006/relationships/hyperlink" Target="https://dx.doi.org/10.1073%2Fpnas.1121113109" TargetMode="External"/><Relationship Id="rId984" Type="http://schemas.openxmlformats.org/officeDocument/2006/relationships/hyperlink" Target="https://www.ncbi.nlm.nih.gov/pmc/articles/PMC8478125/" TargetMode="External"/><Relationship Id="rId637" Type="http://schemas.openxmlformats.org/officeDocument/2006/relationships/hyperlink" Target="https://www.ncbi.nlm.nih.gov/pmc/articles/PMC2926251/bin/NIHMS204320-supplement-2.doc" TargetMode="External"/><Relationship Id="rId844" Type="http://schemas.openxmlformats.org/officeDocument/2006/relationships/hyperlink" Target="https://dx.doi.org/10.1073%2Fpnas.1121113109" TargetMode="External"/><Relationship Id="rId1267" Type="http://schemas.openxmlformats.org/officeDocument/2006/relationships/hyperlink" Target="https://doi.org/10.1038/s42255-021-00449-w" TargetMode="External"/><Relationship Id="rId1474" Type="http://schemas.openxmlformats.org/officeDocument/2006/relationships/hyperlink" Target="https://sci-hub.se/10.1093/geronj/21.3.404" TargetMode="External"/><Relationship Id="rId1681" Type="http://schemas.openxmlformats.org/officeDocument/2006/relationships/hyperlink" Target="https://phenome.jax.org/projects/ITP1" TargetMode="External"/><Relationship Id="rId704" Type="http://schemas.openxmlformats.org/officeDocument/2006/relationships/hyperlink" Target="https://phenome.jax.org/projects/Yuan2" TargetMode="External"/><Relationship Id="rId911" Type="http://schemas.openxmlformats.org/officeDocument/2006/relationships/hyperlink" Target="http://www.genenetwork.org/show_trait?trait_id=18441&amp;dataset=BXDPublish" TargetMode="External"/><Relationship Id="rId1127" Type="http://schemas.openxmlformats.org/officeDocument/2006/relationships/hyperlink" Target="https://doi.org/10.1038/s42255-021-00449-w" TargetMode="External"/><Relationship Id="rId1334" Type="http://schemas.openxmlformats.org/officeDocument/2006/relationships/hyperlink" Target="http://www.genenetwork.org/show_trait?trait_id=18435&amp;dataset=BXDPublish" TargetMode="External"/><Relationship Id="rId1541" Type="http://schemas.openxmlformats.org/officeDocument/2006/relationships/hyperlink" Target="https://academic.oup.com/geronj/article-abstract/21/3/404/661988?redirectedFrom=PDF" TargetMode="External"/><Relationship Id="rId1779" Type="http://schemas.openxmlformats.org/officeDocument/2006/relationships/hyperlink" Target="https://phenome.jax.org/projects/ITP1" TargetMode="External"/><Relationship Id="rId40" Type="http://schemas.openxmlformats.org/officeDocument/2006/relationships/hyperlink" Target="https://doi.org/10.1038/465" TargetMode="External"/><Relationship Id="rId1401" Type="http://schemas.openxmlformats.org/officeDocument/2006/relationships/hyperlink" Target="https://journals.sagepub.com/doi/10.1177/019262339502300503?url_ver=Z39.88-2003&amp;rfr_id=ori:rid:crossref.org&amp;rfr_dat=cr_pub%20%200pubmed" TargetMode="External"/><Relationship Id="rId1639" Type="http://schemas.openxmlformats.org/officeDocument/2006/relationships/hyperlink" Target="https://phenome.jax.org/projects/ITP1" TargetMode="External"/><Relationship Id="rId1846" Type="http://schemas.openxmlformats.org/officeDocument/2006/relationships/hyperlink" Target="https://doi.org/10.1073/pnas.73.4.1279" TargetMode="External"/><Relationship Id="rId1706" Type="http://schemas.openxmlformats.org/officeDocument/2006/relationships/hyperlink" Target="https://phenome.jax.org/projects/ITP1" TargetMode="External"/><Relationship Id="rId287" Type="http://schemas.openxmlformats.org/officeDocument/2006/relationships/hyperlink" Target="https://doi.org/10.1111/j.1474-9726.2009.00533.x" TargetMode="External"/><Relationship Id="rId494" Type="http://schemas.openxmlformats.org/officeDocument/2006/relationships/hyperlink" Target="https://phenome.jax.org/measures/34110" TargetMode="External"/><Relationship Id="rId147" Type="http://schemas.openxmlformats.org/officeDocument/2006/relationships/hyperlink" Target="https://link.springer.com/article/10.1007/BF03324809" TargetMode="External"/><Relationship Id="rId354" Type="http://schemas.openxmlformats.org/officeDocument/2006/relationships/hyperlink" Target="https://phenome.jax.org/measures/34109" TargetMode="External"/><Relationship Id="rId799" Type="http://schemas.openxmlformats.org/officeDocument/2006/relationships/hyperlink" Target="https://www.pnas.org/doi/full/10.1073/pnas.1121113109" TargetMode="External"/><Relationship Id="rId1191" Type="http://schemas.openxmlformats.org/officeDocument/2006/relationships/hyperlink" Target="https://doi.org/10.1038/s42255-021-00449-w" TargetMode="External"/><Relationship Id="rId561" Type="http://schemas.openxmlformats.org/officeDocument/2006/relationships/hyperlink" Target="https://www.ncbi.nlm.nih.gov/pmc/articles/PMC2926251/" TargetMode="External"/><Relationship Id="rId659" Type="http://schemas.openxmlformats.org/officeDocument/2006/relationships/hyperlink" Target="https://www.ncbi.nlm.nih.gov/pmc/articles/PMC2926251/bin/NIHMS204320-supplement-2.doc" TargetMode="External"/><Relationship Id="rId866" Type="http://schemas.openxmlformats.org/officeDocument/2006/relationships/hyperlink" Target="https://www.pnas.org/doi/full/10.1073/pnas.1121113109" TargetMode="External"/><Relationship Id="rId1289" Type="http://schemas.openxmlformats.org/officeDocument/2006/relationships/hyperlink" Target="https://doi.org/10.1038/s42255-021-00449-w" TargetMode="External"/><Relationship Id="rId1496" Type="http://schemas.openxmlformats.org/officeDocument/2006/relationships/hyperlink" Target="https://doi.org/10.1093/geronj/21.3.404" TargetMode="External"/><Relationship Id="rId214" Type="http://schemas.openxmlformats.org/officeDocument/2006/relationships/hyperlink" Target="https://phenome.jax.org/measures/34109" TargetMode="External"/><Relationship Id="rId421" Type="http://schemas.openxmlformats.org/officeDocument/2006/relationships/hyperlink" Target="https://doi.org/10.1111/j.1474-9726.2009.00533.x" TargetMode="External"/><Relationship Id="rId519" Type="http://schemas.openxmlformats.org/officeDocument/2006/relationships/hyperlink" Target="https://phenome.jax.org/measures/34110" TargetMode="External"/><Relationship Id="rId1051" Type="http://schemas.openxmlformats.org/officeDocument/2006/relationships/hyperlink" Target="https://doi.org/10.1038/s42255-021-00449-w" TargetMode="External"/><Relationship Id="rId1149" Type="http://schemas.openxmlformats.org/officeDocument/2006/relationships/hyperlink" Target="https://www.ncbi.nlm.nih.gov/pmc/articles/PMC8478125/" TargetMode="External"/><Relationship Id="rId1356" Type="http://schemas.openxmlformats.org/officeDocument/2006/relationships/hyperlink" Target="http://www.genenetwork.org/show_trait?trait_id=18435&amp;dataset=BXDPublish" TargetMode="External"/><Relationship Id="rId726" Type="http://schemas.openxmlformats.org/officeDocument/2006/relationships/hyperlink" Target="https://phenome.jax.org/projects/Yuan2" TargetMode="External"/><Relationship Id="rId933" Type="http://schemas.openxmlformats.org/officeDocument/2006/relationships/hyperlink" Target="http://www.genenetwork.org/show_trait?trait_id=18441&amp;dataset=BXDPublish" TargetMode="External"/><Relationship Id="rId1009" Type="http://schemas.openxmlformats.org/officeDocument/2006/relationships/hyperlink" Target="https://doi.org/10.1038/s42255-021-00449-w" TargetMode="External"/><Relationship Id="rId1563" Type="http://schemas.openxmlformats.org/officeDocument/2006/relationships/hyperlink" Target="https://www.ncbi.nlm.nih.gov/pmc/articles/PMC9262309/bin/NIHMS1820506-supplement-Suppl_Materials.pdf" TargetMode="External"/><Relationship Id="rId1770" Type="http://schemas.openxmlformats.org/officeDocument/2006/relationships/hyperlink" Target="https://phenome.jax.org/projects/ITP1" TargetMode="External"/><Relationship Id="rId1868" Type="http://schemas.openxmlformats.org/officeDocument/2006/relationships/hyperlink" Target="https://doi.org/10.1073/pnas.73.4.1279" TargetMode="External"/><Relationship Id="rId62" Type="http://schemas.openxmlformats.org/officeDocument/2006/relationships/hyperlink" Target="https://www.nature.com/articles/ng0698_114" TargetMode="External"/><Relationship Id="rId1216" Type="http://schemas.openxmlformats.org/officeDocument/2006/relationships/hyperlink" Target="https://www.ncbi.nlm.nih.gov/pmc/articles/PMC8478125/" TargetMode="External"/><Relationship Id="rId1423" Type="http://schemas.openxmlformats.org/officeDocument/2006/relationships/hyperlink" Target="https://www.science.org/doi/10.1126/sageke.2003.44.as3" TargetMode="External"/><Relationship Id="rId1630" Type="http://schemas.openxmlformats.org/officeDocument/2006/relationships/hyperlink" Target="https://phenome.jax.org/projects/ITP1" TargetMode="External"/><Relationship Id="rId1728" Type="http://schemas.openxmlformats.org/officeDocument/2006/relationships/hyperlink" Target="https://phenome.jax.org/projects/ITP1" TargetMode="External"/><Relationship Id="rId169" Type="http://schemas.openxmlformats.org/officeDocument/2006/relationships/hyperlink" Target="https://link.springer.com/article/10.1007/BF03324809" TargetMode="External"/><Relationship Id="rId376" Type="http://schemas.openxmlformats.org/officeDocument/2006/relationships/hyperlink" Target="https://doi.org/10.1111/j.1474-9726.2009.00533.x" TargetMode="External"/><Relationship Id="rId583" Type="http://schemas.openxmlformats.org/officeDocument/2006/relationships/hyperlink" Target="https://www.ncbi.nlm.nih.gov/pmc/articles/PMC2926251/" TargetMode="External"/><Relationship Id="rId790" Type="http://schemas.openxmlformats.org/officeDocument/2006/relationships/hyperlink" Target="https://www.pnas.org/doi/full/10.1073/pnas.1121113109" TargetMode="External"/><Relationship Id="rId4" Type="http://schemas.openxmlformats.org/officeDocument/2006/relationships/hyperlink" Target="http://www.genenetwork.org/show_trait?trait_id=17475&amp;dataset=BXDPublish" TargetMode="External"/><Relationship Id="rId236" Type="http://schemas.openxmlformats.org/officeDocument/2006/relationships/hyperlink" Target="https://doi.org/10.1111/j.1474-9726.2009.00533.x" TargetMode="External"/><Relationship Id="rId443" Type="http://schemas.openxmlformats.org/officeDocument/2006/relationships/hyperlink" Target="https://doi.org/10.1111/j.1474-9726.2009.00533.x" TargetMode="External"/><Relationship Id="rId650" Type="http://schemas.openxmlformats.org/officeDocument/2006/relationships/hyperlink" Target="https://www.ncbi.nlm.nih.gov/pmc/articles/PMC2926251/bin/NIHMS204320-supplement-2.doc" TargetMode="External"/><Relationship Id="rId888" Type="http://schemas.openxmlformats.org/officeDocument/2006/relationships/hyperlink" Target="http://www.genenetwork.org/show_trait?trait_id=18441&amp;dataset=BXDPublish" TargetMode="External"/><Relationship Id="rId1073" Type="http://schemas.openxmlformats.org/officeDocument/2006/relationships/hyperlink" Target="https://www.ncbi.nlm.nih.gov/pmc/articles/PMC8478125/" TargetMode="External"/><Relationship Id="rId1280" Type="http://schemas.openxmlformats.org/officeDocument/2006/relationships/hyperlink" Target="https://doi.org/10.1038/s42255-021-00449-w" TargetMode="External"/><Relationship Id="rId303" Type="http://schemas.openxmlformats.org/officeDocument/2006/relationships/hyperlink" Target="https://phenome.jax.org/measures/34109" TargetMode="External"/><Relationship Id="rId748" Type="http://schemas.openxmlformats.org/officeDocument/2006/relationships/hyperlink" Target="https://phenome.jax.org/projects/Yuan2" TargetMode="External"/><Relationship Id="rId955" Type="http://schemas.openxmlformats.org/officeDocument/2006/relationships/hyperlink" Target="http://www.genenetwork.org/show_trait?trait_id=18441&amp;dataset=BXDPublish" TargetMode="External"/><Relationship Id="rId1140" Type="http://schemas.openxmlformats.org/officeDocument/2006/relationships/hyperlink" Target="https://www.ncbi.nlm.nih.gov/pmc/articles/PMC8478125/" TargetMode="External"/><Relationship Id="rId1378" Type="http://schemas.openxmlformats.org/officeDocument/2006/relationships/hyperlink" Target="http://www.genenetwork.org/show_trait?trait_id=18435&amp;dataset=BXDPublish" TargetMode="External"/><Relationship Id="rId1585" Type="http://schemas.openxmlformats.org/officeDocument/2006/relationships/hyperlink" Target="https://reader.elsevier.com/reader/sd/pii/004763749090107Q?token=5E0958CE37FB081DBE1218B79417A063F28EFFD4BA6DEA6C498F750F9A4B222FA7209A2D8754B9FCB6D35ADF157FC239&amp;originRegion=us-east-1&amp;originCreation=20230117161305" TargetMode="External"/><Relationship Id="rId1792" Type="http://schemas.openxmlformats.org/officeDocument/2006/relationships/hyperlink" Target="https://phenome.jax.org/projects/ITP1" TargetMode="External"/><Relationship Id="rId84" Type="http://schemas.openxmlformats.org/officeDocument/2006/relationships/hyperlink" Target="http://www.genenetwork.org/show_trait?trait_id=12564&amp;dataset=BXDPublish" TargetMode="External"/><Relationship Id="rId510" Type="http://schemas.openxmlformats.org/officeDocument/2006/relationships/hyperlink" Target="https://phenome.jax.org/measures/34110" TargetMode="External"/><Relationship Id="rId608" Type="http://schemas.openxmlformats.org/officeDocument/2006/relationships/hyperlink" Target="https://www.ncbi.nlm.nih.gov/pmc/articles/PMC2926251/" TargetMode="External"/><Relationship Id="rId815" Type="http://schemas.openxmlformats.org/officeDocument/2006/relationships/hyperlink" Target="https://dx.doi.org/10.1073%2Fpnas.1121113109" TargetMode="External"/><Relationship Id="rId1238" Type="http://schemas.openxmlformats.org/officeDocument/2006/relationships/hyperlink" Target="https://www.ncbi.nlm.nih.gov/pmc/articles/PMC8478125/" TargetMode="External"/><Relationship Id="rId1445" Type="http://schemas.openxmlformats.org/officeDocument/2006/relationships/hyperlink" Target="https://sci-hub.se/10.1093/geronj/21.3.404" TargetMode="External"/><Relationship Id="rId1652" Type="http://schemas.openxmlformats.org/officeDocument/2006/relationships/hyperlink" Target="https://phenome.jax.org/projects/ITP1" TargetMode="External"/><Relationship Id="rId1000" Type="http://schemas.openxmlformats.org/officeDocument/2006/relationships/hyperlink" Target="https://doi.org/10.1038/s42255-021-00449-w" TargetMode="External"/><Relationship Id="rId1305" Type="http://schemas.openxmlformats.org/officeDocument/2006/relationships/hyperlink" Target="http://www.genenetwork.org/show_trait?trait_id=18435&amp;dataset=BXDPublish" TargetMode="External"/><Relationship Id="rId1512" Type="http://schemas.openxmlformats.org/officeDocument/2006/relationships/hyperlink" Target="https://academic.oup.com/geronj/article-abstract/21/3/404/661988?redirectedFrom=PDF" TargetMode="External"/><Relationship Id="rId1817" Type="http://schemas.openxmlformats.org/officeDocument/2006/relationships/hyperlink" Target="https://phenome.jax.org/projects/ITP1" TargetMode="External"/><Relationship Id="rId11" Type="http://schemas.openxmlformats.org/officeDocument/2006/relationships/hyperlink" Target="http://www.genenetwork.org/show_trait?trait_id=17475&amp;dataset=BXDPublish" TargetMode="External"/><Relationship Id="rId398" Type="http://schemas.openxmlformats.org/officeDocument/2006/relationships/hyperlink" Target="https://doi.org/10.1111/j.1474-9726.2009.00533.x" TargetMode="External"/><Relationship Id="rId160" Type="http://schemas.openxmlformats.org/officeDocument/2006/relationships/hyperlink" Target="https://link.springer.com/article/10.1007/BF03324809" TargetMode="External"/><Relationship Id="rId258" Type="http://schemas.openxmlformats.org/officeDocument/2006/relationships/hyperlink" Target="https://doi.org/10.1111/j.1474-9726.2009.00533.x" TargetMode="External"/><Relationship Id="rId465" Type="http://schemas.openxmlformats.org/officeDocument/2006/relationships/hyperlink" Target="https://phenome.jax.org/measures/34110" TargetMode="External"/><Relationship Id="rId672" Type="http://schemas.openxmlformats.org/officeDocument/2006/relationships/hyperlink" Target="https://www.ncbi.nlm.nih.gov/pmc/articles/PMC2926251/bin/NIHMS204320-supplement-2.doc" TargetMode="External"/><Relationship Id="rId1095" Type="http://schemas.openxmlformats.org/officeDocument/2006/relationships/hyperlink" Target="https://www.ncbi.nlm.nih.gov/pmc/articles/PMC8478125/" TargetMode="External"/><Relationship Id="rId118" Type="http://schemas.openxmlformats.org/officeDocument/2006/relationships/hyperlink" Target="https://doi.org/10.1007/BF03324809" TargetMode="External"/><Relationship Id="rId325" Type="http://schemas.openxmlformats.org/officeDocument/2006/relationships/hyperlink" Target="https://phenome.jax.org/measures/34109" TargetMode="External"/><Relationship Id="rId532" Type="http://schemas.openxmlformats.org/officeDocument/2006/relationships/hyperlink" Target="https://phenome.jax.org/measures/34110" TargetMode="External"/><Relationship Id="rId977" Type="http://schemas.openxmlformats.org/officeDocument/2006/relationships/hyperlink" Target="https://www.ncbi.nlm.nih.gov/pmc/articles/PMC8478125/" TargetMode="External"/><Relationship Id="rId1162" Type="http://schemas.openxmlformats.org/officeDocument/2006/relationships/hyperlink" Target="https://www.ncbi.nlm.nih.gov/pmc/articles/PMC8478125/" TargetMode="External"/><Relationship Id="rId837" Type="http://schemas.openxmlformats.org/officeDocument/2006/relationships/hyperlink" Target="https://www.pnas.org/doi/full/10.1073/pnas.1121113109" TargetMode="External"/><Relationship Id="rId1022" Type="http://schemas.openxmlformats.org/officeDocument/2006/relationships/hyperlink" Target="https://www.ncbi.nlm.nih.gov/pmc/articles/PMC8478125/" TargetMode="External"/><Relationship Id="rId1467" Type="http://schemas.openxmlformats.org/officeDocument/2006/relationships/hyperlink" Target="https://sci-hub.se/10.1093/geronj/21.3.404" TargetMode="External"/><Relationship Id="rId1674" Type="http://schemas.openxmlformats.org/officeDocument/2006/relationships/hyperlink" Target="https://phenome.jax.org/projects/ITP1" TargetMode="External"/><Relationship Id="rId1881" Type="http://schemas.openxmlformats.org/officeDocument/2006/relationships/hyperlink" Target="https://onlinelibrary.wiley.com/doi/full/10.1111/j.1474-9726.2005.00152.x" TargetMode="External"/><Relationship Id="rId904" Type="http://schemas.openxmlformats.org/officeDocument/2006/relationships/hyperlink" Target="http://www.genenetwork.org/show_trait?trait_id=18441&amp;dataset=BXDPublish" TargetMode="External"/><Relationship Id="rId1327" Type="http://schemas.openxmlformats.org/officeDocument/2006/relationships/hyperlink" Target="http://www.genenetwork.org/show_trait?trait_id=18435&amp;dataset=BXDPublish" TargetMode="External"/><Relationship Id="rId1534" Type="http://schemas.openxmlformats.org/officeDocument/2006/relationships/hyperlink" Target="https://academic.oup.com/geronj/article-abstract/21/3/404/661988?redirectedFrom=PDF" TargetMode="External"/><Relationship Id="rId1741" Type="http://schemas.openxmlformats.org/officeDocument/2006/relationships/hyperlink" Target="https://phenome.jax.org/projects/ITP1" TargetMode="External"/><Relationship Id="rId33" Type="http://schemas.openxmlformats.org/officeDocument/2006/relationships/hyperlink" Target="https://www.nature.com/articles/ng0698_114" TargetMode="External"/><Relationship Id="rId1601" Type="http://schemas.openxmlformats.org/officeDocument/2006/relationships/hyperlink" Target="https://www.ncbi.nlm.nih.gov/pmc/articles/PMC3292902/" TargetMode="External"/><Relationship Id="rId1839" Type="http://schemas.openxmlformats.org/officeDocument/2006/relationships/hyperlink" Target="https://phenome.jax.org/projects/ITP1" TargetMode="External"/><Relationship Id="rId182" Type="http://schemas.openxmlformats.org/officeDocument/2006/relationships/hyperlink" Target="https://link.springer.com/article/10.1007/BF03324809" TargetMode="External"/><Relationship Id="rId1906" Type="http://schemas.openxmlformats.org/officeDocument/2006/relationships/hyperlink" Target="https://doi.org/10.1093/geronj/17.1.2" TargetMode="External"/><Relationship Id="rId487" Type="http://schemas.openxmlformats.org/officeDocument/2006/relationships/hyperlink" Target="https://phenome.jax.org/measures/34110" TargetMode="External"/><Relationship Id="rId694" Type="http://schemas.openxmlformats.org/officeDocument/2006/relationships/hyperlink" Target="https://www.ncbi.nlm.nih.gov/pmc/articles/PMC2926251/bin/NIHMS204320-supplement-2.doc" TargetMode="External"/><Relationship Id="rId347" Type="http://schemas.openxmlformats.org/officeDocument/2006/relationships/hyperlink" Target="https://phenome.jax.org/measures/34109" TargetMode="External"/><Relationship Id="rId999" Type="http://schemas.openxmlformats.org/officeDocument/2006/relationships/hyperlink" Target="https://doi.org/10.1038/s42255-021-00449-w" TargetMode="External"/><Relationship Id="rId1184" Type="http://schemas.openxmlformats.org/officeDocument/2006/relationships/hyperlink" Target="https://doi.org/10.1038/s42255-021-00449-w" TargetMode="External"/><Relationship Id="rId554" Type="http://schemas.openxmlformats.org/officeDocument/2006/relationships/hyperlink" Target="https://www.ncbi.nlm.nih.gov/pmc/articles/PMC2926251/" TargetMode="External"/><Relationship Id="rId761" Type="http://schemas.openxmlformats.org/officeDocument/2006/relationships/hyperlink" Target="https://phenome.jax.org/projects/Yuan2" TargetMode="External"/><Relationship Id="rId859" Type="http://schemas.openxmlformats.org/officeDocument/2006/relationships/hyperlink" Target="https://dx.doi.org/10.1073%2Fpnas.1121113109" TargetMode="External"/><Relationship Id="rId1391" Type="http://schemas.openxmlformats.org/officeDocument/2006/relationships/hyperlink" Target="https://doi.org/10.1038/s43587-020-00006-2" TargetMode="External"/><Relationship Id="rId1489" Type="http://schemas.openxmlformats.org/officeDocument/2006/relationships/hyperlink" Target="https://academic.oup.com/geronj/article-abstract/21/3/404/661988?redirectedFrom=PDF" TargetMode="External"/><Relationship Id="rId1696" Type="http://schemas.openxmlformats.org/officeDocument/2006/relationships/hyperlink" Target="https://phenome.jax.org/projects/ITP1" TargetMode="External"/><Relationship Id="rId207" Type="http://schemas.openxmlformats.org/officeDocument/2006/relationships/hyperlink" Target="https://link.springer.com/article/10.1007/BF03324809" TargetMode="External"/><Relationship Id="rId414" Type="http://schemas.openxmlformats.org/officeDocument/2006/relationships/hyperlink" Target="https://doi.org/10.1111/j.1474-9726.2009.00533.x" TargetMode="External"/><Relationship Id="rId621" Type="http://schemas.openxmlformats.org/officeDocument/2006/relationships/hyperlink" Target="https://www.ncbi.nlm.nih.gov/pmc/articles/PMC2926251/bin/NIHMS204320-supplement-2.doc" TargetMode="External"/><Relationship Id="rId1044" Type="http://schemas.openxmlformats.org/officeDocument/2006/relationships/hyperlink" Target="https://www.ncbi.nlm.nih.gov/pmc/articles/PMC8478125/" TargetMode="External"/><Relationship Id="rId1251" Type="http://schemas.openxmlformats.org/officeDocument/2006/relationships/hyperlink" Target="https://www.ncbi.nlm.nih.gov/pmc/articles/PMC8478125/" TargetMode="External"/><Relationship Id="rId1349" Type="http://schemas.openxmlformats.org/officeDocument/2006/relationships/hyperlink" Target="http://www.genenetwork.org/show_trait?trait_id=18435&amp;dataset=BXDPublish" TargetMode="External"/><Relationship Id="rId719" Type="http://schemas.openxmlformats.org/officeDocument/2006/relationships/hyperlink" Target="https://phenome.jax.org/projects/Yuan2" TargetMode="External"/><Relationship Id="rId926" Type="http://schemas.openxmlformats.org/officeDocument/2006/relationships/hyperlink" Target="http://www.genenetwork.org/show_trait?trait_id=18441&amp;dataset=BXDPublish" TargetMode="External"/><Relationship Id="rId1111" Type="http://schemas.openxmlformats.org/officeDocument/2006/relationships/hyperlink" Target="https://doi.org/10.1038/s42255-021-00449-w" TargetMode="External"/><Relationship Id="rId1556" Type="http://schemas.openxmlformats.org/officeDocument/2006/relationships/hyperlink" Target="https://doi.org/10.1093/geronj/21.3.404" TargetMode="External"/><Relationship Id="rId1763" Type="http://schemas.openxmlformats.org/officeDocument/2006/relationships/hyperlink" Target="https://phenome.jax.org/projects/ITP1" TargetMode="External"/><Relationship Id="rId55" Type="http://schemas.openxmlformats.org/officeDocument/2006/relationships/hyperlink" Target="https://www.nature.com/articles/ng0698_114" TargetMode="External"/><Relationship Id="rId1209" Type="http://schemas.openxmlformats.org/officeDocument/2006/relationships/hyperlink" Target="https://doi.org/10.1038/s42255-021-00449-w" TargetMode="External"/><Relationship Id="rId1416" Type="http://schemas.openxmlformats.org/officeDocument/2006/relationships/hyperlink" Target="https://academic.oup.com/view-large/10551997" TargetMode="External"/><Relationship Id="rId1623" Type="http://schemas.openxmlformats.org/officeDocument/2006/relationships/hyperlink" Target="https://phenome.jax.org/projects/ITP1" TargetMode="External"/><Relationship Id="rId1830" Type="http://schemas.openxmlformats.org/officeDocument/2006/relationships/hyperlink" Target="https://phenome.jax.org/projects/ITP1" TargetMode="External"/><Relationship Id="rId271" Type="http://schemas.openxmlformats.org/officeDocument/2006/relationships/hyperlink" Target="https://doi.org/10.1111/j.1474-9726.2009.00533.x" TargetMode="External"/><Relationship Id="rId131" Type="http://schemas.openxmlformats.org/officeDocument/2006/relationships/hyperlink" Target="https://doi.org/10.1007/BF03324809" TargetMode="External"/><Relationship Id="rId369" Type="http://schemas.openxmlformats.org/officeDocument/2006/relationships/hyperlink" Target="https://phenome.jax.org/measures/34109" TargetMode="External"/><Relationship Id="rId576" Type="http://schemas.openxmlformats.org/officeDocument/2006/relationships/hyperlink" Target="https://www.ncbi.nlm.nih.gov/pmc/articles/PMC2926251/" TargetMode="External"/><Relationship Id="rId783" Type="http://schemas.openxmlformats.org/officeDocument/2006/relationships/hyperlink" Target="https://dx.doi.org/10.1073%2Fpnas.1121113109" TargetMode="External"/><Relationship Id="rId990" Type="http://schemas.openxmlformats.org/officeDocument/2006/relationships/hyperlink" Target="https://www.ncbi.nlm.nih.gov/pmc/articles/PMC8478125/" TargetMode="External"/><Relationship Id="rId229" Type="http://schemas.openxmlformats.org/officeDocument/2006/relationships/hyperlink" Target="https://doi.org/10.1111/j.1474-9726.2009.00533.x" TargetMode="External"/><Relationship Id="rId436" Type="http://schemas.openxmlformats.org/officeDocument/2006/relationships/hyperlink" Target="https://doi.org/10.1111/j.1474-9726.2009.00533.x" TargetMode="External"/><Relationship Id="rId643" Type="http://schemas.openxmlformats.org/officeDocument/2006/relationships/hyperlink" Target="https://www.ncbi.nlm.nih.gov/pmc/articles/PMC2926251/bin/NIHMS204320-supplement-2.doc" TargetMode="External"/><Relationship Id="rId1066" Type="http://schemas.openxmlformats.org/officeDocument/2006/relationships/hyperlink" Target="https://doi.org/10.1038/s42255-021-00449-w" TargetMode="External"/><Relationship Id="rId1273" Type="http://schemas.openxmlformats.org/officeDocument/2006/relationships/hyperlink" Target="https://doi.org/10.1038/s42255-021-00449-w" TargetMode="External"/><Relationship Id="rId1480" Type="http://schemas.openxmlformats.org/officeDocument/2006/relationships/hyperlink" Target="https://academic.oup.com/geronj/article-abstract/21/3/404/661988?redirectedFrom=PDF" TargetMode="External"/><Relationship Id="rId850" Type="http://schemas.openxmlformats.org/officeDocument/2006/relationships/hyperlink" Target="https://dx.doi.org/10.1073%2Fpnas.1121113109" TargetMode="External"/><Relationship Id="rId948" Type="http://schemas.openxmlformats.org/officeDocument/2006/relationships/hyperlink" Target="http://www.genenetwork.org/show_trait?trait_id=18441&amp;dataset=BXDPublish" TargetMode="External"/><Relationship Id="rId1133" Type="http://schemas.openxmlformats.org/officeDocument/2006/relationships/hyperlink" Target="https://www.ncbi.nlm.nih.gov/pmc/articles/PMC8478125/" TargetMode="External"/><Relationship Id="rId1578" Type="http://schemas.openxmlformats.org/officeDocument/2006/relationships/hyperlink" Target="https://www.science.org/action/downloadSupplement?doi=10.1126%2Fscience.1142179&amp;file=taguchi.som.pdf" TargetMode="External"/><Relationship Id="rId1785" Type="http://schemas.openxmlformats.org/officeDocument/2006/relationships/hyperlink" Target="https://phenome.jax.org/projects/ITP1" TargetMode="External"/><Relationship Id="rId77" Type="http://schemas.openxmlformats.org/officeDocument/2006/relationships/hyperlink" Target="http://www.genenetwork.org/show_trait?trait_id=12564&amp;dataset=BXDPublish" TargetMode="External"/><Relationship Id="rId503" Type="http://schemas.openxmlformats.org/officeDocument/2006/relationships/hyperlink" Target="https://phenome.jax.org/measures/34110" TargetMode="External"/><Relationship Id="rId710" Type="http://schemas.openxmlformats.org/officeDocument/2006/relationships/hyperlink" Target="https://phenome.jax.org/projects/Yuan2" TargetMode="External"/><Relationship Id="rId808" Type="http://schemas.openxmlformats.org/officeDocument/2006/relationships/hyperlink" Target="https://dx.doi.org/10.1073%2Fpnas.1121113109" TargetMode="External"/><Relationship Id="rId1340" Type="http://schemas.openxmlformats.org/officeDocument/2006/relationships/hyperlink" Target="http://www.genenetwork.org/show_trait?trait_id=18435&amp;dataset=BXDPublish" TargetMode="External"/><Relationship Id="rId1438" Type="http://schemas.openxmlformats.org/officeDocument/2006/relationships/hyperlink" Target="https://sci-hub.se/10.1093/geronj/21.3.404" TargetMode="External"/><Relationship Id="rId1645" Type="http://schemas.openxmlformats.org/officeDocument/2006/relationships/hyperlink" Target="https://phenome.jax.org/projects/ITP1" TargetMode="External"/><Relationship Id="rId1200" Type="http://schemas.openxmlformats.org/officeDocument/2006/relationships/hyperlink" Target="https://doi.org/10.1038/s42255-021-00449-w" TargetMode="External"/><Relationship Id="rId1852" Type="http://schemas.openxmlformats.org/officeDocument/2006/relationships/hyperlink" Target="https://doi.org/10.1073/pnas.73.4.1279" TargetMode="External"/><Relationship Id="rId1505" Type="http://schemas.openxmlformats.org/officeDocument/2006/relationships/hyperlink" Target="https://doi.org/10.1093/geronj/21.3.404" TargetMode="External"/><Relationship Id="rId1712" Type="http://schemas.openxmlformats.org/officeDocument/2006/relationships/hyperlink" Target="https://phenome.jax.org/projects/ITP1" TargetMode="External"/><Relationship Id="rId293" Type="http://schemas.openxmlformats.org/officeDocument/2006/relationships/hyperlink" Target="https://doi.org/10.1111/j.1474-9726.2009.00533.x" TargetMode="External"/><Relationship Id="rId153" Type="http://schemas.openxmlformats.org/officeDocument/2006/relationships/hyperlink" Target="https://doi.org/10.1007/BF03324809" TargetMode="External"/><Relationship Id="rId360" Type="http://schemas.openxmlformats.org/officeDocument/2006/relationships/hyperlink" Target="https://phenome.jax.org/measures/34109" TargetMode="External"/><Relationship Id="rId598" Type="http://schemas.openxmlformats.org/officeDocument/2006/relationships/hyperlink" Target="https://www.ncbi.nlm.nih.gov/pmc/articles/PMC2926251/" TargetMode="External"/><Relationship Id="rId220" Type="http://schemas.openxmlformats.org/officeDocument/2006/relationships/hyperlink" Target="https://doi.org/10.1111/j.1474-9726.2009.00533.x" TargetMode="External"/><Relationship Id="rId458" Type="http://schemas.openxmlformats.org/officeDocument/2006/relationships/hyperlink" Target="https://phenome.jax.org/measures/34110" TargetMode="External"/><Relationship Id="rId665" Type="http://schemas.openxmlformats.org/officeDocument/2006/relationships/hyperlink" Target="https://www.ncbi.nlm.nih.gov/pmc/articles/PMC2926251/bin/NIHMS204320-supplement-2.doc" TargetMode="External"/><Relationship Id="rId872" Type="http://schemas.openxmlformats.org/officeDocument/2006/relationships/hyperlink" Target="https://www.pnas.org/doi/full/10.1073/pnas.1121113109" TargetMode="External"/><Relationship Id="rId1088" Type="http://schemas.openxmlformats.org/officeDocument/2006/relationships/hyperlink" Target="https://www.ncbi.nlm.nih.gov/pmc/articles/PMC8478125/" TargetMode="External"/><Relationship Id="rId1295" Type="http://schemas.openxmlformats.org/officeDocument/2006/relationships/hyperlink" Target="https://doi.org/10.1038/s42255-021-00449-w" TargetMode="External"/><Relationship Id="rId318" Type="http://schemas.openxmlformats.org/officeDocument/2006/relationships/hyperlink" Target="https://phenome.jax.org/measures/34109" TargetMode="External"/><Relationship Id="rId525" Type="http://schemas.openxmlformats.org/officeDocument/2006/relationships/hyperlink" Target="https://phenome.jax.org/measures/34110" TargetMode="External"/><Relationship Id="rId732" Type="http://schemas.openxmlformats.org/officeDocument/2006/relationships/hyperlink" Target="https://phenome.jax.org/projects/Yuan2" TargetMode="External"/><Relationship Id="rId1155" Type="http://schemas.openxmlformats.org/officeDocument/2006/relationships/hyperlink" Target="https://www.ncbi.nlm.nih.gov/pmc/articles/PMC8478125/" TargetMode="External"/><Relationship Id="rId1362" Type="http://schemas.openxmlformats.org/officeDocument/2006/relationships/hyperlink" Target="http://www.genenetwork.org/show_trait?trait_id=18435&amp;dataset=BXDPublish" TargetMode="External"/><Relationship Id="rId99" Type="http://schemas.openxmlformats.org/officeDocument/2006/relationships/hyperlink" Target="http://www.genenetwork.org/show_trait?trait_id=12564&amp;dataset=BXDPublish" TargetMode="External"/><Relationship Id="rId164" Type="http://schemas.openxmlformats.org/officeDocument/2006/relationships/hyperlink" Target="https://link.springer.com/article/10.1007/BF03324809" TargetMode="External"/><Relationship Id="rId371" Type="http://schemas.openxmlformats.org/officeDocument/2006/relationships/hyperlink" Target="https://phenome.jax.org/measures/34109" TargetMode="External"/><Relationship Id="rId1015" Type="http://schemas.openxmlformats.org/officeDocument/2006/relationships/hyperlink" Target="https://doi.org/10.1038/s42255-021-00449-w" TargetMode="External"/><Relationship Id="rId1222" Type="http://schemas.openxmlformats.org/officeDocument/2006/relationships/hyperlink" Target="https://www.ncbi.nlm.nih.gov/pmc/articles/PMC8478125/" TargetMode="External"/><Relationship Id="rId1667" Type="http://schemas.openxmlformats.org/officeDocument/2006/relationships/hyperlink" Target="https://phenome.jax.org/projects/ITP1" TargetMode="External"/><Relationship Id="rId1874" Type="http://schemas.openxmlformats.org/officeDocument/2006/relationships/hyperlink" Target="https://doi.org/10.1126/science.abn9257" TargetMode="External"/><Relationship Id="rId469" Type="http://schemas.openxmlformats.org/officeDocument/2006/relationships/hyperlink" Target="https://phenome.jax.org/measures/34110" TargetMode="External"/><Relationship Id="rId676" Type="http://schemas.openxmlformats.org/officeDocument/2006/relationships/hyperlink" Target="https://www.ncbi.nlm.nih.gov/pmc/articles/PMC2926251/bin/NIHMS204320-supplement-2.doc" TargetMode="External"/><Relationship Id="rId883" Type="http://schemas.openxmlformats.org/officeDocument/2006/relationships/hyperlink" Target="http://www.genenetwork.org/show_trait?trait_id=18441&amp;dataset=BXDPublish" TargetMode="External"/><Relationship Id="rId1099" Type="http://schemas.openxmlformats.org/officeDocument/2006/relationships/hyperlink" Target="https://doi.org/10.1038/s42255-021-00449-w" TargetMode="External"/><Relationship Id="rId1527" Type="http://schemas.openxmlformats.org/officeDocument/2006/relationships/hyperlink" Target="https://doi.org/10.1093/geronj/21.3.404" TargetMode="External"/><Relationship Id="rId1734" Type="http://schemas.openxmlformats.org/officeDocument/2006/relationships/hyperlink" Target="https://phenome.jax.org/projects/ITP1" TargetMode="External"/><Relationship Id="rId26" Type="http://schemas.openxmlformats.org/officeDocument/2006/relationships/hyperlink" Target="https://www.nature.com/articles/ng0698_114" TargetMode="External"/><Relationship Id="rId231" Type="http://schemas.openxmlformats.org/officeDocument/2006/relationships/hyperlink" Target="https://doi.org/10.1111/j.1474-9726.2009.00533.x" TargetMode="External"/><Relationship Id="rId329" Type="http://schemas.openxmlformats.org/officeDocument/2006/relationships/hyperlink" Target="https://phenome.jax.org/measures/34109" TargetMode="External"/><Relationship Id="rId536" Type="http://schemas.openxmlformats.org/officeDocument/2006/relationships/hyperlink" Target="https://www.ncbi.nlm.nih.gov/pmc/articles/PMC2926251/" TargetMode="External"/><Relationship Id="rId1166" Type="http://schemas.openxmlformats.org/officeDocument/2006/relationships/hyperlink" Target="https://www.ncbi.nlm.nih.gov/pmc/articles/PMC8478125/" TargetMode="External"/><Relationship Id="rId1373" Type="http://schemas.openxmlformats.org/officeDocument/2006/relationships/hyperlink" Target="http://www.genenetwork.org/show_trait?trait_id=18435&amp;dataset=BXDPublish" TargetMode="External"/><Relationship Id="rId175" Type="http://schemas.openxmlformats.org/officeDocument/2006/relationships/hyperlink" Target="https://doi.org/10.1007/BF03324809" TargetMode="External"/><Relationship Id="rId743" Type="http://schemas.openxmlformats.org/officeDocument/2006/relationships/hyperlink" Target="https://phenome.jax.org/projects/Yuan2" TargetMode="External"/><Relationship Id="rId950" Type="http://schemas.openxmlformats.org/officeDocument/2006/relationships/hyperlink" Target="http://www.genenetwork.org/show_trait?trait_id=18441&amp;dataset=BXDPublish" TargetMode="External"/><Relationship Id="rId1026" Type="http://schemas.openxmlformats.org/officeDocument/2006/relationships/hyperlink" Target="https://www.ncbi.nlm.nih.gov/pmc/articles/PMC8478125/" TargetMode="External"/><Relationship Id="rId1580" Type="http://schemas.openxmlformats.org/officeDocument/2006/relationships/hyperlink" Target="https://pubmed.ncbi.nlm.nih.gov/892447/" TargetMode="External"/><Relationship Id="rId1678" Type="http://schemas.openxmlformats.org/officeDocument/2006/relationships/hyperlink" Target="https://phenome.jax.org/projects/ITP1" TargetMode="External"/><Relationship Id="rId1801" Type="http://schemas.openxmlformats.org/officeDocument/2006/relationships/hyperlink" Target="https://phenome.jax.org/projects/ITP1" TargetMode="External"/><Relationship Id="rId1885" Type="http://schemas.openxmlformats.org/officeDocument/2006/relationships/hyperlink" Target="https://sci-hub.se/https:/doi.org/10.1016/0531-5565(84)90049-4" TargetMode="External"/><Relationship Id="rId382" Type="http://schemas.openxmlformats.org/officeDocument/2006/relationships/hyperlink" Target="https://doi.org/10.1111/j.1474-9726.2009.00533.x" TargetMode="External"/><Relationship Id="rId603" Type="http://schemas.openxmlformats.org/officeDocument/2006/relationships/hyperlink" Target="https://www.ncbi.nlm.nih.gov/pmc/articles/PMC2926251/" TargetMode="External"/><Relationship Id="rId687" Type="http://schemas.openxmlformats.org/officeDocument/2006/relationships/hyperlink" Target="https://www.ncbi.nlm.nih.gov/pmc/articles/PMC2926251/bin/NIHMS204320-supplement-2.doc" TargetMode="External"/><Relationship Id="rId810" Type="http://schemas.openxmlformats.org/officeDocument/2006/relationships/hyperlink" Target="https://dx.doi.org/10.1073%2Fpnas.1121113109" TargetMode="External"/><Relationship Id="rId908" Type="http://schemas.openxmlformats.org/officeDocument/2006/relationships/hyperlink" Target="http://www.genenetwork.org/show_trait?trait_id=18441&amp;dataset=BXDPublish" TargetMode="External"/><Relationship Id="rId1233" Type="http://schemas.openxmlformats.org/officeDocument/2006/relationships/hyperlink" Target="https://www.ncbi.nlm.nih.gov/pmc/articles/PMC8478125/" TargetMode="External"/><Relationship Id="rId1440" Type="http://schemas.openxmlformats.org/officeDocument/2006/relationships/hyperlink" Target="https://sci-hub.se/10.1093/geronj/21.3.404" TargetMode="External"/><Relationship Id="rId1538" Type="http://schemas.openxmlformats.org/officeDocument/2006/relationships/hyperlink" Target="https://academic.oup.com/geronj/article-abstract/21/3/404/661988?redirectedFrom=PDF" TargetMode="External"/><Relationship Id="rId242" Type="http://schemas.openxmlformats.org/officeDocument/2006/relationships/hyperlink" Target="https://doi.org/10.1111/j.1474-9726.2009.00533.x" TargetMode="External"/><Relationship Id="rId894" Type="http://schemas.openxmlformats.org/officeDocument/2006/relationships/hyperlink" Target="http://www.genenetwork.org/show_trait?trait_id=18441&amp;dataset=BXDPublish" TargetMode="External"/><Relationship Id="rId1177" Type="http://schemas.openxmlformats.org/officeDocument/2006/relationships/hyperlink" Target="https://doi.org/10.1038/s42255-021-00449-w" TargetMode="External"/><Relationship Id="rId1300" Type="http://schemas.openxmlformats.org/officeDocument/2006/relationships/hyperlink" Target="http://www.genenetwork.org/show_trait?trait_id=18435&amp;dataset=BXDPublish" TargetMode="External"/><Relationship Id="rId1745" Type="http://schemas.openxmlformats.org/officeDocument/2006/relationships/hyperlink" Target="https://phenome.jax.org/projects/ITP1" TargetMode="External"/><Relationship Id="rId37" Type="http://schemas.openxmlformats.org/officeDocument/2006/relationships/hyperlink" Target="https://doi.org/10.1038/465" TargetMode="External"/><Relationship Id="rId102" Type="http://schemas.openxmlformats.org/officeDocument/2006/relationships/hyperlink" Target="http://www.genenetwork.org/show_trait?trait_id=12564&amp;dataset=BXDPublish" TargetMode="External"/><Relationship Id="rId547" Type="http://schemas.openxmlformats.org/officeDocument/2006/relationships/hyperlink" Target="https://www.ncbi.nlm.nih.gov/pmc/articles/PMC2926251/" TargetMode="External"/><Relationship Id="rId754" Type="http://schemas.openxmlformats.org/officeDocument/2006/relationships/hyperlink" Target="https://phenome.jax.org/projects/Yuan2" TargetMode="External"/><Relationship Id="rId961" Type="http://schemas.openxmlformats.org/officeDocument/2006/relationships/hyperlink" Target="http://www.genenetwork.org/show_trait?trait_id=18441&amp;dataset=BXDPublish" TargetMode="External"/><Relationship Id="rId1384" Type="http://schemas.openxmlformats.org/officeDocument/2006/relationships/hyperlink" Target="https://www.ncbi.nlm.nih.gov/pmc/articles/PMC8009080/" TargetMode="External"/><Relationship Id="rId1591" Type="http://schemas.openxmlformats.org/officeDocument/2006/relationships/hyperlink" Target="https://doi.org/10.1038/nature01298" TargetMode="External"/><Relationship Id="rId1605" Type="http://schemas.openxmlformats.org/officeDocument/2006/relationships/hyperlink" Target="https://www.cell.com/cms/10.1016/j.cell.2014.12.016/attachment/53f54203-e573-4e23-bfa6-da089a239553/mmc1" TargetMode="External"/><Relationship Id="rId1689" Type="http://schemas.openxmlformats.org/officeDocument/2006/relationships/hyperlink" Target="https://phenome.jax.org/projects/ITP1" TargetMode="External"/><Relationship Id="rId1812" Type="http://schemas.openxmlformats.org/officeDocument/2006/relationships/hyperlink" Target="https://phenome.jax.org/projects/ITP1" TargetMode="External"/><Relationship Id="rId90" Type="http://schemas.openxmlformats.org/officeDocument/2006/relationships/hyperlink" Target="http://www.genenetwork.org/show_trait?trait_id=12563&amp;dataset=BXDPublish" TargetMode="External"/><Relationship Id="rId186" Type="http://schemas.openxmlformats.org/officeDocument/2006/relationships/hyperlink" Target="https://link.springer.com/article/10.1007/BF03324809" TargetMode="External"/><Relationship Id="rId393" Type="http://schemas.openxmlformats.org/officeDocument/2006/relationships/hyperlink" Target="https://doi.org/10.1111/j.1474-9726.2009.00533.x" TargetMode="External"/><Relationship Id="rId407" Type="http://schemas.openxmlformats.org/officeDocument/2006/relationships/hyperlink" Target="https://doi.org/10.1111/j.1474-9726.2009.00533.x" TargetMode="External"/><Relationship Id="rId614" Type="http://schemas.openxmlformats.org/officeDocument/2006/relationships/hyperlink" Target="https://www.ncbi.nlm.nih.gov/pmc/articles/PMC2926251/" TargetMode="External"/><Relationship Id="rId821" Type="http://schemas.openxmlformats.org/officeDocument/2006/relationships/hyperlink" Target="https://dx.doi.org/10.1073%2Fpnas.1121113109" TargetMode="External"/><Relationship Id="rId1037" Type="http://schemas.openxmlformats.org/officeDocument/2006/relationships/hyperlink" Target="https://www.ncbi.nlm.nih.gov/pmc/articles/PMC8478125/" TargetMode="External"/><Relationship Id="rId1244" Type="http://schemas.openxmlformats.org/officeDocument/2006/relationships/hyperlink" Target="https://www.ncbi.nlm.nih.gov/pmc/articles/PMC8478125/" TargetMode="External"/><Relationship Id="rId1451" Type="http://schemas.openxmlformats.org/officeDocument/2006/relationships/hyperlink" Target="https://sci-hub.se/10.1093/geronj/21.3.404" TargetMode="External"/><Relationship Id="rId1896" Type="http://schemas.openxmlformats.org/officeDocument/2006/relationships/hyperlink" Target="https://www.karger.com/?DOI=10.1159/000212659" TargetMode="External"/><Relationship Id="rId253" Type="http://schemas.openxmlformats.org/officeDocument/2006/relationships/hyperlink" Target="https://doi.org/10.1111/j.1474-9726.2009.00533.x" TargetMode="External"/><Relationship Id="rId460" Type="http://schemas.openxmlformats.org/officeDocument/2006/relationships/hyperlink" Target="https://phenome.jax.org/measures/34110" TargetMode="External"/><Relationship Id="rId698" Type="http://schemas.openxmlformats.org/officeDocument/2006/relationships/hyperlink" Target="https://www.ncbi.nlm.nih.gov/pmc/articles/PMC2926251/bin/NIHMS204320-supplement-2.doc" TargetMode="External"/><Relationship Id="rId919" Type="http://schemas.openxmlformats.org/officeDocument/2006/relationships/hyperlink" Target="http://www.genenetwork.org/show_trait?trait_id=18441&amp;dataset=BXDPublish" TargetMode="External"/><Relationship Id="rId1090" Type="http://schemas.openxmlformats.org/officeDocument/2006/relationships/hyperlink" Target="https://www.ncbi.nlm.nih.gov/pmc/articles/PMC8478125/" TargetMode="External"/><Relationship Id="rId1104" Type="http://schemas.openxmlformats.org/officeDocument/2006/relationships/hyperlink" Target="https://doi.org/10.1038/s42255-021-00449-w" TargetMode="External"/><Relationship Id="rId1311" Type="http://schemas.openxmlformats.org/officeDocument/2006/relationships/hyperlink" Target="http://www.genenetwork.org/show_trait?trait_id=18435&amp;dataset=BXDPublish" TargetMode="External"/><Relationship Id="rId1549" Type="http://schemas.openxmlformats.org/officeDocument/2006/relationships/hyperlink" Target="https://doi.org/10.1093/geronj/21.3.404" TargetMode="External"/><Relationship Id="rId1756" Type="http://schemas.openxmlformats.org/officeDocument/2006/relationships/hyperlink" Target="https://phenome.jax.org/projects/ITP1" TargetMode="External"/><Relationship Id="rId48" Type="http://schemas.openxmlformats.org/officeDocument/2006/relationships/hyperlink" Target="https://doi.org/10.1038/465" TargetMode="External"/><Relationship Id="rId113" Type="http://schemas.openxmlformats.org/officeDocument/2006/relationships/hyperlink" Target="http://www.genenetwork.org/show_trait?trait_id=12563&amp;dataset=BXDPublish" TargetMode="External"/><Relationship Id="rId320" Type="http://schemas.openxmlformats.org/officeDocument/2006/relationships/hyperlink" Target="https://phenome.jax.org/measures/34109" TargetMode="External"/><Relationship Id="rId558" Type="http://schemas.openxmlformats.org/officeDocument/2006/relationships/hyperlink" Target="https://www.ncbi.nlm.nih.gov/pmc/articles/PMC2926251/" TargetMode="External"/><Relationship Id="rId765" Type="http://schemas.openxmlformats.org/officeDocument/2006/relationships/hyperlink" Target="https://dx.doi.org/10.1073%2Fpnas.1121113109" TargetMode="External"/><Relationship Id="rId972" Type="http://schemas.openxmlformats.org/officeDocument/2006/relationships/hyperlink" Target="https://www.ncbi.nlm.nih.gov/pmc/articles/PMC8478125/" TargetMode="External"/><Relationship Id="rId1188" Type="http://schemas.openxmlformats.org/officeDocument/2006/relationships/hyperlink" Target="https://doi.org/10.1038/s42255-021-00449-w" TargetMode="External"/><Relationship Id="rId1395" Type="http://schemas.openxmlformats.org/officeDocument/2006/relationships/hyperlink" Target="https://doi.org/10.1038/s43587-020-00006-2" TargetMode="External"/><Relationship Id="rId1409" Type="http://schemas.openxmlformats.org/officeDocument/2006/relationships/hyperlink" Target="https://doi.org/10.1177/019262339502300503" TargetMode="External"/><Relationship Id="rId1616" Type="http://schemas.openxmlformats.org/officeDocument/2006/relationships/hyperlink" Target="https://phenome.jax.org/projects/ITP1" TargetMode="External"/><Relationship Id="rId1823" Type="http://schemas.openxmlformats.org/officeDocument/2006/relationships/hyperlink" Target="https://phenome.jax.org/projects/ITP1" TargetMode="External"/><Relationship Id="rId197" Type="http://schemas.openxmlformats.org/officeDocument/2006/relationships/hyperlink" Target="https://doi.org/10.1007/BF03324809" TargetMode="External"/><Relationship Id="rId418" Type="http://schemas.openxmlformats.org/officeDocument/2006/relationships/hyperlink" Target="https://doi.org/10.1111/j.1474-9726.2009.00533.x" TargetMode="External"/><Relationship Id="rId625" Type="http://schemas.openxmlformats.org/officeDocument/2006/relationships/hyperlink" Target="https://www.ncbi.nlm.nih.gov/pmc/articles/PMC2926251/bin/NIHMS204320-supplement-2.doc" TargetMode="External"/><Relationship Id="rId832" Type="http://schemas.openxmlformats.org/officeDocument/2006/relationships/hyperlink" Target="https://www.pnas.org/doi/full/10.1073/pnas.1121113109" TargetMode="External"/><Relationship Id="rId1048" Type="http://schemas.openxmlformats.org/officeDocument/2006/relationships/hyperlink" Target="https://doi.org/10.1038/s42255-021-00449-w" TargetMode="External"/><Relationship Id="rId1255" Type="http://schemas.openxmlformats.org/officeDocument/2006/relationships/hyperlink" Target="https://doi.org/10.1038/s42255-021-00449-w" TargetMode="External"/><Relationship Id="rId1462" Type="http://schemas.openxmlformats.org/officeDocument/2006/relationships/hyperlink" Target="https://sci-hub.se/10.1093/geronj/21.3.404" TargetMode="External"/><Relationship Id="rId264" Type="http://schemas.openxmlformats.org/officeDocument/2006/relationships/hyperlink" Target="https://doi.org/10.1111/j.1474-9726.2009.00533.x" TargetMode="External"/><Relationship Id="rId471" Type="http://schemas.openxmlformats.org/officeDocument/2006/relationships/hyperlink" Target="https://phenome.jax.org/measures/34110" TargetMode="External"/><Relationship Id="rId1115" Type="http://schemas.openxmlformats.org/officeDocument/2006/relationships/hyperlink" Target="https://doi.org/10.1038/s42255-021-00449-w" TargetMode="External"/><Relationship Id="rId1322" Type="http://schemas.openxmlformats.org/officeDocument/2006/relationships/hyperlink" Target="http://www.genenetwork.org/show_trait?trait_id=18435&amp;dataset=BXDPublish" TargetMode="External"/><Relationship Id="rId1767" Type="http://schemas.openxmlformats.org/officeDocument/2006/relationships/hyperlink" Target="https://phenome.jax.org/projects/ITP1" TargetMode="External"/><Relationship Id="rId59" Type="http://schemas.openxmlformats.org/officeDocument/2006/relationships/hyperlink" Target="https://doi.org/10.1038/465" TargetMode="External"/><Relationship Id="rId124" Type="http://schemas.openxmlformats.org/officeDocument/2006/relationships/hyperlink" Target="https://doi.org/10.1007/BF03324809" TargetMode="External"/><Relationship Id="rId569" Type="http://schemas.openxmlformats.org/officeDocument/2006/relationships/hyperlink" Target="https://www.ncbi.nlm.nih.gov/pmc/articles/PMC2926251/" TargetMode="External"/><Relationship Id="rId776" Type="http://schemas.openxmlformats.org/officeDocument/2006/relationships/hyperlink" Target="https://dx.doi.org/10.1073%2Fpnas.1121113109" TargetMode="External"/><Relationship Id="rId983" Type="http://schemas.openxmlformats.org/officeDocument/2006/relationships/hyperlink" Target="https://www.ncbi.nlm.nih.gov/pmc/articles/PMC8478125/" TargetMode="External"/><Relationship Id="rId1199" Type="http://schemas.openxmlformats.org/officeDocument/2006/relationships/hyperlink" Target="https://doi.org/10.1038/s42255-021-00449-w" TargetMode="External"/><Relationship Id="rId1627" Type="http://schemas.openxmlformats.org/officeDocument/2006/relationships/hyperlink" Target="https://phenome.jax.org/projects/ITP1" TargetMode="External"/><Relationship Id="rId1834" Type="http://schemas.openxmlformats.org/officeDocument/2006/relationships/hyperlink" Target="https://phenome.jax.org/projects/ITP1" TargetMode="External"/><Relationship Id="rId331" Type="http://schemas.openxmlformats.org/officeDocument/2006/relationships/hyperlink" Target="https://phenome.jax.org/measures/34109" TargetMode="External"/><Relationship Id="rId429" Type="http://schemas.openxmlformats.org/officeDocument/2006/relationships/hyperlink" Target="https://doi.org/10.1111/j.1474-9726.2009.00533.x" TargetMode="External"/><Relationship Id="rId636" Type="http://schemas.openxmlformats.org/officeDocument/2006/relationships/hyperlink" Target="https://www.ncbi.nlm.nih.gov/pmc/articles/PMC2926251/bin/NIHMS204320-supplement-2.doc" TargetMode="External"/><Relationship Id="rId1059" Type="http://schemas.openxmlformats.org/officeDocument/2006/relationships/hyperlink" Target="https://doi.org/10.1038/s42255-021-00449-w" TargetMode="External"/><Relationship Id="rId1266" Type="http://schemas.openxmlformats.org/officeDocument/2006/relationships/hyperlink" Target="https://doi.org/10.1038/s42255-021-00449-w" TargetMode="External"/><Relationship Id="rId1473" Type="http://schemas.openxmlformats.org/officeDocument/2006/relationships/hyperlink" Target="https://sci-hub.se/10.1093/geronj/21.3.404" TargetMode="External"/><Relationship Id="rId843" Type="http://schemas.openxmlformats.org/officeDocument/2006/relationships/hyperlink" Target="https://dx.doi.org/10.1073%2Fpnas.1121113109" TargetMode="External"/><Relationship Id="rId1126" Type="http://schemas.openxmlformats.org/officeDocument/2006/relationships/hyperlink" Target="https://www.ncbi.nlm.nih.gov/pmc/articles/PMC8478125/" TargetMode="External"/><Relationship Id="rId1680" Type="http://schemas.openxmlformats.org/officeDocument/2006/relationships/hyperlink" Target="https://phenome.jax.org/projects/ITP1" TargetMode="External"/><Relationship Id="rId1778" Type="http://schemas.openxmlformats.org/officeDocument/2006/relationships/hyperlink" Target="https://phenome.jax.org/projects/ITP1" TargetMode="External"/><Relationship Id="rId1901" Type="http://schemas.openxmlformats.org/officeDocument/2006/relationships/hyperlink" Target="https://journals.sagepub.com/doi/10.1258/002367790780865976?url_ver=Z39.88-2003&amp;rfr_id=ori:rid:crossref.org&amp;rfr_dat=cr_pub%20%200pubmed" TargetMode="External"/><Relationship Id="rId275" Type="http://schemas.openxmlformats.org/officeDocument/2006/relationships/hyperlink" Target="https://doi.org/10.1111/j.1474-9726.2009.00533.x" TargetMode="External"/><Relationship Id="rId482" Type="http://schemas.openxmlformats.org/officeDocument/2006/relationships/hyperlink" Target="https://phenome.jax.org/measures/34110" TargetMode="External"/><Relationship Id="rId703" Type="http://schemas.openxmlformats.org/officeDocument/2006/relationships/hyperlink" Target="https://www.pnas.org/doi/full/10.1073/pnas.1121113109" TargetMode="External"/><Relationship Id="rId910" Type="http://schemas.openxmlformats.org/officeDocument/2006/relationships/hyperlink" Target="http://www.genenetwork.org/show_trait?trait_id=18441&amp;dataset=BXDPublish" TargetMode="External"/><Relationship Id="rId1333" Type="http://schemas.openxmlformats.org/officeDocument/2006/relationships/hyperlink" Target="http://www.genenetwork.org/show_trait?trait_id=18435&amp;dataset=BXDPublish" TargetMode="External"/><Relationship Id="rId1540" Type="http://schemas.openxmlformats.org/officeDocument/2006/relationships/hyperlink" Target="https://academic.oup.com/geronj/article-abstract/21/3/404/661988?redirectedFrom=PDF" TargetMode="External"/><Relationship Id="rId1638" Type="http://schemas.openxmlformats.org/officeDocument/2006/relationships/hyperlink" Target="https://phenome.jax.org/projects/ITP1" TargetMode="External"/><Relationship Id="rId135" Type="http://schemas.openxmlformats.org/officeDocument/2006/relationships/hyperlink" Target="https://doi.org/10.1007/BF03324809" TargetMode="External"/><Relationship Id="rId342" Type="http://schemas.openxmlformats.org/officeDocument/2006/relationships/hyperlink" Target="https://phenome.jax.org/measures/34109" TargetMode="External"/><Relationship Id="rId787" Type="http://schemas.openxmlformats.org/officeDocument/2006/relationships/hyperlink" Target="https://www.pnas.org/doi/full/10.1073/pnas.1121113109" TargetMode="External"/><Relationship Id="rId994" Type="http://schemas.openxmlformats.org/officeDocument/2006/relationships/hyperlink" Target="https://doi.org/10.1038/s42255-021-00449-w" TargetMode="External"/><Relationship Id="rId1400" Type="http://schemas.openxmlformats.org/officeDocument/2006/relationships/hyperlink" Target="https://journals.sagepub.com/doi/10.1177/019262339502300503?url_ver=Z39.88-2003&amp;rfr_id=ori:rid:crossref.org&amp;rfr_dat=cr_pub%20%200pubmed" TargetMode="External"/><Relationship Id="rId1845" Type="http://schemas.openxmlformats.org/officeDocument/2006/relationships/hyperlink" Target="https://doi.org/10.1073/pnas.73.4.1279" TargetMode="External"/><Relationship Id="rId202" Type="http://schemas.openxmlformats.org/officeDocument/2006/relationships/hyperlink" Target="https://doi.org/10.1007/BF03324809" TargetMode="External"/><Relationship Id="rId647" Type="http://schemas.openxmlformats.org/officeDocument/2006/relationships/hyperlink" Target="https://www.ncbi.nlm.nih.gov/pmc/articles/PMC2926251/bin/NIHMS204320-supplement-2.doc" TargetMode="External"/><Relationship Id="rId854" Type="http://schemas.openxmlformats.org/officeDocument/2006/relationships/hyperlink" Target="https://dx.doi.org/10.1073%2Fpnas.1121113109" TargetMode="External"/><Relationship Id="rId1277" Type="http://schemas.openxmlformats.org/officeDocument/2006/relationships/hyperlink" Target="https://doi.org/10.1038/s42255-021-00449-w" TargetMode="External"/><Relationship Id="rId1484" Type="http://schemas.openxmlformats.org/officeDocument/2006/relationships/hyperlink" Target="https://academic.oup.com/geronj/article-abstract/21/3/404/661988?redirectedFrom=PDF" TargetMode="External"/><Relationship Id="rId1691" Type="http://schemas.openxmlformats.org/officeDocument/2006/relationships/hyperlink" Target="https://phenome.jax.org/projects/ITP1" TargetMode="External"/><Relationship Id="rId1705" Type="http://schemas.openxmlformats.org/officeDocument/2006/relationships/hyperlink" Target="https://phenome.jax.org/projects/ITP1" TargetMode="External"/><Relationship Id="rId286" Type="http://schemas.openxmlformats.org/officeDocument/2006/relationships/hyperlink" Target="https://doi.org/10.1111/j.1474-9726.2009.00533.x" TargetMode="External"/><Relationship Id="rId493" Type="http://schemas.openxmlformats.org/officeDocument/2006/relationships/hyperlink" Target="https://phenome.jax.org/measures/34110" TargetMode="External"/><Relationship Id="rId507" Type="http://schemas.openxmlformats.org/officeDocument/2006/relationships/hyperlink" Target="https://phenome.jax.org/measures/34110" TargetMode="External"/><Relationship Id="rId714" Type="http://schemas.openxmlformats.org/officeDocument/2006/relationships/hyperlink" Target="https://phenome.jax.org/projects/Yuan2" TargetMode="External"/><Relationship Id="rId921" Type="http://schemas.openxmlformats.org/officeDocument/2006/relationships/hyperlink" Target="http://www.genenetwork.org/show_trait?trait_id=18441&amp;dataset=BXDPublish" TargetMode="External"/><Relationship Id="rId1137" Type="http://schemas.openxmlformats.org/officeDocument/2006/relationships/hyperlink" Target="https://www.ncbi.nlm.nih.gov/pmc/articles/PMC8478125/" TargetMode="External"/><Relationship Id="rId1344" Type="http://schemas.openxmlformats.org/officeDocument/2006/relationships/hyperlink" Target="http://www.genenetwork.org/show_trait?trait_id=18435&amp;dataset=BXDPublish" TargetMode="External"/><Relationship Id="rId1551" Type="http://schemas.openxmlformats.org/officeDocument/2006/relationships/hyperlink" Target="https://doi.org/10.1093/geronj/21.3.404" TargetMode="External"/><Relationship Id="rId1789" Type="http://schemas.openxmlformats.org/officeDocument/2006/relationships/hyperlink" Target="https://phenome.jax.org/projects/ITP1" TargetMode="External"/><Relationship Id="rId50" Type="http://schemas.openxmlformats.org/officeDocument/2006/relationships/hyperlink" Target="https://doi.org/10.1038/465" TargetMode="External"/><Relationship Id="rId146" Type="http://schemas.openxmlformats.org/officeDocument/2006/relationships/hyperlink" Target="https://link.springer.com/article/10.1007/BF03324809" TargetMode="External"/><Relationship Id="rId353" Type="http://schemas.openxmlformats.org/officeDocument/2006/relationships/hyperlink" Target="https://phenome.jax.org/measures/34109" TargetMode="External"/><Relationship Id="rId560" Type="http://schemas.openxmlformats.org/officeDocument/2006/relationships/hyperlink" Target="https://www.ncbi.nlm.nih.gov/pmc/articles/PMC2926251/" TargetMode="External"/><Relationship Id="rId798" Type="http://schemas.openxmlformats.org/officeDocument/2006/relationships/hyperlink" Target="https://www.pnas.org/doi/full/10.1073/pnas.1121113109" TargetMode="External"/><Relationship Id="rId1190" Type="http://schemas.openxmlformats.org/officeDocument/2006/relationships/hyperlink" Target="https://doi.org/10.1038/s42255-021-00449-w" TargetMode="External"/><Relationship Id="rId1204" Type="http://schemas.openxmlformats.org/officeDocument/2006/relationships/hyperlink" Target="https://doi.org/10.1038/s42255-021-00449-w" TargetMode="External"/><Relationship Id="rId1411" Type="http://schemas.openxmlformats.org/officeDocument/2006/relationships/hyperlink" Target="https://academic.oup.com/biomedgerontology/article/57/11/B379/625738" TargetMode="External"/><Relationship Id="rId1649" Type="http://schemas.openxmlformats.org/officeDocument/2006/relationships/hyperlink" Target="https://phenome.jax.org/projects/ITP1" TargetMode="External"/><Relationship Id="rId1856" Type="http://schemas.openxmlformats.org/officeDocument/2006/relationships/hyperlink" Target="https://doi.org/10.1073/pnas.73.4.1279" TargetMode="External"/><Relationship Id="rId213" Type="http://schemas.openxmlformats.org/officeDocument/2006/relationships/hyperlink" Target="https://link.springer.com/article/10.1007/BF03324809" TargetMode="External"/><Relationship Id="rId420" Type="http://schemas.openxmlformats.org/officeDocument/2006/relationships/hyperlink" Target="https://doi.org/10.1111/j.1474-9726.2009.00533.x" TargetMode="External"/><Relationship Id="rId658" Type="http://schemas.openxmlformats.org/officeDocument/2006/relationships/hyperlink" Target="https://www.ncbi.nlm.nih.gov/pmc/articles/PMC2926251/bin/NIHMS204320-supplement-2.doc" TargetMode="External"/><Relationship Id="rId865" Type="http://schemas.openxmlformats.org/officeDocument/2006/relationships/hyperlink" Target="https://www.pnas.org/doi/full/10.1073/pnas.1121113109" TargetMode="External"/><Relationship Id="rId1050" Type="http://schemas.openxmlformats.org/officeDocument/2006/relationships/hyperlink" Target="https://doi.org/10.1038/s42255-021-00449-w" TargetMode="External"/><Relationship Id="rId1288" Type="http://schemas.openxmlformats.org/officeDocument/2006/relationships/hyperlink" Target="https://doi.org/10.1038/s42255-021-00449-w" TargetMode="External"/><Relationship Id="rId1495" Type="http://schemas.openxmlformats.org/officeDocument/2006/relationships/hyperlink" Target="https://doi.org/10.1093/geronj/21.3.404" TargetMode="External"/><Relationship Id="rId1509" Type="http://schemas.openxmlformats.org/officeDocument/2006/relationships/hyperlink" Target="https://academic.oup.com/geronj/article-abstract/21/3/404/661988?redirectedFrom=PDF" TargetMode="External"/><Relationship Id="rId1716" Type="http://schemas.openxmlformats.org/officeDocument/2006/relationships/hyperlink" Target="https://phenome.jax.org/projects/ITP1" TargetMode="External"/><Relationship Id="rId297" Type="http://schemas.openxmlformats.org/officeDocument/2006/relationships/hyperlink" Target="https://phenome.jax.org/measures/34109" TargetMode="External"/><Relationship Id="rId518" Type="http://schemas.openxmlformats.org/officeDocument/2006/relationships/hyperlink" Target="https://phenome.jax.org/measures/34110" TargetMode="External"/><Relationship Id="rId725" Type="http://schemas.openxmlformats.org/officeDocument/2006/relationships/hyperlink" Target="https://phenome.jax.org/projects/Yuan2" TargetMode="External"/><Relationship Id="rId932" Type="http://schemas.openxmlformats.org/officeDocument/2006/relationships/hyperlink" Target="http://www.genenetwork.org/show_trait?trait_id=18441&amp;dataset=BXDPublish" TargetMode="External"/><Relationship Id="rId1148" Type="http://schemas.openxmlformats.org/officeDocument/2006/relationships/hyperlink" Target="https://www.ncbi.nlm.nih.gov/pmc/articles/PMC8478125/" TargetMode="External"/><Relationship Id="rId1355" Type="http://schemas.openxmlformats.org/officeDocument/2006/relationships/hyperlink" Target="http://www.genenetwork.org/show_trait?trait_id=18435&amp;dataset=BXDPublish" TargetMode="External"/><Relationship Id="rId1562" Type="http://schemas.openxmlformats.org/officeDocument/2006/relationships/hyperlink" Target="https://www.ncbi.nlm.nih.gov/pmc/articles/PMC9262309/bin/NIHMS1820506-supplement-Suppl_Materials.pdf" TargetMode="External"/><Relationship Id="rId157" Type="http://schemas.openxmlformats.org/officeDocument/2006/relationships/hyperlink" Target="https://doi.org/10.1007/BF03324809" TargetMode="External"/><Relationship Id="rId364" Type="http://schemas.openxmlformats.org/officeDocument/2006/relationships/hyperlink" Target="https://phenome.jax.org/measures/34109" TargetMode="External"/><Relationship Id="rId1008" Type="http://schemas.openxmlformats.org/officeDocument/2006/relationships/hyperlink" Target="https://doi.org/10.1038/s42255-021-00449-w" TargetMode="External"/><Relationship Id="rId1215" Type="http://schemas.openxmlformats.org/officeDocument/2006/relationships/hyperlink" Target="https://www.ncbi.nlm.nih.gov/pmc/articles/PMC8478125/" TargetMode="External"/><Relationship Id="rId1422" Type="http://schemas.openxmlformats.org/officeDocument/2006/relationships/hyperlink" Target="https://www.science.org/doi/10.1126/sageke.2003.44.as3" TargetMode="External"/><Relationship Id="rId1867" Type="http://schemas.openxmlformats.org/officeDocument/2006/relationships/hyperlink" Target="https://doi.org/10.1073/pnas.73.4.1279" TargetMode="External"/><Relationship Id="rId61" Type="http://schemas.openxmlformats.org/officeDocument/2006/relationships/hyperlink" Target="https://doi.org/10.1038/465" TargetMode="External"/><Relationship Id="rId571" Type="http://schemas.openxmlformats.org/officeDocument/2006/relationships/hyperlink" Target="https://www.ncbi.nlm.nih.gov/pmc/articles/PMC2926251/" TargetMode="External"/><Relationship Id="rId669" Type="http://schemas.openxmlformats.org/officeDocument/2006/relationships/hyperlink" Target="https://www.ncbi.nlm.nih.gov/pmc/articles/PMC2926251/bin/NIHMS204320-supplement-2.doc" TargetMode="External"/><Relationship Id="rId876" Type="http://schemas.openxmlformats.org/officeDocument/2006/relationships/hyperlink" Target="https://www.pnas.org/doi/full/10.1073/pnas.1121113109" TargetMode="External"/><Relationship Id="rId1299" Type="http://schemas.openxmlformats.org/officeDocument/2006/relationships/hyperlink" Target="http://www.genenetwork.org/show_trait?trait_id=18435&amp;dataset=BXDPublish" TargetMode="External"/><Relationship Id="rId1727" Type="http://schemas.openxmlformats.org/officeDocument/2006/relationships/hyperlink" Target="https://phenome.jax.org/projects/ITP1" TargetMode="External"/><Relationship Id="rId19" Type="http://schemas.openxmlformats.org/officeDocument/2006/relationships/hyperlink" Target="http://www.genenetwork.org/show_trait?trait_id=17475&amp;dataset=BXDPublish" TargetMode="External"/><Relationship Id="rId224" Type="http://schemas.openxmlformats.org/officeDocument/2006/relationships/hyperlink" Target="https://doi.org/10.1111/j.1474-9726.2009.00533.x" TargetMode="External"/><Relationship Id="rId431" Type="http://schemas.openxmlformats.org/officeDocument/2006/relationships/hyperlink" Target="https://doi.org/10.1111/j.1474-9726.2009.00533.x" TargetMode="External"/><Relationship Id="rId529" Type="http://schemas.openxmlformats.org/officeDocument/2006/relationships/hyperlink" Target="https://phenome.jax.org/measures/34110" TargetMode="External"/><Relationship Id="rId736" Type="http://schemas.openxmlformats.org/officeDocument/2006/relationships/hyperlink" Target="https://phenome.jax.org/projects/Yuan2" TargetMode="External"/><Relationship Id="rId1061" Type="http://schemas.openxmlformats.org/officeDocument/2006/relationships/hyperlink" Target="https://doi.org/10.1038/s42255-021-00449-w" TargetMode="External"/><Relationship Id="rId1159" Type="http://schemas.openxmlformats.org/officeDocument/2006/relationships/hyperlink" Target="https://www.ncbi.nlm.nih.gov/pmc/articles/PMC8478125/" TargetMode="External"/><Relationship Id="rId1366" Type="http://schemas.openxmlformats.org/officeDocument/2006/relationships/hyperlink" Target="http://www.genenetwork.org/show_trait?trait_id=18435&amp;dataset=BXDPublish" TargetMode="External"/><Relationship Id="rId168" Type="http://schemas.openxmlformats.org/officeDocument/2006/relationships/hyperlink" Target="https://link.springer.com/article/10.1007/BF03324809" TargetMode="External"/><Relationship Id="rId943" Type="http://schemas.openxmlformats.org/officeDocument/2006/relationships/hyperlink" Target="http://www.genenetwork.org/show_trait?trait_id=18441&amp;dataset=BXDPublish" TargetMode="External"/><Relationship Id="rId1019" Type="http://schemas.openxmlformats.org/officeDocument/2006/relationships/hyperlink" Target="https://doi.org/10.1038/s42255-021-00449-w" TargetMode="External"/><Relationship Id="rId1573" Type="http://schemas.openxmlformats.org/officeDocument/2006/relationships/hyperlink" Target="https://academic.oup.com/geronj/article-abstract/30/2/157/588109?redirectedFrom=fulltext&amp;login=false" TargetMode="External"/><Relationship Id="rId1780" Type="http://schemas.openxmlformats.org/officeDocument/2006/relationships/hyperlink" Target="https://phenome.jax.org/projects/ITP1" TargetMode="External"/><Relationship Id="rId1878" Type="http://schemas.openxmlformats.org/officeDocument/2006/relationships/hyperlink" Target="https://doi.org/10.1080/15384101.2019.1618124" TargetMode="External"/><Relationship Id="rId72" Type="http://schemas.openxmlformats.org/officeDocument/2006/relationships/hyperlink" Target="http://www.genenetwork.org/show_trait?trait_id=12564&amp;dataset=BXDPublish" TargetMode="External"/><Relationship Id="rId375" Type="http://schemas.openxmlformats.org/officeDocument/2006/relationships/hyperlink" Target="https://phenome.jax.org/measures/34110" TargetMode="External"/><Relationship Id="rId582" Type="http://schemas.openxmlformats.org/officeDocument/2006/relationships/hyperlink" Target="https://www.ncbi.nlm.nih.gov/pmc/articles/PMC2926251/" TargetMode="External"/><Relationship Id="rId803" Type="http://schemas.openxmlformats.org/officeDocument/2006/relationships/hyperlink" Target="https://www.pnas.org/doi/full/10.1073/pnas.1121113109" TargetMode="External"/><Relationship Id="rId1226" Type="http://schemas.openxmlformats.org/officeDocument/2006/relationships/hyperlink" Target="https://www.ncbi.nlm.nih.gov/pmc/articles/PMC8478125/" TargetMode="External"/><Relationship Id="rId1433" Type="http://schemas.openxmlformats.org/officeDocument/2006/relationships/hyperlink" Target="https://academic.oup.com/biomedgerontology/article/54/11/B492/544688?login=false" TargetMode="External"/><Relationship Id="rId1640" Type="http://schemas.openxmlformats.org/officeDocument/2006/relationships/hyperlink" Target="https://phenome.jax.org/projects/ITP1" TargetMode="External"/><Relationship Id="rId1738" Type="http://schemas.openxmlformats.org/officeDocument/2006/relationships/hyperlink" Target="https://phenome.jax.org/projects/ITP1" TargetMode="External"/><Relationship Id="rId3" Type="http://schemas.openxmlformats.org/officeDocument/2006/relationships/hyperlink" Target="http://www.genenetwork.org/show_trait?trait_id=17475&amp;dataset=BXDPublish" TargetMode="External"/><Relationship Id="rId235" Type="http://schemas.openxmlformats.org/officeDocument/2006/relationships/hyperlink" Target="https://doi.org/10.1111/j.1474-9726.2009.00533.x" TargetMode="External"/><Relationship Id="rId442" Type="http://schemas.openxmlformats.org/officeDocument/2006/relationships/hyperlink" Target="https://doi.org/10.1111/j.1474-9726.2009.00533.x" TargetMode="External"/><Relationship Id="rId887" Type="http://schemas.openxmlformats.org/officeDocument/2006/relationships/hyperlink" Target="http://www.genenetwork.org/show_trait?trait_id=18441&amp;dataset=BXDPublish" TargetMode="External"/><Relationship Id="rId1072" Type="http://schemas.openxmlformats.org/officeDocument/2006/relationships/hyperlink" Target="https://doi.org/10.1038/s42255-021-00449-w" TargetMode="External"/><Relationship Id="rId1500" Type="http://schemas.openxmlformats.org/officeDocument/2006/relationships/hyperlink" Target="https://doi.org/10.1093/geronj/21.3.404" TargetMode="External"/><Relationship Id="rId302" Type="http://schemas.openxmlformats.org/officeDocument/2006/relationships/hyperlink" Target="https://phenome.jax.org/measures/34109" TargetMode="External"/><Relationship Id="rId747" Type="http://schemas.openxmlformats.org/officeDocument/2006/relationships/hyperlink" Target="https://phenome.jax.org/projects/Yuan2" TargetMode="External"/><Relationship Id="rId954" Type="http://schemas.openxmlformats.org/officeDocument/2006/relationships/hyperlink" Target="http://www.genenetwork.org/show_trait?trait_id=18441&amp;dataset=BXDPublish" TargetMode="External"/><Relationship Id="rId1377" Type="http://schemas.openxmlformats.org/officeDocument/2006/relationships/hyperlink" Target="http://www.genenetwork.org/show_trait?trait_id=18435&amp;dataset=BXDPublish" TargetMode="External"/><Relationship Id="rId1584" Type="http://schemas.openxmlformats.org/officeDocument/2006/relationships/hyperlink" Target="https://www.cell.com/cms/10.1016/j.cell.2014.12.016/attachment/53f54203-e573-4e23-bfa6-da089a239553/mmc1" TargetMode="External"/><Relationship Id="rId1791" Type="http://schemas.openxmlformats.org/officeDocument/2006/relationships/hyperlink" Target="https://phenome.jax.org/projects/ITP1" TargetMode="External"/><Relationship Id="rId1805" Type="http://schemas.openxmlformats.org/officeDocument/2006/relationships/hyperlink" Target="https://phenome.jax.org/projects/ITP1" TargetMode="External"/><Relationship Id="rId83" Type="http://schemas.openxmlformats.org/officeDocument/2006/relationships/hyperlink" Target="http://www.genenetwork.org/show_trait?trait_id=12564&amp;dataset=BXDPublish" TargetMode="External"/><Relationship Id="rId179" Type="http://schemas.openxmlformats.org/officeDocument/2006/relationships/hyperlink" Target="https://doi.org/10.1007/BF03324809" TargetMode="External"/><Relationship Id="rId386" Type="http://schemas.openxmlformats.org/officeDocument/2006/relationships/hyperlink" Target="https://doi.org/10.1111/j.1474-9726.2009.00533.x" TargetMode="External"/><Relationship Id="rId593" Type="http://schemas.openxmlformats.org/officeDocument/2006/relationships/hyperlink" Target="https://www.ncbi.nlm.nih.gov/pmc/articles/PMC2926251/" TargetMode="External"/><Relationship Id="rId607" Type="http://schemas.openxmlformats.org/officeDocument/2006/relationships/hyperlink" Target="https://www.ncbi.nlm.nih.gov/pmc/articles/PMC2926251/" TargetMode="External"/><Relationship Id="rId814" Type="http://schemas.openxmlformats.org/officeDocument/2006/relationships/hyperlink" Target="https://dx.doi.org/10.1073%2Fpnas.1121113109" TargetMode="External"/><Relationship Id="rId1237" Type="http://schemas.openxmlformats.org/officeDocument/2006/relationships/hyperlink" Target="https://www.ncbi.nlm.nih.gov/pmc/articles/PMC8478125/" TargetMode="External"/><Relationship Id="rId1444" Type="http://schemas.openxmlformats.org/officeDocument/2006/relationships/hyperlink" Target="https://sci-hub.se/10.1093/geronj/21.3.404" TargetMode="External"/><Relationship Id="rId1651" Type="http://schemas.openxmlformats.org/officeDocument/2006/relationships/hyperlink" Target="https://phenome.jax.org/projects/ITP1" TargetMode="External"/><Relationship Id="rId1889" Type="http://schemas.openxmlformats.org/officeDocument/2006/relationships/hyperlink" Target="https://doi.org/10.1016/0531-5565(84)90049-4" TargetMode="External"/><Relationship Id="rId246" Type="http://schemas.openxmlformats.org/officeDocument/2006/relationships/hyperlink" Target="https://doi.org/10.1111/j.1474-9726.2009.00533.x" TargetMode="External"/><Relationship Id="rId453" Type="http://schemas.openxmlformats.org/officeDocument/2006/relationships/hyperlink" Target="https://doi.org/10.1111/j.1474-9726.2009.00533.x" TargetMode="External"/><Relationship Id="rId660" Type="http://schemas.openxmlformats.org/officeDocument/2006/relationships/hyperlink" Target="https://www.ncbi.nlm.nih.gov/pmc/articles/PMC2926251/bin/NIHMS204320-supplement-2.doc" TargetMode="External"/><Relationship Id="rId898" Type="http://schemas.openxmlformats.org/officeDocument/2006/relationships/hyperlink" Target="http://www.genenetwork.org/show_trait?trait_id=18441&amp;dataset=BXDPublish" TargetMode="External"/><Relationship Id="rId1083" Type="http://schemas.openxmlformats.org/officeDocument/2006/relationships/hyperlink" Target="https://www.ncbi.nlm.nih.gov/pmc/articles/PMC8478125/" TargetMode="External"/><Relationship Id="rId1290" Type="http://schemas.openxmlformats.org/officeDocument/2006/relationships/hyperlink" Target="https://doi.org/10.1038/s42255-021-00449-w" TargetMode="External"/><Relationship Id="rId1304" Type="http://schemas.openxmlformats.org/officeDocument/2006/relationships/hyperlink" Target="http://www.genenetwork.org/show_trait?trait_id=18435&amp;dataset=BXDPublish" TargetMode="External"/><Relationship Id="rId1511" Type="http://schemas.openxmlformats.org/officeDocument/2006/relationships/hyperlink" Target="https://academic.oup.com/geronj/article-abstract/21/3/404/661988?redirectedFrom=PDF" TargetMode="External"/><Relationship Id="rId1749" Type="http://schemas.openxmlformats.org/officeDocument/2006/relationships/hyperlink" Target="https://phenome.jax.org/projects/ITP1" TargetMode="External"/><Relationship Id="rId106" Type="http://schemas.openxmlformats.org/officeDocument/2006/relationships/hyperlink" Target="http://www.genenetwork.org/show_trait?trait_id=12564&amp;dataset=BXDPublish" TargetMode="External"/><Relationship Id="rId313" Type="http://schemas.openxmlformats.org/officeDocument/2006/relationships/hyperlink" Target="https://phenome.jax.org/measures/34109" TargetMode="External"/><Relationship Id="rId758" Type="http://schemas.openxmlformats.org/officeDocument/2006/relationships/hyperlink" Target="https://phenome.jax.org/projects/Yuan2" TargetMode="External"/><Relationship Id="rId965" Type="http://schemas.openxmlformats.org/officeDocument/2006/relationships/hyperlink" Target="https://www.ncbi.nlm.nih.gov/pmc/articles/PMC8478125/" TargetMode="External"/><Relationship Id="rId1150" Type="http://schemas.openxmlformats.org/officeDocument/2006/relationships/hyperlink" Target="https://www.ncbi.nlm.nih.gov/pmc/articles/PMC8478125/" TargetMode="External"/><Relationship Id="rId1388" Type="http://schemas.openxmlformats.org/officeDocument/2006/relationships/hyperlink" Target="https://www.ncbi.nlm.nih.gov/pmc/articles/PMC8009080/bin/NIHMS1644834-supplement-1644834_Supp_Tables.xlsx" TargetMode="External"/><Relationship Id="rId1595" Type="http://schemas.openxmlformats.org/officeDocument/2006/relationships/hyperlink" Target="https://www.science.org/doi/10.1126/sageke.2003.25.as1" TargetMode="External"/><Relationship Id="rId1609" Type="http://schemas.openxmlformats.org/officeDocument/2006/relationships/hyperlink" Target="https://phenome.jax.org/projects/ITP1" TargetMode="External"/><Relationship Id="rId1816" Type="http://schemas.openxmlformats.org/officeDocument/2006/relationships/hyperlink" Target="https://phenome.jax.org/projects/ITP1" TargetMode="External"/><Relationship Id="rId10" Type="http://schemas.openxmlformats.org/officeDocument/2006/relationships/hyperlink" Target="http://www.genenetwork.org/show_trait?trait_id=17475&amp;dataset=BXDPublish" TargetMode="External"/><Relationship Id="rId94" Type="http://schemas.openxmlformats.org/officeDocument/2006/relationships/hyperlink" Target="http://www.genenetwork.org/show_trait?trait_id=12563&amp;dataset=BXDPublish" TargetMode="External"/><Relationship Id="rId397" Type="http://schemas.openxmlformats.org/officeDocument/2006/relationships/hyperlink" Target="https://doi.org/10.1111/j.1474-9726.2009.00533.x" TargetMode="External"/><Relationship Id="rId520" Type="http://schemas.openxmlformats.org/officeDocument/2006/relationships/hyperlink" Target="https://phenome.jax.org/measures/34110" TargetMode="External"/><Relationship Id="rId618" Type="http://schemas.openxmlformats.org/officeDocument/2006/relationships/hyperlink" Target="https://www.ncbi.nlm.nih.gov/pmc/articles/PMC2926251/bin/NIHMS204320-supplement-2.doc" TargetMode="External"/><Relationship Id="rId825" Type="http://schemas.openxmlformats.org/officeDocument/2006/relationships/hyperlink" Target="https://www.pnas.org/doi/full/10.1073/pnas.1121113109" TargetMode="External"/><Relationship Id="rId1248" Type="http://schemas.openxmlformats.org/officeDocument/2006/relationships/hyperlink" Target="https://www.ncbi.nlm.nih.gov/pmc/articles/PMC8478125/" TargetMode="External"/><Relationship Id="rId1455" Type="http://schemas.openxmlformats.org/officeDocument/2006/relationships/hyperlink" Target="https://sci-hub.se/10.1093/geronj/21.3.404" TargetMode="External"/><Relationship Id="rId1662" Type="http://schemas.openxmlformats.org/officeDocument/2006/relationships/hyperlink" Target="https://phenome.jax.org/projects/ITP1" TargetMode="External"/><Relationship Id="rId257" Type="http://schemas.openxmlformats.org/officeDocument/2006/relationships/hyperlink" Target="https://doi.org/10.1111/j.1474-9726.2009.00533.x" TargetMode="External"/><Relationship Id="rId464" Type="http://schemas.openxmlformats.org/officeDocument/2006/relationships/hyperlink" Target="https://phenome.jax.org/measures/34110" TargetMode="External"/><Relationship Id="rId1010" Type="http://schemas.openxmlformats.org/officeDocument/2006/relationships/hyperlink" Target="https://doi.org/10.1038/s42255-021-00449-w" TargetMode="External"/><Relationship Id="rId1094" Type="http://schemas.openxmlformats.org/officeDocument/2006/relationships/hyperlink" Target="https://www.ncbi.nlm.nih.gov/pmc/articles/PMC8478125/" TargetMode="External"/><Relationship Id="rId1108" Type="http://schemas.openxmlformats.org/officeDocument/2006/relationships/hyperlink" Target="https://doi.org/10.1038/s42255-021-00449-w" TargetMode="External"/><Relationship Id="rId1315" Type="http://schemas.openxmlformats.org/officeDocument/2006/relationships/hyperlink" Target="http://www.genenetwork.org/show_trait?trait_id=18435&amp;dataset=BXDPublish" TargetMode="External"/><Relationship Id="rId117" Type="http://schemas.openxmlformats.org/officeDocument/2006/relationships/hyperlink" Target="http://www.genenetwork.org/show_trait?trait_id=12563&amp;dataset=BXDPublish" TargetMode="External"/><Relationship Id="rId671" Type="http://schemas.openxmlformats.org/officeDocument/2006/relationships/hyperlink" Target="https://www.ncbi.nlm.nih.gov/pmc/articles/PMC2926251/bin/NIHMS204320-supplement-2.doc" TargetMode="External"/><Relationship Id="rId769" Type="http://schemas.openxmlformats.org/officeDocument/2006/relationships/hyperlink" Target="https://dx.doi.org/10.1073%2Fpnas.1121113109" TargetMode="External"/><Relationship Id="rId976" Type="http://schemas.openxmlformats.org/officeDocument/2006/relationships/hyperlink" Target="https://www.ncbi.nlm.nih.gov/pmc/articles/PMC8478125/" TargetMode="External"/><Relationship Id="rId1399" Type="http://schemas.openxmlformats.org/officeDocument/2006/relationships/hyperlink" Target="https://journals.sagepub.com/doi/epdf/10.1177/019262339502300503" TargetMode="External"/><Relationship Id="rId324" Type="http://schemas.openxmlformats.org/officeDocument/2006/relationships/hyperlink" Target="https://phenome.jax.org/measures/34109" TargetMode="External"/><Relationship Id="rId531" Type="http://schemas.openxmlformats.org/officeDocument/2006/relationships/hyperlink" Target="https://phenome.jax.org/measures/34110" TargetMode="External"/><Relationship Id="rId629" Type="http://schemas.openxmlformats.org/officeDocument/2006/relationships/hyperlink" Target="https://www.ncbi.nlm.nih.gov/pmc/articles/PMC2926251/bin/NIHMS204320-supplement-2.doc" TargetMode="External"/><Relationship Id="rId1161" Type="http://schemas.openxmlformats.org/officeDocument/2006/relationships/hyperlink" Target="https://www.ncbi.nlm.nih.gov/pmc/articles/PMC8478125/" TargetMode="External"/><Relationship Id="rId1259" Type="http://schemas.openxmlformats.org/officeDocument/2006/relationships/hyperlink" Target="https://doi.org/10.1038/s42255-021-00449-w" TargetMode="External"/><Relationship Id="rId1466" Type="http://schemas.openxmlformats.org/officeDocument/2006/relationships/hyperlink" Target="https://sci-hub.se/10.1093/geronj/21.3.404" TargetMode="External"/><Relationship Id="rId836" Type="http://schemas.openxmlformats.org/officeDocument/2006/relationships/hyperlink" Target="https://www.pnas.org/doi/full/10.1073/pnas.1121113109" TargetMode="External"/><Relationship Id="rId1021" Type="http://schemas.openxmlformats.org/officeDocument/2006/relationships/hyperlink" Target="https://www.ncbi.nlm.nih.gov/pmc/articles/PMC8478125/" TargetMode="External"/><Relationship Id="rId1119" Type="http://schemas.openxmlformats.org/officeDocument/2006/relationships/hyperlink" Target="https://doi.org/10.1038/s42255-021-00449-w" TargetMode="External"/><Relationship Id="rId1673" Type="http://schemas.openxmlformats.org/officeDocument/2006/relationships/hyperlink" Target="https://phenome.jax.org/projects/ITP1" TargetMode="External"/><Relationship Id="rId1880" Type="http://schemas.openxmlformats.org/officeDocument/2006/relationships/hyperlink" Target="https://onlinelibrary.wiley.com/doi/full/10.1111/j.1474-9726.2005.00152.x" TargetMode="External"/><Relationship Id="rId903" Type="http://schemas.openxmlformats.org/officeDocument/2006/relationships/hyperlink" Target="http://www.genenetwork.org/show_trait?trait_id=18441&amp;dataset=BXDPublish" TargetMode="External"/><Relationship Id="rId1326" Type="http://schemas.openxmlformats.org/officeDocument/2006/relationships/hyperlink" Target="http://www.genenetwork.org/show_trait?trait_id=18435&amp;dataset=BXDPublish" TargetMode="External"/><Relationship Id="rId1533" Type="http://schemas.openxmlformats.org/officeDocument/2006/relationships/hyperlink" Target="https://doi.org/10.1093/geronj/21.3.404" TargetMode="External"/><Relationship Id="rId1740" Type="http://schemas.openxmlformats.org/officeDocument/2006/relationships/hyperlink" Target="https://phenome.jax.org/projects/ITP1" TargetMode="External"/><Relationship Id="rId32" Type="http://schemas.openxmlformats.org/officeDocument/2006/relationships/hyperlink" Target="https://www.nature.com/articles/ng0698_114" TargetMode="External"/><Relationship Id="rId1600" Type="http://schemas.openxmlformats.org/officeDocument/2006/relationships/hyperlink" Target="https://watermark.silverchair.com/dds210.pdf?token=AQECAHi208BE49Ooan9kkhW_Ercy7Dm3ZL_9Cf3qfKAc485ysgAAAr4wggK6BgkqhkiG9w0BBwagggKrMIICpwIBADCCAqAGCSqGSIb3DQEHATAeBglghkgBZQMEAS4wEQQMXtGA0Bwxbyru43q8AgEQgIICccpYhyQMxcBw1q71AU76Rd_tdRY-SMLG_sp3jH-32YG5yAY4I7GPoZOFsSrS7Zpd2nA4ZY2c2ItobWuwRT3RGkS72vTQZMvjh04ycGOPxn-dMt-pbd7msuXgnuALlnvmnIPvH2sA0quzLeU8RQ6dYRtiASWM0nzmAMH5QxLj_v9ShebFb0H9USvE_XRqSdCVUPgLfGzIwB_ZhlWdGQIGy3Q4fd6Ee5K0xkSA1XdRq6oy8_tk6xbX5JBP0Xaf5NpXddKgjGpsUS_HWcwkAzC6qBEtY4uKLPU7oDF4RL3bWs7cJ4Ophk6K3fR_nAyNd1oQnMXugSBVlKGqHJeaV3RiBoZNql36HyEKLA2IVHpleigsejO4ZqC_UAdYZ__odSNUO2zbGIaKmgRQuwh7D9-iihGRGrV2auyJa03Iek5GAv82VT9hyYgvrTjCX7dLF8xIG7VhO6tGRa3xkz4NJUmJzxDdJaIJT-EDyGBD22F2jzRFr3PmX3XS_vzptnAC40xzAVASx00B4L4oNtx-EMA6tyiKi9xVsBd86-bTsz9YzTi17ll7aRJ3wmb43xHG6um9nrLSPKjzULCZf1GHfbaT0dZ9sObYJQVXjCxQuKpG2JU_yV9VMWfVRFPH0uB0RF8KUuVgOq8KIbCQ2xd84ZIZOwkhosZ-ajR5bYrKYD9vfZeGWvTDPW9C_pmyHgufQITLTVK9OmbLzoLP6LXuJJLUJjt5DfjIfkeHuCLzUziBsrKYKG8b_8OaaiaQj3QUSfltTeAMeJWTS42YI1mYr8Gd3NonY2ga2E25IXfGcuoBcnE_LCenLGpiXgf1ik0VlyA87mI" TargetMode="External"/><Relationship Id="rId1838" Type="http://schemas.openxmlformats.org/officeDocument/2006/relationships/hyperlink" Target="https://phenome.jax.org/projects/ITP1" TargetMode="External"/><Relationship Id="rId181" Type="http://schemas.openxmlformats.org/officeDocument/2006/relationships/hyperlink" Target="https://link.springer.com/article/10.1007/BF03324809" TargetMode="External"/><Relationship Id="rId1905" Type="http://schemas.openxmlformats.org/officeDocument/2006/relationships/hyperlink" Target="https://academic.oup.com/geronj/article/17/1/2/619556" TargetMode="External"/><Relationship Id="rId279" Type="http://schemas.openxmlformats.org/officeDocument/2006/relationships/hyperlink" Target="https://doi.org/10.1111/j.1474-9726.2009.00533.x" TargetMode="External"/><Relationship Id="rId486" Type="http://schemas.openxmlformats.org/officeDocument/2006/relationships/hyperlink" Target="https://phenome.jax.org/measures/34110" TargetMode="External"/><Relationship Id="rId693" Type="http://schemas.openxmlformats.org/officeDocument/2006/relationships/hyperlink" Target="https://www.ncbi.nlm.nih.gov/pmc/articles/PMC2926251/bin/NIHMS204320-supplement-2.doc" TargetMode="External"/><Relationship Id="rId139" Type="http://schemas.openxmlformats.org/officeDocument/2006/relationships/hyperlink" Target="https://link.springer.com/article/10.1007/BF03324809" TargetMode="External"/><Relationship Id="rId346" Type="http://schemas.openxmlformats.org/officeDocument/2006/relationships/hyperlink" Target="https://phenome.jax.org/measures/34109" TargetMode="External"/><Relationship Id="rId553" Type="http://schemas.openxmlformats.org/officeDocument/2006/relationships/hyperlink" Target="https://www.ncbi.nlm.nih.gov/pmc/articles/PMC2926251/" TargetMode="External"/><Relationship Id="rId760" Type="http://schemas.openxmlformats.org/officeDocument/2006/relationships/hyperlink" Target="https://phenome.jax.org/projects/Yuan2" TargetMode="External"/><Relationship Id="rId998" Type="http://schemas.openxmlformats.org/officeDocument/2006/relationships/hyperlink" Target="https://doi.org/10.1038/s42255-021-00449-w" TargetMode="External"/><Relationship Id="rId1183" Type="http://schemas.openxmlformats.org/officeDocument/2006/relationships/hyperlink" Target="https://doi.org/10.1038/s42255-021-00449-w" TargetMode="External"/><Relationship Id="rId1390" Type="http://schemas.openxmlformats.org/officeDocument/2006/relationships/hyperlink" Target="https://www.ncbi.nlm.nih.gov/pmc/articles/PMC8009080/" TargetMode="External"/><Relationship Id="rId206" Type="http://schemas.openxmlformats.org/officeDocument/2006/relationships/hyperlink" Target="https://link.springer.com/article/10.1007/BF03324809" TargetMode="External"/><Relationship Id="rId413" Type="http://schemas.openxmlformats.org/officeDocument/2006/relationships/hyperlink" Target="https://doi.org/10.1111/j.1474-9726.2009.00533.x" TargetMode="External"/><Relationship Id="rId858" Type="http://schemas.openxmlformats.org/officeDocument/2006/relationships/hyperlink" Target="https://dx.doi.org/10.1073%2Fpnas.1121113109" TargetMode="External"/><Relationship Id="rId1043" Type="http://schemas.openxmlformats.org/officeDocument/2006/relationships/hyperlink" Target="https://www.ncbi.nlm.nih.gov/pmc/articles/PMC8478125/" TargetMode="External"/><Relationship Id="rId1488" Type="http://schemas.openxmlformats.org/officeDocument/2006/relationships/hyperlink" Target="https://academic.oup.com/geronj/article-abstract/21/3/404/661988?redirectedFrom=PDF" TargetMode="External"/><Relationship Id="rId1695" Type="http://schemas.openxmlformats.org/officeDocument/2006/relationships/hyperlink" Target="https://phenome.jax.org/projects/ITP1" TargetMode="External"/><Relationship Id="rId620" Type="http://schemas.openxmlformats.org/officeDocument/2006/relationships/hyperlink" Target="https://www.ncbi.nlm.nih.gov/pmc/articles/PMC2926251/bin/NIHMS204320-supplement-2.doc" TargetMode="External"/><Relationship Id="rId718" Type="http://schemas.openxmlformats.org/officeDocument/2006/relationships/hyperlink" Target="https://phenome.jax.org/projects/Yuan2" TargetMode="External"/><Relationship Id="rId925" Type="http://schemas.openxmlformats.org/officeDocument/2006/relationships/hyperlink" Target="http://www.genenetwork.org/show_trait?trait_id=18441&amp;dataset=BXDPublish" TargetMode="External"/><Relationship Id="rId1250" Type="http://schemas.openxmlformats.org/officeDocument/2006/relationships/hyperlink" Target="https://www.ncbi.nlm.nih.gov/pmc/articles/PMC8478125/" TargetMode="External"/><Relationship Id="rId1348" Type="http://schemas.openxmlformats.org/officeDocument/2006/relationships/hyperlink" Target="http://www.genenetwork.org/show_trait?trait_id=18435&amp;dataset=BXDPublish" TargetMode="External"/><Relationship Id="rId1555" Type="http://schemas.openxmlformats.org/officeDocument/2006/relationships/hyperlink" Target="https://doi.org/10.1093/geronj/21.3.404" TargetMode="External"/><Relationship Id="rId1762" Type="http://schemas.openxmlformats.org/officeDocument/2006/relationships/hyperlink" Target="https://phenome.jax.org/projects/ITP1" TargetMode="External"/><Relationship Id="rId1110" Type="http://schemas.openxmlformats.org/officeDocument/2006/relationships/hyperlink" Target="https://doi.org/10.1038/s42255-021-00449-w" TargetMode="External"/><Relationship Id="rId1208" Type="http://schemas.openxmlformats.org/officeDocument/2006/relationships/hyperlink" Target="https://doi.org/10.1038/s42255-021-00449-w" TargetMode="External"/><Relationship Id="rId1415" Type="http://schemas.openxmlformats.org/officeDocument/2006/relationships/hyperlink" Target="https://academic.oup.com/view-large/10551997" TargetMode="External"/><Relationship Id="rId54" Type="http://schemas.openxmlformats.org/officeDocument/2006/relationships/hyperlink" Target="https://www.nature.com/articles/ng0698_114" TargetMode="External"/><Relationship Id="rId1622" Type="http://schemas.openxmlformats.org/officeDocument/2006/relationships/hyperlink" Target="https://phenome.jax.org/projects/ITP1" TargetMode="External"/><Relationship Id="rId270" Type="http://schemas.openxmlformats.org/officeDocument/2006/relationships/hyperlink" Target="https://doi.org/10.1111/j.1474-9726.2009.00533.x" TargetMode="External"/><Relationship Id="rId130" Type="http://schemas.openxmlformats.org/officeDocument/2006/relationships/hyperlink" Target="https://doi.org/10.1007/BF03324809" TargetMode="External"/><Relationship Id="rId368" Type="http://schemas.openxmlformats.org/officeDocument/2006/relationships/hyperlink" Target="https://phenome.jax.org/measures/34109" TargetMode="External"/><Relationship Id="rId575" Type="http://schemas.openxmlformats.org/officeDocument/2006/relationships/hyperlink" Target="https://www.ncbi.nlm.nih.gov/pmc/articles/PMC2926251/" TargetMode="External"/><Relationship Id="rId782" Type="http://schemas.openxmlformats.org/officeDocument/2006/relationships/hyperlink" Target="https://dx.doi.org/10.1073%2Fpnas.1121113109" TargetMode="External"/><Relationship Id="rId228" Type="http://schemas.openxmlformats.org/officeDocument/2006/relationships/hyperlink" Target="https://doi.org/10.1111/j.1474-9726.2009.00533.x" TargetMode="External"/><Relationship Id="rId435" Type="http://schemas.openxmlformats.org/officeDocument/2006/relationships/hyperlink" Target="https://doi.org/10.1111/j.1474-9726.2009.00533.x" TargetMode="External"/><Relationship Id="rId642" Type="http://schemas.openxmlformats.org/officeDocument/2006/relationships/hyperlink" Target="https://www.ncbi.nlm.nih.gov/pmc/articles/PMC2926251/bin/NIHMS204320-supplement-2.doc" TargetMode="External"/><Relationship Id="rId1065" Type="http://schemas.openxmlformats.org/officeDocument/2006/relationships/hyperlink" Target="https://doi.org/10.1038/s42255-021-00449-w" TargetMode="External"/><Relationship Id="rId1272" Type="http://schemas.openxmlformats.org/officeDocument/2006/relationships/hyperlink" Target="https://doi.org/10.1038/s42255-021-00449-w" TargetMode="External"/><Relationship Id="rId502" Type="http://schemas.openxmlformats.org/officeDocument/2006/relationships/hyperlink" Target="https://phenome.jax.org/measures/34110" TargetMode="External"/><Relationship Id="rId947" Type="http://schemas.openxmlformats.org/officeDocument/2006/relationships/hyperlink" Target="http://www.genenetwork.org/show_trait?trait_id=18441&amp;dataset=BXDPublish" TargetMode="External"/><Relationship Id="rId1132" Type="http://schemas.openxmlformats.org/officeDocument/2006/relationships/hyperlink" Target="https://www.ncbi.nlm.nih.gov/pmc/articles/PMC8478125/" TargetMode="External"/><Relationship Id="rId1577" Type="http://schemas.openxmlformats.org/officeDocument/2006/relationships/hyperlink" Target="https://doi.org/10.18632/aging.102114" TargetMode="External"/><Relationship Id="rId1784" Type="http://schemas.openxmlformats.org/officeDocument/2006/relationships/hyperlink" Target="https://phenome.jax.org/projects/ITP1" TargetMode="External"/><Relationship Id="rId76" Type="http://schemas.openxmlformats.org/officeDocument/2006/relationships/hyperlink" Target="http://www.genenetwork.org/show_trait?trait_id=12564&amp;dataset=BXDPublish" TargetMode="External"/><Relationship Id="rId807" Type="http://schemas.openxmlformats.org/officeDocument/2006/relationships/hyperlink" Target="https://dx.doi.org/10.1073%2Fpnas.1121113109" TargetMode="External"/><Relationship Id="rId1437" Type="http://schemas.openxmlformats.org/officeDocument/2006/relationships/hyperlink" Target="https://sci-hub.se/10.1093/geronj/21.3.404" TargetMode="External"/><Relationship Id="rId1644" Type="http://schemas.openxmlformats.org/officeDocument/2006/relationships/hyperlink" Target="https://phenome.jax.org/projects/ITP1" TargetMode="External"/><Relationship Id="rId1851" Type="http://schemas.openxmlformats.org/officeDocument/2006/relationships/hyperlink" Target="https://doi.org/10.1073/pnas.73.4.1279" TargetMode="External"/><Relationship Id="rId1504" Type="http://schemas.openxmlformats.org/officeDocument/2006/relationships/hyperlink" Target="https://doi.org/10.1093/geronj/21.3.404" TargetMode="External"/><Relationship Id="rId1711" Type="http://schemas.openxmlformats.org/officeDocument/2006/relationships/hyperlink" Target="https://phenome.jax.org/projects/ITP1" TargetMode="External"/><Relationship Id="rId292" Type="http://schemas.openxmlformats.org/officeDocument/2006/relationships/hyperlink" Target="https://doi.org/10.1111/j.1474-9726.2009.00533.x" TargetMode="External"/><Relationship Id="rId1809" Type="http://schemas.openxmlformats.org/officeDocument/2006/relationships/hyperlink" Target="https://phenome.jax.org/projects/ITP1" TargetMode="External"/><Relationship Id="rId597" Type="http://schemas.openxmlformats.org/officeDocument/2006/relationships/hyperlink" Target="https://www.ncbi.nlm.nih.gov/pmc/articles/PMC2926251/" TargetMode="External"/><Relationship Id="rId152" Type="http://schemas.openxmlformats.org/officeDocument/2006/relationships/hyperlink" Target="https://doi.org/10.1007/BF03324809" TargetMode="External"/><Relationship Id="rId457" Type="http://schemas.openxmlformats.org/officeDocument/2006/relationships/hyperlink" Target="https://phenome.jax.org/measures/34110" TargetMode="External"/><Relationship Id="rId1087" Type="http://schemas.openxmlformats.org/officeDocument/2006/relationships/hyperlink" Target="https://www.ncbi.nlm.nih.gov/pmc/articles/PMC8478125/" TargetMode="External"/><Relationship Id="rId1294" Type="http://schemas.openxmlformats.org/officeDocument/2006/relationships/hyperlink" Target="https://doi.org/10.1038/s42255-021-00449-w" TargetMode="External"/><Relationship Id="rId664" Type="http://schemas.openxmlformats.org/officeDocument/2006/relationships/hyperlink" Target="https://www.ncbi.nlm.nih.gov/pmc/articles/PMC2926251/bin/NIHMS204320-supplement-2.doc" TargetMode="External"/><Relationship Id="rId871" Type="http://schemas.openxmlformats.org/officeDocument/2006/relationships/hyperlink" Target="https://www.pnas.org/doi/full/10.1073/pnas.1121113109" TargetMode="External"/><Relationship Id="rId969" Type="http://schemas.openxmlformats.org/officeDocument/2006/relationships/hyperlink" Target="https://www.ncbi.nlm.nih.gov/pmc/articles/PMC8478125/" TargetMode="External"/><Relationship Id="rId1599" Type="http://schemas.openxmlformats.org/officeDocument/2006/relationships/hyperlink" Target="https://watermark.silverchair.com/dds210.pdf?token=AQECAHi208BE49Ooan9kkhW_Ercy7Dm3ZL_9Cf3qfKAc485ysgAAAr4wggK6BgkqhkiG9w0BBwagggKrMIICpwIBADCCAqAGCSqGSIb3DQEHATAeBglghkgBZQMEAS4wEQQMXtGA0Bwxbyru43q8AgEQgIICccpYhyQMxcBw1q71AU76Rd_tdRY-SMLG_sp3jH-32YG5yAY4I7GPoZOFsSrS7Zpd2nA4ZY2c2ItobWuwRT3RGkS72vTQZMvjh04ycGOPxn-dMt-pbd7msuXgnuALlnvmnIPvH2sA0quzLeU8RQ6dYRtiASWM0nzmAMH5QxLj_v9ShebFb0H9USvE_XRqSdCVUPgLfGzIwB_ZhlWdGQIGy3Q4fd6Ee5K0xkSA1XdRq6oy8_tk6xbX5JBP0Xaf5NpXddKgjGpsUS_HWcwkAzC6qBEtY4uKLPU7oDF4RL3bWs7cJ4Ophk6K3fR_nAyNd1oQnMXugSBVlKGqHJeaV3RiBoZNql36HyEKLA2IVHpleigsejO4ZqC_UAdYZ__odSNUO2zbGIaKmgRQuwh7D9-iihGRGrV2auyJa03Iek5GAv82VT9hyYgvrTjCX7dLF8xIG7VhO6tGRa3xkz4NJUmJzxDdJaIJT-EDyGBD22F2jzRFr3PmX3XS_vzptnAC40xzAVASx00B4L4oNtx-EMA6tyiKi9xVsBd86-bTsz9YzTi17ll7aRJ3wmb43xHG6um9nrLSPKjzULCZf1GHfbaT0dZ9sObYJQVXjCxQuKpG2JU_yV9VMWfVRFPH0uB0RF8KUuVgOq8KIbCQ2xd84ZIZOwkhosZ-ajR5bYrKYD9vfZeGWvTDPW9C_pmyHgufQITLTVK9OmbLzoLP6LXuJJLUJjt5DfjIfkeHuCLzUziBsrKYKG8b_8OaaiaQj3QUSfltTeAMeJWTS42YI1mYr8Gd3NonY2ga2E25IXfGcuoBcnE_LCenLGpiXgf1ik0VlyA87mI" TargetMode="External"/><Relationship Id="rId317" Type="http://schemas.openxmlformats.org/officeDocument/2006/relationships/hyperlink" Target="https://phenome.jax.org/measures/34109" TargetMode="External"/><Relationship Id="rId524" Type="http://schemas.openxmlformats.org/officeDocument/2006/relationships/hyperlink" Target="https://phenome.jax.org/measures/34110" TargetMode="External"/><Relationship Id="rId731" Type="http://schemas.openxmlformats.org/officeDocument/2006/relationships/hyperlink" Target="https://phenome.jax.org/projects/Yuan2" TargetMode="External"/><Relationship Id="rId1154" Type="http://schemas.openxmlformats.org/officeDocument/2006/relationships/hyperlink" Target="https://www.ncbi.nlm.nih.gov/pmc/articles/PMC8478125/" TargetMode="External"/><Relationship Id="rId1361" Type="http://schemas.openxmlformats.org/officeDocument/2006/relationships/hyperlink" Target="http://www.genenetwork.org/show_trait?trait_id=18435&amp;dataset=BXDPublish" TargetMode="External"/><Relationship Id="rId1459" Type="http://schemas.openxmlformats.org/officeDocument/2006/relationships/hyperlink" Target="https://sci-hub.se/10.1093/geronj/21.3.404" TargetMode="External"/><Relationship Id="rId98" Type="http://schemas.openxmlformats.org/officeDocument/2006/relationships/hyperlink" Target="http://www.genenetwork.org/show_trait?trait_id=12564&amp;dataset=BXDPublish" TargetMode="External"/><Relationship Id="rId829" Type="http://schemas.openxmlformats.org/officeDocument/2006/relationships/hyperlink" Target="https://www.pnas.org/doi/full/10.1073/pnas.1121113109" TargetMode="External"/><Relationship Id="rId1014" Type="http://schemas.openxmlformats.org/officeDocument/2006/relationships/hyperlink" Target="https://doi.org/10.1038/s42255-021-00449-w" TargetMode="External"/><Relationship Id="rId1221" Type="http://schemas.openxmlformats.org/officeDocument/2006/relationships/hyperlink" Target="https://www.ncbi.nlm.nih.gov/pmc/articles/PMC8478125/" TargetMode="External"/><Relationship Id="rId1666" Type="http://schemas.openxmlformats.org/officeDocument/2006/relationships/hyperlink" Target="https://phenome.jax.org/projects/ITP1" TargetMode="External"/><Relationship Id="rId1873" Type="http://schemas.openxmlformats.org/officeDocument/2006/relationships/hyperlink" Target="https://www.science.org/doi/10.1126/science.abn9257" TargetMode="External"/><Relationship Id="rId1319" Type="http://schemas.openxmlformats.org/officeDocument/2006/relationships/hyperlink" Target="http://www.genenetwork.org/show_trait?trait_id=18435&amp;dataset=BXDPublish" TargetMode="External"/><Relationship Id="rId1526" Type="http://schemas.openxmlformats.org/officeDocument/2006/relationships/hyperlink" Target="https://doi.org/10.1093/geronj/21.3.404" TargetMode="External"/><Relationship Id="rId1733" Type="http://schemas.openxmlformats.org/officeDocument/2006/relationships/hyperlink" Target="https://phenome.jax.org/projects/ITP1" TargetMode="External"/><Relationship Id="rId25" Type="http://schemas.openxmlformats.org/officeDocument/2006/relationships/hyperlink" Target="https://doi.org/10.1038/465" TargetMode="External"/><Relationship Id="rId1800" Type="http://schemas.openxmlformats.org/officeDocument/2006/relationships/hyperlink" Target="https://phenome.jax.org/projects/ITP1" TargetMode="External"/><Relationship Id="rId174" Type="http://schemas.openxmlformats.org/officeDocument/2006/relationships/hyperlink" Target="https://doi.org/10.1007/BF03324809" TargetMode="External"/><Relationship Id="rId381" Type="http://schemas.openxmlformats.org/officeDocument/2006/relationships/hyperlink" Target="https://doi.org/10.1111/j.1474-9726.2009.00533.x" TargetMode="External"/><Relationship Id="rId241" Type="http://schemas.openxmlformats.org/officeDocument/2006/relationships/hyperlink" Target="https://doi.org/10.1111/j.1474-9726.2009.00533.x" TargetMode="External"/><Relationship Id="rId479" Type="http://schemas.openxmlformats.org/officeDocument/2006/relationships/hyperlink" Target="https://phenome.jax.org/measures/34110" TargetMode="External"/><Relationship Id="rId686" Type="http://schemas.openxmlformats.org/officeDocument/2006/relationships/hyperlink" Target="https://www.ncbi.nlm.nih.gov/pmc/articles/PMC2926251/bin/NIHMS204320-supplement-2.doc" TargetMode="External"/><Relationship Id="rId893" Type="http://schemas.openxmlformats.org/officeDocument/2006/relationships/hyperlink" Target="http://www.genenetwork.org/show_trait?trait_id=18441&amp;dataset=BXDPublish" TargetMode="External"/><Relationship Id="rId339" Type="http://schemas.openxmlformats.org/officeDocument/2006/relationships/hyperlink" Target="https://phenome.jax.org/measures/34109" TargetMode="External"/><Relationship Id="rId546" Type="http://schemas.openxmlformats.org/officeDocument/2006/relationships/hyperlink" Target="https://www.ncbi.nlm.nih.gov/pmc/articles/PMC2926251/" TargetMode="External"/><Relationship Id="rId753" Type="http://schemas.openxmlformats.org/officeDocument/2006/relationships/hyperlink" Target="https://phenome.jax.org/projects/Yuan2" TargetMode="External"/><Relationship Id="rId1176" Type="http://schemas.openxmlformats.org/officeDocument/2006/relationships/hyperlink" Target="https://doi.org/10.1038/s42255-021-00449-w" TargetMode="External"/><Relationship Id="rId1383" Type="http://schemas.openxmlformats.org/officeDocument/2006/relationships/hyperlink" Target="https://doi.org/10.1038/s43587-020-00006-2" TargetMode="External"/><Relationship Id="rId101" Type="http://schemas.openxmlformats.org/officeDocument/2006/relationships/hyperlink" Target="http://www.genenetwork.org/show_trait?trait_id=12564&amp;dataset=BXDPublish" TargetMode="External"/><Relationship Id="rId406" Type="http://schemas.openxmlformats.org/officeDocument/2006/relationships/hyperlink" Target="https://doi.org/10.1111/j.1474-9726.2009.00533.x" TargetMode="External"/><Relationship Id="rId960" Type="http://schemas.openxmlformats.org/officeDocument/2006/relationships/hyperlink" Target="http://www.genenetwork.org/show_trait?trait_id=18441&amp;dataset=BXDPublish" TargetMode="External"/><Relationship Id="rId1036" Type="http://schemas.openxmlformats.org/officeDocument/2006/relationships/hyperlink" Target="https://www.ncbi.nlm.nih.gov/pmc/articles/PMC8478125/" TargetMode="External"/><Relationship Id="rId1243" Type="http://schemas.openxmlformats.org/officeDocument/2006/relationships/hyperlink" Target="https://www.ncbi.nlm.nih.gov/pmc/articles/PMC8478125/" TargetMode="External"/><Relationship Id="rId1590" Type="http://schemas.openxmlformats.org/officeDocument/2006/relationships/hyperlink" Target="https://www-nature-com.ezproxy.uthsc.edu/articles/nature01298" TargetMode="External"/><Relationship Id="rId1688" Type="http://schemas.openxmlformats.org/officeDocument/2006/relationships/hyperlink" Target="https://phenome.jax.org/projects/ITP1" TargetMode="External"/><Relationship Id="rId1895" Type="http://schemas.openxmlformats.org/officeDocument/2006/relationships/hyperlink" Target="https://doi.org/10.1159/000212659" TargetMode="External"/><Relationship Id="rId613" Type="http://schemas.openxmlformats.org/officeDocument/2006/relationships/hyperlink" Target="https://www.ncbi.nlm.nih.gov/pmc/articles/PMC2926251/" TargetMode="External"/><Relationship Id="rId820" Type="http://schemas.openxmlformats.org/officeDocument/2006/relationships/hyperlink" Target="https://dx.doi.org/10.1073%2Fpnas.1121113109" TargetMode="External"/><Relationship Id="rId918" Type="http://schemas.openxmlformats.org/officeDocument/2006/relationships/hyperlink" Target="http://www.genenetwork.org/show_trait?trait_id=18441&amp;dataset=BXDPublish" TargetMode="External"/><Relationship Id="rId1450" Type="http://schemas.openxmlformats.org/officeDocument/2006/relationships/hyperlink" Target="https://sci-hub.se/10.1093/geronj/21.3.404" TargetMode="External"/><Relationship Id="rId1548" Type="http://schemas.openxmlformats.org/officeDocument/2006/relationships/hyperlink" Target="https://doi.org/10.1093/geronj/21.3.404" TargetMode="External"/><Relationship Id="rId1755" Type="http://schemas.openxmlformats.org/officeDocument/2006/relationships/hyperlink" Target="https://phenome.jax.org/projects/ITP1" TargetMode="External"/><Relationship Id="rId1103" Type="http://schemas.openxmlformats.org/officeDocument/2006/relationships/hyperlink" Target="https://doi.org/10.1038/s42255-021-00449-w" TargetMode="External"/><Relationship Id="rId1310" Type="http://schemas.openxmlformats.org/officeDocument/2006/relationships/hyperlink" Target="http://www.genenetwork.org/show_trait?trait_id=18435&amp;dataset=BXDPublish" TargetMode="External"/><Relationship Id="rId1408" Type="http://schemas.openxmlformats.org/officeDocument/2006/relationships/hyperlink" Target="https://doi.org/10.1177/019262339502300503" TargetMode="External"/><Relationship Id="rId47" Type="http://schemas.openxmlformats.org/officeDocument/2006/relationships/hyperlink" Target="https://doi.org/10.1038/465" TargetMode="External"/><Relationship Id="rId1615" Type="http://schemas.openxmlformats.org/officeDocument/2006/relationships/hyperlink" Target="https://phenome.jax.org/projects/ITP1" TargetMode="External"/><Relationship Id="rId1822" Type="http://schemas.openxmlformats.org/officeDocument/2006/relationships/hyperlink" Target="https://phenome.jax.org/projects/ITP1" TargetMode="External"/><Relationship Id="rId196" Type="http://schemas.openxmlformats.org/officeDocument/2006/relationships/hyperlink" Target="https://doi.org/10.1007/BF03324809" TargetMode="External"/><Relationship Id="rId263" Type="http://schemas.openxmlformats.org/officeDocument/2006/relationships/hyperlink" Target="https://doi.org/10.1111/j.1474-9726.2009.00533.x" TargetMode="External"/><Relationship Id="rId470" Type="http://schemas.openxmlformats.org/officeDocument/2006/relationships/hyperlink" Target="https://phenome.jax.org/measures/34110" TargetMode="External"/><Relationship Id="rId123" Type="http://schemas.openxmlformats.org/officeDocument/2006/relationships/hyperlink" Target="https://link.springer.com/article/10.1007/BF03324809" TargetMode="External"/><Relationship Id="rId330" Type="http://schemas.openxmlformats.org/officeDocument/2006/relationships/hyperlink" Target="https://phenome.jax.org/measures/34109" TargetMode="External"/><Relationship Id="rId568" Type="http://schemas.openxmlformats.org/officeDocument/2006/relationships/hyperlink" Target="https://www.ncbi.nlm.nih.gov/pmc/articles/PMC2926251/" TargetMode="External"/><Relationship Id="rId775" Type="http://schemas.openxmlformats.org/officeDocument/2006/relationships/hyperlink" Target="https://dx.doi.org/10.1073%2Fpnas.1121113109" TargetMode="External"/><Relationship Id="rId982" Type="http://schemas.openxmlformats.org/officeDocument/2006/relationships/hyperlink" Target="https://www.ncbi.nlm.nih.gov/pmc/articles/PMC8478125/" TargetMode="External"/><Relationship Id="rId1198" Type="http://schemas.openxmlformats.org/officeDocument/2006/relationships/hyperlink" Target="https://doi.org/10.1038/s42255-021-00449-w" TargetMode="External"/><Relationship Id="rId428" Type="http://schemas.openxmlformats.org/officeDocument/2006/relationships/hyperlink" Target="https://doi.org/10.1111/j.1474-9726.2009.00533.x" TargetMode="External"/><Relationship Id="rId635" Type="http://schemas.openxmlformats.org/officeDocument/2006/relationships/hyperlink" Target="https://www.ncbi.nlm.nih.gov/pmc/articles/PMC2926251/bin/NIHMS204320-supplement-2.doc" TargetMode="External"/><Relationship Id="rId842" Type="http://schemas.openxmlformats.org/officeDocument/2006/relationships/hyperlink" Target="https://www.pnas.org/doi/full/10.1073/pnas.1121113109" TargetMode="External"/><Relationship Id="rId1058" Type="http://schemas.openxmlformats.org/officeDocument/2006/relationships/hyperlink" Target="https://doi.org/10.1038/s42255-021-00449-w" TargetMode="External"/><Relationship Id="rId1265" Type="http://schemas.openxmlformats.org/officeDocument/2006/relationships/hyperlink" Target="https://doi.org/10.1038/s42255-021-00449-w" TargetMode="External"/><Relationship Id="rId1472" Type="http://schemas.openxmlformats.org/officeDocument/2006/relationships/hyperlink" Target="https://sci-hub.se/10.1093/geronj/21.3.404" TargetMode="External"/><Relationship Id="rId702" Type="http://schemas.openxmlformats.org/officeDocument/2006/relationships/hyperlink" Target="https://dx.doi.org/10.1073%2Fpnas.1121113109" TargetMode="External"/><Relationship Id="rId1125" Type="http://schemas.openxmlformats.org/officeDocument/2006/relationships/hyperlink" Target="http://www.genenetwork.org/show_trait?trait_id=18435&amp;dataset=BXDPublish" TargetMode="External"/><Relationship Id="rId1332" Type="http://schemas.openxmlformats.org/officeDocument/2006/relationships/hyperlink" Target="http://www.genenetwork.org/show_trait?trait_id=18435&amp;dataset=BXDPublish" TargetMode="External"/><Relationship Id="rId1777" Type="http://schemas.openxmlformats.org/officeDocument/2006/relationships/hyperlink" Target="https://phenome.jax.org/projects/ITP1" TargetMode="External"/><Relationship Id="rId69" Type="http://schemas.openxmlformats.org/officeDocument/2006/relationships/hyperlink" Target="https://doi.org/10.1038/465" TargetMode="External"/><Relationship Id="rId1637" Type="http://schemas.openxmlformats.org/officeDocument/2006/relationships/hyperlink" Target="https://phenome.jax.org/projects/ITP1" TargetMode="External"/><Relationship Id="rId1844" Type="http://schemas.openxmlformats.org/officeDocument/2006/relationships/hyperlink" Target="https://phenome.jax.org/projects/ITP1" TargetMode="External"/><Relationship Id="rId1704" Type="http://schemas.openxmlformats.org/officeDocument/2006/relationships/hyperlink" Target="https://phenome.jax.org/projects/ITP1" TargetMode="External"/><Relationship Id="rId285" Type="http://schemas.openxmlformats.org/officeDocument/2006/relationships/hyperlink" Target="https://doi.org/10.1111/j.1474-9726.2009.00533.x" TargetMode="External"/><Relationship Id="rId492" Type="http://schemas.openxmlformats.org/officeDocument/2006/relationships/hyperlink" Target="https://phenome.jax.org/measures/34110" TargetMode="External"/><Relationship Id="rId797" Type="http://schemas.openxmlformats.org/officeDocument/2006/relationships/hyperlink" Target="https://www.pnas.org/doi/full/10.1073/pnas.1121113109" TargetMode="External"/><Relationship Id="rId145" Type="http://schemas.openxmlformats.org/officeDocument/2006/relationships/hyperlink" Target="https://link.springer.com/article/10.1007/BF03324809" TargetMode="External"/><Relationship Id="rId352" Type="http://schemas.openxmlformats.org/officeDocument/2006/relationships/hyperlink" Target="https://phenome.jax.org/measures/34109" TargetMode="External"/><Relationship Id="rId1287" Type="http://schemas.openxmlformats.org/officeDocument/2006/relationships/hyperlink" Target="https://doi.org/10.1038/s42255-021-00449-w" TargetMode="External"/><Relationship Id="rId212" Type="http://schemas.openxmlformats.org/officeDocument/2006/relationships/hyperlink" Target="https://link.springer.com/article/10.1007/BF03324809" TargetMode="External"/><Relationship Id="rId657" Type="http://schemas.openxmlformats.org/officeDocument/2006/relationships/hyperlink" Target="https://www.ncbi.nlm.nih.gov/pmc/articles/PMC2926251/bin/NIHMS204320-supplement-2.doc" TargetMode="External"/><Relationship Id="rId864" Type="http://schemas.openxmlformats.org/officeDocument/2006/relationships/hyperlink" Target="https://www.pnas.org/doi/full/10.1073/pnas.1121113109" TargetMode="External"/><Relationship Id="rId1494" Type="http://schemas.openxmlformats.org/officeDocument/2006/relationships/hyperlink" Target="https://academic.oup.com/geronj/article-abstract/21/3/404/661988?redirectedFrom=PDF" TargetMode="External"/><Relationship Id="rId1799" Type="http://schemas.openxmlformats.org/officeDocument/2006/relationships/hyperlink" Target="https://phenome.jax.org/projects/ITP1" TargetMode="External"/><Relationship Id="rId517" Type="http://schemas.openxmlformats.org/officeDocument/2006/relationships/hyperlink" Target="https://phenome.jax.org/measures/34110" TargetMode="External"/><Relationship Id="rId724" Type="http://schemas.openxmlformats.org/officeDocument/2006/relationships/hyperlink" Target="https://phenome.jax.org/projects/Yuan2" TargetMode="External"/><Relationship Id="rId931" Type="http://schemas.openxmlformats.org/officeDocument/2006/relationships/hyperlink" Target="http://www.genenetwork.org/show_trait?trait_id=18441&amp;dataset=BXDPublish" TargetMode="External"/><Relationship Id="rId1147" Type="http://schemas.openxmlformats.org/officeDocument/2006/relationships/hyperlink" Target="https://www.ncbi.nlm.nih.gov/pmc/articles/PMC8478125/" TargetMode="External"/><Relationship Id="rId1354" Type="http://schemas.openxmlformats.org/officeDocument/2006/relationships/hyperlink" Target="http://www.genenetwork.org/show_trait?trait_id=18435&amp;dataset=BXDPublish" TargetMode="External"/><Relationship Id="rId1561" Type="http://schemas.openxmlformats.org/officeDocument/2006/relationships/hyperlink" Target="https://www.ncbi.nlm.nih.gov/pmc/articles/PMC9262309/" TargetMode="External"/><Relationship Id="rId60" Type="http://schemas.openxmlformats.org/officeDocument/2006/relationships/hyperlink" Target="https://doi.org/10.1038/465" TargetMode="External"/><Relationship Id="rId1007" Type="http://schemas.openxmlformats.org/officeDocument/2006/relationships/hyperlink" Target="https://doi.org/10.1038/s42255-021-00449-w" TargetMode="External"/><Relationship Id="rId1214" Type="http://schemas.openxmlformats.org/officeDocument/2006/relationships/hyperlink" Target="https://www.ncbi.nlm.nih.gov/pmc/articles/PMC8478125/" TargetMode="External"/><Relationship Id="rId1421" Type="http://schemas.openxmlformats.org/officeDocument/2006/relationships/hyperlink" Target="https://doi.org/10.1093/gerona/57.11.B379" TargetMode="External"/><Relationship Id="rId1659" Type="http://schemas.openxmlformats.org/officeDocument/2006/relationships/hyperlink" Target="https://phenome.jax.org/projects/ITP1" TargetMode="External"/><Relationship Id="rId1866" Type="http://schemas.openxmlformats.org/officeDocument/2006/relationships/hyperlink" Target="https://doi.org/10.1073/pnas.73.4.1279" TargetMode="External"/><Relationship Id="rId1519" Type="http://schemas.openxmlformats.org/officeDocument/2006/relationships/hyperlink" Target="https://academic.oup.com/geronj/article-abstract/21/3/404/661988?redirectedFrom=PDF" TargetMode="External"/><Relationship Id="rId1726" Type="http://schemas.openxmlformats.org/officeDocument/2006/relationships/hyperlink" Target="https://phenome.jax.org/projects/ITP1" TargetMode="External"/><Relationship Id="rId18" Type="http://schemas.openxmlformats.org/officeDocument/2006/relationships/hyperlink" Target="http://www.genenetwork.org/show_trait?trait_id=17475&amp;dataset=BXDPublish" TargetMode="External"/><Relationship Id="rId167" Type="http://schemas.openxmlformats.org/officeDocument/2006/relationships/hyperlink" Target="https://link.springer.com/article/10.1007/BF03324809" TargetMode="External"/><Relationship Id="rId374" Type="http://schemas.openxmlformats.org/officeDocument/2006/relationships/hyperlink" Target="https://doi.org/10.1111/j.1474-9726.2009.00533.x" TargetMode="External"/><Relationship Id="rId581" Type="http://schemas.openxmlformats.org/officeDocument/2006/relationships/hyperlink" Target="https://www.ncbi.nlm.nih.gov/pmc/articles/PMC2926251/" TargetMode="External"/><Relationship Id="rId234" Type="http://schemas.openxmlformats.org/officeDocument/2006/relationships/hyperlink" Target="https://doi.org/10.1111/j.1474-9726.2009.00533.x" TargetMode="External"/><Relationship Id="rId679" Type="http://schemas.openxmlformats.org/officeDocument/2006/relationships/hyperlink" Target="https://www.ncbi.nlm.nih.gov/pmc/articles/PMC2926251/bin/NIHMS204320-supplement-2.doc" TargetMode="External"/><Relationship Id="rId886" Type="http://schemas.openxmlformats.org/officeDocument/2006/relationships/hyperlink" Target="http://www.genenetwork.org/show_trait?trait_id=18441&amp;dataset=BXDPublish" TargetMode="External"/><Relationship Id="rId2" Type="http://schemas.openxmlformats.org/officeDocument/2006/relationships/hyperlink" Target="http://www.genenetwork.org/show_trait?trait_id=17475&amp;dataset=BXDPublish" TargetMode="External"/><Relationship Id="rId441" Type="http://schemas.openxmlformats.org/officeDocument/2006/relationships/hyperlink" Target="https://doi.org/10.1111/j.1474-9726.2009.00533.x" TargetMode="External"/><Relationship Id="rId539" Type="http://schemas.openxmlformats.org/officeDocument/2006/relationships/hyperlink" Target="https://www.ncbi.nlm.nih.gov/pmc/articles/PMC2926251/" TargetMode="External"/><Relationship Id="rId746" Type="http://schemas.openxmlformats.org/officeDocument/2006/relationships/hyperlink" Target="https://phenome.jax.org/projects/Yuan2" TargetMode="External"/><Relationship Id="rId1071" Type="http://schemas.openxmlformats.org/officeDocument/2006/relationships/hyperlink" Target="https://doi.org/10.1038/s42255-021-00449-w" TargetMode="External"/><Relationship Id="rId1169" Type="http://schemas.openxmlformats.org/officeDocument/2006/relationships/hyperlink" Target="https://www.ncbi.nlm.nih.gov/pmc/articles/PMC8478125/" TargetMode="External"/><Relationship Id="rId1376" Type="http://schemas.openxmlformats.org/officeDocument/2006/relationships/hyperlink" Target="http://www.genenetwork.org/show_trait?trait_id=18435&amp;dataset=BXDPublish" TargetMode="External"/><Relationship Id="rId1583" Type="http://schemas.openxmlformats.org/officeDocument/2006/relationships/hyperlink" Target="https://www.aging-us.com/article/102114/text" TargetMode="External"/><Relationship Id="rId301" Type="http://schemas.openxmlformats.org/officeDocument/2006/relationships/hyperlink" Target="https://phenome.jax.org/measures/34109" TargetMode="External"/><Relationship Id="rId953" Type="http://schemas.openxmlformats.org/officeDocument/2006/relationships/hyperlink" Target="http://www.genenetwork.org/show_trait?trait_id=18441&amp;dataset=BXDPublish" TargetMode="External"/><Relationship Id="rId1029" Type="http://schemas.openxmlformats.org/officeDocument/2006/relationships/hyperlink" Target="https://www.ncbi.nlm.nih.gov/pmc/articles/PMC8478125/" TargetMode="External"/><Relationship Id="rId1236" Type="http://schemas.openxmlformats.org/officeDocument/2006/relationships/hyperlink" Target="https://www.ncbi.nlm.nih.gov/pmc/articles/PMC8478125/" TargetMode="External"/><Relationship Id="rId1790" Type="http://schemas.openxmlformats.org/officeDocument/2006/relationships/hyperlink" Target="https://phenome.jax.org/projects/ITP1" TargetMode="External"/><Relationship Id="rId1888" Type="http://schemas.openxmlformats.org/officeDocument/2006/relationships/hyperlink" Target="https://linkinghub.elsevier.com/retrieve/pii/0531556584900494" TargetMode="External"/><Relationship Id="rId82" Type="http://schemas.openxmlformats.org/officeDocument/2006/relationships/hyperlink" Target="http://www.genenetwork.org/show_trait?trait_id=12564&amp;dataset=BXDPublish" TargetMode="External"/><Relationship Id="rId606" Type="http://schemas.openxmlformats.org/officeDocument/2006/relationships/hyperlink" Target="https://www.ncbi.nlm.nih.gov/pmc/articles/PMC2926251/" TargetMode="External"/><Relationship Id="rId813" Type="http://schemas.openxmlformats.org/officeDocument/2006/relationships/hyperlink" Target="https://dx.doi.org/10.1073%2Fpnas.1121113109" TargetMode="External"/><Relationship Id="rId1443" Type="http://schemas.openxmlformats.org/officeDocument/2006/relationships/hyperlink" Target="https://sci-hub.se/10.1093/geronj/21.3.404" TargetMode="External"/><Relationship Id="rId1650" Type="http://schemas.openxmlformats.org/officeDocument/2006/relationships/hyperlink" Target="https://phenome.jax.org/projects/ITP1" TargetMode="External"/><Relationship Id="rId1748" Type="http://schemas.openxmlformats.org/officeDocument/2006/relationships/hyperlink" Target="https://phenome.jax.org/projects/ITP1" TargetMode="External"/><Relationship Id="rId1303" Type="http://schemas.openxmlformats.org/officeDocument/2006/relationships/hyperlink" Target="http://www.genenetwork.org/show_trait?trait_id=18435&amp;dataset=BXDPublish" TargetMode="External"/><Relationship Id="rId1510" Type="http://schemas.openxmlformats.org/officeDocument/2006/relationships/hyperlink" Target="https://academic.oup.com/geronj/article-abstract/21/3/404/661988?redirectedFrom=PDF" TargetMode="External"/><Relationship Id="rId1608" Type="http://schemas.openxmlformats.org/officeDocument/2006/relationships/hyperlink" Target="https://phenome.jax.org/projects/ITP1" TargetMode="External"/><Relationship Id="rId1815" Type="http://schemas.openxmlformats.org/officeDocument/2006/relationships/hyperlink" Target="https://phenome.jax.org/projects/ITP1" TargetMode="External"/><Relationship Id="rId189" Type="http://schemas.openxmlformats.org/officeDocument/2006/relationships/hyperlink" Target="https://link.springer.com/article/10.1007/BF03324809" TargetMode="External"/><Relationship Id="rId396" Type="http://schemas.openxmlformats.org/officeDocument/2006/relationships/hyperlink" Target="https://doi.org/10.1111/j.1474-9726.2009.00533.x" TargetMode="External"/><Relationship Id="rId256" Type="http://schemas.openxmlformats.org/officeDocument/2006/relationships/hyperlink" Target="https://doi.org/10.1111/j.1474-9726.2009.00533.x" TargetMode="External"/><Relationship Id="rId463" Type="http://schemas.openxmlformats.org/officeDocument/2006/relationships/hyperlink" Target="https://phenome.jax.org/measures/34110" TargetMode="External"/><Relationship Id="rId670" Type="http://schemas.openxmlformats.org/officeDocument/2006/relationships/hyperlink" Target="https://www.ncbi.nlm.nih.gov/pmc/articles/PMC2926251/bin/NIHMS204320-supplement-2.doc" TargetMode="External"/><Relationship Id="rId1093" Type="http://schemas.openxmlformats.org/officeDocument/2006/relationships/hyperlink" Target="https://www.ncbi.nlm.nih.gov/pmc/articles/PMC8478125/" TargetMode="External"/><Relationship Id="rId116" Type="http://schemas.openxmlformats.org/officeDocument/2006/relationships/hyperlink" Target="http://www.genenetwork.org/show_trait?trait_id=12563&amp;dataset=BXDPublish" TargetMode="External"/><Relationship Id="rId323" Type="http://schemas.openxmlformats.org/officeDocument/2006/relationships/hyperlink" Target="https://phenome.jax.org/measures/34109" TargetMode="External"/><Relationship Id="rId530" Type="http://schemas.openxmlformats.org/officeDocument/2006/relationships/hyperlink" Target="https://phenome.jax.org/measures/34110" TargetMode="External"/><Relationship Id="rId768" Type="http://schemas.openxmlformats.org/officeDocument/2006/relationships/hyperlink" Target="https://dx.doi.org/10.1073%2Fpnas.1121113109" TargetMode="External"/><Relationship Id="rId975" Type="http://schemas.openxmlformats.org/officeDocument/2006/relationships/hyperlink" Target="https://www.ncbi.nlm.nih.gov/pmc/articles/PMC8478125/" TargetMode="External"/><Relationship Id="rId1160" Type="http://schemas.openxmlformats.org/officeDocument/2006/relationships/hyperlink" Target="https://www.ncbi.nlm.nih.gov/pmc/articles/PMC8478125/" TargetMode="External"/><Relationship Id="rId1398" Type="http://schemas.openxmlformats.org/officeDocument/2006/relationships/hyperlink" Target="https://journals.sagepub.com/doi/epdf/10.1177/019262339502300503" TargetMode="External"/><Relationship Id="rId628" Type="http://schemas.openxmlformats.org/officeDocument/2006/relationships/hyperlink" Target="https://www.ncbi.nlm.nih.gov/pmc/articles/PMC2926251/bin/NIHMS204320-supplement-2.doc" TargetMode="External"/><Relationship Id="rId835" Type="http://schemas.openxmlformats.org/officeDocument/2006/relationships/hyperlink" Target="https://www.pnas.org/doi/full/10.1073/pnas.1121113109" TargetMode="External"/><Relationship Id="rId1258" Type="http://schemas.openxmlformats.org/officeDocument/2006/relationships/hyperlink" Target="https://doi.org/10.1038/s42255-021-00449-w" TargetMode="External"/><Relationship Id="rId1465" Type="http://schemas.openxmlformats.org/officeDocument/2006/relationships/hyperlink" Target="https://sci-hub.se/10.1093/geronj/21.3.404" TargetMode="External"/><Relationship Id="rId1672" Type="http://schemas.openxmlformats.org/officeDocument/2006/relationships/hyperlink" Target="https://phenome.jax.org/projects/ITP1" TargetMode="External"/><Relationship Id="rId1020" Type="http://schemas.openxmlformats.org/officeDocument/2006/relationships/hyperlink" Target="https://doi.org/10.1038/s42255-021-00449-w" TargetMode="External"/><Relationship Id="rId1118" Type="http://schemas.openxmlformats.org/officeDocument/2006/relationships/hyperlink" Target="https://doi.org/10.1038/s42255-021-00449-w" TargetMode="External"/><Relationship Id="rId1325" Type="http://schemas.openxmlformats.org/officeDocument/2006/relationships/hyperlink" Target="http://www.genenetwork.org/show_trait?trait_id=18435&amp;dataset=BXDPublish" TargetMode="External"/><Relationship Id="rId1532" Type="http://schemas.openxmlformats.org/officeDocument/2006/relationships/hyperlink" Target="https://doi.org/10.1093/geronj/21.3.404" TargetMode="External"/><Relationship Id="rId902" Type="http://schemas.openxmlformats.org/officeDocument/2006/relationships/hyperlink" Target="http://www.genenetwork.org/show_trait?trait_id=18441&amp;dataset=BXDPublish" TargetMode="External"/><Relationship Id="rId1837" Type="http://schemas.openxmlformats.org/officeDocument/2006/relationships/hyperlink" Target="https://phenome.jax.org/projects/ITP1" TargetMode="External"/><Relationship Id="rId31" Type="http://schemas.openxmlformats.org/officeDocument/2006/relationships/hyperlink" Target="https://doi.org/10.1038/465" TargetMode="External"/><Relationship Id="rId180" Type="http://schemas.openxmlformats.org/officeDocument/2006/relationships/hyperlink" Target="https://doi.org/10.1007/BF03324809" TargetMode="External"/><Relationship Id="rId278" Type="http://schemas.openxmlformats.org/officeDocument/2006/relationships/hyperlink" Target="https://doi.org/10.1111/j.1474-9726.2009.00533.x" TargetMode="External"/><Relationship Id="rId1904" Type="http://schemas.openxmlformats.org/officeDocument/2006/relationships/hyperlink" Target="https://academic.oup.com/biomedgerontology/article/51A/6/B448/592997?login=false" TargetMode="External"/><Relationship Id="rId485" Type="http://schemas.openxmlformats.org/officeDocument/2006/relationships/hyperlink" Target="https://phenome.jax.org/measures/34110" TargetMode="External"/><Relationship Id="rId692" Type="http://schemas.openxmlformats.org/officeDocument/2006/relationships/hyperlink" Target="https://www.ncbi.nlm.nih.gov/pmc/articles/PMC2926251/bin/NIHMS204320-supplement-2.doc" TargetMode="External"/><Relationship Id="rId138" Type="http://schemas.openxmlformats.org/officeDocument/2006/relationships/hyperlink" Target="https://link.springer.com/article/10.1007/BF03324809" TargetMode="External"/><Relationship Id="rId345" Type="http://schemas.openxmlformats.org/officeDocument/2006/relationships/hyperlink" Target="https://phenome.jax.org/measures/34109" TargetMode="External"/><Relationship Id="rId552" Type="http://schemas.openxmlformats.org/officeDocument/2006/relationships/hyperlink" Target="https://www.ncbi.nlm.nih.gov/pmc/articles/PMC2926251/" TargetMode="External"/><Relationship Id="rId997" Type="http://schemas.openxmlformats.org/officeDocument/2006/relationships/hyperlink" Target="https://doi.org/10.1038/s42255-021-00449-w" TargetMode="External"/><Relationship Id="rId1182" Type="http://schemas.openxmlformats.org/officeDocument/2006/relationships/hyperlink" Target="https://doi.org/10.1038/s42255-021-00449-w" TargetMode="External"/><Relationship Id="rId205" Type="http://schemas.openxmlformats.org/officeDocument/2006/relationships/hyperlink" Target="https://link.springer.com/article/10.1007/BF03324809" TargetMode="External"/><Relationship Id="rId412" Type="http://schemas.openxmlformats.org/officeDocument/2006/relationships/hyperlink" Target="https://doi.org/10.1111/j.1474-9726.2009.00533.x" TargetMode="External"/><Relationship Id="rId857" Type="http://schemas.openxmlformats.org/officeDocument/2006/relationships/hyperlink" Target="https://dx.doi.org/10.1073%2Fpnas.1121113109" TargetMode="External"/><Relationship Id="rId1042" Type="http://schemas.openxmlformats.org/officeDocument/2006/relationships/hyperlink" Target="https://www.ncbi.nlm.nih.gov/pmc/articles/PMC8478125/" TargetMode="External"/><Relationship Id="rId1487" Type="http://schemas.openxmlformats.org/officeDocument/2006/relationships/hyperlink" Target="https://academic.oup.com/geronj/article-abstract/21/3/404/661988?redirectedFrom=PDF" TargetMode="External"/><Relationship Id="rId1694" Type="http://schemas.openxmlformats.org/officeDocument/2006/relationships/hyperlink" Target="https://phenome.jax.org/projects/ITP1" TargetMode="External"/><Relationship Id="rId717" Type="http://schemas.openxmlformats.org/officeDocument/2006/relationships/hyperlink" Target="https://phenome.jax.org/projects/Yuan2" TargetMode="External"/><Relationship Id="rId924" Type="http://schemas.openxmlformats.org/officeDocument/2006/relationships/hyperlink" Target="http://www.genenetwork.org/show_trait?trait_id=18441&amp;dataset=BXDPublish" TargetMode="External"/><Relationship Id="rId1347" Type="http://schemas.openxmlformats.org/officeDocument/2006/relationships/hyperlink" Target="http://www.genenetwork.org/show_trait?trait_id=18435&amp;dataset=BXDPublish" TargetMode="External"/><Relationship Id="rId1554" Type="http://schemas.openxmlformats.org/officeDocument/2006/relationships/hyperlink" Target="https://doi.org/10.1093/geronj/21.3.404" TargetMode="External"/><Relationship Id="rId1761" Type="http://schemas.openxmlformats.org/officeDocument/2006/relationships/hyperlink" Target="https://phenome.jax.org/projects/ITP1" TargetMode="External"/><Relationship Id="rId53" Type="http://schemas.openxmlformats.org/officeDocument/2006/relationships/hyperlink" Target="https://www.nature.com/articles/ng0698_114" TargetMode="External"/><Relationship Id="rId1207" Type="http://schemas.openxmlformats.org/officeDocument/2006/relationships/hyperlink" Target="https://doi.org/10.1038/s42255-021-00449-w" TargetMode="External"/><Relationship Id="rId1414" Type="http://schemas.openxmlformats.org/officeDocument/2006/relationships/hyperlink" Target="https://academic.oup.com/view-large/10551997" TargetMode="External"/><Relationship Id="rId1621" Type="http://schemas.openxmlformats.org/officeDocument/2006/relationships/hyperlink" Target="https://phenome.jax.org/projects/ITP1" TargetMode="External"/><Relationship Id="rId1859" Type="http://schemas.openxmlformats.org/officeDocument/2006/relationships/hyperlink" Target="https://doi.org/10.1073/pnas.73.4.1279" TargetMode="External"/><Relationship Id="rId1719" Type="http://schemas.openxmlformats.org/officeDocument/2006/relationships/hyperlink" Target="https://phenome.jax.org/projects/ITP1" TargetMode="External"/><Relationship Id="rId367" Type="http://schemas.openxmlformats.org/officeDocument/2006/relationships/hyperlink" Target="https://phenome.jax.org/measures/34109" TargetMode="External"/><Relationship Id="rId574" Type="http://schemas.openxmlformats.org/officeDocument/2006/relationships/hyperlink" Target="https://www.ncbi.nlm.nih.gov/pmc/articles/PMC2926251/" TargetMode="External"/><Relationship Id="rId227" Type="http://schemas.openxmlformats.org/officeDocument/2006/relationships/hyperlink" Target="https://doi.org/10.1111/j.1474-9726.2009.00533.x" TargetMode="External"/><Relationship Id="rId781" Type="http://schemas.openxmlformats.org/officeDocument/2006/relationships/hyperlink" Target="https://dx.doi.org/10.1073%2Fpnas.1121113109" TargetMode="External"/><Relationship Id="rId879" Type="http://schemas.openxmlformats.org/officeDocument/2006/relationships/hyperlink" Target="http://www.genenetwork.org/show_trait?trait_id=18441&amp;dataset=BXDPublish" TargetMode="External"/><Relationship Id="rId434" Type="http://schemas.openxmlformats.org/officeDocument/2006/relationships/hyperlink" Target="https://doi.org/10.1111/j.1474-9726.2009.00533.x" TargetMode="External"/><Relationship Id="rId641" Type="http://schemas.openxmlformats.org/officeDocument/2006/relationships/hyperlink" Target="https://www.ncbi.nlm.nih.gov/pmc/articles/PMC2926251/bin/NIHMS204320-supplement-2.doc" TargetMode="External"/><Relationship Id="rId739" Type="http://schemas.openxmlformats.org/officeDocument/2006/relationships/hyperlink" Target="https://phenome.jax.org/projects/Yuan2" TargetMode="External"/><Relationship Id="rId1064" Type="http://schemas.openxmlformats.org/officeDocument/2006/relationships/hyperlink" Target="https://doi.org/10.1038/s42255-021-00449-w" TargetMode="External"/><Relationship Id="rId1271" Type="http://schemas.openxmlformats.org/officeDocument/2006/relationships/hyperlink" Target="https://doi.org/10.1038/s42255-021-00449-w" TargetMode="External"/><Relationship Id="rId1369" Type="http://schemas.openxmlformats.org/officeDocument/2006/relationships/hyperlink" Target="http://www.genenetwork.org/show_trait?trait_id=18435&amp;dataset=BXDPublish" TargetMode="External"/><Relationship Id="rId1576" Type="http://schemas.openxmlformats.org/officeDocument/2006/relationships/hyperlink" Target="https://doi.org/10.18632/aging.102114" TargetMode="External"/><Relationship Id="rId501" Type="http://schemas.openxmlformats.org/officeDocument/2006/relationships/hyperlink" Target="https://phenome.jax.org/measures/34110" TargetMode="External"/><Relationship Id="rId946" Type="http://schemas.openxmlformats.org/officeDocument/2006/relationships/hyperlink" Target="http://www.genenetwork.org/show_trait?trait_id=18441&amp;dataset=BXDPublish" TargetMode="External"/><Relationship Id="rId1131" Type="http://schemas.openxmlformats.org/officeDocument/2006/relationships/hyperlink" Target="https://www.ncbi.nlm.nih.gov/pmc/articles/PMC8478125/" TargetMode="External"/><Relationship Id="rId1229" Type="http://schemas.openxmlformats.org/officeDocument/2006/relationships/hyperlink" Target="https://www.ncbi.nlm.nih.gov/pmc/articles/PMC8478125/" TargetMode="External"/><Relationship Id="rId1783" Type="http://schemas.openxmlformats.org/officeDocument/2006/relationships/hyperlink" Target="https://phenome.jax.org/projects/ITP1" TargetMode="External"/><Relationship Id="rId75" Type="http://schemas.openxmlformats.org/officeDocument/2006/relationships/hyperlink" Target="http://www.genenetwork.org/show_trait?trait_id=12564&amp;dataset=BXDPublish" TargetMode="External"/><Relationship Id="rId806" Type="http://schemas.openxmlformats.org/officeDocument/2006/relationships/hyperlink" Target="https://dx.doi.org/10.1073%2Fpnas.1121113109" TargetMode="External"/><Relationship Id="rId1436" Type="http://schemas.openxmlformats.org/officeDocument/2006/relationships/hyperlink" Target="https://sci-hub.se/10.1093/geronj/21.3.404" TargetMode="External"/><Relationship Id="rId1643" Type="http://schemas.openxmlformats.org/officeDocument/2006/relationships/hyperlink" Target="https://phenome.jax.org/projects/ITP1" TargetMode="External"/><Relationship Id="rId1850" Type="http://schemas.openxmlformats.org/officeDocument/2006/relationships/hyperlink" Target="https://doi.org/10.1073/pnas.73.4.1279" TargetMode="External"/><Relationship Id="rId1503" Type="http://schemas.openxmlformats.org/officeDocument/2006/relationships/hyperlink" Target="https://doi.org/10.1093/geronj/21.3.404" TargetMode="External"/><Relationship Id="rId1710" Type="http://schemas.openxmlformats.org/officeDocument/2006/relationships/hyperlink" Target="https://phenome.jax.org/projects/ITP1" TargetMode="External"/><Relationship Id="rId291" Type="http://schemas.openxmlformats.org/officeDocument/2006/relationships/hyperlink" Target="https://doi.org/10.1111/j.1474-9726.2009.00533.x" TargetMode="External"/><Relationship Id="rId1808" Type="http://schemas.openxmlformats.org/officeDocument/2006/relationships/hyperlink" Target="https://phenome.jax.org/projects/ITP1" TargetMode="External"/><Relationship Id="rId151" Type="http://schemas.openxmlformats.org/officeDocument/2006/relationships/hyperlink" Target="https://doi.org/10.1007/BF03324809" TargetMode="External"/><Relationship Id="rId389" Type="http://schemas.openxmlformats.org/officeDocument/2006/relationships/hyperlink" Target="https://doi.org/10.1111/j.1474-9726.2009.00533.x" TargetMode="External"/><Relationship Id="rId596" Type="http://schemas.openxmlformats.org/officeDocument/2006/relationships/hyperlink" Target="https://www.ncbi.nlm.nih.gov/pmc/articles/PMC2926251/" TargetMode="External"/><Relationship Id="rId249" Type="http://schemas.openxmlformats.org/officeDocument/2006/relationships/hyperlink" Target="https://doi.org/10.1111/j.1474-9726.2009.00533.x" TargetMode="External"/><Relationship Id="rId456" Type="http://schemas.openxmlformats.org/officeDocument/2006/relationships/hyperlink" Target="https://phenome.jax.org/measures/34110" TargetMode="External"/><Relationship Id="rId663" Type="http://schemas.openxmlformats.org/officeDocument/2006/relationships/hyperlink" Target="https://www.ncbi.nlm.nih.gov/pmc/articles/PMC2926251/bin/NIHMS204320-supplement-2.doc" TargetMode="External"/><Relationship Id="rId870" Type="http://schemas.openxmlformats.org/officeDocument/2006/relationships/hyperlink" Target="https://www.pnas.org/doi/full/10.1073/pnas.1121113109" TargetMode="External"/><Relationship Id="rId1086" Type="http://schemas.openxmlformats.org/officeDocument/2006/relationships/hyperlink" Target="https://www.ncbi.nlm.nih.gov/pmc/articles/PMC8478125/" TargetMode="External"/><Relationship Id="rId1293" Type="http://schemas.openxmlformats.org/officeDocument/2006/relationships/hyperlink" Target="https://doi.org/10.1038/s42255-021-00449-w" TargetMode="External"/><Relationship Id="rId109" Type="http://schemas.openxmlformats.org/officeDocument/2006/relationships/hyperlink" Target="http://www.genenetwork.org/show_trait?trait_id=12563&amp;dataset=BXDPublish" TargetMode="External"/><Relationship Id="rId316" Type="http://schemas.openxmlformats.org/officeDocument/2006/relationships/hyperlink" Target="https://phenome.jax.org/measures/34109" TargetMode="External"/><Relationship Id="rId523" Type="http://schemas.openxmlformats.org/officeDocument/2006/relationships/hyperlink" Target="https://phenome.jax.org/measures/34110" TargetMode="External"/><Relationship Id="rId968" Type="http://schemas.openxmlformats.org/officeDocument/2006/relationships/hyperlink" Target="https://www.ncbi.nlm.nih.gov/pmc/articles/PMC8478125/" TargetMode="External"/><Relationship Id="rId1153" Type="http://schemas.openxmlformats.org/officeDocument/2006/relationships/hyperlink" Target="https://www.ncbi.nlm.nih.gov/pmc/articles/PMC8478125/" TargetMode="External"/><Relationship Id="rId1598" Type="http://schemas.openxmlformats.org/officeDocument/2006/relationships/hyperlink" Target="https://www.ncbi.nlm.nih.gov/pmc/articles/PMC4911707/" TargetMode="External"/><Relationship Id="rId97" Type="http://schemas.openxmlformats.org/officeDocument/2006/relationships/hyperlink" Target="http://www.genenetwork.org/show_trait?trait_id=12564&amp;dataset=BXDPublish" TargetMode="External"/><Relationship Id="rId730" Type="http://schemas.openxmlformats.org/officeDocument/2006/relationships/hyperlink" Target="https://phenome.jax.org/projects/Yuan2" TargetMode="External"/><Relationship Id="rId828" Type="http://schemas.openxmlformats.org/officeDocument/2006/relationships/hyperlink" Target="https://www.pnas.org/doi/full/10.1073/pnas.1121113109" TargetMode="External"/><Relationship Id="rId1013" Type="http://schemas.openxmlformats.org/officeDocument/2006/relationships/hyperlink" Target="https://doi.org/10.1038/s42255-021-00449-w" TargetMode="External"/><Relationship Id="rId1360" Type="http://schemas.openxmlformats.org/officeDocument/2006/relationships/hyperlink" Target="http://www.genenetwork.org/show_trait?trait_id=18435&amp;dataset=BXDPublish" TargetMode="External"/><Relationship Id="rId1458" Type="http://schemas.openxmlformats.org/officeDocument/2006/relationships/hyperlink" Target="https://sci-hub.se/10.1093/geronj/21.3.404" TargetMode="External"/><Relationship Id="rId1665" Type="http://schemas.openxmlformats.org/officeDocument/2006/relationships/hyperlink" Target="https://phenome.jax.org/projects/ITP1" TargetMode="External"/><Relationship Id="rId1872" Type="http://schemas.openxmlformats.org/officeDocument/2006/relationships/hyperlink" Target="https://www.science.org/doi/10.1126/science.abn9257" TargetMode="External"/><Relationship Id="rId1220" Type="http://schemas.openxmlformats.org/officeDocument/2006/relationships/hyperlink" Target="https://www.ncbi.nlm.nih.gov/pmc/articles/PMC8478125/" TargetMode="External"/><Relationship Id="rId1318" Type="http://schemas.openxmlformats.org/officeDocument/2006/relationships/hyperlink" Target="http://www.genenetwork.org/show_trait?trait_id=18435&amp;dataset=BXDPublish" TargetMode="External"/><Relationship Id="rId1525" Type="http://schemas.openxmlformats.org/officeDocument/2006/relationships/hyperlink" Target="https://doi.org/10.1093/geronj/21.3.404" TargetMode="External"/><Relationship Id="rId1732" Type="http://schemas.openxmlformats.org/officeDocument/2006/relationships/hyperlink" Target="https://phenome.jax.org/projects/ITP1" TargetMode="External"/><Relationship Id="rId24" Type="http://schemas.openxmlformats.org/officeDocument/2006/relationships/hyperlink" Target="https://www.nature.com/articles/ng0698_114" TargetMode="External"/><Relationship Id="rId173" Type="http://schemas.openxmlformats.org/officeDocument/2006/relationships/hyperlink" Target="https://doi.org/10.1007/BF03324809" TargetMode="External"/><Relationship Id="rId380" Type="http://schemas.openxmlformats.org/officeDocument/2006/relationships/hyperlink" Target="https://doi.org/10.1111/j.1474-9726.2009.00533.x" TargetMode="External"/><Relationship Id="rId240" Type="http://schemas.openxmlformats.org/officeDocument/2006/relationships/hyperlink" Target="https://doi.org/10.1111/j.1474-9726.2009.00533.x" TargetMode="External"/><Relationship Id="rId478" Type="http://schemas.openxmlformats.org/officeDocument/2006/relationships/hyperlink" Target="https://phenome.jax.org/measures/34110" TargetMode="External"/><Relationship Id="rId685" Type="http://schemas.openxmlformats.org/officeDocument/2006/relationships/hyperlink" Target="https://www.ncbi.nlm.nih.gov/pmc/articles/PMC2926251/bin/NIHMS204320-supplement-2.doc" TargetMode="External"/><Relationship Id="rId892" Type="http://schemas.openxmlformats.org/officeDocument/2006/relationships/hyperlink" Target="http://www.genenetwork.org/show_trait?trait_id=18441&amp;dataset=BXDPublish" TargetMode="External"/><Relationship Id="rId100" Type="http://schemas.openxmlformats.org/officeDocument/2006/relationships/hyperlink" Target="http://www.genenetwork.org/show_trait?trait_id=12564&amp;dataset=BXDPublish" TargetMode="External"/><Relationship Id="rId338" Type="http://schemas.openxmlformats.org/officeDocument/2006/relationships/hyperlink" Target="https://phenome.jax.org/measures/34109" TargetMode="External"/><Relationship Id="rId545" Type="http://schemas.openxmlformats.org/officeDocument/2006/relationships/hyperlink" Target="https://www.ncbi.nlm.nih.gov/pmc/articles/PMC2926251/" TargetMode="External"/><Relationship Id="rId752" Type="http://schemas.openxmlformats.org/officeDocument/2006/relationships/hyperlink" Target="https://phenome.jax.org/projects/Yuan2" TargetMode="External"/><Relationship Id="rId1175" Type="http://schemas.openxmlformats.org/officeDocument/2006/relationships/hyperlink" Target="https://doi.org/10.1038/s42255-021-00449-w" TargetMode="External"/><Relationship Id="rId1382" Type="http://schemas.openxmlformats.org/officeDocument/2006/relationships/hyperlink" Target="https://www.ncbi.nlm.nih.gov/pmc/articles/PMC8009080/" TargetMode="External"/><Relationship Id="rId405" Type="http://schemas.openxmlformats.org/officeDocument/2006/relationships/hyperlink" Target="https://doi.org/10.1111/j.1474-9726.2009.00533.x" TargetMode="External"/><Relationship Id="rId612" Type="http://schemas.openxmlformats.org/officeDocument/2006/relationships/hyperlink" Target="https://www.ncbi.nlm.nih.gov/pmc/articles/PMC2926251/" TargetMode="External"/><Relationship Id="rId1035" Type="http://schemas.openxmlformats.org/officeDocument/2006/relationships/hyperlink" Target="https://www.ncbi.nlm.nih.gov/pmc/articles/PMC8478125/" TargetMode="External"/><Relationship Id="rId1242" Type="http://schemas.openxmlformats.org/officeDocument/2006/relationships/hyperlink" Target="https://www.ncbi.nlm.nih.gov/pmc/articles/PMC8478125/" TargetMode="External"/><Relationship Id="rId1687" Type="http://schemas.openxmlformats.org/officeDocument/2006/relationships/hyperlink" Target="https://phenome.jax.org/projects/ITP1" TargetMode="External"/><Relationship Id="rId1894" Type="http://schemas.openxmlformats.org/officeDocument/2006/relationships/hyperlink" Target="https://www.karger.com/?DOI=10.1159/000212659" TargetMode="External"/><Relationship Id="rId917" Type="http://schemas.openxmlformats.org/officeDocument/2006/relationships/hyperlink" Target="http://www.genenetwork.org/show_trait?trait_id=18441&amp;dataset=BXDPublish" TargetMode="External"/><Relationship Id="rId1102" Type="http://schemas.openxmlformats.org/officeDocument/2006/relationships/hyperlink" Target="https://doi.org/10.1038/s42255-021-00449-w" TargetMode="External"/><Relationship Id="rId1547" Type="http://schemas.openxmlformats.org/officeDocument/2006/relationships/hyperlink" Target="https://doi.org/10.1093/geronj/21.3.404" TargetMode="External"/><Relationship Id="rId1754" Type="http://schemas.openxmlformats.org/officeDocument/2006/relationships/hyperlink" Target="https://phenome.jax.org/projects/ITP1" TargetMode="External"/><Relationship Id="rId46" Type="http://schemas.openxmlformats.org/officeDocument/2006/relationships/hyperlink" Target="https://www.nature.com/articles/ng0698_114" TargetMode="External"/><Relationship Id="rId1407" Type="http://schemas.openxmlformats.org/officeDocument/2006/relationships/hyperlink" Target="https://journals.sagepub.com/doi/10.1177/019262339502300503?url_ver=Z39.88-2003&amp;rfr_id=ori:rid:crossref.org&amp;rfr_dat=cr_pub%20%200pubmed" TargetMode="External"/><Relationship Id="rId1614" Type="http://schemas.openxmlformats.org/officeDocument/2006/relationships/hyperlink" Target="https://phenome.jax.org/projects/ITP1" TargetMode="External"/><Relationship Id="rId1821" Type="http://schemas.openxmlformats.org/officeDocument/2006/relationships/hyperlink" Target="https://phenome.jax.org/projects/ITP1" TargetMode="External"/><Relationship Id="rId195" Type="http://schemas.openxmlformats.org/officeDocument/2006/relationships/hyperlink" Target="https://doi.org/10.1007/BF03324809" TargetMode="External"/><Relationship Id="rId262" Type="http://schemas.openxmlformats.org/officeDocument/2006/relationships/hyperlink" Target="https://doi.org/10.1111/j.1474-9726.2009.00533.x" TargetMode="External"/><Relationship Id="rId567" Type="http://schemas.openxmlformats.org/officeDocument/2006/relationships/hyperlink" Target="https://www.ncbi.nlm.nih.gov/pmc/articles/PMC2926251/" TargetMode="External"/><Relationship Id="rId1197" Type="http://schemas.openxmlformats.org/officeDocument/2006/relationships/hyperlink" Target="https://doi.org/10.1038/s42255-021-00449-w" TargetMode="External"/><Relationship Id="rId122" Type="http://schemas.openxmlformats.org/officeDocument/2006/relationships/hyperlink" Target="https://doi.org/10.1007/BF03324809" TargetMode="External"/><Relationship Id="rId774" Type="http://schemas.openxmlformats.org/officeDocument/2006/relationships/hyperlink" Target="https://dx.doi.org/10.1073%2Fpnas.1121113109" TargetMode="External"/><Relationship Id="rId981" Type="http://schemas.openxmlformats.org/officeDocument/2006/relationships/hyperlink" Target="https://www.ncbi.nlm.nih.gov/pmc/articles/PMC8478125/" TargetMode="External"/><Relationship Id="rId1057" Type="http://schemas.openxmlformats.org/officeDocument/2006/relationships/hyperlink" Target="https://doi.org/10.1038/s42255-021-00449-w" TargetMode="External"/><Relationship Id="rId427" Type="http://schemas.openxmlformats.org/officeDocument/2006/relationships/hyperlink" Target="https://doi.org/10.1111/j.1474-9726.2009.00533.x" TargetMode="External"/><Relationship Id="rId634" Type="http://schemas.openxmlformats.org/officeDocument/2006/relationships/hyperlink" Target="https://www.ncbi.nlm.nih.gov/pmc/articles/PMC2926251/bin/NIHMS204320-supplement-2.doc" TargetMode="External"/><Relationship Id="rId841" Type="http://schemas.openxmlformats.org/officeDocument/2006/relationships/hyperlink" Target="https://www.pnas.org/doi/full/10.1073/pnas.1121113109" TargetMode="External"/><Relationship Id="rId1264" Type="http://schemas.openxmlformats.org/officeDocument/2006/relationships/hyperlink" Target="https://doi.org/10.1038/s42255-021-00449-w" TargetMode="External"/><Relationship Id="rId1471" Type="http://schemas.openxmlformats.org/officeDocument/2006/relationships/hyperlink" Target="https://sci-hub.se/10.1093/geronj/21.3.404" TargetMode="External"/><Relationship Id="rId1569" Type="http://schemas.openxmlformats.org/officeDocument/2006/relationships/hyperlink" Target="https://www.ncbi.nlm.nih.gov/pmc/articles/PMC9262309/" TargetMode="External"/><Relationship Id="rId701" Type="http://schemas.openxmlformats.org/officeDocument/2006/relationships/hyperlink" Target="https://www.ncbi.nlm.nih.gov/pmc/articles/PMC2926251/bin/NIHMS204320-supplement-2.doc" TargetMode="External"/><Relationship Id="rId939" Type="http://schemas.openxmlformats.org/officeDocument/2006/relationships/hyperlink" Target="http://www.genenetwork.org/show_trait?trait_id=18441&amp;dataset=BXDPublish" TargetMode="External"/><Relationship Id="rId1124" Type="http://schemas.openxmlformats.org/officeDocument/2006/relationships/hyperlink" Target="https://doi.org/10.1038/s42255-021-00449-w" TargetMode="External"/><Relationship Id="rId1331" Type="http://schemas.openxmlformats.org/officeDocument/2006/relationships/hyperlink" Target="http://www.genenetwork.org/show_trait?trait_id=18435&amp;dataset=BXDPublish" TargetMode="External"/><Relationship Id="rId1776" Type="http://schemas.openxmlformats.org/officeDocument/2006/relationships/hyperlink" Target="https://phenome.jax.org/projects/ITP1" TargetMode="External"/><Relationship Id="rId68" Type="http://schemas.openxmlformats.org/officeDocument/2006/relationships/hyperlink" Target="https://doi.org/10.1038/465" TargetMode="External"/><Relationship Id="rId1429" Type="http://schemas.openxmlformats.org/officeDocument/2006/relationships/hyperlink" Target="https://academic.oup.com/biomedgerontology/article/54/11/B492/544688?login=false" TargetMode="External"/><Relationship Id="rId1636" Type="http://schemas.openxmlformats.org/officeDocument/2006/relationships/hyperlink" Target="https://phenome.jax.org/projects/ITP1" TargetMode="External"/><Relationship Id="rId1843" Type="http://schemas.openxmlformats.org/officeDocument/2006/relationships/hyperlink" Target="https://phenome.jax.org/projects/ITP1" TargetMode="External"/><Relationship Id="rId1703" Type="http://schemas.openxmlformats.org/officeDocument/2006/relationships/hyperlink" Target="https://phenome.jax.org/projects/ITP1" TargetMode="External"/><Relationship Id="rId1910" Type="http://schemas.microsoft.com/office/2007/relationships/slicer" Target="../slicers/slicer1.xml"/><Relationship Id="rId284" Type="http://schemas.openxmlformats.org/officeDocument/2006/relationships/hyperlink" Target="https://doi.org/10.1111/j.1474-9726.2009.00533.x" TargetMode="External"/><Relationship Id="rId491" Type="http://schemas.openxmlformats.org/officeDocument/2006/relationships/hyperlink" Target="https://phenome.jax.org/measures/34110" TargetMode="External"/><Relationship Id="rId144" Type="http://schemas.openxmlformats.org/officeDocument/2006/relationships/hyperlink" Target="https://link.springer.com/article/10.1007/BF03324809" TargetMode="External"/><Relationship Id="rId589" Type="http://schemas.openxmlformats.org/officeDocument/2006/relationships/hyperlink" Target="https://www.ncbi.nlm.nih.gov/pmc/articles/PMC2926251/" TargetMode="External"/><Relationship Id="rId796" Type="http://schemas.openxmlformats.org/officeDocument/2006/relationships/hyperlink" Target="https://www.pnas.org/doi/full/10.1073/pnas.1121113109" TargetMode="External"/><Relationship Id="rId351" Type="http://schemas.openxmlformats.org/officeDocument/2006/relationships/hyperlink" Target="https://phenome.jax.org/measures/34109" TargetMode="External"/><Relationship Id="rId449" Type="http://schemas.openxmlformats.org/officeDocument/2006/relationships/hyperlink" Target="https://doi.org/10.1111/j.1474-9726.2009.00533.x" TargetMode="External"/><Relationship Id="rId656" Type="http://schemas.openxmlformats.org/officeDocument/2006/relationships/hyperlink" Target="https://www.ncbi.nlm.nih.gov/pmc/articles/PMC2926251/bin/NIHMS204320-supplement-2.doc" TargetMode="External"/><Relationship Id="rId863" Type="http://schemas.openxmlformats.org/officeDocument/2006/relationships/hyperlink" Target="https://www.pnas.org/doi/full/10.1073/pnas.1121113109" TargetMode="External"/><Relationship Id="rId1079" Type="http://schemas.openxmlformats.org/officeDocument/2006/relationships/hyperlink" Target="https://www.ncbi.nlm.nih.gov/pmc/articles/PMC8478125/" TargetMode="External"/><Relationship Id="rId1286" Type="http://schemas.openxmlformats.org/officeDocument/2006/relationships/hyperlink" Target="https://doi.org/10.1038/s42255-021-00449-w" TargetMode="External"/><Relationship Id="rId1493" Type="http://schemas.openxmlformats.org/officeDocument/2006/relationships/hyperlink" Target="https://academic.oup.com/geronj/article-abstract/21/3/404/661988?redirectedFrom=PDF" TargetMode="External"/><Relationship Id="rId211" Type="http://schemas.openxmlformats.org/officeDocument/2006/relationships/hyperlink" Target="https://link.springer.com/article/10.1007/BF03324809" TargetMode="External"/><Relationship Id="rId309" Type="http://schemas.openxmlformats.org/officeDocument/2006/relationships/hyperlink" Target="https://phenome.jax.org/measures/34109" TargetMode="External"/><Relationship Id="rId516" Type="http://schemas.openxmlformats.org/officeDocument/2006/relationships/hyperlink" Target="https://phenome.jax.org/measures/34110" TargetMode="External"/><Relationship Id="rId1146" Type="http://schemas.openxmlformats.org/officeDocument/2006/relationships/hyperlink" Target="https://www.ncbi.nlm.nih.gov/pmc/articles/PMC8478125/" TargetMode="External"/><Relationship Id="rId1798" Type="http://schemas.openxmlformats.org/officeDocument/2006/relationships/hyperlink" Target="https://phenome.jax.org/projects/ITP1" TargetMode="External"/><Relationship Id="rId723" Type="http://schemas.openxmlformats.org/officeDocument/2006/relationships/hyperlink" Target="https://phenome.jax.org/projects/Yuan2" TargetMode="External"/><Relationship Id="rId930" Type="http://schemas.openxmlformats.org/officeDocument/2006/relationships/hyperlink" Target="http://www.genenetwork.org/show_trait?trait_id=18441&amp;dataset=BXDPublish" TargetMode="External"/><Relationship Id="rId1006" Type="http://schemas.openxmlformats.org/officeDocument/2006/relationships/hyperlink" Target="https://doi.org/10.1038/s42255-021-00449-w" TargetMode="External"/><Relationship Id="rId1353" Type="http://schemas.openxmlformats.org/officeDocument/2006/relationships/hyperlink" Target="http://www.genenetwork.org/show_trait?trait_id=18435&amp;dataset=BXDPublish" TargetMode="External"/><Relationship Id="rId1560" Type="http://schemas.openxmlformats.org/officeDocument/2006/relationships/hyperlink" Target="https://www.ncbi.nlm.nih.gov/pmc/articles/PMC9262309/bin/NIHMS1820506-supplement-Suppl_Materials.pdf" TargetMode="External"/><Relationship Id="rId1658" Type="http://schemas.openxmlformats.org/officeDocument/2006/relationships/hyperlink" Target="https://phenome.jax.org/projects/ITP1" TargetMode="External"/><Relationship Id="rId1865" Type="http://schemas.openxmlformats.org/officeDocument/2006/relationships/hyperlink" Target="https://doi.org/10.1073/pnas.73.4.1279" TargetMode="External"/><Relationship Id="rId1213" Type="http://schemas.openxmlformats.org/officeDocument/2006/relationships/hyperlink" Target="https://www.ncbi.nlm.nih.gov/pmc/articles/PMC8478125/" TargetMode="External"/><Relationship Id="rId1420" Type="http://schemas.openxmlformats.org/officeDocument/2006/relationships/hyperlink" Target="https://doi.org/10.1093/gerona/57.11.B379" TargetMode="External"/><Relationship Id="rId1518" Type="http://schemas.openxmlformats.org/officeDocument/2006/relationships/hyperlink" Target="https://academic.oup.com/geronj/article-abstract/21/3/404/661988?redirectedFrom=PDF" TargetMode="External"/><Relationship Id="rId1725" Type="http://schemas.openxmlformats.org/officeDocument/2006/relationships/hyperlink" Target="https://phenome.jax.org/projects/ITP1" TargetMode="External"/><Relationship Id="rId17" Type="http://schemas.openxmlformats.org/officeDocument/2006/relationships/hyperlink" Target="http://www.genenetwork.org/show_trait?trait_id=17475&amp;dataset=BXDPublish" TargetMode="External"/><Relationship Id="rId166" Type="http://schemas.openxmlformats.org/officeDocument/2006/relationships/hyperlink" Target="https://link.springer.com/article/10.1007/BF03324809" TargetMode="External"/><Relationship Id="rId373" Type="http://schemas.openxmlformats.org/officeDocument/2006/relationships/hyperlink" Target="https://phenome.jax.org/measures/34109" TargetMode="External"/><Relationship Id="rId580" Type="http://schemas.openxmlformats.org/officeDocument/2006/relationships/hyperlink" Target="https://www.ncbi.nlm.nih.gov/pmc/articles/PMC2926251/" TargetMode="External"/><Relationship Id="rId1" Type="http://schemas.openxmlformats.org/officeDocument/2006/relationships/hyperlink" Target="http://www.genenetwork.org/show_trait?trait_id=17475&amp;dataset=BXDPublish" TargetMode="External"/><Relationship Id="rId233" Type="http://schemas.openxmlformats.org/officeDocument/2006/relationships/hyperlink" Target="https://doi.org/10.1111/j.1474-9726.2009.00533.x" TargetMode="External"/><Relationship Id="rId440" Type="http://schemas.openxmlformats.org/officeDocument/2006/relationships/hyperlink" Target="https://doi.org/10.1111/j.1474-9726.2009.00533.x" TargetMode="External"/><Relationship Id="rId678" Type="http://schemas.openxmlformats.org/officeDocument/2006/relationships/hyperlink" Target="https://www.ncbi.nlm.nih.gov/pmc/articles/PMC2926251/bin/NIHMS204320-supplement-2.doc" TargetMode="External"/><Relationship Id="rId885" Type="http://schemas.openxmlformats.org/officeDocument/2006/relationships/hyperlink" Target="http://www.genenetwork.org/show_trait?trait_id=18441&amp;dataset=BXDPublish" TargetMode="External"/><Relationship Id="rId1070" Type="http://schemas.openxmlformats.org/officeDocument/2006/relationships/hyperlink" Target="https://doi.org/10.1038/s42255-021-00449-w" TargetMode="External"/><Relationship Id="rId300" Type="http://schemas.openxmlformats.org/officeDocument/2006/relationships/hyperlink" Target="https://phenome.jax.org/measures/34109" TargetMode="External"/><Relationship Id="rId538" Type="http://schemas.openxmlformats.org/officeDocument/2006/relationships/hyperlink" Target="https://www.ncbi.nlm.nih.gov/pmc/articles/PMC2926251/" TargetMode="External"/><Relationship Id="rId745" Type="http://schemas.openxmlformats.org/officeDocument/2006/relationships/hyperlink" Target="https://phenome.jax.org/projects/Yuan2" TargetMode="External"/><Relationship Id="rId952" Type="http://schemas.openxmlformats.org/officeDocument/2006/relationships/hyperlink" Target="http://www.genenetwork.org/show_trait?trait_id=18441&amp;dataset=BXDPublish" TargetMode="External"/><Relationship Id="rId1168" Type="http://schemas.openxmlformats.org/officeDocument/2006/relationships/hyperlink" Target="https://www.ncbi.nlm.nih.gov/pmc/articles/PMC8478125/" TargetMode="External"/><Relationship Id="rId1375" Type="http://schemas.openxmlformats.org/officeDocument/2006/relationships/hyperlink" Target="http://www.genenetwork.org/show_trait?trait_id=18435&amp;dataset=BXDPublish" TargetMode="External"/><Relationship Id="rId1582" Type="http://schemas.openxmlformats.org/officeDocument/2006/relationships/hyperlink" Target="https://www.aging-us.com/article/102114/text" TargetMode="External"/><Relationship Id="rId81" Type="http://schemas.openxmlformats.org/officeDocument/2006/relationships/hyperlink" Target="http://www.genenetwork.org/show_trait?trait_id=12564&amp;dataset=BXDPublish" TargetMode="External"/><Relationship Id="rId605" Type="http://schemas.openxmlformats.org/officeDocument/2006/relationships/hyperlink" Target="https://www.ncbi.nlm.nih.gov/pmc/articles/PMC2926251/" TargetMode="External"/><Relationship Id="rId812" Type="http://schemas.openxmlformats.org/officeDocument/2006/relationships/hyperlink" Target="https://dx.doi.org/10.1073%2Fpnas.1121113109" TargetMode="External"/><Relationship Id="rId1028" Type="http://schemas.openxmlformats.org/officeDocument/2006/relationships/hyperlink" Target="https://www.ncbi.nlm.nih.gov/pmc/articles/PMC8478125/" TargetMode="External"/><Relationship Id="rId1235" Type="http://schemas.openxmlformats.org/officeDocument/2006/relationships/hyperlink" Target="https://www.ncbi.nlm.nih.gov/pmc/articles/PMC8478125/" TargetMode="External"/><Relationship Id="rId1442" Type="http://schemas.openxmlformats.org/officeDocument/2006/relationships/hyperlink" Target="https://sci-hub.se/10.1093/geronj/21.3.404" TargetMode="External"/><Relationship Id="rId1887" Type="http://schemas.openxmlformats.org/officeDocument/2006/relationships/hyperlink" Target="https://doi.org/10.1016/0531-5565(84)90049-4" TargetMode="External"/><Relationship Id="rId1302" Type="http://schemas.openxmlformats.org/officeDocument/2006/relationships/hyperlink" Target="http://www.genenetwork.org/show_trait?trait_id=18435&amp;dataset=BXDPublish" TargetMode="External"/><Relationship Id="rId1747" Type="http://schemas.openxmlformats.org/officeDocument/2006/relationships/hyperlink" Target="https://phenome.jax.org/projects/ITP1" TargetMode="External"/><Relationship Id="rId39" Type="http://schemas.openxmlformats.org/officeDocument/2006/relationships/hyperlink" Target="https://doi.org/10.1038/465" TargetMode="External"/><Relationship Id="rId1607" Type="http://schemas.openxmlformats.org/officeDocument/2006/relationships/hyperlink" Target="https://phenome.jax.org/projects/ITP1" TargetMode="External"/><Relationship Id="rId1814" Type="http://schemas.openxmlformats.org/officeDocument/2006/relationships/hyperlink" Target="https://phenome.jax.org/projects/ITP1" TargetMode="External"/><Relationship Id="rId188" Type="http://schemas.openxmlformats.org/officeDocument/2006/relationships/hyperlink" Target="https://link.springer.com/article/10.1007/BF03324809" TargetMode="External"/><Relationship Id="rId395" Type="http://schemas.openxmlformats.org/officeDocument/2006/relationships/hyperlink" Target="https://doi.org/10.1111/j.1474-9726.2009.00533.x" TargetMode="External"/><Relationship Id="rId255" Type="http://schemas.openxmlformats.org/officeDocument/2006/relationships/hyperlink" Target="https://doi.org/10.1111/j.1474-9726.2009.00533.x" TargetMode="External"/><Relationship Id="rId462" Type="http://schemas.openxmlformats.org/officeDocument/2006/relationships/hyperlink" Target="https://phenome.jax.org/measures/34110" TargetMode="External"/><Relationship Id="rId1092" Type="http://schemas.openxmlformats.org/officeDocument/2006/relationships/hyperlink" Target="https://www.ncbi.nlm.nih.gov/pmc/articles/PMC8478125/" TargetMode="External"/><Relationship Id="rId1397" Type="http://schemas.openxmlformats.org/officeDocument/2006/relationships/hyperlink" Target="https://doi.org/10.1038/s43587-020-00006-2" TargetMode="External"/><Relationship Id="rId115" Type="http://schemas.openxmlformats.org/officeDocument/2006/relationships/hyperlink" Target="http://www.genenetwork.org/show_trait?trait_id=12563&amp;dataset=BXDPublish" TargetMode="External"/><Relationship Id="rId322" Type="http://schemas.openxmlformats.org/officeDocument/2006/relationships/hyperlink" Target="https://phenome.jax.org/measures/34109" TargetMode="External"/><Relationship Id="rId767" Type="http://schemas.openxmlformats.org/officeDocument/2006/relationships/hyperlink" Target="https://dx.doi.org/10.1073%2Fpnas.1121113109" TargetMode="External"/><Relationship Id="rId974" Type="http://schemas.openxmlformats.org/officeDocument/2006/relationships/hyperlink" Target="https://www.ncbi.nlm.nih.gov/pmc/articles/PMC8478125/" TargetMode="External"/><Relationship Id="rId627" Type="http://schemas.openxmlformats.org/officeDocument/2006/relationships/hyperlink" Target="https://www.ncbi.nlm.nih.gov/pmc/articles/PMC2926251/bin/NIHMS204320-supplement-2.doc" TargetMode="External"/><Relationship Id="rId834" Type="http://schemas.openxmlformats.org/officeDocument/2006/relationships/hyperlink" Target="https://www.pnas.org/doi/full/10.1073/pnas.1121113109" TargetMode="External"/><Relationship Id="rId1257" Type="http://schemas.openxmlformats.org/officeDocument/2006/relationships/hyperlink" Target="https://doi.org/10.1038/s42255-021-00449-w" TargetMode="External"/><Relationship Id="rId1464" Type="http://schemas.openxmlformats.org/officeDocument/2006/relationships/hyperlink" Target="https://sci-hub.se/10.1093/geronj/21.3.404" TargetMode="External"/><Relationship Id="rId1671" Type="http://schemas.openxmlformats.org/officeDocument/2006/relationships/hyperlink" Target="https://phenome.jax.org/projects/ITP1" TargetMode="External"/><Relationship Id="rId901" Type="http://schemas.openxmlformats.org/officeDocument/2006/relationships/hyperlink" Target="http://www.genenetwork.org/show_trait?trait_id=18441&amp;dataset=BXDPublish" TargetMode="External"/><Relationship Id="rId1117" Type="http://schemas.openxmlformats.org/officeDocument/2006/relationships/hyperlink" Target="https://doi.org/10.1038/s42255-021-00449-w" TargetMode="External"/><Relationship Id="rId1324" Type="http://schemas.openxmlformats.org/officeDocument/2006/relationships/hyperlink" Target="http://www.genenetwork.org/show_trait?trait_id=18435&amp;dataset=BXDPublish" TargetMode="External"/><Relationship Id="rId1531" Type="http://schemas.openxmlformats.org/officeDocument/2006/relationships/hyperlink" Target="https://doi.org/10.1093/geronj/21.3.404" TargetMode="External"/><Relationship Id="rId1769" Type="http://schemas.openxmlformats.org/officeDocument/2006/relationships/hyperlink" Target="https://phenome.jax.org/projects/ITP1" TargetMode="External"/><Relationship Id="rId30" Type="http://schemas.openxmlformats.org/officeDocument/2006/relationships/hyperlink" Target="https://www.nature.com/articles/ng0698_114" TargetMode="External"/><Relationship Id="rId1629" Type="http://schemas.openxmlformats.org/officeDocument/2006/relationships/hyperlink" Target="https://phenome.jax.org/projects/ITP1" TargetMode="External"/><Relationship Id="rId1836" Type="http://schemas.openxmlformats.org/officeDocument/2006/relationships/hyperlink" Target="https://phenome.jax.org/projects/ITP1" TargetMode="External"/><Relationship Id="rId1903" Type="http://schemas.openxmlformats.org/officeDocument/2006/relationships/hyperlink" Target="https://sci-hub.se/https:/doi.org/10.1016/0047-6374(82)90092-6" TargetMode="External"/><Relationship Id="rId277" Type="http://schemas.openxmlformats.org/officeDocument/2006/relationships/hyperlink" Target="https://doi.org/10.1111/j.1474-9726.2009.00533.x" TargetMode="External"/><Relationship Id="rId484" Type="http://schemas.openxmlformats.org/officeDocument/2006/relationships/hyperlink" Target="https://phenome.jax.org/measures/34110" TargetMode="External"/><Relationship Id="rId137" Type="http://schemas.openxmlformats.org/officeDocument/2006/relationships/hyperlink" Target="https://link.springer.com/article/10.1007/BF03324809" TargetMode="External"/><Relationship Id="rId344" Type="http://schemas.openxmlformats.org/officeDocument/2006/relationships/hyperlink" Target="https://phenome.jax.org/measures/34109" TargetMode="External"/><Relationship Id="rId691" Type="http://schemas.openxmlformats.org/officeDocument/2006/relationships/hyperlink" Target="https://www.ncbi.nlm.nih.gov/pmc/articles/PMC2926251/bin/NIHMS204320-supplement-2.doc" TargetMode="External"/><Relationship Id="rId789" Type="http://schemas.openxmlformats.org/officeDocument/2006/relationships/hyperlink" Target="https://www.pnas.org/doi/full/10.1073/pnas.1121113109" TargetMode="External"/><Relationship Id="rId996" Type="http://schemas.openxmlformats.org/officeDocument/2006/relationships/hyperlink" Target="https://doi.org/10.1038/s42255-021-00449-w" TargetMode="External"/><Relationship Id="rId551" Type="http://schemas.openxmlformats.org/officeDocument/2006/relationships/hyperlink" Target="https://www.ncbi.nlm.nih.gov/pmc/articles/PMC2926251/" TargetMode="External"/><Relationship Id="rId649" Type="http://schemas.openxmlformats.org/officeDocument/2006/relationships/hyperlink" Target="https://www.ncbi.nlm.nih.gov/pmc/articles/PMC2926251/bin/NIHMS204320-supplement-2.doc" TargetMode="External"/><Relationship Id="rId856" Type="http://schemas.openxmlformats.org/officeDocument/2006/relationships/hyperlink" Target="https://dx.doi.org/10.1073%2Fpnas.1121113109" TargetMode="External"/><Relationship Id="rId1181" Type="http://schemas.openxmlformats.org/officeDocument/2006/relationships/hyperlink" Target="https://doi.org/10.1038/s42255-021-00449-w" TargetMode="External"/><Relationship Id="rId1279" Type="http://schemas.openxmlformats.org/officeDocument/2006/relationships/hyperlink" Target="https://doi.org/10.1038/s42255-021-00449-w" TargetMode="External"/><Relationship Id="rId1486" Type="http://schemas.openxmlformats.org/officeDocument/2006/relationships/hyperlink" Target="https://academic.oup.com/geronj/article-abstract/21/3/404/661988?redirectedFrom=PDF" TargetMode="External"/><Relationship Id="rId204" Type="http://schemas.openxmlformats.org/officeDocument/2006/relationships/hyperlink" Target="https://link.springer.com/article/10.1007/BF03324809" TargetMode="External"/><Relationship Id="rId411" Type="http://schemas.openxmlformats.org/officeDocument/2006/relationships/hyperlink" Target="https://doi.org/10.1111/j.1474-9726.2009.00533.x" TargetMode="External"/><Relationship Id="rId509" Type="http://schemas.openxmlformats.org/officeDocument/2006/relationships/hyperlink" Target="https://phenome.jax.org/measures/34110" TargetMode="External"/><Relationship Id="rId1041" Type="http://schemas.openxmlformats.org/officeDocument/2006/relationships/hyperlink" Target="https://www.ncbi.nlm.nih.gov/pmc/articles/PMC8478125/" TargetMode="External"/><Relationship Id="rId1139" Type="http://schemas.openxmlformats.org/officeDocument/2006/relationships/hyperlink" Target="https://www.ncbi.nlm.nih.gov/pmc/articles/PMC8478125/" TargetMode="External"/><Relationship Id="rId1346" Type="http://schemas.openxmlformats.org/officeDocument/2006/relationships/hyperlink" Target="http://www.genenetwork.org/show_trait?trait_id=18435&amp;dataset=BXDPublish" TargetMode="External"/><Relationship Id="rId1693" Type="http://schemas.openxmlformats.org/officeDocument/2006/relationships/hyperlink" Target="https://phenome.jax.org/projects/ITP1" TargetMode="External"/><Relationship Id="rId716" Type="http://schemas.openxmlformats.org/officeDocument/2006/relationships/hyperlink" Target="https://phenome.jax.org/projects/Yuan2" TargetMode="External"/><Relationship Id="rId923" Type="http://schemas.openxmlformats.org/officeDocument/2006/relationships/hyperlink" Target="http://www.genenetwork.org/show_trait?trait_id=18441&amp;dataset=BXDPublish" TargetMode="External"/><Relationship Id="rId1553" Type="http://schemas.openxmlformats.org/officeDocument/2006/relationships/hyperlink" Target="https://doi.org/10.1093/geronj/21.3.404" TargetMode="External"/><Relationship Id="rId1760" Type="http://schemas.openxmlformats.org/officeDocument/2006/relationships/hyperlink" Target="https://phenome.jax.org/projects/ITP1" TargetMode="External"/><Relationship Id="rId1858" Type="http://schemas.openxmlformats.org/officeDocument/2006/relationships/hyperlink" Target="https://doi.org/10.1073/pnas.73.4.1279" TargetMode="External"/><Relationship Id="rId52" Type="http://schemas.openxmlformats.org/officeDocument/2006/relationships/hyperlink" Target="https://www.nature.com/articles/ng0698_114" TargetMode="External"/><Relationship Id="rId1206" Type="http://schemas.openxmlformats.org/officeDocument/2006/relationships/hyperlink" Target="https://doi.org/10.1038/s42255-021-00449-w" TargetMode="External"/><Relationship Id="rId1413" Type="http://schemas.openxmlformats.org/officeDocument/2006/relationships/hyperlink" Target="https://academic.oup.com/biomedgerontology/article/57/11/B379/625738" TargetMode="External"/><Relationship Id="rId1620" Type="http://schemas.openxmlformats.org/officeDocument/2006/relationships/hyperlink" Target="https://phenome.jax.org/projects/ITP1" TargetMode="External"/><Relationship Id="rId1718" Type="http://schemas.openxmlformats.org/officeDocument/2006/relationships/hyperlink" Target="https://phenome.jax.org/projects/ITP1" TargetMode="External"/><Relationship Id="rId299" Type="http://schemas.openxmlformats.org/officeDocument/2006/relationships/hyperlink" Target="https://phenome.jax.org/measures/34109" TargetMode="External"/><Relationship Id="rId159" Type="http://schemas.openxmlformats.org/officeDocument/2006/relationships/hyperlink" Target="https://link.springer.com/article/10.1007/BF03324809" TargetMode="External"/><Relationship Id="rId366" Type="http://schemas.openxmlformats.org/officeDocument/2006/relationships/hyperlink" Target="https://phenome.jax.org/measures/34109" TargetMode="External"/><Relationship Id="rId573" Type="http://schemas.openxmlformats.org/officeDocument/2006/relationships/hyperlink" Target="https://www.ncbi.nlm.nih.gov/pmc/articles/PMC2926251/" TargetMode="External"/><Relationship Id="rId780" Type="http://schemas.openxmlformats.org/officeDocument/2006/relationships/hyperlink" Target="https://dx.doi.org/10.1073%2Fpnas.1121113109" TargetMode="External"/><Relationship Id="rId226" Type="http://schemas.openxmlformats.org/officeDocument/2006/relationships/hyperlink" Target="https://doi.org/10.1111/j.1474-9726.2009.00533.x" TargetMode="External"/><Relationship Id="rId433" Type="http://schemas.openxmlformats.org/officeDocument/2006/relationships/hyperlink" Target="https://doi.org/10.1111/j.1474-9726.2009.00533.x" TargetMode="External"/><Relationship Id="rId878" Type="http://schemas.openxmlformats.org/officeDocument/2006/relationships/hyperlink" Target="https://www.pnas.org/doi/full/10.1073/pnas.1121113109" TargetMode="External"/><Relationship Id="rId1063" Type="http://schemas.openxmlformats.org/officeDocument/2006/relationships/hyperlink" Target="https://doi.org/10.1038/s42255-021-00449-w" TargetMode="External"/><Relationship Id="rId1270" Type="http://schemas.openxmlformats.org/officeDocument/2006/relationships/hyperlink" Target="https://doi.org/10.1038/s42255-021-00449-w" TargetMode="External"/><Relationship Id="rId640" Type="http://schemas.openxmlformats.org/officeDocument/2006/relationships/hyperlink" Target="https://www.ncbi.nlm.nih.gov/pmc/articles/PMC2926251/bin/NIHMS204320-supplement-2.doc" TargetMode="External"/><Relationship Id="rId738" Type="http://schemas.openxmlformats.org/officeDocument/2006/relationships/hyperlink" Target="https://phenome.jax.org/projects/Yuan2" TargetMode="External"/><Relationship Id="rId945" Type="http://schemas.openxmlformats.org/officeDocument/2006/relationships/hyperlink" Target="http://www.genenetwork.org/show_trait?trait_id=18441&amp;dataset=BXDPublish" TargetMode="External"/><Relationship Id="rId1368" Type="http://schemas.openxmlformats.org/officeDocument/2006/relationships/hyperlink" Target="http://www.genenetwork.org/show_trait?trait_id=18435&amp;dataset=BXDPublish" TargetMode="External"/><Relationship Id="rId1575" Type="http://schemas.openxmlformats.org/officeDocument/2006/relationships/hyperlink" Target="https://doi.org/10.1093/geronj/30.2.157" TargetMode="External"/><Relationship Id="rId1782" Type="http://schemas.openxmlformats.org/officeDocument/2006/relationships/hyperlink" Target="https://phenome.jax.org/projects/ITP1" TargetMode="External"/><Relationship Id="rId74" Type="http://schemas.openxmlformats.org/officeDocument/2006/relationships/hyperlink" Target="http://www.genenetwork.org/show_trait?trait_id=12564&amp;dataset=BXDPublish" TargetMode="External"/><Relationship Id="rId500" Type="http://schemas.openxmlformats.org/officeDocument/2006/relationships/hyperlink" Target="https://phenome.jax.org/measures/34110" TargetMode="External"/><Relationship Id="rId805" Type="http://schemas.openxmlformats.org/officeDocument/2006/relationships/hyperlink" Target="https://dx.doi.org/10.1073%2Fpnas.1121113109" TargetMode="External"/><Relationship Id="rId1130" Type="http://schemas.openxmlformats.org/officeDocument/2006/relationships/hyperlink" Target="https://www.ncbi.nlm.nih.gov/pmc/articles/PMC8478125/" TargetMode="External"/><Relationship Id="rId1228" Type="http://schemas.openxmlformats.org/officeDocument/2006/relationships/hyperlink" Target="https://www.ncbi.nlm.nih.gov/pmc/articles/PMC8478125/" TargetMode="External"/><Relationship Id="rId1435" Type="http://schemas.openxmlformats.org/officeDocument/2006/relationships/hyperlink" Target="https://sci-hub.se/10.1093/geronj/21.3.404" TargetMode="External"/><Relationship Id="rId1642" Type="http://schemas.openxmlformats.org/officeDocument/2006/relationships/hyperlink" Target="https://phenome.jax.org/projects/ITP1" TargetMode="External"/><Relationship Id="rId1502" Type="http://schemas.openxmlformats.org/officeDocument/2006/relationships/hyperlink" Target="https://doi.org/10.1093/geronj/21.3.404" TargetMode="External"/><Relationship Id="rId1807" Type="http://schemas.openxmlformats.org/officeDocument/2006/relationships/hyperlink" Target="https://phenome.jax.org/projects/ITP1" TargetMode="External"/><Relationship Id="rId290" Type="http://schemas.openxmlformats.org/officeDocument/2006/relationships/hyperlink" Target="https://doi.org/10.1111/j.1474-9726.2009.00533.x" TargetMode="External"/><Relationship Id="rId388" Type="http://schemas.openxmlformats.org/officeDocument/2006/relationships/hyperlink" Target="https://doi.org/10.1111/j.1474-9726.2009.00533.x" TargetMode="External"/><Relationship Id="rId150" Type="http://schemas.openxmlformats.org/officeDocument/2006/relationships/hyperlink" Target="https://doi.org/10.1007/BF03324809" TargetMode="External"/><Relationship Id="rId595" Type="http://schemas.openxmlformats.org/officeDocument/2006/relationships/hyperlink" Target="https://www.ncbi.nlm.nih.gov/pmc/articles/PMC2926251/" TargetMode="External"/><Relationship Id="rId248" Type="http://schemas.openxmlformats.org/officeDocument/2006/relationships/hyperlink" Target="https://doi.org/10.1111/j.1474-9726.2009.00533.x" TargetMode="External"/><Relationship Id="rId455" Type="http://schemas.openxmlformats.org/officeDocument/2006/relationships/hyperlink" Target="https://phenome.jax.org/measures/34110" TargetMode="External"/><Relationship Id="rId662" Type="http://schemas.openxmlformats.org/officeDocument/2006/relationships/hyperlink" Target="https://www.ncbi.nlm.nih.gov/pmc/articles/PMC2926251/bin/NIHMS204320-supplement-2.doc" TargetMode="External"/><Relationship Id="rId1085" Type="http://schemas.openxmlformats.org/officeDocument/2006/relationships/hyperlink" Target="https://www.ncbi.nlm.nih.gov/pmc/articles/PMC8478125/" TargetMode="External"/><Relationship Id="rId1292" Type="http://schemas.openxmlformats.org/officeDocument/2006/relationships/hyperlink" Target="https://doi.org/10.1038/s42255-021-00449-w" TargetMode="External"/><Relationship Id="rId108" Type="http://schemas.openxmlformats.org/officeDocument/2006/relationships/hyperlink" Target="http://www.genenetwork.org/show_trait?trait_id=12563&amp;dataset=BXDPublish" TargetMode="External"/><Relationship Id="rId315" Type="http://schemas.openxmlformats.org/officeDocument/2006/relationships/hyperlink" Target="https://phenome.jax.org/measures/34109" TargetMode="External"/><Relationship Id="rId522" Type="http://schemas.openxmlformats.org/officeDocument/2006/relationships/hyperlink" Target="https://phenome.jax.org/measures/34110" TargetMode="External"/><Relationship Id="rId967" Type="http://schemas.openxmlformats.org/officeDocument/2006/relationships/hyperlink" Target="https://www.ncbi.nlm.nih.gov/pmc/articles/PMC8478125/" TargetMode="External"/><Relationship Id="rId1152" Type="http://schemas.openxmlformats.org/officeDocument/2006/relationships/hyperlink" Target="https://www.ncbi.nlm.nih.gov/pmc/articles/PMC8478125/" TargetMode="External"/><Relationship Id="rId1597" Type="http://schemas.openxmlformats.org/officeDocument/2006/relationships/hyperlink" Target="https://www.ncbi.nlm.nih.gov/pmc/articles/PMC4911707/" TargetMode="External"/><Relationship Id="rId96" Type="http://schemas.openxmlformats.org/officeDocument/2006/relationships/hyperlink" Target="http://www.genenetwork.org/show_trait?trait_id=12564&amp;dataset=BXDPublish" TargetMode="External"/><Relationship Id="rId827" Type="http://schemas.openxmlformats.org/officeDocument/2006/relationships/hyperlink" Target="https://www.pnas.org/doi/full/10.1073/pnas.1121113109" TargetMode="External"/><Relationship Id="rId1012" Type="http://schemas.openxmlformats.org/officeDocument/2006/relationships/hyperlink" Target="https://doi.org/10.1038/s42255-021-00449-w" TargetMode="External"/><Relationship Id="rId1457" Type="http://schemas.openxmlformats.org/officeDocument/2006/relationships/hyperlink" Target="https://sci-hub.se/10.1093/geronj/21.3.404" TargetMode="External"/><Relationship Id="rId1664" Type="http://schemas.openxmlformats.org/officeDocument/2006/relationships/hyperlink" Target="https://phenome.jax.org/projects/ITP1" TargetMode="External"/><Relationship Id="rId1871" Type="http://schemas.openxmlformats.org/officeDocument/2006/relationships/hyperlink" Target="https://www.science.org/doi/10.1126/science.abn9257" TargetMode="External"/><Relationship Id="rId1317" Type="http://schemas.openxmlformats.org/officeDocument/2006/relationships/hyperlink" Target="http://www.genenetwork.org/show_trait?trait_id=18435&amp;dataset=BXDPublish" TargetMode="External"/><Relationship Id="rId1524" Type="http://schemas.openxmlformats.org/officeDocument/2006/relationships/hyperlink" Target="https://doi.org/10.1093/geronj/21.3.404" TargetMode="External"/><Relationship Id="rId1731" Type="http://schemas.openxmlformats.org/officeDocument/2006/relationships/hyperlink" Target="https://phenome.jax.org/projects/ITP1" TargetMode="External"/><Relationship Id="rId23" Type="http://schemas.openxmlformats.org/officeDocument/2006/relationships/hyperlink" Target="http://www.genenetwork.org/show_trait?trait_id=17475&amp;dataset=BXDPublish" TargetMode="External"/><Relationship Id="rId1829" Type="http://schemas.openxmlformats.org/officeDocument/2006/relationships/hyperlink" Target="https://phenome.jax.org/projects/ITP1" TargetMode="External"/><Relationship Id="rId172" Type="http://schemas.openxmlformats.org/officeDocument/2006/relationships/hyperlink" Target="https://doi.org/10.1007/BF03324809" TargetMode="External"/><Relationship Id="rId477" Type="http://schemas.openxmlformats.org/officeDocument/2006/relationships/hyperlink" Target="https://phenome.jax.org/measures/34110" TargetMode="External"/><Relationship Id="rId684" Type="http://schemas.openxmlformats.org/officeDocument/2006/relationships/hyperlink" Target="https://www.ncbi.nlm.nih.gov/pmc/articles/PMC2926251/bin/NIHMS204320-supplement-2.doc" TargetMode="External"/><Relationship Id="rId337" Type="http://schemas.openxmlformats.org/officeDocument/2006/relationships/hyperlink" Target="https://phenome.jax.org/measures/34109" TargetMode="External"/><Relationship Id="rId891" Type="http://schemas.openxmlformats.org/officeDocument/2006/relationships/hyperlink" Target="http://www.genenetwork.org/show_trait?trait_id=18441&amp;dataset=BXDPublish" TargetMode="External"/><Relationship Id="rId989" Type="http://schemas.openxmlformats.org/officeDocument/2006/relationships/hyperlink" Target="https://www.ncbi.nlm.nih.gov/pmc/articles/PMC8478125/" TargetMode="External"/><Relationship Id="rId544" Type="http://schemas.openxmlformats.org/officeDocument/2006/relationships/hyperlink" Target="https://www.ncbi.nlm.nih.gov/pmc/articles/PMC2926251/" TargetMode="External"/><Relationship Id="rId751" Type="http://schemas.openxmlformats.org/officeDocument/2006/relationships/hyperlink" Target="https://phenome.jax.org/projects/Yuan2" TargetMode="External"/><Relationship Id="rId849" Type="http://schemas.openxmlformats.org/officeDocument/2006/relationships/hyperlink" Target="https://dx.doi.org/10.1073%2Fpnas.1121113109" TargetMode="External"/><Relationship Id="rId1174" Type="http://schemas.openxmlformats.org/officeDocument/2006/relationships/hyperlink" Target="https://doi.org/10.1038/s42255-021-00449-w" TargetMode="External"/><Relationship Id="rId1381" Type="http://schemas.openxmlformats.org/officeDocument/2006/relationships/hyperlink" Target="https://www.ncbi.nlm.nih.gov/pmc/articles/PMC8009080/bin/NIHMS1644834-supplement-1644834_Supp_Tables.xlsx" TargetMode="External"/><Relationship Id="rId1479" Type="http://schemas.openxmlformats.org/officeDocument/2006/relationships/hyperlink" Target="https://doi.org/10.1093/geronj/21.3.404" TargetMode="External"/><Relationship Id="rId1686" Type="http://schemas.openxmlformats.org/officeDocument/2006/relationships/hyperlink" Target="https://phenome.jax.org/projects/ITP1" TargetMode="External"/><Relationship Id="rId404" Type="http://schemas.openxmlformats.org/officeDocument/2006/relationships/hyperlink" Target="https://doi.org/10.1111/j.1474-9726.2009.00533.x" TargetMode="External"/><Relationship Id="rId611" Type="http://schemas.openxmlformats.org/officeDocument/2006/relationships/hyperlink" Target="https://www.ncbi.nlm.nih.gov/pmc/articles/PMC2926251/" TargetMode="External"/><Relationship Id="rId1034" Type="http://schemas.openxmlformats.org/officeDocument/2006/relationships/hyperlink" Target="https://www.ncbi.nlm.nih.gov/pmc/articles/PMC8478125/" TargetMode="External"/><Relationship Id="rId1241" Type="http://schemas.openxmlformats.org/officeDocument/2006/relationships/hyperlink" Target="https://www.ncbi.nlm.nih.gov/pmc/articles/PMC8478125/" TargetMode="External"/><Relationship Id="rId1339" Type="http://schemas.openxmlformats.org/officeDocument/2006/relationships/hyperlink" Target="http://www.genenetwork.org/show_trait?trait_id=18435&amp;dataset=BXDPublish" TargetMode="External"/><Relationship Id="rId1893" Type="http://schemas.openxmlformats.org/officeDocument/2006/relationships/hyperlink" Target="https://doi.org/10.1016/0531-5565(84)90049-4" TargetMode="External"/><Relationship Id="rId709" Type="http://schemas.openxmlformats.org/officeDocument/2006/relationships/hyperlink" Target="https://phenome.jax.org/projects/Yuan2" TargetMode="External"/><Relationship Id="rId916" Type="http://schemas.openxmlformats.org/officeDocument/2006/relationships/hyperlink" Target="http://www.genenetwork.org/show_trait?trait_id=18441&amp;dataset=BXDPublish" TargetMode="External"/><Relationship Id="rId1101" Type="http://schemas.openxmlformats.org/officeDocument/2006/relationships/hyperlink" Target="https://doi.org/10.1038/s42255-021-00449-w" TargetMode="External"/><Relationship Id="rId1546" Type="http://schemas.openxmlformats.org/officeDocument/2006/relationships/hyperlink" Target="https://academic.oup.com/geronj/article-abstract/21/3/404/661988?redirectedFrom=PDF" TargetMode="External"/><Relationship Id="rId1753" Type="http://schemas.openxmlformats.org/officeDocument/2006/relationships/hyperlink" Target="https://phenome.jax.org/projects/ITP1" TargetMode="External"/><Relationship Id="rId45" Type="http://schemas.openxmlformats.org/officeDocument/2006/relationships/hyperlink" Target="https://www.nature.com/articles/ng0698_114" TargetMode="External"/><Relationship Id="rId1406" Type="http://schemas.openxmlformats.org/officeDocument/2006/relationships/hyperlink" Target="https://journals.sagepub.com/doi/10.1177/019262339502300503?url_ver=Z39.88-2003&amp;rfr_id=ori:rid:crossref.org&amp;rfr_dat=cr_pub%20%200pubmed" TargetMode="External"/><Relationship Id="rId1613" Type="http://schemas.openxmlformats.org/officeDocument/2006/relationships/hyperlink" Target="https://phenome.jax.org/projects/ITP1" TargetMode="External"/><Relationship Id="rId1820" Type="http://schemas.openxmlformats.org/officeDocument/2006/relationships/hyperlink" Target="https://phenome.jax.org/projects/ITP1" TargetMode="External"/><Relationship Id="rId194" Type="http://schemas.openxmlformats.org/officeDocument/2006/relationships/hyperlink" Target="https://doi.org/10.1007/BF03324809" TargetMode="External"/><Relationship Id="rId261" Type="http://schemas.openxmlformats.org/officeDocument/2006/relationships/hyperlink" Target="https://doi.org/10.1111/j.1474-9726.2009.00533.x" TargetMode="External"/><Relationship Id="rId499" Type="http://schemas.openxmlformats.org/officeDocument/2006/relationships/hyperlink" Target="https://phenome.jax.org/measures/34110" TargetMode="External"/><Relationship Id="rId359" Type="http://schemas.openxmlformats.org/officeDocument/2006/relationships/hyperlink" Target="https://phenome.jax.org/measures/34109" TargetMode="External"/><Relationship Id="rId566" Type="http://schemas.openxmlformats.org/officeDocument/2006/relationships/hyperlink" Target="https://www.ncbi.nlm.nih.gov/pmc/articles/PMC2926251/" TargetMode="External"/><Relationship Id="rId773" Type="http://schemas.openxmlformats.org/officeDocument/2006/relationships/hyperlink" Target="https://dx.doi.org/10.1073%2Fpnas.1121113109" TargetMode="External"/><Relationship Id="rId1196" Type="http://schemas.openxmlformats.org/officeDocument/2006/relationships/hyperlink" Target="https://doi.org/10.1038/s42255-021-00449-w" TargetMode="External"/><Relationship Id="rId121" Type="http://schemas.openxmlformats.org/officeDocument/2006/relationships/hyperlink" Target="https://link.springer.com/article/10.1007/BF03324809" TargetMode="External"/><Relationship Id="rId219" Type="http://schemas.openxmlformats.org/officeDocument/2006/relationships/hyperlink" Target="https://doi.org/10.1111/j.1474-9726.2009.00533.x" TargetMode="External"/><Relationship Id="rId426" Type="http://schemas.openxmlformats.org/officeDocument/2006/relationships/hyperlink" Target="https://doi.org/10.1111/j.1474-9726.2009.00533.x" TargetMode="External"/><Relationship Id="rId633" Type="http://schemas.openxmlformats.org/officeDocument/2006/relationships/hyperlink" Target="https://www.ncbi.nlm.nih.gov/pmc/articles/PMC2926251/bin/NIHMS204320-supplement-2.doc" TargetMode="External"/><Relationship Id="rId980" Type="http://schemas.openxmlformats.org/officeDocument/2006/relationships/hyperlink" Target="https://www.ncbi.nlm.nih.gov/pmc/articles/PMC8478125/" TargetMode="External"/><Relationship Id="rId1056" Type="http://schemas.openxmlformats.org/officeDocument/2006/relationships/hyperlink" Target="https://doi.org/10.1038/s42255-021-00449-w" TargetMode="External"/><Relationship Id="rId1263" Type="http://schemas.openxmlformats.org/officeDocument/2006/relationships/hyperlink" Target="https://doi.org/10.1038/s42255-021-00449-w" TargetMode="External"/><Relationship Id="rId840" Type="http://schemas.openxmlformats.org/officeDocument/2006/relationships/hyperlink" Target="https://www.pnas.org/doi/full/10.1073/pnas.1121113109" TargetMode="External"/><Relationship Id="rId938" Type="http://schemas.openxmlformats.org/officeDocument/2006/relationships/hyperlink" Target="http://www.genenetwork.org/show_trait?trait_id=18441&amp;dataset=BXDPublish" TargetMode="External"/><Relationship Id="rId1470" Type="http://schemas.openxmlformats.org/officeDocument/2006/relationships/hyperlink" Target="https://sci-hub.se/10.1093/geronj/21.3.404" TargetMode="External"/><Relationship Id="rId1568" Type="http://schemas.openxmlformats.org/officeDocument/2006/relationships/hyperlink" Target="https://www.ncbi.nlm.nih.gov/pmc/articles/PMC9262309/" TargetMode="External"/><Relationship Id="rId1775" Type="http://schemas.openxmlformats.org/officeDocument/2006/relationships/hyperlink" Target="https://phenome.jax.org/projects/ITP1" TargetMode="External"/><Relationship Id="rId67" Type="http://schemas.openxmlformats.org/officeDocument/2006/relationships/hyperlink" Target="https://doi.org/10.1038/465" TargetMode="External"/><Relationship Id="rId700" Type="http://schemas.openxmlformats.org/officeDocument/2006/relationships/hyperlink" Target="https://www.ncbi.nlm.nih.gov/pmc/articles/PMC2926251/bin/NIHMS204320-supplement-2.doc" TargetMode="External"/><Relationship Id="rId1123" Type="http://schemas.openxmlformats.org/officeDocument/2006/relationships/hyperlink" Target="https://doi.org/10.1038/s42255-021-00449-w" TargetMode="External"/><Relationship Id="rId1330" Type="http://schemas.openxmlformats.org/officeDocument/2006/relationships/hyperlink" Target="http://www.genenetwork.org/show_trait?trait_id=18435&amp;dataset=BXDPublish" TargetMode="External"/><Relationship Id="rId1428" Type="http://schemas.openxmlformats.org/officeDocument/2006/relationships/hyperlink" Target="https://academic.oup.com/biomedgerontology/article/54/11/B492/544688?login=false" TargetMode="External"/><Relationship Id="rId1635" Type="http://schemas.openxmlformats.org/officeDocument/2006/relationships/hyperlink" Target="https://phenome.jax.org/projects/ITP1" TargetMode="External"/><Relationship Id="rId1842" Type="http://schemas.openxmlformats.org/officeDocument/2006/relationships/hyperlink" Target="https://phenome.jax.org/projects/ITP1" TargetMode="External"/><Relationship Id="rId1702" Type="http://schemas.openxmlformats.org/officeDocument/2006/relationships/hyperlink" Target="https://phenome.jax.org/projects/ITP1" TargetMode="External"/><Relationship Id="rId283" Type="http://schemas.openxmlformats.org/officeDocument/2006/relationships/hyperlink" Target="https://doi.org/10.1111/j.1474-9726.2009.00533.x" TargetMode="External"/><Relationship Id="rId490" Type="http://schemas.openxmlformats.org/officeDocument/2006/relationships/hyperlink" Target="https://phenome.jax.org/measures/34110" TargetMode="External"/><Relationship Id="rId143" Type="http://schemas.openxmlformats.org/officeDocument/2006/relationships/hyperlink" Target="https://link.springer.com/article/10.1007/BF03324809" TargetMode="External"/><Relationship Id="rId350" Type="http://schemas.openxmlformats.org/officeDocument/2006/relationships/hyperlink" Target="https://phenome.jax.org/measures/34109" TargetMode="External"/><Relationship Id="rId588" Type="http://schemas.openxmlformats.org/officeDocument/2006/relationships/hyperlink" Target="https://www.ncbi.nlm.nih.gov/pmc/articles/PMC2926251/" TargetMode="External"/><Relationship Id="rId795" Type="http://schemas.openxmlformats.org/officeDocument/2006/relationships/hyperlink" Target="https://www.pnas.org/doi/full/10.1073/pnas.1121113109" TargetMode="External"/><Relationship Id="rId9" Type="http://schemas.openxmlformats.org/officeDocument/2006/relationships/hyperlink" Target="http://www.genenetwork.org/show_trait?trait_id=17475&amp;dataset=BXDPublish" TargetMode="External"/><Relationship Id="rId210" Type="http://schemas.openxmlformats.org/officeDocument/2006/relationships/hyperlink" Target="https://link.springer.com/article/10.1007/BF03324809" TargetMode="External"/><Relationship Id="rId448" Type="http://schemas.openxmlformats.org/officeDocument/2006/relationships/hyperlink" Target="https://doi.org/10.1111/j.1474-9726.2009.00533.x" TargetMode="External"/><Relationship Id="rId655" Type="http://schemas.openxmlformats.org/officeDocument/2006/relationships/hyperlink" Target="https://www.ncbi.nlm.nih.gov/pmc/articles/PMC2926251/bin/NIHMS204320-supplement-2.doc" TargetMode="External"/><Relationship Id="rId862" Type="http://schemas.openxmlformats.org/officeDocument/2006/relationships/hyperlink" Target="https://www.pnas.org/doi/full/10.1073/pnas.1121113109" TargetMode="External"/><Relationship Id="rId1078" Type="http://schemas.openxmlformats.org/officeDocument/2006/relationships/hyperlink" Target="https://www.ncbi.nlm.nih.gov/pmc/articles/PMC8478125/" TargetMode="External"/><Relationship Id="rId1285" Type="http://schemas.openxmlformats.org/officeDocument/2006/relationships/hyperlink" Target="https://doi.org/10.1038/s42255-021-00449-w" TargetMode="External"/><Relationship Id="rId1492" Type="http://schemas.openxmlformats.org/officeDocument/2006/relationships/hyperlink" Target="https://academic.oup.com/geronj/article-abstract/21/3/404/661988?redirectedFrom=PDF" TargetMode="External"/><Relationship Id="rId308" Type="http://schemas.openxmlformats.org/officeDocument/2006/relationships/hyperlink" Target="https://phenome.jax.org/measures/34109" TargetMode="External"/><Relationship Id="rId515" Type="http://schemas.openxmlformats.org/officeDocument/2006/relationships/hyperlink" Target="https://phenome.jax.org/measures/34110" TargetMode="External"/><Relationship Id="rId722" Type="http://schemas.openxmlformats.org/officeDocument/2006/relationships/hyperlink" Target="https://phenome.jax.org/projects/Yuan2" TargetMode="External"/><Relationship Id="rId1145" Type="http://schemas.openxmlformats.org/officeDocument/2006/relationships/hyperlink" Target="https://www.ncbi.nlm.nih.gov/pmc/articles/PMC8478125/" TargetMode="External"/><Relationship Id="rId1352" Type="http://schemas.openxmlformats.org/officeDocument/2006/relationships/hyperlink" Target="http://www.genenetwork.org/show_trait?trait_id=18435&amp;dataset=BXDPublish" TargetMode="External"/><Relationship Id="rId1797" Type="http://schemas.openxmlformats.org/officeDocument/2006/relationships/hyperlink" Target="https://phenome.jax.org/projects/ITP1" TargetMode="External"/><Relationship Id="rId89" Type="http://schemas.openxmlformats.org/officeDocument/2006/relationships/hyperlink" Target="http://www.genenetwork.org/show_trait?trait_id=12563&amp;dataset=BXDPublish" TargetMode="External"/><Relationship Id="rId1005" Type="http://schemas.openxmlformats.org/officeDocument/2006/relationships/hyperlink" Target="https://doi.org/10.1038/s42255-021-00449-w" TargetMode="External"/><Relationship Id="rId1212" Type="http://schemas.openxmlformats.org/officeDocument/2006/relationships/hyperlink" Target="https://www.ncbi.nlm.nih.gov/pmc/articles/PMC8478125/" TargetMode="External"/><Relationship Id="rId1657" Type="http://schemas.openxmlformats.org/officeDocument/2006/relationships/hyperlink" Target="https://phenome.jax.org/projects/ITP1" TargetMode="External"/><Relationship Id="rId1864" Type="http://schemas.openxmlformats.org/officeDocument/2006/relationships/hyperlink" Target="https://doi.org/10.1073/pnas.73.4.1279" TargetMode="External"/><Relationship Id="rId1517" Type="http://schemas.openxmlformats.org/officeDocument/2006/relationships/hyperlink" Target="https://academic.oup.com/geronj/article-abstract/21/3/404/661988?redirectedFrom=PDF" TargetMode="External"/><Relationship Id="rId1724" Type="http://schemas.openxmlformats.org/officeDocument/2006/relationships/hyperlink" Target="https://phenome.jax.org/projects/ITP1" TargetMode="External"/><Relationship Id="rId16" Type="http://schemas.openxmlformats.org/officeDocument/2006/relationships/hyperlink" Target="http://www.genenetwork.org/show_trait?trait_id=17475&amp;dataset=BXDPublish" TargetMode="External"/><Relationship Id="rId165" Type="http://schemas.openxmlformats.org/officeDocument/2006/relationships/hyperlink" Target="https://link.springer.com/article/10.1007/BF03324809" TargetMode="External"/><Relationship Id="rId372" Type="http://schemas.openxmlformats.org/officeDocument/2006/relationships/hyperlink" Target="https://phenome.jax.org/measures/34109" TargetMode="External"/><Relationship Id="rId677" Type="http://schemas.openxmlformats.org/officeDocument/2006/relationships/hyperlink" Target="https://www.ncbi.nlm.nih.gov/pmc/articles/PMC2926251/bin/NIHMS204320-supplement-2.doc" TargetMode="External"/><Relationship Id="rId232" Type="http://schemas.openxmlformats.org/officeDocument/2006/relationships/hyperlink" Target="https://doi.org/10.1111/j.1474-9726.2009.00533.x" TargetMode="External"/><Relationship Id="rId884" Type="http://schemas.openxmlformats.org/officeDocument/2006/relationships/hyperlink" Target="http://www.genenetwork.org/show_trait?trait_id=18441&amp;dataset=BXDPublish" TargetMode="External"/><Relationship Id="rId537" Type="http://schemas.openxmlformats.org/officeDocument/2006/relationships/hyperlink" Target="https://www.ncbi.nlm.nih.gov/pmc/articles/PMC2926251/" TargetMode="External"/><Relationship Id="rId744" Type="http://schemas.openxmlformats.org/officeDocument/2006/relationships/hyperlink" Target="https://phenome.jax.org/projects/Yuan2" TargetMode="External"/><Relationship Id="rId951" Type="http://schemas.openxmlformats.org/officeDocument/2006/relationships/hyperlink" Target="http://www.genenetwork.org/show_trait?trait_id=18441&amp;dataset=BXDPublish" TargetMode="External"/><Relationship Id="rId1167" Type="http://schemas.openxmlformats.org/officeDocument/2006/relationships/hyperlink" Target="https://www.ncbi.nlm.nih.gov/pmc/articles/PMC8478125/" TargetMode="External"/><Relationship Id="rId1374" Type="http://schemas.openxmlformats.org/officeDocument/2006/relationships/hyperlink" Target="http://www.genenetwork.org/show_trait?trait_id=18435&amp;dataset=BXDPublish" TargetMode="External"/><Relationship Id="rId1581" Type="http://schemas.openxmlformats.org/officeDocument/2006/relationships/hyperlink" Target="https://doi.org/10.1159/000212216" TargetMode="External"/><Relationship Id="rId1679" Type="http://schemas.openxmlformats.org/officeDocument/2006/relationships/hyperlink" Target="https://phenome.jax.org/projects/ITP1" TargetMode="External"/><Relationship Id="rId80" Type="http://schemas.openxmlformats.org/officeDocument/2006/relationships/hyperlink" Target="http://www.genenetwork.org/show_trait?trait_id=12564&amp;dataset=BXDPublish" TargetMode="External"/><Relationship Id="rId604" Type="http://schemas.openxmlformats.org/officeDocument/2006/relationships/hyperlink" Target="https://www.ncbi.nlm.nih.gov/pmc/articles/PMC2926251/" TargetMode="External"/><Relationship Id="rId811" Type="http://schemas.openxmlformats.org/officeDocument/2006/relationships/hyperlink" Target="https://dx.doi.org/10.1073%2Fpnas.1121113109" TargetMode="External"/><Relationship Id="rId1027" Type="http://schemas.openxmlformats.org/officeDocument/2006/relationships/hyperlink" Target="https://www.ncbi.nlm.nih.gov/pmc/articles/PMC8478125/" TargetMode="External"/><Relationship Id="rId1234" Type="http://schemas.openxmlformats.org/officeDocument/2006/relationships/hyperlink" Target="https://www.ncbi.nlm.nih.gov/pmc/articles/PMC8478125/" TargetMode="External"/><Relationship Id="rId1441" Type="http://schemas.openxmlformats.org/officeDocument/2006/relationships/hyperlink" Target="https://sci-hub.se/10.1093/geronj/21.3.404" TargetMode="External"/><Relationship Id="rId1886" Type="http://schemas.openxmlformats.org/officeDocument/2006/relationships/hyperlink" Target="https://linkinghub.elsevier.com/retrieve/pii/0531556584900494" TargetMode="External"/><Relationship Id="rId909" Type="http://schemas.openxmlformats.org/officeDocument/2006/relationships/hyperlink" Target="http://www.genenetwork.org/show_trait?trait_id=18441&amp;dataset=BXDPublish" TargetMode="External"/><Relationship Id="rId1301" Type="http://schemas.openxmlformats.org/officeDocument/2006/relationships/hyperlink" Target="http://www.genenetwork.org/show_trait?trait_id=18435&amp;dataset=BXDPublish" TargetMode="External"/><Relationship Id="rId1539" Type="http://schemas.openxmlformats.org/officeDocument/2006/relationships/hyperlink" Target="https://academic.oup.com/geronj/article-abstract/21/3/404/661988?redirectedFrom=PDF" TargetMode="External"/><Relationship Id="rId1746" Type="http://schemas.openxmlformats.org/officeDocument/2006/relationships/hyperlink" Target="https://phenome.jax.org/projects/ITP1" TargetMode="External"/><Relationship Id="rId38" Type="http://schemas.openxmlformats.org/officeDocument/2006/relationships/hyperlink" Target="https://doi.org/10.1038/465" TargetMode="External"/><Relationship Id="rId1606" Type="http://schemas.openxmlformats.org/officeDocument/2006/relationships/hyperlink" Target="https://reader.elsevier.com/reader/sd/pii/004763749090107Q?token=5E0958CE37FB081DBE1218B79417A063F28EFFD4BA6DEA6C498F750F9A4B222FA7209A2D8754B9FCB6D35ADF157FC239&amp;originRegion=us-east-1&amp;originCreation=20230117161305" TargetMode="External"/><Relationship Id="rId1813" Type="http://schemas.openxmlformats.org/officeDocument/2006/relationships/hyperlink" Target="https://phenome.jax.org/projects/ITP1" TargetMode="External"/><Relationship Id="rId187" Type="http://schemas.openxmlformats.org/officeDocument/2006/relationships/hyperlink" Target="https://link.springer.com/article/10.1007/BF03324809" TargetMode="External"/><Relationship Id="rId394" Type="http://schemas.openxmlformats.org/officeDocument/2006/relationships/hyperlink" Target="https://doi.org/10.1111/j.1474-9726.2009.00533.x" TargetMode="External"/><Relationship Id="rId254" Type="http://schemas.openxmlformats.org/officeDocument/2006/relationships/hyperlink" Target="https://doi.org/10.1111/j.1474-9726.2009.00533.x" TargetMode="External"/><Relationship Id="rId699" Type="http://schemas.openxmlformats.org/officeDocument/2006/relationships/hyperlink" Target="https://www.ncbi.nlm.nih.gov/pmc/articles/PMC2926251/bin/NIHMS204320-supplement-2.doc" TargetMode="External"/><Relationship Id="rId1091" Type="http://schemas.openxmlformats.org/officeDocument/2006/relationships/hyperlink" Target="https://www.ncbi.nlm.nih.gov/pmc/articles/PMC8478125/" TargetMode="External"/><Relationship Id="rId114" Type="http://schemas.openxmlformats.org/officeDocument/2006/relationships/hyperlink" Target="http://www.genenetwork.org/show_trait?trait_id=12563&amp;dataset=BXDPublish" TargetMode="External"/><Relationship Id="rId461" Type="http://schemas.openxmlformats.org/officeDocument/2006/relationships/hyperlink" Target="https://phenome.jax.org/measures/34110" TargetMode="External"/><Relationship Id="rId559" Type="http://schemas.openxmlformats.org/officeDocument/2006/relationships/hyperlink" Target="https://www.ncbi.nlm.nih.gov/pmc/articles/PMC2926251/" TargetMode="External"/><Relationship Id="rId766" Type="http://schemas.openxmlformats.org/officeDocument/2006/relationships/hyperlink" Target="https://www.pnas.org/doi/full/10.1073/pnas.1121113109" TargetMode="External"/><Relationship Id="rId1189" Type="http://schemas.openxmlformats.org/officeDocument/2006/relationships/hyperlink" Target="https://doi.org/10.1038/s42255-021-00449-w" TargetMode="External"/><Relationship Id="rId1396" Type="http://schemas.openxmlformats.org/officeDocument/2006/relationships/hyperlink" Target="https://www.ncbi.nlm.nih.gov/pmc/articles/PMC8009080/" TargetMode="External"/><Relationship Id="rId321" Type="http://schemas.openxmlformats.org/officeDocument/2006/relationships/hyperlink" Target="https://phenome.jax.org/measures/34109" TargetMode="External"/><Relationship Id="rId419" Type="http://schemas.openxmlformats.org/officeDocument/2006/relationships/hyperlink" Target="https://doi.org/10.1111/j.1474-9726.2009.00533.x" TargetMode="External"/><Relationship Id="rId626" Type="http://schemas.openxmlformats.org/officeDocument/2006/relationships/hyperlink" Target="https://www.ncbi.nlm.nih.gov/pmc/articles/PMC2926251/bin/NIHMS204320-supplement-2.doc" TargetMode="External"/><Relationship Id="rId973" Type="http://schemas.openxmlformats.org/officeDocument/2006/relationships/hyperlink" Target="https://www.ncbi.nlm.nih.gov/pmc/articles/PMC8478125/" TargetMode="External"/><Relationship Id="rId1049" Type="http://schemas.openxmlformats.org/officeDocument/2006/relationships/hyperlink" Target="https://doi.org/10.1038/s42255-021-00449-w" TargetMode="External"/><Relationship Id="rId1256" Type="http://schemas.openxmlformats.org/officeDocument/2006/relationships/hyperlink" Target="https://doi.org/10.1038/s42255-021-00449-w" TargetMode="External"/><Relationship Id="rId833" Type="http://schemas.openxmlformats.org/officeDocument/2006/relationships/hyperlink" Target="https://www.pnas.org/doi/full/10.1073/pnas.1121113109" TargetMode="External"/><Relationship Id="rId1116" Type="http://schemas.openxmlformats.org/officeDocument/2006/relationships/hyperlink" Target="https://doi.org/10.1038/s42255-021-00449-w" TargetMode="External"/><Relationship Id="rId1463" Type="http://schemas.openxmlformats.org/officeDocument/2006/relationships/hyperlink" Target="https://sci-hub.se/10.1093/geronj/21.3.404" TargetMode="External"/><Relationship Id="rId1670" Type="http://schemas.openxmlformats.org/officeDocument/2006/relationships/hyperlink" Target="https://phenome.jax.org/projects/ITP1" TargetMode="External"/><Relationship Id="rId1768" Type="http://schemas.openxmlformats.org/officeDocument/2006/relationships/hyperlink" Target="https://phenome.jax.org/projects/ITP1" TargetMode="External"/><Relationship Id="rId900" Type="http://schemas.openxmlformats.org/officeDocument/2006/relationships/hyperlink" Target="http://www.genenetwork.org/show_trait?trait_id=18441&amp;dataset=BXDPublish" TargetMode="External"/><Relationship Id="rId1323" Type="http://schemas.openxmlformats.org/officeDocument/2006/relationships/hyperlink" Target="http://www.genenetwork.org/show_trait?trait_id=18435&amp;dataset=BXDPublish" TargetMode="External"/><Relationship Id="rId1530" Type="http://schemas.openxmlformats.org/officeDocument/2006/relationships/hyperlink" Target="https://doi.org/10.1093/geronj/21.3.404" TargetMode="External"/><Relationship Id="rId1628" Type="http://schemas.openxmlformats.org/officeDocument/2006/relationships/hyperlink" Target="https://phenome.jax.org/projects/ITP1" TargetMode="External"/><Relationship Id="rId1835" Type="http://schemas.openxmlformats.org/officeDocument/2006/relationships/hyperlink" Target="https://phenome.jax.org/projects/ITP1" TargetMode="External"/><Relationship Id="rId1902" Type="http://schemas.openxmlformats.org/officeDocument/2006/relationships/hyperlink" Target="http://www.informatics.jax.org/greenbook/chapters/chapter26.shtml" TargetMode="External"/><Relationship Id="rId276" Type="http://schemas.openxmlformats.org/officeDocument/2006/relationships/hyperlink" Target="https://doi.org/10.1111/j.1474-9726.2009.00533.x" TargetMode="External"/><Relationship Id="rId483" Type="http://schemas.openxmlformats.org/officeDocument/2006/relationships/hyperlink" Target="https://phenome.jax.org/measures/34110" TargetMode="External"/><Relationship Id="rId690" Type="http://schemas.openxmlformats.org/officeDocument/2006/relationships/hyperlink" Target="https://www.ncbi.nlm.nih.gov/pmc/articles/PMC2926251/bin/NIHMS204320-supplement-2.doc" TargetMode="External"/><Relationship Id="rId136" Type="http://schemas.openxmlformats.org/officeDocument/2006/relationships/hyperlink" Target="https://doi.org/10.1007/BF03324809" TargetMode="External"/><Relationship Id="rId343" Type="http://schemas.openxmlformats.org/officeDocument/2006/relationships/hyperlink" Target="https://phenome.jax.org/measures/34109" TargetMode="External"/><Relationship Id="rId550" Type="http://schemas.openxmlformats.org/officeDocument/2006/relationships/hyperlink" Target="https://www.ncbi.nlm.nih.gov/pmc/articles/PMC2926251/" TargetMode="External"/><Relationship Id="rId788" Type="http://schemas.openxmlformats.org/officeDocument/2006/relationships/hyperlink" Target="https://www.pnas.org/doi/full/10.1073/pnas.1121113109" TargetMode="External"/><Relationship Id="rId995" Type="http://schemas.openxmlformats.org/officeDocument/2006/relationships/hyperlink" Target="https://doi.org/10.1038/s42255-021-00449-w" TargetMode="External"/><Relationship Id="rId1180" Type="http://schemas.openxmlformats.org/officeDocument/2006/relationships/hyperlink" Target="https://doi.org/10.1038/s42255-021-00449-w" TargetMode="External"/><Relationship Id="rId203" Type="http://schemas.openxmlformats.org/officeDocument/2006/relationships/hyperlink" Target="https://link.springer.com/article/10.1007/BF03324809" TargetMode="External"/><Relationship Id="rId648" Type="http://schemas.openxmlformats.org/officeDocument/2006/relationships/hyperlink" Target="https://www.ncbi.nlm.nih.gov/pmc/articles/PMC2926251/bin/NIHMS204320-supplement-2.doc" TargetMode="External"/><Relationship Id="rId855" Type="http://schemas.openxmlformats.org/officeDocument/2006/relationships/hyperlink" Target="https://dx.doi.org/10.1073%2Fpnas.1121113109" TargetMode="External"/><Relationship Id="rId1040" Type="http://schemas.openxmlformats.org/officeDocument/2006/relationships/hyperlink" Target="https://www.ncbi.nlm.nih.gov/pmc/articles/PMC8478125/" TargetMode="External"/><Relationship Id="rId1278" Type="http://schemas.openxmlformats.org/officeDocument/2006/relationships/hyperlink" Target="https://doi.org/10.1038/s42255-021-00449-w" TargetMode="External"/><Relationship Id="rId1485" Type="http://schemas.openxmlformats.org/officeDocument/2006/relationships/hyperlink" Target="https://academic.oup.com/geronj/article-abstract/21/3/404/661988?redirectedFrom=PDF" TargetMode="External"/><Relationship Id="rId1692" Type="http://schemas.openxmlformats.org/officeDocument/2006/relationships/hyperlink" Target="https://phenome.jax.org/projects/ITP1" TargetMode="External"/><Relationship Id="rId410" Type="http://schemas.openxmlformats.org/officeDocument/2006/relationships/hyperlink" Target="https://doi.org/10.1111/j.1474-9726.2009.00533.x" TargetMode="External"/><Relationship Id="rId508" Type="http://schemas.openxmlformats.org/officeDocument/2006/relationships/hyperlink" Target="https://phenome.jax.org/measures/34110" TargetMode="External"/><Relationship Id="rId715" Type="http://schemas.openxmlformats.org/officeDocument/2006/relationships/hyperlink" Target="https://phenome.jax.org/projects/Yuan2" TargetMode="External"/><Relationship Id="rId922" Type="http://schemas.openxmlformats.org/officeDocument/2006/relationships/hyperlink" Target="http://www.genenetwork.org/show_trait?trait_id=18441&amp;dataset=BXDPublish" TargetMode="External"/><Relationship Id="rId1138" Type="http://schemas.openxmlformats.org/officeDocument/2006/relationships/hyperlink" Target="https://www.ncbi.nlm.nih.gov/pmc/articles/PMC8478125/" TargetMode="External"/><Relationship Id="rId1345" Type="http://schemas.openxmlformats.org/officeDocument/2006/relationships/hyperlink" Target="http://www.genenetwork.org/show_trait?trait_id=18435&amp;dataset=BXDPublish" TargetMode="External"/><Relationship Id="rId1552" Type="http://schemas.openxmlformats.org/officeDocument/2006/relationships/hyperlink" Target="https://doi.org/10.1093/geronj/21.3.404" TargetMode="External"/><Relationship Id="rId1205" Type="http://schemas.openxmlformats.org/officeDocument/2006/relationships/hyperlink" Target="https://doi.org/10.1038/s42255-021-00449-w" TargetMode="External"/><Relationship Id="rId1857" Type="http://schemas.openxmlformats.org/officeDocument/2006/relationships/hyperlink" Target="https://doi.org/10.1073/pnas.73.4.1279" TargetMode="External"/><Relationship Id="rId51" Type="http://schemas.openxmlformats.org/officeDocument/2006/relationships/hyperlink" Target="https://doi.org/10.1038/465" TargetMode="External"/><Relationship Id="rId1412" Type="http://schemas.openxmlformats.org/officeDocument/2006/relationships/hyperlink" Target="https://academic.oup.com/biomedgerontology/article/57/11/B379/625738" TargetMode="External"/><Relationship Id="rId1717" Type="http://schemas.openxmlformats.org/officeDocument/2006/relationships/hyperlink" Target="https://phenome.jax.org/projects/ITP1" TargetMode="External"/><Relationship Id="rId298" Type="http://schemas.openxmlformats.org/officeDocument/2006/relationships/hyperlink" Target="https://phenome.jax.org/measures/34109" TargetMode="External"/><Relationship Id="rId158" Type="http://schemas.openxmlformats.org/officeDocument/2006/relationships/hyperlink" Target="https://doi.org/10.1007/BF03324809" TargetMode="External"/><Relationship Id="rId365" Type="http://schemas.openxmlformats.org/officeDocument/2006/relationships/hyperlink" Target="https://phenome.jax.org/measures/34109" TargetMode="External"/><Relationship Id="rId572" Type="http://schemas.openxmlformats.org/officeDocument/2006/relationships/hyperlink" Target="https://www.ncbi.nlm.nih.gov/pmc/articles/PMC2926251/" TargetMode="External"/><Relationship Id="rId225" Type="http://schemas.openxmlformats.org/officeDocument/2006/relationships/hyperlink" Target="https://doi.org/10.1111/j.1474-9726.2009.00533.x" TargetMode="External"/><Relationship Id="rId432" Type="http://schemas.openxmlformats.org/officeDocument/2006/relationships/hyperlink" Target="https://doi.org/10.1111/j.1474-9726.2009.00533.x" TargetMode="External"/><Relationship Id="rId877" Type="http://schemas.openxmlformats.org/officeDocument/2006/relationships/hyperlink" Target="https://www.pnas.org/doi/full/10.1073/pnas.1121113109" TargetMode="External"/><Relationship Id="rId1062" Type="http://schemas.openxmlformats.org/officeDocument/2006/relationships/hyperlink" Target="https://doi.org/10.1038/s42255-021-00449-w" TargetMode="External"/><Relationship Id="rId737" Type="http://schemas.openxmlformats.org/officeDocument/2006/relationships/hyperlink" Target="https://phenome.jax.org/projects/Yuan2" TargetMode="External"/><Relationship Id="rId944" Type="http://schemas.openxmlformats.org/officeDocument/2006/relationships/hyperlink" Target="http://www.genenetwork.org/show_trait?trait_id=18441&amp;dataset=BXDPublish" TargetMode="External"/><Relationship Id="rId1367" Type="http://schemas.openxmlformats.org/officeDocument/2006/relationships/hyperlink" Target="http://www.genenetwork.org/show_trait?trait_id=18435&amp;dataset=BXDPublish" TargetMode="External"/><Relationship Id="rId1574" Type="http://schemas.openxmlformats.org/officeDocument/2006/relationships/hyperlink" Target="https://doi.org/10.1093/geronj/30.2.157" TargetMode="External"/><Relationship Id="rId1781" Type="http://schemas.openxmlformats.org/officeDocument/2006/relationships/hyperlink" Target="https://phenome.jax.org/projects/ITP1" TargetMode="External"/><Relationship Id="rId73" Type="http://schemas.openxmlformats.org/officeDocument/2006/relationships/hyperlink" Target="http://www.genenetwork.org/show_trait?trait_id=12563&amp;dataset=BXDPublish" TargetMode="External"/><Relationship Id="rId804" Type="http://schemas.openxmlformats.org/officeDocument/2006/relationships/hyperlink" Target="https://www.pnas.org/doi/full/10.1073/pnas.1121113109" TargetMode="External"/><Relationship Id="rId1227" Type="http://schemas.openxmlformats.org/officeDocument/2006/relationships/hyperlink" Target="https://www.ncbi.nlm.nih.gov/pmc/articles/PMC8478125/" TargetMode="External"/><Relationship Id="rId1434" Type="http://schemas.openxmlformats.org/officeDocument/2006/relationships/hyperlink" Target="https://sci-hub.se/10.1093/geronj/21.3.404" TargetMode="External"/><Relationship Id="rId1641" Type="http://schemas.openxmlformats.org/officeDocument/2006/relationships/hyperlink" Target="https://phenome.jax.org/projects/ITP1" TargetMode="External"/><Relationship Id="rId1879" Type="http://schemas.openxmlformats.org/officeDocument/2006/relationships/hyperlink" Target="https://doi.org/10.1080/15384101.2019.1618124" TargetMode="External"/><Relationship Id="rId1501" Type="http://schemas.openxmlformats.org/officeDocument/2006/relationships/hyperlink" Target="https://doi.org/10.1093/geronj/21.3.404" TargetMode="External"/><Relationship Id="rId1739" Type="http://schemas.openxmlformats.org/officeDocument/2006/relationships/hyperlink" Target="https://phenome.jax.org/projects/ITP1" TargetMode="External"/><Relationship Id="rId1806" Type="http://schemas.openxmlformats.org/officeDocument/2006/relationships/hyperlink" Target="https://phenome.jax.org/projects/ITP1" TargetMode="External"/><Relationship Id="rId387" Type="http://schemas.openxmlformats.org/officeDocument/2006/relationships/hyperlink" Target="https://doi.org/10.1111/j.1474-9726.2009.00533.x" TargetMode="External"/><Relationship Id="rId594" Type="http://schemas.openxmlformats.org/officeDocument/2006/relationships/hyperlink" Target="https://www.ncbi.nlm.nih.gov/pmc/articles/PMC2926251/" TargetMode="External"/><Relationship Id="rId247" Type="http://schemas.openxmlformats.org/officeDocument/2006/relationships/hyperlink" Target="https://doi.org/10.1111/j.1474-9726.2009.00533.x" TargetMode="External"/><Relationship Id="rId899" Type="http://schemas.openxmlformats.org/officeDocument/2006/relationships/hyperlink" Target="http://www.genenetwork.org/show_trait?trait_id=18441&amp;dataset=BXDPublish" TargetMode="External"/><Relationship Id="rId1084" Type="http://schemas.openxmlformats.org/officeDocument/2006/relationships/hyperlink" Target="https://www.ncbi.nlm.nih.gov/pmc/articles/PMC8478125/" TargetMode="External"/><Relationship Id="rId107" Type="http://schemas.openxmlformats.org/officeDocument/2006/relationships/hyperlink" Target="http://www.genenetwork.org/show_trait?trait_id=12563&amp;dataset=BXDPublish" TargetMode="External"/><Relationship Id="rId454" Type="http://schemas.openxmlformats.org/officeDocument/2006/relationships/hyperlink" Target="https://doi.org/10.1111/j.1474-9726.2009.00533.x" TargetMode="External"/><Relationship Id="rId661" Type="http://schemas.openxmlformats.org/officeDocument/2006/relationships/hyperlink" Target="https://www.ncbi.nlm.nih.gov/pmc/articles/PMC2926251/bin/NIHMS204320-supplement-2.doc" TargetMode="External"/><Relationship Id="rId759" Type="http://schemas.openxmlformats.org/officeDocument/2006/relationships/hyperlink" Target="https://phenome.jax.org/projects/Yuan2" TargetMode="External"/><Relationship Id="rId966" Type="http://schemas.openxmlformats.org/officeDocument/2006/relationships/hyperlink" Target="https://doi.org/10.1038/s42255-021-00449-w" TargetMode="External"/><Relationship Id="rId1291" Type="http://schemas.openxmlformats.org/officeDocument/2006/relationships/hyperlink" Target="https://doi.org/10.1038/s42255-021-00449-w" TargetMode="External"/><Relationship Id="rId1389" Type="http://schemas.openxmlformats.org/officeDocument/2006/relationships/hyperlink" Target="https://www.ncbi.nlm.nih.gov/pmc/articles/PMC8009080/bin/NIHMS1644834-supplement-1644834_Supp_Tables.xlsx" TargetMode="External"/><Relationship Id="rId1596" Type="http://schemas.openxmlformats.org/officeDocument/2006/relationships/hyperlink" Target="https://www.science.org/doi/10.1126/sageke.2003.25.as1" TargetMode="External"/><Relationship Id="rId314" Type="http://schemas.openxmlformats.org/officeDocument/2006/relationships/hyperlink" Target="https://phenome.jax.org/measures/34109" TargetMode="External"/><Relationship Id="rId521" Type="http://schemas.openxmlformats.org/officeDocument/2006/relationships/hyperlink" Target="https://phenome.jax.org/measures/34110" TargetMode="External"/><Relationship Id="rId619" Type="http://schemas.openxmlformats.org/officeDocument/2006/relationships/hyperlink" Target="https://www.ncbi.nlm.nih.gov/pmc/articles/PMC2926251/bin/NIHMS204320-supplement-2.doc" TargetMode="External"/><Relationship Id="rId1151" Type="http://schemas.openxmlformats.org/officeDocument/2006/relationships/hyperlink" Target="https://www.ncbi.nlm.nih.gov/pmc/articles/PMC8478125/" TargetMode="External"/><Relationship Id="rId1249" Type="http://schemas.openxmlformats.org/officeDocument/2006/relationships/hyperlink" Target="https://www.ncbi.nlm.nih.gov/pmc/articles/PMC8478125/" TargetMode="External"/><Relationship Id="rId95" Type="http://schemas.openxmlformats.org/officeDocument/2006/relationships/hyperlink" Target="http://www.genenetwork.org/show_trait?trait_id=12563&amp;dataset=BXDPublish" TargetMode="External"/><Relationship Id="rId826" Type="http://schemas.openxmlformats.org/officeDocument/2006/relationships/hyperlink" Target="https://www.pnas.org/doi/full/10.1073/pnas.1121113109" TargetMode="External"/><Relationship Id="rId1011" Type="http://schemas.openxmlformats.org/officeDocument/2006/relationships/hyperlink" Target="https://doi.org/10.1038/s42255-021-00449-w" TargetMode="External"/><Relationship Id="rId1109" Type="http://schemas.openxmlformats.org/officeDocument/2006/relationships/hyperlink" Target="https://doi.org/10.1038/s42255-021-00449-w" TargetMode="External"/><Relationship Id="rId1456" Type="http://schemas.openxmlformats.org/officeDocument/2006/relationships/hyperlink" Target="https://sci-hub.se/10.1093/geronj/21.3.404" TargetMode="External"/><Relationship Id="rId1663" Type="http://schemas.openxmlformats.org/officeDocument/2006/relationships/hyperlink" Target="https://phenome.jax.org/projects/ITP1" TargetMode="External"/><Relationship Id="rId1870" Type="http://schemas.openxmlformats.org/officeDocument/2006/relationships/hyperlink" Target="https://www.science.org/doi/10.1126/science.abn9257" TargetMode="External"/><Relationship Id="rId1316" Type="http://schemas.openxmlformats.org/officeDocument/2006/relationships/hyperlink" Target="http://www.genenetwork.org/show_trait?trait_id=18435&amp;dataset=BXDPublish" TargetMode="External"/><Relationship Id="rId1523" Type="http://schemas.openxmlformats.org/officeDocument/2006/relationships/hyperlink" Target="https://doi.org/10.1093/geronj/21.3.404" TargetMode="External"/><Relationship Id="rId1730" Type="http://schemas.openxmlformats.org/officeDocument/2006/relationships/hyperlink" Target="https://phenome.jax.org/projects/ITP1" TargetMode="External"/><Relationship Id="rId22" Type="http://schemas.openxmlformats.org/officeDocument/2006/relationships/hyperlink" Target="http://www.genenetwork.org/show_trait?trait_id=17475&amp;dataset=BXDPublish" TargetMode="External"/><Relationship Id="rId1828" Type="http://schemas.openxmlformats.org/officeDocument/2006/relationships/hyperlink" Target="https://phenome.jax.org/projects/ITP1" TargetMode="External"/><Relationship Id="rId171" Type="http://schemas.openxmlformats.org/officeDocument/2006/relationships/hyperlink" Target="https://doi.org/10.1007/BF03324809" TargetMode="External"/><Relationship Id="rId269" Type="http://schemas.openxmlformats.org/officeDocument/2006/relationships/hyperlink" Target="https://doi.org/10.1111/j.1474-9726.2009.00533.x" TargetMode="External"/><Relationship Id="rId476" Type="http://schemas.openxmlformats.org/officeDocument/2006/relationships/hyperlink" Target="https://phenome.jax.org/measures/34110" TargetMode="External"/><Relationship Id="rId683" Type="http://schemas.openxmlformats.org/officeDocument/2006/relationships/hyperlink" Target="https://www.ncbi.nlm.nih.gov/pmc/articles/PMC2926251/bin/NIHMS204320-supplement-2.doc" TargetMode="External"/><Relationship Id="rId890" Type="http://schemas.openxmlformats.org/officeDocument/2006/relationships/hyperlink" Target="http://www.genenetwork.org/show_trait?trait_id=18441&amp;dataset=BXDPublish" TargetMode="External"/><Relationship Id="rId129" Type="http://schemas.openxmlformats.org/officeDocument/2006/relationships/hyperlink" Target="https://doi.org/10.1007/BF03324809" TargetMode="External"/><Relationship Id="rId336" Type="http://schemas.openxmlformats.org/officeDocument/2006/relationships/hyperlink" Target="https://phenome.jax.org/measures/34109" TargetMode="External"/><Relationship Id="rId543" Type="http://schemas.openxmlformats.org/officeDocument/2006/relationships/hyperlink" Target="https://www.ncbi.nlm.nih.gov/pmc/articles/PMC2926251/" TargetMode="External"/><Relationship Id="rId988" Type="http://schemas.openxmlformats.org/officeDocument/2006/relationships/hyperlink" Target="https://www.ncbi.nlm.nih.gov/pmc/articles/PMC8478125/" TargetMode="External"/><Relationship Id="rId1173" Type="http://schemas.openxmlformats.org/officeDocument/2006/relationships/hyperlink" Target="https://doi.org/10.1038/s42255-021-00449-w" TargetMode="External"/><Relationship Id="rId1380" Type="http://schemas.openxmlformats.org/officeDocument/2006/relationships/hyperlink" Target="https://www.ncbi.nlm.nih.gov/pmc/articles/PMC8009080/bin/NIHMS1644834-supplement-1644834_Supp_Tables.xlsx" TargetMode="External"/><Relationship Id="rId403" Type="http://schemas.openxmlformats.org/officeDocument/2006/relationships/hyperlink" Target="https://doi.org/10.1111/j.1474-9726.2009.00533.x" TargetMode="External"/><Relationship Id="rId750" Type="http://schemas.openxmlformats.org/officeDocument/2006/relationships/hyperlink" Target="https://phenome.jax.org/projects/Yuan2" TargetMode="External"/><Relationship Id="rId848" Type="http://schemas.openxmlformats.org/officeDocument/2006/relationships/hyperlink" Target="https://dx.doi.org/10.1073%2Fpnas.1121113109" TargetMode="External"/><Relationship Id="rId1033" Type="http://schemas.openxmlformats.org/officeDocument/2006/relationships/hyperlink" Target="https://www.ncbi.nlm.nih.gov/pmc/articles/PMC8478125/" TargetMode="External"/><Relationship Id="rId1478" Type="http://schemas.openxmlformats.org/officeDocument/2006/relationships/hyperlink" Target="https://academic.oup.com/geronj/article-abstract/21/3/404/661988?redirectedFrom=PDF" TargetMode="External"/><Relationship Id="rId1685" Type="http://schemas.openxmlformats.org/officeDocument/2006/relationships/hyperlink" Target="https://phenome.jax.org/projects/ITP1" TargetMode="External"/><Relationship Id="rId1892" Type="http://schemas.openxmlformats.org/officeDocument/2006/relationships/hyperlink" Target="https://linkinghub.elsevier.com/retrieve/pii/0531556584900494" TargetMode="External"/><Relationship Id="rId610" Type="http://schemas.openxmlformats.org/officeDocument/2006/relationships/hyperlink" Target="https://www.ncbi.nlm.nih.gov/pmc/articles/PMC2926251/" TargetMode="External"/><Relationship Id="rId708" Type="http://schemas.openxmlformats.org/officeDocument/2006/relationships/hyperlink" Target="https://phenome.jax.org/projects/Yuan2" TargetMode="External"/><Relationship Id="rId915" Type="http://schemas.openxmlformats.org/officeDocument/2006/relationships/hyperlink" Target="http://www.genenetwork.org/show_trait?trait_id=18441&amp;dataset=BXDPublish" TargetMode="External"/><Relationship Id="rId1240" Type="http://schemas.openxmlformats.org/officeDocument/2006/relationships/hyperlink" Target="https://www.ncbi.nlm.nih.gov/pmc/articles/PMC8478125/" TargetMode="External"/><Relationship Id="rId1338" Type="http://schemas.openxmlformats.org/officeDocument/2006/relationships/hyperlink" Target="http://www.genenetwork.org/show_trait?trait_id=18435&amp;dataset=BXDPublish" TargetMode="External"/><Relationship Id="rId1545" Type="http://schemas.openxmlformats.org/officeDocument/2006/relationships/hyperlink" Target="https://academic.oup.com/geronj/article-abstract/21/3/404/661988?redirectedFrom=PDF" TargetMode="External"/><Relationship Id="rId1100" Type="http://schemas.openxmlformats.org/officeDocument/2006/relationships/hyperlink" Target="https://doi.org/10.1038/s42255-021-00449-w" TargetMode="External"/><Relationship Id="rId1405" Type="http://schemas.openxmlformats.org/officeDocument/2006/relationships/hyperlink" Target="https://journals.sagepub.com/doi/epdf/10.1177/019262339502300503" TargetMode="External"/><Relationship Id="rId1752" Type="http://schemas.openxmlformats.org/officeDocument/2006/relationships/hyperlink" Target="https://phenome.jax.org/projects/ITP1" TargetMode="External"/><Relationship Id="rId44" Type="http://schemas.openxmlformats.org/officeDocument/2006/relationships/hyperlink" Target="https://www.nature.com/articles/ng0698_114" TargetMode="External"/><Relationship Id="rId1612" Type="http://schemas.openxmlformats.org/officeDocument/2006/relationships/hyperlink" Target="https://phenome.jax.org/projects/ITP1" TargetMode="External"/><Relationship Id="rId193" Type="http://schemas.openxmlformats.org/officeDocument/2006/relationships/hyperlink" Target="https://doi.org/10.1007/BF03324809" TargetMode="External"/><Relationship Id="rId498" Type="http://schemas.openxmlformats.org/officeDocument/2006/relationships/hyperlink" Target="https://phenome.jax.org/measures/34110" TargetMode="External"/><Relationship Id="rId260" Type="http://schemas.openxmlformats.org/officeDocument/2006/relationships/hyperlink" Target="https://doi.org/10.1111/j.1474-9726.2009.00533.x" TargetMode="External"/><Relationship Id="rId120" Type="http://schemas.openxmlformats.org/officeDocument/2006/relationships/hyperlink" Target="https://doi.org/10.1007/BF03324809" TargetMode="External"/><Relationship Id="rId358" Type="http://schemas.openxmlformats.org/officeDocument/2006/relationships/hyperlink" Target="https://phenome.jax.org/measures/34109" TargetMode="External"/><Relationship Id="rId565" Type="http://schemas.openxmlformats.org/officeDocument/2006/relationships/hyperlink" Target="https://www.ncbi.nlm.nih.gov/pmc/articles/PMC2926251/" TargetMode="External"/><Relationship Id="rId772" Type="http://schemas.openxmlformats.org/officeDocument/2006/relationships/hyperlink" Target="https://dx.doi.org/10.1073%2Fpnas.1121113109" TargetMode="External"/><Relationship Id="rId1195" Type="http://schemas.openxmlformats.org/officeDocument/2006/relationships/hyperlink" Target="https://doi.org/10.1038/s42255-021-00449-w" TargetMode="External"/><Relationship Id="rId218" Type="http://schemas.openxmlformats.org/officeDocument/2006/relationships/hyperlink" Target="https://doi.org/10.1111/j.1474-9726.2009.00533.x" TargetMode="External"/><Relationship Id="rId425" Type="http://schemas.openxmlformats.org/officeDocument/2006/relationships/hyperlink" Target="https://doi.org/10.1111/j.1474-9726.2009.00533.x" TargetMode="External"/><Relationship Id="rId632" Type="http://schemas.openxmlformats.org/officeDocument/2006/relationships/hyperlink" Target="https://www.ncbi.nlm.nih.gov/pmc/articles/PMC2926251/bin/NIHMS204320-supplement-2.doc" TargetMode="External"/><Relationship Id="rId1055" Type="http://schemas.openxmlformats.org/officeDocument/2006/relationships/hyperlink" Target="https://doi.org/10.1038/s42255-021-00449-w" TargetMode="External"/><Relationship Id="rId1262" Type="http://schemas.openxmlformats.org/officeDocument/2006/relationships/hyperlink" Target="https://doi.org/10.1038/s42255-021-00449-w" TargetMode="External"/><Relationship Id="rId937" Type="http://schemas.openxmlformats.org/officeDocument/2006/relationships/hyperlink" Target="http://www.genenetwork.org/show_trait?trait_id=18441&amp;dataset=BXDPublish" TargetMode="External"/><Relationship Id="rId1122" Type="http://schemas.openxmlformats.org/officeDocument/2006/relationships/hyperlink" Target="https://doi.org/10.1038/s42255-021-00449-w" TargetMode="External"/><Relationship Id="rId1567" Type="http://schemas.openxmlformats.org/officeDocument/2006/relationships/hyperlink" Target="https://www.ncbi.nlm.nih.gov/pmc/articles/PMC9262309/" TargetMode="External"/><Relationship Id="rId1774" Type="http://schemas.openxmlformats.org/officeDocument/2006/relationships/hyperlink" Target="https://phenome.jax.org/projects/ITP1" TargetMode="External"/><Relationship Id="rId66" Type="http://schemas.openxmlformats.org/officeDocument/2006/relationships/hyperlink" Target="https://doi.org/10.1038/465" TargetMode="External"/><Relationship Id="rId1427" Type="http://schemas.openxmlformats.org/officeDocument/2006/relationships/hyperlink" Target="https://academic.oup.com/biomedgerontology/article/54/11/B492/544688?login=false" TargetMode="External"/><Relationship Id="rId1634" Type="http://schemas.openxmlformats.org/officeDocument/2006/relationships/hyperlink" Target="https://phenome.jax.org/projects/ITP1" TargetMode="External"/><Relationship Id="rId1841" Type="http://schemas.openxmlformats.org/officeDocument/2006/relationships/hyperlink" Target="https://phenome.jax.org/projects/ITP1" TargetMode="External"/><Relationship Id="rId1701" Type="http://schemas.openxmlformats.org/officeDocument/2006/relationships/hyperlink" Target="https://phenome.jax.org/projects/ITP1" TargetMode="External"/><Relationship Id="rId282" Type="http://schemas.openxmlformats.org/officeDocument/2006/relationships/hyperlink" Target="https://doi.org/10.1111/j.1474-9726.2009.00533.x" TargetMode="External"/><Relationship Id="rId587" Type="http://schemas.openxmlformats.org/officeDocument/2006/relationships/hyperlink" Target="https://www.ncbi.nlm.nih.gov/pmc/articles/PMC2926251/" TargetMode="External"/><Relationship Id="rId8" Type="http://schemas.openxmlformats.org/officeDocument/2006/relationships/hyperlink" Target="http://www.genenetwork.org/show_trait?trait_id=17475&amp;dataset=BXDPublish" TargetMode="External"/><Relationship Id="rId142" Type="http://schemas.openxmlformats.org/officeDocument/2006/relationships/hyperlink" Target="https://link.springer.com/article/10.1007/BF03324809" TargetMode="External"/><Relationship Id="rId447" Type="http://schemas.openxmlformats.org/officeDocument/2006/relationships/hyperlink" Target="https://doi.org/10.1111/j.1474-9726.2009.00533.x" TargetMode="External"/><Relationship Id="rId794" Type="http://schemas.openxmlformats.org/officeDocument/2006/relationships/hyperlink" Target="https://www.pnas.org/doi/full/10.1073/pnas.1121113109" TargetMode="External"/><Relationship Id="rId1077" Type="http://schemas.openxmlformats.org/officeDocument/2006/relationships/hyperlink" Target="https://www.ncbi.nlm.nih.gov/pmc/articles/PMC8478125/" TargetMode="External"/><Relationship Id="rId654" Type="http://schemas.openxmlformats.org/officeDocument/2006/relationships/hyperlink" Target="https://www.ncbi.nlm.nih.gov/pmc/articles/PMC2926251/bin/NIHMS204320-supplement-2.doc" TargetMode="External"/><Relationship Id="rId861" Type="http://schemas.openxmlformats.org/officeDocument/2006/relationships/hyperlink" Target="https://www.pnas.org/doi/full/10.1073/pnas.1121113109" TargetMode="External"/><Relationship Id="rId959" Type="http://schemas.openxmlformats.org/officeDocument/2006/relationships/hyperlink" Target="http://www.genenetwork.org/show_trait?trait_id=18441&amp;dataset=BXDPublish" TargetMode="External"/><Relationship Id="rId1284" Type="http://schemas.openxmlformats.org/officeDocument/2006/relationships/hyperlink" Target="https://doi.org/10.1038/s42255-021-00449-w" TargetMode="External"/><Relationship Id="rId1491" Type="http://schemas.openxmlformats.org/officeDocument/2006/relationships/hyperlink" Target="https://academic.oup.com/geronj/article-abstract/21/3/404/661988?redirectedFrom=PDF" TargetMode="External"/><Relationship Id="rId1589" Type="http://schemas.openxmlformats.org/officeDocument/2006/relationships/hyperlink" Target="https://doi.org/10.1159/000212788" TargetMode="External"/><Relationship Id="rId307" Type="http://schemas.openxmlformats.org/officeDocument/2006/relationships/hyperlink" Target="https://phenome.jax.org/measures/34109" TargetMode="External"/><Relationship Id="rId514" Type="http://schemas.openxmlformats.org/officeDocument/2006/relationships/hyperlink" Target="https://phenome.jax.org/measures/34110" TargetMode="External"/><Relationship Id="rId721" Type="http://schemas.openxmlformats.org/officeDocument/2006/relationships/hyperlink" Target="https://phenome.jax.org/projects/Yuan2" TargetMode="External"/><Relationship Id="rId1144" Type="http://schemas.openxmlformats.org/officeDocument/2006/relationships/hyperlink" Target="https://www.ncbi.nlm.nih.gov/pmc/articles/PMC8478125/" TargetMode="External"/><Relationship Id="rId1351" Type="http://schemas.openxmlformats.org/officeDocument/2006/relationships/hyperlink" Target="http://www.genenetwork.org/show_trait?trait_id=18435&amp;dataset=BXDPublish" TargetMode="External"/><Relationship Id="rId1449" Type="http://schemas.openxmlformats.org/officeDocument/2006/relationships/hyperlink" Target="https://sci-hub.se/10.1093/geronj/21.3.404" TargetMode="External"/><Relationship Id="rId1796" Type="http://schemas.openxmlformats.org/officeDocument/2006/relationships/hyperlink" Target="https://phenome.jax.org/projects/ITP1" TargetMode="External"/><Relationship Id="rId88" Type="http://schemas.openxmlformats.org/officeDocument/2006/relationships/hyperlink" Target="http://www.genenetwork.org/show_trait?trait_id=12563&amp;dataset=BXDPublish" TargetMode="External"/><Relationship Id="rId819" Type="http://schemas.openxmlformats.org/officeDocument/2006/relationships/hyperlink" Target="https://dx.doi.org/10.1073%2Fpnas.1121113109" TargetMode="External"/><Relationship Id="rId1004" Type="http://schemas.openxmlformats.org/officeDocument/2006/relationships/hyperlink" Target="https://doi.org/10.1038/s42255-021-00449-w" TargetMode="External"/><Relationship Id="rId1211" Type="http://schemas.openxmlformats.org/officeDocument/2006/relationships/hyperlink" Target="https://doi.org/10.1038/s42255-021-00449-w" TargetMode="External"/><Relationship Id="rId1656" Type="http://schemas.openxmlformats.org/officeDocument/2006/relationships/hyperlink" Target="https://phenome.jax.org/projects/ITP1" TargetMode="External"/><Relationship Id="rId1863" Type="http://schemas.openxmlformats.org/officeDocument/2006/relationships/hyperlink" Target="https://doi.org/10.1073/pnas.73.4.1279" TargetMode="External"/><Relationship Id="rId1309" Type="http://schemas.openxmlformats.org/officeDocument/2006/relationships/hyperlink" Target="http://www.genenetwork.org/show_trait?trait_id=18435&amp;dataset=BXDPublish" TargetMode="External"/><Relationship Id="rId1516" Type="http://schemas.openxmlformats.org/officeDocument/2006/relationships/hyperlink" Target="https://academic.oup.com/geronj/article-abstract/21/3/404/661988?redirectedFrom=PDF" TargetMode="External"/><Relationship Id="rId1723" Type="http://schemas.openxmlformats.org/officeDocument/2006/relationships/hyperlink" Target="https://phenome.jax.org/projects/ITP1" TargetMode="External"/><Relationship Id="rId15" Type="http://schemas.openxmlformats.org/officeDocument/2006/relationships/hyperlink" Target="http://www.genenetwork.org/show_trait?trait_id=17475&amp;dataset=BXDPublis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5C5B9-586E-4777-809B-442E5E09E1BA}">
  <dimension ref="A1:AO1291"/>
  <sheetViews>
    <sheetView tabSelected="1" topLeftCell="M1" zoomScale="55" zoomScaleNormal="55" workbookViewId="0">
      <pane ySplit="3" topLeftCell="A74" activePane="bottomLeft" state="frozen"/>
      <selection pane="bottomLeft" activeCell="M1" sqref="A1:XFD1"/>
    </sheetView>
  </sheetViews>
  <sheetFormatPr defaultColWidth="9.140625" defaultRowHeight="15" x14ac:dyDescent="0.25"/>
  <cols>
    <col min="1" max="1" width="9.28515625" style="1" customWidth="1"/>
    <col min="2" max="2" width="34.140625" style="8" customWidth="1"/>
    <col min="3" max="3" width="40.42578125" style="1" customWidth="1"/>
    <col min="4" max="4" width="13.5703125" style="1" customWidth="1"/>
    <col min="5" max="5" width="13.140625" style="1" customWidth="1"/>
    <col min="6" max="6" width="13.140625" style="5" customWidth="1"/>
    <col min="7" max="7" width="9.140625" style="1"/>
    <col min="8" max="8" width="15.28515625" style="1" customWidth="1"/>
    <col min="9" max="9" width="15.42578125" style="1" customWidth="1"/>
    <col min="10" max="10" width="12.7109375" style="1" customWidth="1"/>
    <col min="11" max="11" width="17.42578125" style="1" bestFit="1" customWidth="1"/>
    <col min="12" max="12" width="15" style="1" customWidth="1"/>
    <col min="13" max="13" width="20.28515625" style="1" customWidth="1"/>
    <col min="14" max="14" width="9.85546875" style="1" customWidth="1"/>
    <col min="15" max="15" width="16.28515625" style="1" bestFit="1" customWidth="1"/>
    <col min="16" max="16" width="16.28515625" style="1" customWidth="1"/>
    <col min="17" max="17" width="14.28515625" style="1" customWidth="1"/>
    <col min="18" max="19" width="10.28515625" style="1" customWidth="1"/>
    <col min="20" max="20" width="16.5703125" style="1" bestFit="1" customWidth="1"/>
    <col min="21" max="25" width="15.140625" style="1" customWidth="1"/>
    <col min="26" max="26" width="17.42578125" style="1" customWidth="1"/>
    <col min="27" max="28" width="18.42578125" style="1" customWidth="1"/>
    <col min="29" max="29" width="8.28515625" style="1" customWidth="1"/>
    <col min="30" max="30" width="10" style="1" customWidth="1"/>
    <col min="31" max="32" width="11.7109375" style="1" customWidth="1"/>
    <col min="33" max="33" width="11.5703125" style="1" customWidth="1"/>
    <col min="34" max="34" width="12.42578125" style="1" customWidth="1"/>
    <col min="35" max="35" width="11.140625" style="1" customWidth="1"/>
    <col min="36" max="38" width="13.28515625" style="1" customWidth="1"/>
    <col min="39" max="39" width="38.28515625" style="1" customWidth="1"/>
    <col min="40" max="41" width="38.28515625" style="5" customWidth="1"/>
    <col min="42" max="42" width="41.28515625" style="1" customWidth="1"/>
    <col min="43" max="16384" width="9.140625" style="1"/>
  </cols>
  <sheetData>
    <row r="1" spans="1:41" ht="121.5" customHeight="1" x14ac:dyDescent="0.25">
      <c r="A1" s="1" t="s">
        <v>0</v>
      </c>
    </row>
    <row r="2" spans="1:41" ht="270.75" customHeight="1" x14ac:dyDescent="0.25">
      <c r="A2" s="1" t="s">
        <v>1</v>
      </c>
    </row>
    <row r="3" spans="1:41" ht="252" customHeight="1" x14ac:dyDescent="0.25">
      <c r="A3" s="1" t="s">
        <v>2</v>
      </c>
      <c r="B3" s="8" t="s">
        <v>3</v>
      </c>
      <c r="C3" s="1" t="s">
        <v>4</v>
      </c>
      <c r="D3" s="1" t="s">
        <v>5</v>
      </c>
      <c r="E3" s="1" t="s">
        <v>6</v>
      </c>
      <c r="F3" s="36" t="s">
        <v>7</v>
      </c>
      <c r="G3" s="1" t="s">
        <v>8</v>
      </c>
      <c r="H3" s="1" t="s">
        <v>9</v>
      </c>
      <c r="I3" s="1" t="s">
        <v>10</v>
      </c>
      <c r="J3" s="1" t="s">
        <v>11</v>
      </c>
      <c r="K3" s="1" t="s">
        <v>12</v>
      </c>
      <c r="L3" s="1" t="s">
        <v>13</v>
      </c>
      <c r="M3" s="1" t="s">
        <v>14</v>
      </c>
      <c r="N3" s="1" t="s">
        <v>15</v>
      </c>
      <c r="O3" s="1" t="s">
        <v>16</v>
      </c>
      <c r="P3" s="1" t="s">
        <v>17</v>
      </c>
      <c r="Q3" s="1" t="s">
        <v>18</v>
      </c>
      <c r="R3" s="1" t="s">
        <v>19</v>
      </c>
      <c r="S3" s="1" t="s">
        <v>20</v>
      </c>
      <c r="T3" s="1" t="s">
        <v>21</v>
      </c>
      <c r="U3" s="1" t="s">
        <v>22</v>
      </c>
      <c r="V3" s="1" t="s">
        <v>23</v>
      </c>
      <c r="W3" s="1" t="s">
        <v>24</v>
      </c>
      <c r="X3" s="1" t="s">
        <v>25</v>
      </c>
      <c r="Y3" s="1" t="s">
        <v>26</v>
      </c>
      <c r="Z3" s="1" t="s">
        <v>27</v>
      </c>
      <c r="AA3" s="1" t="s">
        <v>28</v>
      </c>
      <c r="AB3" s="1" t="s">
        <v>29</v>
      </c>
      <c r="AC3" s="1" t="s">
        <v>30</v>
      </c>
      <c r="AD3" s="1" t="s">
        <v>31</v>
      </c>
      <c r="AE3" s="1" t="s">
        <v>32</v>
      </c>
      <c r="AF3" s="1" t="s">
        <v>33</v>
      </c>
      <c r="AG3" s="1" t="s">
        <v>34</v>
      </c>
      <c r="AH3" s="1" t="s">
        <v>35</v>
      </c>
      <c r="AI3" s="1" t="s">
        <v>36</v>
      </c>
      <c r="AJ3" s="1" t="s">
        <v>37</v>
      </c>
      <c r="AK3" s="1" t="s">
        <v>38</v>
      </c>
      <c r="AL3" s="1" t="s">
        <v>39</v>
      </c>
      <c r="AM3" s="1" t="s">
        <v>40</v>
      </c>
      <c r="AN3" s="5" t="s">
        <v>41</v>
      </c>
      <c r="AO3" s="5" t="s">
        <v>42</v>
      </c>
    </row>
    <row r="4" spans="1:41" ht="75" x14ac:dyDescent="0.25">
      <c r="B4" s="8" t="s">
        <v>43</v>
      </c>
      <c r="C4" s="1" t="s">
        <v>44</v>
      </c>
      <c r="D4" s="1" t="s">
        <v>45</v>
      </c>
      <c r="E4" s="1" t="s">
        <v>46</v>
      </c>
      <c r="F4" s="5" t="s">
        <v>47</v>
      </c>
      <c r="G4" s="1">
        <v>1982</v>
      </c>
      <c r="H4" s="1">
        <v>1983</v>
      </c>
      <c r="I4" s="1">
        <v>1998</v>
      </c>
      <c r="J4" s="1" t="s">
        <v>48</v>
      </c>
      <c r="K4" s="1" t="s">
        <v>49</v>
      </c>
      <c r="L4" s="1" t="s">
        <v>49</v>
      </c>
      <c r="M4" s="1" t="s">
        <v>50</v>
      </c>
      <c r="N4" s="1" t="s">
        <v>51</v>
      </c>
      <c r="O4" s="1" t="s">
        <v>52</v>
      </c>
      <c r="P4" s="1">
        <v>28</v>
      </c>
      <c r="Q4" s="1" t="s">
        <v>53</v>
      </c>
      <c r="S4" s="1" t="s">
        <v>54</v>
      </c>
      <c r="Z4" s="1" t="s">
        <v>55</v>
      </c>
      <c r="AA4" s="1" t="s">
        <v>56</v>
      </c>
      <c r="AB4" s="3" t="s">
        <v>57</v>
      </c>
      <c r="AC4" s="2">
        <v>594</v>
      </c>
      <c r="AD4" s="2">
        <v>519</v>
      </c>
      <c r="AE4" s="2">
        <v>87</v>
      </c>
      <c r="AF4" s="2">
        <f>Table1[[#This Row],[SE]]*SQRT(Table1[[#This Row],[N]])</f>
        <v>275.11815643464899</v>
      </c>
      <c r="AG4" s="2">
        <v>10</v>
      </c>
      <c r="AH4" s="2">
        <f>Table1[[#This Row],[SD]]/Table1[[#This Row],[mean]]</f>
        <v>0.46316187951961107</v>
      </c>
      <c r="AI4" s="2"/>
      <c r="AJ4" s="2"/>
      <c r="AK4" s="2"/>
      <c r="AL4" s="2"/>
      <c r="AN4" s="6" t="s">
        <v>58</v>
      </c>
      <c r="AO4" s="6" t="s">
        <v>59</v>
      </c>
    </row>
    <row r="5" spans="1:41" ht="75" x14ac:dyDescent="0.25">
      <c r="B5" s="8" t="s">
        <v>43</v>
      </c>
      <c r="C5" s="1" t="s">
        <v>44</v>
      </c>
      <c r="D5" s="1" t="s">
        <v>45</v>
      </c>
      <c r="E5" s="1" t="s">
        <v>46</v>
      </c>
      <c r="F5" s="5" t="s">
        <v>47</v>
      </c>
      <c r="G5" s="1">
        <v>1982</v>
      </c>
      <c r="H5" s="1">
        <v>1983</v>
      </c>
      <c r="I5" s="1">
        <v>1998</v>
      </c>
      <c r="J5" s="1" t="s">
        <v>48</v>
      </c>
      <c r="K5" s="1" t="s">
        <v>49</v>
      </c>
      <c r="L5" s="1" t="s">
        <v>49</v>
      </c>
      <c r="M5" s="1" t="s">
        <v>60</v>
      </c>
      <c r="N5" s="1" t="s">
        <v>51</v>
      </c>
      <c r="O5" s="1" t="s">
        <v>52</v>
      </c>
      <c r="P5" s="1">
        <v>28</v>
      </c>
      <c r="Q5" s="1" t="s">
        <v>53</v>
      </c>
      <c r="S5" s="1" t="s">
        <v>54</v>
      </c>
      <c r="Z5" s="1" t="s">
        <v>55</v>
      </c>
      <c r="AA5" s="1" t="s">
        <v>56</v>
      </c>
      <c r="AB5" s="3" t="s">
        <v>57</v>
      </c>
      <c r="AC5" s="2">
        <v>479</v>
      </c>
      <c r="AD5" s="2">
        <v>499</v>
      </c>
      <c r="AE5" s="2">
        <v>29.4</v>
      </c>
      <c r="AF5" s="2">
        <f>Table1[[#This Row],[SE]]*SQRT(Table1[[#This Row],[N]])</f>
        <v>131.48079707698764</v>
      </c>
      <c r="AG5" s="2">
        <v>20</v>
      </c>
      <c r="AH5" s="2">
        <f>Table1[[#This Row],[SD]]/Table1[[#This Row],[mean]]</f>
        <v>0.27449018178911827</v>
      </c>
      <c r="AI5" s="2"/>
      <c r="AJ5" s="2"/>
      <c r="AK5" s="2"/>
      <c r="AL5" s="2"/>
      <c r="AN5" s="6" t="s">
        <v>58</v>
      </c>
      <c r="AO5" s="6" t="s">
        <v>59</v>
      </c>
    </row>
    <row r="6" spans="1:41" ht="75" x14ac:dyDescent="0.25">
      <c r="B6" s="8" t="s">
        <v>43</v>
      </c>
      <c r="C6" s="1" t="s">
        <v>44</v>
      </c>
      <c r="D6" s="1" t="s">
        <v>45</v>
      </c>
      <c r="E6" s="1" t="s">
        <v>46</v>
      </c>
      <c r="F6" s="5" t="s">
        <v>47</v>
      </c>
      <c r="G6" s="1">
        <v>1982</v>
      </c>
      <c r="H6" s="1">
        <v>1983</v>
      </c>
      <c r="I6" s="1">
        <v>1998</v>
      </c>
      <c r="J6" s="1" t="s">
        <v>48</v>
      </c>
      <c r="K6" s="1" t="s">
        <v>49</v>
      </c>
      <c r="L6" s="1" t="s">
        <v>49</v>
      </c>
      <c r="M6" s="1" t="s">
        <v>61</v>
      </c>
      <c r="N6" s="1" t="s">
        <v>51</v>
      </c>
      <c r="O6" s="1" t="s">
        <v>52</v>
      </c>
      <c r="P6" s="1">
        <v>28</v>
      </c>
      <c r="Q6" s="1" t="s">
        <v>53</v>
      </c>
      <c r="S6" s="1" t="s">
        <v>54</v>
      </c>
      <c r="Z6" s="1" t="s">
        <v>55</v>
      </c>
      <c r="AA6" s="1" t="s">
        <v>56</v>
      </c>
      <c r="AB6" s="3" t="s">
        <v>57</v>
      </c>
      <c r="AC6" s="2">
        <v>528</v>
      </c>
      <c r="AD6" s="2">
        <v>452</v>
      </c>
      <c r="AE6" s="2">
        <v>105.7</v>
      </c>
      <c r="AF6" s="2">
        <f>Table1[[#This Row],[SE]]*SQRT(Table1[[#This Row],[N]])</f>
        <v>334.25274867979772</v>
      </c>
      <c r="AG6" s="2">
        <v>10</v>
      </c>
      <c r="AH6" s="2">
        <f>Table1[[#This Row],[SD]]/Table1[[#This Row],[mean]]</f>
        <v>0.6330544482571927</v>
      </c>
      <c r="AI6" s="2"/>
      <c r="AJ6" s="2"/>
      <c r="AK6" s="2"/>
      <c r="AL6" s="2"/>
      <c r="AN6" s="6" t="s">
        <v>58</v>
      </c>
      <c r="AO6" s="6" t="s">
        <v>59</v>
      </c>
    </row>
    <row r="7" spans="1:41" ht="75" x14ac:dyDescent="0.25">
      <c r="B7" s="8" t="s">
        <v>43</v>
      </c>
      <c r="C7" s="1" t="s">
        <v>44</v>
      </c>
      <c r="D7" s="1" t="s">
        <v>45</v>
      </c>
      <c r="E7" s="1" t="s">
        <v>46</v>
      </c>
      <c r="F7" s="5" t="s">
        <v>47</v>
      </c>
      <c r="G7" s="1">
        <v>1982</v>
      </c>
      <c r="H7" s="1">
        <v>1983</v>
      </c>
      <c r="I7" s="1">
        <v>1998</v>
      </c>
      <c r="J7" s="1" t="s">
        <v>48</v>
      </c>
      <c r="K7" s="1" t="s">
        <v>49</v>
      </c>
      <c r="L7" s="1" t="s">
        <v>49</v>
      </c>
      <c r="M7" s="1" t="s">
        <v>62</v>
      </c>
      <c r="N7" s="1" t="s">
        <v>51</v>
      </c>
      <c r="O7" s="1" t="s">
        <v>52</v>
      </c>
      <c r="P7" s="1">
        <v>28</v>
      </c>
      <c r="Q7" s="1" t="s">
        <v>53</v>
      </c>
      <c r="S7" s="1" t="s">
        <v>54</v>
      </c>
      <c r="Z7" s="1" t="s">
        <v>55</v>
      </c>
      <c r="AA7" s="1" t="s">
        <v>56</v>
      </c>
      <c r="AB7" s="3" t="s">
        <v>57</v>
      </c>
      <c r="AC7" s="2">
        <v>687</v>
      </c>
      <c r="AD7" s="2">
        <v>641</v>
      </c>
      <c r="AE7" s="2">
        <v>26.4</v>
      </c>
      <c r="AF7" s="2">
        <f>Table1[[#This Row],[SE]]*SQRT(Table1[[#This Row],[N]])</f>
        <v>118.0643892119889</v>
      </c>
      <c r="AG7" s="2">
        <v>20</v>
      </c>
      <c r="AH7" s="2">
        <f>Table1[[#This Row],[SD]]/Table1[[#This Row],[mean]]</f>
        <v>0.1718550061309882</v>
      </c>
      <c r="AI7" s="2"/>
      <c r="AJ7" s="2"/>
      <c r="AK7" s="2"/>
      <c r="AL7" s="2"/>
      <c r="AN7" s="6" t="s">
        <v>58</v>
      </c>
      <c r="AO7" s="6" t="s">
        <v>59</v>
      </c>
    </row>
    <row r="8" spans="1:41" ht="75" x14ac:dyDescent="0.25">
      <c r="B8" s="8" t="s">
        <v>43</v>
      </c>
      <c r="C8" s="1" t="s">
        <v>44</v>
      </c>
      <c r="D8" s="1" t="s">
        <v>45</v>
      </c>
      <c r="E8" s="1" t="s">
        <v>46</v>
      </c>
      <c r="F8" s="5" t="s">
        <v>47</v>
      </c>
      <c r="G8" s="1">
        <v>1982</v>
      </c>
      <c r="H8" s="1">
        <v>1983</v>
      </c>
      <c r="I8" s="1">
        <v>1998</v>
      </c>
      <c r="J8" s="1" t="s">
        <v>48</v>
      </c>
      <c r="K8" s="1" t="s">
        <v>49</v>
      </c>
      <c r="L8" s="1" t="s">
        <v>49</v>
      </c>
      <c r="M8" s="1" t="s">
        <v>63</v>
      </c>
      <c r="N8" s="1" t="s">
        <v>51</v>
      </c>
      <c r="O8" s="1" t="s">
        <v>52</v>
      </c>
      <c r="P8" s="1">
        <v>28</v>
      </c>
      <c r="Q8" s="1" t="s">
        <v>53</v>
      </c>
      <c r="S8" s="1" t="s">
        <v>54</v>
      </c>
      <c r="Z8" s="1" t="s">
        <v>55</v>
      </c>
      <c r="AA8" s="1" t="s">
        <v>56</v>
      </c>
      <c r="AB8" s="3" t="s">
        <v>57</v>
      </c>
      <c r="AC8" s="2">
        <v>617</v>
      </c>
      <c r="AD8" s="2">
        <v>637</v>
      </c>
      <c r="AE8" s="2">
        <v>39</v>
      </c>
      <c r="AF8" s="2">
        <f>Table1[[#This Row],[SE]]*SQRT(Table1[[#This Row],[N]])</f>
        <v>174.41330224498361</v>
      </c>
      <c r="AG8" s="2">
        <v>20</v>
      </c>
      <c r="AH8" s="2">
        <f>Table1[[#This Row],[SD]]/Table1[[#This Row],[mean]]</f>
        <v>0.28267958224470602</v>
      </c>
      <c r="AI8" s="2"/>
      <c r="AJ8" s="2"/>
      <c r="AK8" s="2"/>
      <c r="AL8" s="2"/>
      <c r="AN8" s="6" t="s">
        <v>58</v>
      </c>
      <c r="AO8" s="6" t="s">
        <v>59</v>
      </c>
    </row>
    <row r="9" spans="1:41" ht="75" x14ac:dyDescent="0.25">
      <c r="B9" s="8" t="s">
        <v>43</v>
      </c>
      <c r="C9" s="1" t="s">
        <v>44</v>
      </c>
      <c r="D9" s="1" t="s">
        <v>45</v>
      </c>
      <c r="E9" s="1" t="s">
        <v>46</v>
      </c>
      <c r="F9" s="5" t="s">
        <v>47</v>
      </c>
      <c r="G9" s="1">
        <v>1982</v>
      </c>
      <c r="H9" s="1">
        <v>1983</v>
      </c>
      <c r="I9" s="1">
        <v>1998</v>
      </c>
      <c r="J9" s="1" t="s">
        <v>48</v>
      </c>
      <c r="K9" s="1" t="s">
        <v>49</v>
      </c>
      <c r="L9" s="1" t="s">
        <v>49</v>
      </c>
      <c r="M9" s="1" t="s">
        <v>64</v>
      </c>
      <c r="N9" s="1" t="s">
        <v>51</v>
      </c>
      <c r="O9" s="1" t="s">
        <v>52</v>
      </c>
      <c r="P9" s="1">
        <v>28</v>
      </c>
      <c r="Q9" s="1" t="s">
        <v>53</v>
      </c>
      <c r="S9" s="1" t="s">
        <v>54</v>
      </c>
      <c r="Z9" s="1" t="s">
        <v>55</v>
      </c>
      <c r="AA9" s="1" t="s">
        <v>56</v>
      </c>
      <c r="AB9" s="3" t="s">
        <v>57</v>
      </c>
      <c r="AC9" s="2">
        <v>816</v>
      </c>
      <c r="AD9" s="2">
        <v>884</v>
      </c>
      <c r="AE9" s="2">
        <v>40.4</v>
      </c>
      <c r="AF9" s="2">
        <f>Table1[[#This Row],[SE]]*SQRT(Table1[[#This Row],[N]])</f>
        <v>180.674292581983</v>
      </c>
      <c r="AG9" s="2">
        <v>20</v>
      </c>
      <c r="AH9" s="2">
        <f>Table1[[#This Row],[SD]]/Table1[[#This Row],[mean]]</f>
        <v>0.22141457424262623</v>
      </c>
      <c r="AI9" s="2"/>
      <c r="AJ9" s="2"/>
      <c r="AK9" s="2"/>
      <c r="AL9" s="2"/>
      <c r="AN9" s="6" t="s">
        <v>58</v>
      </c>
      <c r="AO9" s="6" t="s">
        <v>59</v>
      </c>
    </row>
    <row r="10" spans="1:41" ht="75" x14ac:dyDescent="0.25">
      <c r="B10" s="8" t="s">
        <v>43</v>
      </c>
      <c r="C10" s="1" t="s">
        <v>44</v>
      </c>
      <c r="D10" s="1" t="s">
        <v>45</v>
      </c>
      <c r="E10" s="1" t="s">
        <v>46</v>
      </c>
      <c r="F10" s="5" t="s">
        <v>47</v>
      </c>
      <c r="G10" s="1">
        <v>1982</v>
      </c>
      <c r="H10" s="1">
        <v>1983</v>
      </c>
      <c r="I10" s="1">
        <v>1998</v>
      </c>
      <c r="J10" s="1" t="s">
        <v>48</v>
      </c>
      <c r="K10" s="1" t="s">
        <v>49</v>
      </c>
      <c r="L10" s="1" t="s">
        <v>49</v>
      </c>
      <c r="M10" s="1" t="s">
        <v>65</v>
      </c>
      <c r="N10" s="1" t="s">
        <v>51</v>
      </c>
      <c r="O10" s="1" t="s">
        <v>52</v>
      </c>
      <c r="P10" s="1">
        <v>28</v>
      </c>
      <c r="Q10" s="1" t="s">
        <v>53</v>
      </c>
      <c r="S10" s="1" t="s">
        <v>54</v>
      </c>
      <c r="Z10" s="1" t="s">
        <v>55</v>
      </c>
      <c r="AA10" s="1" t="s">
        <v>56</v>
      </c>
      <c r="AB10" s="3" t="s">
        <v>57</v>
      </c>
      <c r="AC10" s="2">
        <v>750</v>
      </c>
      <c r="AD10" s="2">
        <v>847</v>
      </c>
      <c r="AE10" s="2">
        <v>61</v>
      </c>
      <c r="AF10" s="2">
        <f>Table1[[#This Row],[SE]]*SQRT(Table1[[#This Row],[N]])</f>
        <v>272.80029325497435</v>
      </c>
      <c r="AG10" s="2">
        <v>20</v>
      </c>
      <c r="AH10" s="2">
        <f>Table1[[#This Row],[SD]]/Table1[[#This Row],[mean]]</f>
        <v>0.36373372433996581</v>
      </c>
      <c r="AI10" s="2"/>
      <c r="AJ10" s="2"/>
      <c r="AK10" s="2"/>
      <c r="AL10" s="2"/>
      <c r="AN10" s="6" t="s">
        <v>58</v>
      </c>
      <c r="AO10" s="6" t="s">
        <v>59</v>
      </c>
    </row>
    <row r="11" spans="1:41" ht="75" x14ac:dyDescent="0.25">
      <c r="B11" s="8" t="s">
        <v>43</v>
      </c>
      <c r="C11" s="1" t="s">
        <v>44</v>
      </c>
      <c r="D11" s="1" t="s">
        <v>45</v>
      </c>
      <c r="E11" s="1" t="s">
        <v>46</v>
      </c>
      <c r="F11" s="5" t="s">
        <v>47</v>
      </c>
      <c r="G11" s="1">
        <v>1982</v>
      </c>
      <c r="H11" s="1">
        <v>1983</v>
      </c>
      <c r="I11" s="1">
        <v>1998</v>
      </c>
      <c r="J11" s="1" t="s">
        <v>48</v>
      </c>
      <c r="K11" s="1" t="s">
        <v>49</v>
      </c>
      <c r="L11" s="1" t="s">
        <v>49</v>
      </c>
      <c r="M11" s="1" t="s">
        <v>66</v>
      </c>
      <c r="N11" s="1" t="s">
        <v>51</v>
      </c>
      <c r="O11" s="1" t="s">
        <v>52</v>
      </c>
      <c r="P11" s="1">
        <v>28</v>
      </c>
      <c r="Q11" s="1" t="s">
        <v>53</v>
      </c>
      <c r="S11" s="1" t="s">
        <v>54</v>
      </c>
      <c r="Z11" s="1" t="s">
        <v>55</v>
      </c>
      <c r="AA11" s="1" t="s">
        <v>56</v>
      </c>
      <c r="AB11" s="3" t="s">
        <v>57</v>
      </c>
      <c r="AC11" s="2">
        <v>738</v>
      </c>
      <c r="AD11" s="2">
        <v>774</v>
      </c>
      <c r="AE11" s="2">
        <v>47.9</v>
      </c>
      <c r="AF11" s="2">
        <f>Table1[[#This Row],[SE]]*SQRT(Table1[[#This Row],[N]])</f>
        <v>214.21531224447986</v>
      </c>
      <c r="AG11" s="2">
        <v>20</v>
      </c>
      <c r="AH11" s="2">
        <f>Table1[[#This Row],[SD]]/Table1[[#This Row],[mean]]</f>
        <v>0.29026465073777757</v>
      </c>
      <c r="AI11" s="2"/>
      <c r="AJ11" s="2"/>
      <c r="AK11" s="2"/>
      <c r="AL11" s="2"/>
      <c r="AN11" s="6" t="s">
        <v>58</v>
      </c>
      <c r="AO11" s="6" t="s">
        <v>59</v>
      </c>
    </row>
    <row r="12" spans="1:41" ht="75" x14ac:dyDescent="0.25">
      <c r="B12" s="8" t="s">
        <v>43</v>
      </c>
      <c r="C12" s="1" t="s">
        <v>44</v>
      </c>
      <c r="D12" s="1" t="s">
        <v>45</v>
      </c>
      <c r="E12" s="1" t="s">
        <v>46</v>
      </c>
      <c r="F12" s="5" t="s">
        <v>47</v>
      </c>
      <c r="G12" s="1">
        <v>1982</v>
      </c>
      <c r="H12" s="1">
        <v>1983</v>
      </c>
      <c r="I12" s="1">
        <v>1998</v>
      </c>
      <c r="J12" s="1" t="s">
        <v>48</v>
      </c>
      <c r="K12" s="1" t="s">
        <v>49</v>
      </c>
      <c r="L12" s="1" t="s">
        <v>49</v>
      </c>
      <c r="M12" s="1" t="s">
        <v>67</v>
      </c>
      <c r="N12" s="1" t="s">
        <v>51</v>
      </c>
      <c r="O12" s="1" t="s">
        <v>52</v>
      </c>
      <c r="P12" s="1">
        <v>28</v>
      </c>
      <c r="Q12" s="1" t="s">
        <v>53</v>
      </c>
      <c r="S12" s="1" t="s">
        <v>54</v>
      </c>
      <c r="Z12" s="1" t="s">
        <v>55</v>
      </c>
      <c r="AA12" s="1" t="s">
        <v>56</v>
      </c>
      <c r="AB12" s="3" t="s">
        <v>57</v>
      </c>
      <c r="AC12" s="2">
        <v>439</v>
      </c>
      <c r="AD12" s="2">
        <v>450</v>
      </c>
      <c r="AE12" s="2"/>
      <c r="AF12" s="2"/>
      <c r="AG12" s="2">
        <v>4</v>
      </c>
      <c r="AH12" s="2"/>
      <c r="AI12" s="2"/>
      <c r="AJ12" s="2"/>
      <c r="AK12" s="2"/>
      <c r="AL12" s="2"/>
      <c r="AN12" s="6" t="s">
        <v>58</v>
      </c>
      <c r="AO12" s="6" t="s">
        <v>59</v>
      </c>
    </row>
    <row r="13" spans="1:41" ht="75" x14ac:dyDescent="0.25">
      <c r="B13" s="8" t="s">
        <v>43</v>
      </c>
      <c r="C13" s="1" t="s">
        <v>44</v>
      </c>
      <c r="D13" s="1" t="s">
        <v>45</v>
      </c>
      <c r="E13" s="1" t="s">
        <v>46</v>
      </c>
      <c r="F13" s="5" t="s">
        <v>47</v>
      </c>
      <c r="G13" s="1">
        <v>1982</v>
      </c>
      <c r="H13" s="1">
        <v>1983</v>
      </c>
      <c r="I13" s="1">
        <v>1998</v>
      </c>
      <c r="J13" s="1" t="s">
        <v>48</v>
      </c>
      <c r="K13" s="1" t="s">
        <v>49</v>
      </c>
      <c r="L13" s="1" t="s">
        <v>49</v>
      </c>
      <c r="M13" s="1" t="s">
        <v>68</v>
      </c>
      <c r="N13" s="1" t="s">
        <v>51</v>
      </c>
      <c r="O13" s="1" t="s">
        <v>52</v>
      </c>
      <c r="P13" s="1">
        <v>28</v>
      </c>
      <c r="Q13" s="1" t="s">
        <v>53</v>
      </c>
      <c r="S13" s="1" t="s">
        <v>54</v>
      </c>
      <c r="Z13" s="1" t="s">
        <v>55</v>
      </c>
      <c r="AA13" s="1" t="s">
        <v>56</v>
      </c>
      <c r="AB13" s="3" t="s">
        <v>57</v>
      </c>
      <c r="AC13" s="2">
        <v>493</v>
      </c>
      <c r="AD13" s="2">
        <v>529</v>
      </c>
      <c r="AE13" s="2">
        <v>42.5</v>
      </c>
      <c r="AF13" s="2">
        <f>Table1[[#This Row],[SE]]*SQRT(Table1[[#This Row],[N]])</f>
        <v>185.25320510047865</v>
      </c>
      <c r="AG13" s="2">
        <v>19</v>
      </c>
      <c r="AH13" s="2">
        <f>Table1[[#This Row],[SD]]/Table1[[#This Row],[mean]]</f>
        <v>0.37576715030523056</v>
      </c>
      <c r="AI13" s="2"/>
      <c r="AJ13" s="2"/>
      <c r="AK13" s="2"/>
      <c r="AL13" s="2"/>
      <c r="AN13" s="6" t="s">
        <v>58</v>
      </c>
      <c r="AO13" s="6" t="s">
        <v>59</v>
      </c>
    </row>
    <row r="14" spans="1:41" ht="75" x14ac:dyDescent="0.25">
      <c r="B14" s="8" t="s">
        <v>43</v>
      </c>
      <c r="C14" s="1" t="s">
        <v>44</v>
      </c>
      <c r="D14" s="1" t="s">
        <v>45</v>
      </c>
      <c r="E14" s="1" t="s">
        <v>46</v>
      </c>
      <c r="F14" s="5" t="s">
        <v>47</v>
      </c>
      <c r="G14" s="1">
        <v>1982</v>
      </c>
      <c r="H14" s="1">
        <v>1983</v>
      </c>
      <c r="I14" s="1">
        <v>1998</v>
      </c>
      <c r="J14" s="1" t="s">
        <v>48</v>
      </c>
      <c r="K14" s="1" t="s">
        <v>49</v>
      </c>
      <c r="L14" s="1" t="s">
        <v>49</v>
      </c>
      <c r="M14" s="1" t="s">
        <v>69</v>
      </c>
      <c r="N14" s="1" t="s">
        <v>51</v>
      </c>
      <c r="O14" s="1" t="s">
        <v>52</v>
      </c>
      <c r="P14" s="1">
        <v>28</v>
      </c>
      <c r="Q14" s="1" t="s">
        <v>53</v>
      </c>
      <c r="S14" s="1" t="s">
        <v>54</v>
      </c>
      <c r="Z14" s="1" t="s">
        <v>55</v>
      </c>
      <c r="AA14" s="1" t="s">
        <v>56</v>
      </c>
      <c r="AB14" s="3" t="s">
        <v>57</v>
      </c>
      <c r="AC14" s="2">
        <v>798</v>
      </c>
      <c r="AD14" s="2">
        <v>783</v>
      </c>
      <c r="AE14" s="2">
        <v>41.1</v>
      </c>
      <c r="AF14" s="2">
        <f>Table1[[#This Row],[SE]]*SQRT(Table1[[#This Row],[N]])</f>
        <v>183.80478775048272</v>
      </c>
      <c r="AG14" s="2">
        <v>20</v>
      </c>
      <c r="AH14" s="2">
        <f>Table1[[#This Row],[SD]]/Table1[[#This Row],[mean]]</f>
        <v>0.23033181422366256</v>
      </c>
      <c r="AI14" s="2"/>
      <c r="AJ14" s="2"/>
      <c r="AK14" s="2"/>
      <c r="AL14" s="2"/>
      <c r="AN14" s="6" t="s">
        <v>58</v>
      </c>
      <c r="AO14" s="6" t="s">
        <v>59</v>
      </c>
    </row>
    <row r="15" spans="1:41" ht="75" x14ac:dyDescent="0.25">
      <c r="B15" s="8" t="s">
        <v>43</v>
      </c>
      <c r="C15" s="1" t="s">
        <v>44</v>
      </c>
      <c r="D15" s="1" t="s">
        <v>45</v>
      </c>
      <c r="E15" s="1" t="s">
        <v>46</v>
      </c>
      <c r="F15" s="5" t="s">
        <v>47</v>
      </c>
      <c r="G15" s="1">
        <v>1982</v>
      </c>
      <c r="H15" s="1">
        <v>1983</v>
      </c>
      <c r="I15" s="1">
        <v>1998</v>
      </c>
      <c r="J15" s="1" t="s">
        <v>48</v>
      </c>
      <c r="K15" s="1" t="s">
        <v>49</v>
      </c>
      <c r="L15" s="1" t="s">
        <v>49</v>
      </c>
      <c r="M15" s="1" t="s">
        <v>70</v>
      </c>
      <c r="N15" s="1" t="s">
        <v>51</v>
      </c>
      <c r="O15" s="1" t="s">
        <v>52</v>
      </c>
      <c r="P15" s="1">
        <v>28</v>
      </c>
      <c r="Q15" s="1" t="s">
        <v>53</v>
      </c>
      <c r="S15" s="1" t="s">
        <v>54</v>
      </c>
      <c r="Z15" s="1" t="s">
        <v>55</v>
      </c>
      <c r="AA15" s="1" t="s">
        <v>56</v>
      </c>
      <c r="AB15" s="3" t="s">
        <v>57</v>
      </c>
      <c r="AC15" s="2">
        <v>642</v>
      </c>
      <c r="AD15" s="2">
        <v>677</v>
      </c>
      <c r="AE15" s="2">
        <v>43.8</v>
      </c>
      <c r="AF15" s="2">
        <f>Table1[[#This Row],[SE]]*SQRT(Table1[[#This Row],[N]])</f>
        <v>195.87955482898158</v>
      </c>
      <c r="AG15" s="2">
        <v>20</v>
      </c>
      <c r="AH15" s="2">
        <f>Table1[[#This Row],[SD]]/Table1[[#This Row],[mean]]</f>
        <v>0.30510834085511152</v>
      </c>
      <c r="AI15" s="2"/>
      <c r="AJ15" s="2"/>
      <c r="AK15" s="2"/>
      <c r="AL15" s="2"/>
      <c r="AN15" s="6" t="s">
        <v>58</v>
      </c>
      <c r="AO15" s="6" t="s">
        <v>59</v>
      </c>
    </row>
    <row r="16" spans="1:41" ht="75" x14ac:dyDescent="0.25">
      <c r="B16" s="8" t="s">
        <v>43</v>
      </c>
      <c r="C16" s="1" t="s">
        <v>44</v>
      </c>
      <c r="D16" s="1" t="s">
        <v>45</v>
      </c>
      <c r="E16" s="1" t="s">
        <v>46</v>
      </c>
      <c r="F16" s="5" t="s">
        <v>47</v>
      </c>
      <c r="G16" s="1">
        <v>1982</v>
      </c>
      <c r="H16" s="1">
        <v>1983</v>
      </c>
      <c r="I16" s="1">
        <v>1998</v>
      </c>
      <c r="J16" s="1" t="s">
        <v>48</v>
      </c>
      <c r="K16" s="1" t="s">
        <v>49</v>
      </c>
      <c r="L16" s="1" t="s">
        <v>49</v>
      </c>
      <c r="M16" s="1" t="s">
        <v>71</v>
      </c>
      <c r="N16" s="1" t="s">
        <v>51</v>
      </c>
      <c r="O16" s="1" t="s">
        <v>52</v>
      </c>
      <c r="P16" s="1">
        <v>28</v>
      </c>
      <c r="Q16" s="1" t="s">
        <v>53</v>
      </c>
      <c r="S16" s="1" t="s">
        <v>54</v>
      </c>
      <c r="Z16" s="1" t="s">
        <v>55</v>
      </c>
      <c r="AA16" s="1" t="s">
        <v>56</v>
      </c>
      <c r="AB16" s="3" t="s">
        <v>57</v>
      </c>
      <c r="AC16" s="2">
        <v>742</v>
      </c>
      <c r="AD16" s="2">
        <v>759</v>
      </c>
      <c r="AE16" s="2">
        <v>46.7</v>
      </c>
      <c r="AF16" s="2">
        <f>Table1[[#This Row],[SE]]*SQRT(Table1[[#This Row],[N]])</f>
        <v>147.67836672986334</v>
      </c>
      <c r="AG16" s="2">
        <v>10</v>
      </c>
      <c r="AH16" s="2">
        <f>Table1[[#This Row],[SD]]/Table1[[#This Row],[mean]]</f>
        <v>0.19902744842299641</v>
      </c>
      <c r="AI16" s="2"/>
      <c r="AJ16" s="2"/>
      <c r="AK16" s="2"/>
      <c r="AL16" s="2"/>
      <c r="AN16" s="6" t="s">
        <v>58</v>
      </c>
      <c r="AO16" s="6" t="s">
        <v>59</v>
      </c>
    </row>
    <row r="17" spans="2:41" ht="75" x14ac:dyDescent="0.25">
      <c r="B17" s="8" t="s">
        <v>43</v>
      </c>
      <c r="C17" s="1" t="s">
        <v>44</v>
      </c>
      <c r="D17" s="1" t="s">
        <v>45</v>
      </c>
      <c r="E17" s="1" t="s">
        <v>46</v>
      </c>
      <c r="F17" s="5" t="s">
        <v>47</v>
      </c>
      <c r="G17" s="1">
        <v>1982</v>
      </c>
      <c r="H17" s="1">
        <v>1983</v>
      </c>
      <c r="I17" s="1">
        <v>1998</v>
      </c>
      <c r="J17" s="1" t="s">
        <v>48</v>
      </c>
      <c r="K17" s="1" t="s">
        <v>49</v>
      </c>
      <c r="L17" s="1" t="s">
        <v>49</v>
      </c>
      <c r="M17" s="1" t="s">
        <v>72</v>
      </c>
      <c r="N17" s="1" t="s">
        <v>51</v>
      </c>
      <c r="O17" s="1" t="s">
        <v>52</v>
      </c>
      <c r="P17" s="1">
        <v>28</v>
      </c>
      <c r="Q17" s="1" t="s">
        <v>53</v>
      </c>
      <c r="S17" s="1" t="s">
        <v>54</v>
      </c>
      <c r="Z17" s="1" t="s">
        <v>55</v>
      </c>
      <c r="AA17" s="1" t="s">
        <v>56</v>
      </c>
      <c r="AB17" s="3" t="s">
        <v>57</v>
      </c>
      <c r="AC17" s="2">
        <v>904</v>
      </c>
      <c r="AD17" s="2">
        <v>939</v>
      </c>
      <c r="AE17" s="2">
        <v>34.6</v>
      </c>
      <c r="AF17" s="2">
        <f>Table1[[#This Row],[SE]]*SQRT(Table1[[#This Row],[N]])</f>
        <v>154.73590404298545</v>
      </c>
      <c r="AG17" s="2">
        <v>20</v>
      </c>
      <c r="AH17" s="2">
        <f>Table1[[#This Row],[SD]]/Table1[[#This Row],[mean]]</f>
        <v>0.17116803544578038</v>
      </c>
      <c r="AI17" s="2"/>
      <c r="AJ17" s="2"/>
      <c r="AK17" s="2"/>
      <c r="AL17" s="2"/>
      <c r="AN17" s="6" t="s">
        <v>58</v>
      </c>
      <c r="AO17" s="6" t="s">
        <v>59</v>
      </c>
    </row>
    <row r="18" spans="2:41" ht="75" x14ac:dyDescent="0.25">
      <c r="B18" s="8" t="s">
        <v>43</v>
      </c>
      <c r="C18" s="1" t="s">
        <v>44</v>
      </c>
      <c r="D18" s="1" t="s">
        <v>45</v>
      </c>
      <c r="E18" s="1" t="s">
        <v>46</v>
      </c>
      <c r="F18" s="5" t="s">
        <v>47</v>
      </c>
      <c r="G18" s="1">
        <v>1982</v>
      </c>
      <c r="H18" s="1">
        <v>1983</v>
      </c>
      <c r="I18" s="1">
        <v>1998</v>
      </c>
      <c r="J18" s="1" t="s">
        <v>48</v>
      </c>
      <c r="K18" s="1" t="s">
        <v>49</v>
      </c>
      <c r="L18" s="1" t="s">
        <v>49</v>
      </c>
      <c r="M18" s="1" t="s">
        <v>73</v>
      </c>
      <c r="N18" s="1" t="s">
        <v>51</v>
      </c>
      <c r="O18" s="1" t="s">
        <v>52</v>
      </c>
      <c r="P18" s="1">
        <v>28</v>
      </c>
      <c r="Q18" s="1" t="s">
        <v>53</v>
      </c>
      <c r="S18" s="1" t="s">
        <v>54</v>
      </c>
      <c r="Z18" s="1" t="s">
        <v>55</v>
      </c>
      <c r="AA18" s="1" t="s">
        <v>56</v>
      </c>
      <c r="AB18" s="3" t="s">
        <v>57</v>
      </c>
      <c r="AC18" s="2">
        <v>743</v>
      </c>
      <c r="AD18" s="2">
        <v>734</v>
      </c>
      <c r="AE18" s="2">
        <v>70</v>
      </c>
      <c r="AF18" s="2">
        <f>Table1[[#This Row],[SE]]*SQRT(Table1[[#This Row],[N]])</f>
        <v>221.35943621178657</v>
      </c>
      <c r="AG18" s="2">
        <v>10</v>
      </c>
      <c r="AH18" s="2">
        <f>Table1[[#This Row],[SD]]/Table1[[#This Row],[mean]]</f>
        <v>0.29792656286916092</v>
      </c>
      <c r="AI18" s="2"/>
      <c r="AJ18" s="2"/>
      <c r="AK18" s="2"/>
      <c r="AL18" s="2"/>
      <c r="AN18" s="6" t="s">
        <v>58</v>
      </c>
      <c r="AO18" s="6" t="s">
        <v>59</v>
      </c>
    </row>
    <row r="19" spans="2:41" ht="75" x14ac:dyDescent="0.25">
      <c r="B19" s="8" t="s">
        <v>43</v>
      </c>
      <c r="C19" s="1" t="s">
        <v>44</v>
      </c>
      <c r="D19" s="1" t="s">
        <v>45</v>
      </c>
      <c r="E19" s="1" t="s">
        <v>46</v>
      </c>
      <c r="F19" s="5" t="s">
        <v>47</v>
      </c>
      <c r="G19" s="1">
        <v>1982</v>
      </c>
      <c r="H19" s="1">
        <v>1983</v>
      </c>
      <c r="I19" s="1">
        <v>1998</v>
      </c>
      <c r="J19" s="1" t="s">
        <v>48</v>
      </c>
      <c r="K19" s="1" t="s">
        <v>49</v>
      </c>
      <c r="L19" s="1" t="s">
        <v>49</v>
      </c>
      <c r="M19" s="1" t="s">
        <v>74</v>
      </c>
      <c r="N19" s="1" t="s">
        <v>51</v>
      </c>
      <c r="O19" s="1" t="s">
        <v>52</v>
      </c>
      <c r="P19" s="1">
        <v>28</v>
      </c>
      <c r="Q19" s="1" t="s">
        <v>53</v>
      </c>
      <c r="S19" s="1" t="s">
        <v>54</v>
      </c>
      <c r="Z19" s="1" t="s">
        <v>55</v>
      </c>
      <c r="AA19" s="1" t="s">
        <v>56</v>
      </c>
      <c r="AB19" s="3" t="s">
        <v>57</v>
      </c>
      <c r="AC19" s="2">
        <v>763</v>
      </c>
      <c r="AD19" s="2">
        <v>759</v>
      </c>
      <c r="AE19" s="2">
        <v>29.7</v>
      </c>
      <c r="AF19" s="2">
        <f>Table1[[#This Row],[SE]]*SQRT(Table1[[#This Row],[N]])</f>
        <v>136.10249814018843</v>
      </c>
      <c r="AG19" s="2">
        <v>21</v>
      </c>
      <c r="AH19" s="2">
        <f>Table1[[#This Row],[SD]]/Table1[[#This Row],[mean]]</f>
        <v>0.17837811027547631</v>
      </c>
      <c r="AI19" s="2"/>
      <c r="AJ19" s="2"/>
      <c r="AK19" s="2"/>
      <c r="AL19" s="2"/>
      <c r="AN19" s="6" t="s">
        <v>58</v>
      </c>
      <c r="AO19" s="6" t="s">
        <v>59</v>
      </c>
    </row>
    <row r="20" spans="2:41" ht="75" x14ac:dyDescent="0.25">
      <c r="B20" s="8" t="s">
        <v>43</v>
      </c>
      <c r="C20" s="1" t="s">
        <v>44</v>
      </c>
      <c r="D20" s="1" t="s">
        <v>45</v>
      </c>
      <c r="E20" s="1" t="s">
        <v>46</v>
      </c>
      <c r="F20" s="5" t="s">
        <v>47</v>
      </c>
      <c r="G20" s="1">
        <v>1982</v>
      </c>
      <c r="H20" s="1">
        <v>1983</v>
      </c>
      <c r="I20" s="1">
        <v>1998</v>
      </c>
      <c r="J20" s="1" t="s">
        <v>48</v>
      </c>
      <c r="K20" s="1" t="s">
        <v>49</v>
      </c>
      <c r="L20" s="1" t="s">
        <v>49</v>
      </c>
      <c r="M20" s="1" t="s">
        <v>75</v>
      </c>
      <c r="N20" s="1" t="s">
        <v>51</v>
      </c>
      <c r="O20" s="1" t="s">
        <v>52</v>
      </c>
      <c r="P20" s="1">
        <v>28</v>
      </c>
      <c r="Q20" s="1" t="s">
        <v>53</v>
      </c>
      <c r="S20" s="1" t="s">
        <v>54</v>
      </c>
      <c r="Z20" s="1" t="s">
        <v>55</v>
      </c>
      <c r="AA20" s="1" t="s">
        <v>56</v>
      </c>
      <c r="AB20" s="3" t="s">
        <v>57</v>
      </c>
      <c r="AC20" s="2">
        <v>835</v>
      </c>
      <c r="AD20" s="2">
        <v>854</v>
      </c>
      <c r="AE20" s="2">
        <v>36</v>
      </c>
      <c r="AF20" s="2">
        <f>Table1[[#This Row],[SE]]*SQRT(Table1[[#This Row],[N]])</f>
        <v>160.99689437998487</v>
      </c>
      <c r="AG20" s="2">
        <v>20</v>
      </c>
      <c r="AH20" s="2">
        <f>Table1[[#This Row],[SD]]/Table1[[#This Row],[mean]]</f>
        <v>0.19281065195207769</v>
      </c>
      <c r="AI20" s="2"/>
      <c r="AJ20" s="2"/>
      <c r="AK20" s="2"/>
      <c r="AL20" s="2"/>
      <c r="AN20" s="6" t="s">
        <v>58</v>
      </c>
      <c r="AO20" s="6" t="s">
        <v>59</v>
      </c>
    </row>
    <row r="21" spans="2:41" ht="75" x14ac:dyDescent="0.25">
      <c r="B21" s="8" t="s">
        <v>43</v>
      </c>
      <c r="C21" s="1" t="s">
        <v>44</v>
      </c>
      <c r="D21" s="1" t="s">
        <v>45</v>
      </c>
      <c r="E21" s="1" t="s">
        <v>46</v>
      </c>
      <c r="F21" s="5" t="s">
        <v>47</v>
      </c>
      <c r="G21" s="1">
        <v>1982</v>
      </c>
      <c r="H21" s="1">
        <v>1983</v>
      </c>
      <c r="I21" s="1">
        <v>1998</v>
      </c>
      <c r="J21" s="1" t="s">
        <v>48</v>
      </c>
      <c r="K21" s="1" t="s">
        <v>49</v>
      </c>
      <c r="L21" s="1" t="s">
        <v>49</v>
      </c>
      <c r="M21" s="1" t="s">
        <v>76</v>
      </c>
      <c r="N21" s="1" t="s">
        <v>51</v>
      </c>
      <c r="O21" s="1" t="s">
        <v>52</v>
      </c>
      <c r="P21" s="1">
        <v>28</v>
      </c>
      <c r="Q21" s="1" t="s">
        <v>53</v>
      </c>
      <c r="S21" s="1" t="s">
        <v>54</v>
      </c>
      <c r="Z21" s="1" t="s">
        <v>55</v>
      </c>
      <c r="AA21" s="1" t="s">
        <v>56</v>
      </c>
      <c r="AB21" s="3" t="s">
        <v>57</v>
      </c>
      <c r="AC21" s="2">
        <v>711</v>
      </c>
      <c r="AD21" s="2">
        <v>746</v>
      </c>
      <c r="AE21" s="2">
        <v>36.1</v>
      </c>
      <c r="AF21" s="2">
        <f>Table1[[#This Row],[SE]]*SQRT(Table1[[#This Row],[N]])</f>
        <v>157.35625186181835</v>
      </c>
      <c r="AG21" s="2">
        <v>19</v>
      </c>
      <c r="AH21" s="2">
        <f>Table1[[#This Row],[SD]]/Table1[[#This Row],[mean]]</f>
        <v>0.22131680993223396</v>
      </c>
      <c r="AI21" s="2"/>
      <c r="AJ21" s="2"/>
      <c r="AK21" s="2"/>
      <c r="AL21" s="2"/>
      <c r="AN21" s="6" t="s">
        <v>58</v>
      </c>
      <c r="AO21" s="6" t="s">
        <v>59</v>
      </c>
    </row>
    <row r="22" spans="2:41" ht="75" x14ac:dyDescent="0.25">
      <c r="B22" s="8" t="s">
        <v>43</v>
      </c>
      <c r="C22" s="1" t="s">
        <v>44</v>
      </c>
      <c r="D22" s="1" t="s">
        <v>45</v>
      </c>
      <c r="E22" s="1" t="s">
        <v>46</v>
      </c>
      <c r="F22" s="5" t="s">
        <v>47</v>
      </c>
      <c r="G22" s="1">
        <v>1982</v>
      </c>
      <c r="H22" s="1">
        <v>1983</v>
      </c>
      <c r="I22" s="1">
        <v>1998</v>
      </c>
      <c r="J22" s="1" t="s">
        <v>48</v>
      </c>
      <c r="K22" s="1" t="s">
        <v>49</v>
      </c>
      <c r="L22" s="1" t="s">
        <v>49</v>
      </c>
      <c r="M22" s="1" t="s">
        <v>77</v>
      </c>
      <c r="N22" s="1" t="s">
        <v>51</v>
      </c>
      <c r="O22" s="1" t="s">
        <v>52</v>
      </c>
      <c r="P22" s="1">
        <v>28</v>
      </c>
      <c r="Q22" s="1" t="s">
        <v>53</v>
      </c>
      <c r="S22" s="1" t="s">
        <v>54</v>
      </c>
      <c r="Z22" s="1" t="s">
        <v>55</v>
      </c>
      <c r="AA22" s="1" t="s">
        <v>56</v>
      </c>
      <c r="AB22" s="3" t="s">
        <v>57</v>
      </c>
      <c r="AC22" s="2">
        <v>765</v>
      </c>
      <c r="AD22" s="2">
        <v>775</v>
      </c>
      <c r="AE22" s="2">
        <v>23.9</v>
      </c>
      <c r="AF22" s="2">
        <f>Table1[[#This Row],[SE]]*SQRT(Table1[[#This Row],[N]])</f>
        <v>106.88404932448995</v>
      </c>
      <c r="AG22" s="2">
        <v>20</v>
      </c>
      <c r="AH22" s="2">
        <f>Table1[[#This Row],[SD]]/Table1[[#This Row],[mean]]</f>
        <v>0.13971771153528098</v>
      </c>
      <c r="AI22" s="2"/>
      <c r="AJ22" s="2"/>
      <c r="AK22" s="2"/>
      <c r="AL22" s="2"/>
      <c r="AN22" s="6" t="s">
        <v>58</v>
      </c>
      <c r="AO22" s="6" t="s">
        <v>59</v>
      </c>
    </row>
    <row r="23" spans="2:41" ht="75" x14ac:dyDescent="0.25">
      <c r="B23" s="8" t="s">
        <v>43</v>
      </c>
      <c r="C23" s="1" t="s">
        <v>44</v>
      </c>
      <c r="D23" s="1" t="s">
        <v>45</v>
      </c>
      <c r="E23" s="1" t="s">
        <v>46</v>
      </c>
      <c r="F23" s="5" t="s">
        <v>47</v>
      </c>
      <c r="G23" s="1">
        <v>1982</v>
      </c>
      <c r="H23" s="1">
        <v>1983</v>
      </c>
      <c r="I23" s="1">
        <v>1998</v>
      </c>
      <c r="J23" s="1" t="s">
        <v>48</v>
      </c>
      <c r="K23" s="1" t="s">
        <v>49</v>
      </c>
      <c r="L23" s="1" t="s">
        <v>49</v>
      </c>
      <c r="M23" s="1" t="s">
        <v>78</v>
      </c>
      <c r="N23" s="1" t="s">
        <v>51</v>
      </c>
      <c r="O23" s="1" t="s">
        <v>52</v>
      </c>
      <c r="P23" s="1">
        <v>28</v>
      </c>
      <c r="Q23" s="1" t="s">
        <v>53</v>
      </c>
      <c r="S23" s="1" t="s">
        <v>54</v>
      </c>
      <c r="Z23" s="1" t="s">
        <v>55</v>
      </c>
      <c r="AA23" s="1" t="s">
        <v>56</v>
      </c>
      <c r="AB23" s="3" t="s">
        <v>57</v>
      </c>
      <c r="AC23" s="2">
        <v>703</v>
      </c>
      <c r="AD23" s="2">
        <v>746</v>
      </c>
      <c r="AE23" s="2">
        <v>25.5</v>
      </c>
      <c r="AF23" s="2">
        <f>Table1[[#This Row],[SE]]*SQRT(Table1[[#This Row],[N]])</f>
        <v>116.85568022137392</v>
      </c>
      <c r="AG23" s="2">
        <v>21</v>
      </c>
      <c r="AH23" s="2">
        <f>Table1[[#This Row],[SD]]/Table1[[#This Row],[mean]]</f>
        <v>0.16622429618972107</v>
      </c>
      <c r="AI23" s="2"/>
      <c r="AJ23" s="2"/>
      <c r="AK23" s="2"/>
      <c r="AL23" s="2"/>
      <c r="AN23" s="6" t="s">
        <v>58</v>
      </c>
      <c r="AO23" s="6" t="s">
        <v>59</v>
      </c>
    </row>
    <row r="24" spans="2:41" ht="75" x14ac:dyDescent="0.25">
      <c r="B24" s="8" t="s">
        <v>43</v>
      </c>
      <c r="C24" s="1" t="s">
        <v>44</v>
      </c>
      <c r="D24" s="1" t="s">
        <v>45</v>
      </c>
      <c r="E24" s="1" t="s">
        <v>46</v>
      </c>
      <c r="F24" s="5" t="s">
        <v>47</v>
      </c>
      <c r="G24" s="1">
        <v>1982</v>
      </c>
      <c r="H24" s="1">
        <v>1983</v>
      </c>
      <c r="I24" s="1">
        <v>1998</v>
      </c>
      <c r="J24" s="1" t="s">
        <v>48</v>
      </c>
      <c r="K24" s="1" t="s">
        <v>49</v>
      </c>
      <c r="L24" s="1" t="s">
        <v>49</v>
      </c>
      <c r="M24" s="1" t="s">
        <v>79</v>
      </c>
      <c r="N24" s="1" t="s">
        <v>51</v>
      </c>
      <c r="O24" s="1" t="s">
        <v>52</v>
      </c>
      <c r="P24" s="1">
        <v>28</v>
      </c>
      <c r="Q24" s="1" t="s">
        <v>53</v>
      </c>
      <c r="S24" s="1" t="s">
        <v>54</v>
      </c>
      <c r="Z24" s="1" t="s">
        <v>55</v>
      </c>
      <c r="AA24" s="1" t="s">
        <v>56</v>
      </c>
      <c r="AB24" s="3" t="s">
        <v>57</v>
      </c>
      <c r="AC24" s="2">
        <v>737</v>
      </c>
      <c r="AD24" s="2">
        <v>733</v>
      </c>
      <c r="AE24" s="2">
        <v>37.9</v>
      </c>
      <c r="AF24" s="2">
        <f>Table1[[#This Row],[SE]]*SQRT(Table1[[#This Row],[N]])</f>
        <v>169.49395269448405</v>
      </c>
      <c r="AG24" s="2">
        <v>20</v>
      </c>
      <c r="AH24" s="2">
        <f>Table1[[#This Row],[SD]]/Table1[[#This Row],[mean]]</f>
        <v>0.22997822617976127</v>
      </c>
      <c r="AI24" s="2"/>
      <c r="AJ24" s="2"/>
      <c r="AK24" s="2"/>
      <c r="AL24" s="2"/>
      <c r="AN24" s="6" t="s">
        <v>58</v>
      </c>
      <c r="AO24" s="6" t="s">
        <v>59</v>
      </c>
    </row>
    <row r="25" spans="2:41" ht="75" x14ac:dyDescent="0.25">
      <c r="B25" s="8" t="s">
        <v>43</v>
      </c>
      <c r="C25" s="1" t="s">
        <v>44</v>
      </c>
      <c r="D25" s="1" t="s">
        <v>45</v>
      </c>
      <c r="E25" s="1" t="s">
        <v>46</v>
      </c>
      <c r="F25" s="5" t="s">
        <v>47</v>
      </c>
      <c r="G25" s="1">
        <v>1982</v>
      </c>
      <c r="H25" s="1">
        <v>1983</v>
      </c>
      <c r="I25" s="1">
        <v>1998</v>
      </c>
      <c r="J25" s="1" t="s">
        <v>48</v>
      </c>
      <c r="K25" s="1" t="s">
        <v>49</v>
      </c>
      <c r="L25" s="1" t="s">
        <v>49</v>
      </c>
      <c r="M25" s="1" t="s">
        <v>80</v>
      </c>
      <c r="N25" s="1" t="s">
        <v>51</v>
      </c>
      <c r="O25" s="1" t="s">
        <v>52</v>
      </c>
      <c r="P25" s="1">
        <v>28</v>
      </c>
      <c r="Q25" s="1" t="s">
        <v>53</v>
      </c>
      <c r="S25" s="1" t="s">
        <v>54</v>
      </c>
      <c r="Z25" s="1" t="s">
        <v>55</v>
      </c>
      <c r="AA25" s="1" t="s">
        <v>56</v>
      </c>
      <c r="AB25" s="3" t="s">
        <v>57</v>
      </c>
      <c r="AC25" s="2">
        <v>577</v>
      </c>
      <c r="AD25" s="2">
        <v>501</v>
      </c>
      <c r="AE25" s="2">
        <v>45.3</v>
      </c>
      <c r="AF25" s="2">
        <f>Table1[[#This Row],[SE]]*SQRT(Table1[[#This Row],[N]])</f>
        <v>143.25117800562759</v>
      </c>
      <c r="AG25" s="2">
        <v>10</v>
      </c>
      <c r="AH25" s="2">
        <f>Table1[[#This Row],[SD]]/Table1[[#This Row],[mean]]</f>
        <v>0.24826893935117433</v>
      </c>
      <c r="AI25" s="2"/>
      <c r="AJ25" s="2"/>
      <c r="AK25" s="2"/>
      <c r="AL25" s="2"/>
      <c r="AN25" s="6" t="s">
        <v>58</v>
      </c>
      <c r="AO25" s="6" t="s">
        <v>59</v>
      </c>
    </row>
    <row r="26" spans="2:41" ht="75" x14ac:dyDescent="0.25">
      <c r="B26" s="8" t="s">
        <v>43</v>
      </c>
      <c r="C26" s="1" t="s">
        <v>44</v>
      </c>
      <c r="D26" s="1" t="s">
        <v>45</v>
      </c>
      <c r="E26" s="1" t="s">
        <v>46</v>
      </c>
      <c r="F26" s="5" t="s">
        <v>47</v>
      </c>
      <c r="G26" s="1">
        <v>1982</v>
      </c>
      <c r="H26" s="1">
        <v>1983</v>
      </c>
      <c r="I26" s="1">
        <v>1998</v>
      </c>
      <c r="J26" s="1" t="s">
        <v>48</v>
      </c>
      <c r="K26" s="1" t="s">
        <v>49</v>
      </c>
      <c r="L26" s="1" t="s">
        <v>49</v>
      </c>
      <c r="M26" s="1" t="s">
        <v>81</v>
      </c>
      <c r="N26" s="1" t="s">
        <v>51</v>
      </c>
      <c r="O26" s="1" t="s">
        <v>52</v>
      </c>
      <c r="P26" s="1">
        <v>28</v>
      </c>
      <c r="Q26" s="1" t="s">
        <v>53</v>
      </c>
      <c r="S26" s="1" t="s">
        <v>54</v>
      </c>
      <c r="Z26" s="1" t="s">
        <v>55</v>
      </c>
      <c r="AA26" s="1" t="s">
        <v>56</v>
      </c>
      <c r="AB26" s="3" t="s">
        <v>57</v>
      </c>
      <c r="AC26" s="2">
        <v>440</v>
      </c>
      <c r="AD26" s="2">
        <v>451</v>
      </c>
      <c r="AE26" s="2">
        <v>54.6</v>
      </c>
      <c r="AF26" s="2">
        <f>Table1[[#This Row],[SE]]*SQRT(Table1[[#This Row],[N]])</f>
        <v>244.17862314297705</v>
      </c>
      <c r="AG26" s="2">
        <v>20</v>
      </c>
      <c r="AH26" s="2">
        <f>Table1[[#This Row],[SD]]/Table1[[#This Row],[mean]]</f>
        <v>0.55495141623403876</v>
      </c>
      <c r="AI26" s="2"/>
      <c r="AJ26" s="2"/>
      <c r="AK26" s="2"/>
      <c r="AL26" s="2"/>
      <c r="AN26" s="6" t="s">
        <v>58</v>
      </c>
      <c r="AO26" s="6" t="s">
        <v>59</v>
      </c>
    </row>
    <row r="27" spans="2:41" ht="55.5" customHeight="1" x14ac:dyDescent="0.25">
      <c r="B27" s="8" t="s">
        <v>82</v>
      </c>
      <c r="C27" s="1" t="s">
        <v>83</v>
      </c>
      <c r="D27" s="1" t="s">
        <v>84</v>
      </c>
      <c r="E27" s="1" t="s">
        <v>85</v>
      </c>
      <c r="F27" s="5" t="s">
        <v>86</v>
      </c>
      <c r="I27" s="1">
        <v>2008</v>
      </c>
      <c r="J27" s="1" t="s">
        <v>48</v>
      </c>
      <c r="K27" s="1" t="s">
        <v>49</v>
      </c>
      <c r="L27" s="1" t="s">
        <v>49</v>
      </c>
      <c r="M27" s="1" t="s">
        <v>87</v>
      </c>
      <c r="N27" s="1" t="s">
        <v>51</v>
      </c>
      <c r="O27" s="1" t="s">
        <v>52</v>
      </c>
      <c r="P27" s="1">
        <v>28</v>
      </c>
      <c r="Q27" s="1" t="s">
        <v>53</v>
      </c>
      <c r="S27" s="1" t="s">
        <v>54</v>
      </c>
      <c r="T27" s="1" t="s">
        <v>88</v>
      </c>
      <c r="U27" s="1" t="s">
        <v>89</v>
      </c>
      <c r="Z27" s="1" t="s">
        <v>55</v>
      </c>
      <c r="AA27" s="1" t="s">
        <v>55</v>
      </c>
      <c r="AB27" s="4" t="s">
        <v>90</v>
      </c>
      <c r="AC27" s="2">
        <v>736</v>
      </c>
      <c r="AD27" s="2">
        <v>704</v>
      </c>
      <c r="AE27" s="2"/>
      <c r="AF27" s="2"/>
      <c r="AG27" s="2">
        <v>12</v>
      </c>
      <c r="AH27" s="2"/>
      <c r="AI27" s="2"/>
      <c r="AJ27" s="2"/>
      <c r="AK27" s="2"/>
      <c r="AL27" s="2"/>
      <c r="AM27" s="1" t="s">
        <v>91</v>
      </c>
      <c r="AN27" s="6" t="s">
        <v>92</v>
      </c>
      <c r="AO27" s="6" t="s">
        <v>93</v>
      </c>
    </row>
    <row r="28" spans="2:41" ht="45" x14ac:dyDescent="0.25">
      <c r="B28" s="8" t="s">
        <v>82</v>
      </c>
      <c r="C28" s="1" t="s">
        <v>83</v>
      </c>
      <c r="D28" s="1" t="s">
        <v>84</v>
      </c>
      <c r="E28" s="1" t="s">
        <v>85</v>
      </c>
      <c r="F28" s="5" t="s">
        <v>86</v>
      </c>
      <c r="I28" s="1">
        <v>2008</v>
      </c>
      <c r="J28" s="1" t="s">
        <v>48</v>
      </c>
      <c r="K28" s="1" t="s">
        <v>49</v>
      </c>
      <c r="L28" s="1" t="s">
        <v>49</v>
      </c>
      <c r="M28" s="1" t="s">
        <v>87</v>
      </c>
      <c r="N28" s="1" t="s">
        <v>94</v>
      </c>
      <c r="O28" s="1" t="s">
        <v>52</v>
      </c>
      <c r="P28" s="1">
        <v>28</v>
      </c>
      <c r="Q28" s="1" t="s">
        <v>53</v>
      </c>
      <c r="S28" s="1" t="s">
        <v>54</v>
      </c>
      <c r="T28" s="1" t="s">
        <v>88</v>
      </c>
      <c r="U28" s="1" t="s">
        <v>89</v>
      </c>
      <c r="Z28" s="1" t="s">
        <v>55</v>
      </c>
      <c r="AA28" s="1" t="s">
        <v>55</v>
      </c>
      <c r="AB28" s="4" t="s">
        <v>95</v>
      </c>
      <c r="AC28" s="2">
        <v>757</v>
      </c>
      <c r="AD28" s="2">
        <v>781</v>
      </c>
      <c r="AE28" s="2"/>
      <c r="AF28" s="2"/>
      <c r="AG28" s="2">
        <v>12</v>
      </c>
      <c r="AH28" s="2"/>
      <c r="AI28" s="2"/>
      <c r="AJ28" s="2"/>
      <c r="AK28" s="2"/>
      <c r="AL28" s="2"/>
      <c r="AN28" s="6" t="s">
        <v>92</v>
      </c>
      <c r="AO28" s="6" t="s">
        <v>93</v>
      </c>
    </row>
    <row r="29" spans="2:41" ht="45" x14ac:dyDescent="0.25">
      <c r="B29" s="8" t="s">
        <v>82</v>
      </c>
      <c r="C29" s="1" t="s">
        <v>83</v>
      </c>
      <c r="D29" s="1" t="s">
        <v>84</v>
      </c>
      <c r="E29" s="1" t="s">
        <v>85</v>
      </c>
      <c r="F29" s="5" t="s">
        <v>86</v>
      </c>
      <c r="I29" s="1">
        <v>2008</v>
      </c>
      <c r="J29" s="1" t="s">
        <v>48</v>
      </c>
      <c r="K29" s="1" t="s">
        <v>49</v>
      </c>
      <c r="L29" s="1" t="s">
        <v>49</v>
      </c>
      <c r="M29" s="1" t="s">
        <v>96</v>
      </c>
      <c r="N29" s="1" t="s">
        <v>51</v>
      </c>
      <c r="O29" s="1" t="s">
        <v>52</v>
      </c>
      <c r="P29" s="1">
        <v>28</v>
      </c>
      <c r="Q29" s="1" t="s">
        <v>53</v>
      </c>
      <c r="S29" s="1" t="s">
        <v>54</v>
      </c>
      <c r="T29" s="1" t="s">
        <v>88</v>
      </c>
      <c r="U29" s="1" t="s">
        <v>89</v>
      </c>
      <c r="Z29" s="1" t="s">
        <v>55</v>
      </c>
      <c r="AA29" s="1" t="s">
        <v>55</v>
      </c>
      <c r="AB29" s="4" t="s">
        <v>90</v>
      </c>
      <c r="AC29" s="2">
        <v>589</v>
      </c>
      <c r="AD29" s="2">
        <v>645</v>
      </c>
      <c r="AE29" s="2"/>
      <c r="AF29" s="2"/>
      <c r="AG29" s="2">
        <v>12</v>
      </c>
      <c r="AH29" s="2"/>
      <c r="AI29" s="2"/>
      <c r="AJ29" s="2"/>
      <c r="AK29" s="2"/>
      <c r="AL29" s="2"/>
      <c r="AN29" s="6" t="s">
        <v>92</v>
      </c>
      <c r="AO29" s="6" t="s">
        <v>93</v>
      </c>
    </row>
    <row r="30" spans="2:41" ht="45" x14ac:dyDescent="0.25">
      <c r="B30" s="8" t="s">
        <v>82</v>
      </c>
      <c r="C30" s="1" t="s">
        <v>83</v>
      </c>
      <c r="D30" s="1" t="s">
        <v>84</v>
      </c>
      <c r="E30" s="1" t="s">
        <v>85</v>
      </c>
      <c r="F30" s="5" t="s">
        <v>86</v>
      </c>
      <c r="I30" s="1">
        <v>2008</v>
      </c>
      <c r="J30" s="1" t="s">
        <v>48</v>
      </c>
      <c r="K30" s="1" t="s">
        <v>49</v>
      </c>
      <c r="L30" s="1" t="s">
        <v>49</v>
      </c>
      <c r="M30" s="1" t="s">
        <v>96</v>
      </c>
      <c r="N30" s="1" t="s">
        <v>94</v>
      </c>
      <c r="O30" s="1" t="s">
        <v>52</v>
      </c>
      <c r="P30" s="1">
        <v>28</v>
      </c>
      <c r="Q30" s="1" t="s">
        <v>53</v>
      </c>
      <c r="S30" s="1" t="s">
        <v>54</v>
      </c>
      <c r="T30" s="1" t="s">
        <v>88</v>
      </c>
      <c r="U30" s="1" t="s">
        <v>89</v>
      </c>
      <c r="Z30" s="1" t="s">
        <v>55</v>
      </c>
      <c r="AA30" s="1" t="s">
        <v>55</v>
      </c>
      <c r="AB30" s="4" t="s">
        <v>95</v>
      </c>
      <c r="AC30" s="2">
        <v>674</v>
      </c>
      <c r="AD30" s="2">
        <v>673</v>
      </c>
      <c r="AE30" s="2"/>
      <c r="AF30" s="2"/>
      <c r="AG30" s="2">
        <v>12</v>
      </c>
      <c r="AH30" s="2"/>
      <c r="AI30" s="2"/>
      <c r="AJ30" s="2"/>
      <c r="AK30" s="2"/>
      <c r="AL30" s="2"/>
      <c r="AN30" s="6" t="s">
        <v>92</v>
      </c>
      <c r="AO30" s="6" t="s">
        <v>93</v>
      </c>
    </row>
    <row r="31" spans="2:41" ht="45" x14ac:dyDescent="0.25">
      <c r="B31" s="8" t="s">
        <v>82</v>
      </c>
      <c r="C31" s="1" t="s">
        <v>83</v>
      </c>
      <c r="D31" s="1" t="s">
        <v>84</v>
      </c>
      <c r="E31" s="1" t="s">
        <v>85</v>
      </c>
      <c r="F31" s="5" t="s">
        <v>86</v>
      </c>
      <c r="I31" s="1">
        <v>2008</v>
      </c>
      <c r="J31" s="1" t="s">
        <v>48</v>
      </c>
      <c r="K31" s="1" t="s">
        <v>49</v>
      </c>
      <c r="L31" s="1" t="s">
        <v>49</v>
      </c>
      <c r="M31" s="1" t="s">
        <v>60</v>
      </c>
      <c r="N31" s="1" t="s">
        <v>51</v>
      </c>
      <c r="O31" s="1" t="s">
        <v>52</v>
      </c>
      <c r="P31" s="1">
        <v>28</v>
      </c>
      <c r="Q31" s="1" t="s">
        <v>53</v>
      </c>
      <c r="S31" s="1" t="s">
        <v>54</v>
      </c>
      <c r="T31" s="1" t="s">
        <v>88</v>
      </c>
      <c r="U31" s="1" t="s">
        <v>89</v>
      </c>
      <c r="Z31" s="1" t="s">
        <v>55</v>
      </c>
      <c r="AA31" s="1" t="s">
        <v>55</v>
      </c>
      <c r="AB31" s="4" t="s">
        <v>90</v>
      </c>
      <c r="AC31" s="2">
        <v>481</v>
      </c>
      <c r="AD31" s="2">
        <v>463</v>
      </c>
      <c r="AE31" s="2"/>
      <c r="AF31" s="2"/>
      <c r="AG31" s="2">
        <v>12</v>
      </c>
      <c r="AH31" s="2"/>
      <c r="AI31" s="2"/>
      <c r="AJ31" s="2"/>
      <c r="AK31" s="2"/>
      <c r="AL31" s="2"/>
      <c r="AN31" s="6" t="s">
        <v>92</v>
      </c>
      <c r="AO31" s="6" t="s">
        <v>93</v>
      </c>
    </row>
    <row r="32" spans="2:41" ht="45" x14ac:dyDescent="0.25">
      <c r="B32" s="8" t="s">
        <v>82</v>
      </c>
      <c r="C32" s="1" t="s">
        <v>83</v>
      </c>
      <c r="D32" s="1" t="s">
        <v>84</v>
      </c>
      <c r="E32" s="1" t="s">
        <v>85</v>
      </c>
      <c r="F32" s="5" t="s">
        <v>86</v>
      </c>
      <c r="I32" s="1">
        <v>2008</v>
      </c>
      <c r="J32" s="1" t="s">
        <v>48</v>
      </c>
      <c r="K32" s="1" t="s">
        <v>49</v>
      </c>
      <c r="L32" s="1" t="s">
        <v>49</v>
      </c>
      <c r="M32" s="1" t="s">
        <v>60</v>
      </c>
      <c r="N32" s="1" t="s">
        <v>94</v>
      </c>
      <c r="O32" s="1" t="s">
        <v>52</v>
      </c>
      <c r="P32" s="1">
        <v>28</v>
      </c>
      <c r="Q32" s="1" t="s">
        <v>53</v>
      </c>
      <c r="S32" s="1" t="s">
        <v>54</v>
      </c>
      <c r="T32" s="1" t="s">
        <v>88</v>
      </c>
      <c r="U32" s="1" t="s">
        <v>89</v>
      </c>
      <c r="Z32" s="1" t="s">
        <v>55</v>
      </c>
      <c r="AA32" s="1" t="s">
        <v>55</v>
      </c>
      <c r="AB32" s="4" t="s">
        <v>95</v>
      </c>
      <c r="AC32" s="2">
        <v>748</v>
      </c>
      <c r="AD32" s="2">
        <v>769</v>
      </c>
      <c r="AE32" s="2"/>
      <c r="AF32" s="2"/>
      <c r="AG32" s="2">
        <v>12</v>
      </c>
      <c r="AH32" s="2"/>
      <c r="AI32" s="2"/>
      <c r="AJ32" s="2"/>
      <c r="AK32" s="2"/>
      <c r="AL32" s="2"/>
      <c r="AN32" s="6" t="s">
        <v>92</v>
      </c>
      <c r="AO32" s="6" t="s">
        <v>93</v>
      </c>
    </row>
    <row r="33" spans="2:41" ht="150" customHeight="1" x14ac:dyDescent="0.25">
      <c r="B33" s="8" t="s">
        <v>82</v>
      </c>
      <c r="C33" s="1" t="s">
        <v>83</v>
      </c>
      <c r="D33" s="1" t="s">
        <v>84</v>
      </c>
      <c r="E33" s="1" t="s">
        <v>85</v>
      </c>
      <c r="F33" s="5" t="s">
        <v>86</v>
      </c>
      <c r="I33" s="1">
        <v>2008</v>
      </c>
      <c r="J33" s="1" t="s">
        <v>48</v>
      </c>
      <c r="K33" s="1" t="s">
        <v>49</v>
      </c>
      <c r="L33" s="1" t="s">
        <v>49</v>
      </c>
      <c r="M33" s="1" t="s">
        <v>62</v>
      </c>
      <c r="N33" s="1" t="s">
        <v>51</v>
      </c>
      <c r="O33" s="1" t="s">
        <v>52</v>
      </c>
      <c r="P33" s="1">
        <v>28</v>
      </c>
      <c r="Q33" s="1" t="s">
        <v>53</v>
      </c>
      <c r="S33" s="1" t="s">
        <v>54</v>
      </c>
      <c r="T33" s="1" t="s">
        <v>88</v>
      </c>
      <c r="U33" s="1" t="s">
        <v>89</v>
      </c>
      <c r="Z33" s="1" t="s">
        <v>55</v>
      </c>
      <c r="AA33" s="1" t="s">
        <v>55</v>
      </c>
      <c r="AB33" s="4" t="s">
        <v>90</v>
      </c>
      <c r="AC33" s="2">
        <v>671</v>
      </c>
      <c r="AD33" s="2">
        <v>717</v>
      </c>
      <c r="AE33" s="2"/>
      <c r="AF33" s="2"/>
      <c r="AG33" s="2">
        <v>12</v>
      </c>
      <c r="AH33" s="2"/>
      <c r="AI33" s="2"/>
      <c r="AJ33" s="2"/>
      <c r="AK33" s="2"/>
      <c r="AL33" s="2"/>
      <c r="AN33" s="6" t="s">
        <v>92</v>
      </c>
      <c r="AO33" s="6" t="s">
        <v>93</v>
      </c>
    </row>
    <row r="34" spans="2:41" ht="45" x14ac:dyDescent="0.25">
      <c r="B34" s="8" t="s">
        <v>82</v>
      </c>
      <c r="C34" s="1" t="s">
        <v>83</v>
      </c>
      <c r="D34" s="1" t="s">
        <v>84</v>
      </c>
      <c r="E34" s="1" t="s">
        <v>85</v>
      </c>
      <c r="F34" s="5" t="s">
        <v>86</v>
      </c>
      <c r="I34" s="1">
        <v>2008</v>
      </c>
      <c r="J34" s="1" t="s">
        <v>48</v>
      </c>
      <c r="K34" s="1" t="s">
        <v>49</v>
      </c>
      <c r="L34" s="1" t="s">
        <v>49</v>
      </c>
      <c r="M34" s="1" t="s">
        <v>62</v>
      </c>
      <c r="N34" s="1" t="s">
        <v>94</v>
      </c>
      <c r="O34" s="1" t="s">
        <v>52</v>
      </c>
      <c r="P34" s="1">
        <v>28</v>
      </c>
      <c r="Q34" s="1" t="s">
        <v>53</v>
      </c>
      <c r="S34" s="1" t="s">
        <v>54</v>
      </c>
      <c r="T34" s="1" t="s">
        <v>88</v>
      </c>
      <c r="U34" s="1" t="s">
        <v>89</v>
      </c>
      <c r="Z34" s="1" t="s">
        <v>55</v>
      </c>
      <c r="AA34" s="1" t="s">
        <v>55</v>
      </c>
      <c r="AB34" s="4" t="s">
        <v>95</v>
      </c>
      <c r="AC34" s="2">
        <v>710</v>
      </c>
      <c r="AD34" s="2">
        <v>704</v>
      </c>
      <c r="AE34" s="2"/>
      <c r="AF34" s="2"/>
      <c r="AG34" s="2">
        <v>12</v>
      </c>
      <c r="AH34" s="2"/>
      <c r="AI34" s="2"/>
      <c r="AJ34" s="2"/>
      <c r="AK34" s="2"/>
      <c r="AL34" s="2"/>
      <c r="AN34" s="6" t="s">
        <v>92</v>
      </c>
      <c r="AO34" s="6" t="s">
        <v>93</v>
      </c>
    </row>
    <row r="35" spans="2:41" ht="45" x14ac:dyDescent="0.25">
      <c r="B35" s="8" t="s">
        <v>82</v>
      </c>
      <c r="C35" s="1" t="s">
        <v>83</v>
      </c>
      <c r="D35" s="1" t="s">
        <v>84</v>
      </c>
      <c r="E35" s="1" t="s">
        <v>85</v>
      </c>
      <c r="F35" s="5" t="s">
        <v>86</v>
      </c>
      <c r="I35" s="1">
        <v>2008</v>
      </c>
      <c r="J35" s="1" t="s">
        <v>48</v>
      </c>
      <c r="K35" s="1" t="s">
        <v>49</v>
      </c>
      <c r="L35" s="1" t="s">
        <v>49</v>
      </c>
      <c r="M35" s="1" t="s">
        <v>63</v>
      </c>
      <c r="N35" s="1" t="s">
        <v>51</v>
      </c>
      <c r="O35" s="1" t="s">
        <v>52</v>
      </c>
      <c r="P35" s="1">
        <v>28</v>
      </c>
      <c r="Q35" s="1" t="s">
        <v>53</v>
      </c>
      <c r="S35" s="1" t="s">
        <v>54</v>
      </c>
      <c r="T35" s="1" t="s">
        <v>88</v>
      </c>
      <c r="U35" s="1" t="s">
        <v>89</v>
      </c>
      <c r="Z35" s="1" t="s">
        <v>55</v>
      </c>
      <c r="AA35" s="1" t="s">
        <v>55</v>
      </c>
      <c r="AB35" s="4" t="s">
        <v>90</v>
      </c>
      <c r="AC35" s="2">
        <v>612</v>
      </c>
      <c r="AD35" s="2">
        <v>618</v>
      </c>
      <c r="AE35" s="2"/>
      <c r="AF35" s="2"/>
      <c r="AG35" s="2">
        <v>12</v>
      </c>
      <c r="AH35" s="2"/>
      <c r="AI35" s="2"/>
      <c r="AJ35" s="2"/>
      <c r="AK35" s="2"/>
      <c r="AL35" s="2"/>
      <c r="AN35" s="6" t="s">
        <v>92</v>
      </c>
      <c r="AO35" s="6" t="s">
        <v>93</v>
      </c>
    </row>
    <row r="36" spans="2:41" ht="45" x14ac:dyDescent="0.25">
      <c r="B36" s="8" t="s">
        <v>82</v>
      </c>
      <c r="C36" s="1" t="s">
        <v>83</v>
      </c>
      <c r="D36" s="1" t="s">
        <v>84</v>
      </c>
      <c r="E36" s="1" t="s">
        <v>85</v>
      </c>
      <c r="F36" s="5" t="s">
        <v>86</v>
      </c>
      <c r="I36" s="1">
        <v>2008</v>
      </c>
      <c r="J36" s="1" t="s">
        <v>48</v>
      </c>
      <c r="K36" s="1" t="s">
        <v>49</v>
      </c>
      <c r="L36" s="1" t="s">
        <v>49</v>
      </c>
      <c r="M36" s="1" t="s">
        <v>63</v>
      </c>
      <c r="N36" s="1" t="s">
        <v>94</v>
      </c>
      <c r="O36" s="1" t="s">
        <v>52</v>
      </c>
      <c r="P36" s="1">
        <v>28</v>
      </c>
      <c r="Q36" s="1" t="s">
        <v>53</v>
      </c>
      <c r="S36" s="1" t="s">
        <v>54</v>
      </c>
      <c r="T36" s="1" t="s">
        <v>88</v>
      </c>
      <c r="U36" s="1" t="s">
        <v>89</v>
      </c>
      <c r="Z36" s="1" t="s">
        <v>55</v>
      </c>
      <c r="AA36" s="1" t="s">
        <v>55</v>
      </c>
      <c r="AB36" s="4" t="s">
        <v>95</v>
      </c>
      <c r="AC36" s="2">
        <v>691</v>
      </c>
      <c r="AD36" s="2">
        <v>722</v>
      </c>
      <c r="AE36" s="2"/>
      <c r="AF36" s="2"/>
      <c r="AG36" s="2">
        <v>12</v>
      </c>
      <c r="AH36" s="2"/>
      <c r="AI36" s="2"/>
      <c r="AJ36" s="2"/>
      <c r="AK36" s="2"/>
      <c r="AL36" s="2"/>
      <c r="AN36" s="6" t="s">
        <v>92</v>
      </c>
      <c r="AO36" s="6" t="s">
        <v>93</v>
      </c>
    </row>
    <row r="37" spans="2:41" ht="45" x14ac:dyDescent="0.25">
      <c r="B37" s="8" t="s">
        <v>82</v>
      </c>
      <c r="C37" s="1" t="s">
        <v>83</v>
      </c>
      <c r="D37" s="1" t="s">
        <v>84</v>
      </c>
      <c r="E37" s="1" t="s">
        <v>85</v>
      </c>
      <c r="F37" s="5" t="s">
        <v>86</v>
      </c>
      <c r="I37" s="1">
        <v>2008</v>
      </c>
      <c r="J37" s="1" t="s">
        <v>48</v>
      </c>
      <c r="K37" s="1" t="s">
        <v>49</v>
      </c>
      <c r="L37" s="1" t="s">
        <v>49</v>
      </c>
      <c r="M37" s="1" t="s">
        <v>65</v>
      </c>
      <c r="N37" s="1" t="s">
        <v>51</v>
      </c>
      <c r="O37" s="1" t="s">
        <v>52</v>
      </c>
      <c r="P37" s="1">
        <v>28</v>
      </c>
      <c r="Q37" s="1" t="s">
        <v>53</v>
      </c>
      <c r="S37" s="1" t="s">
        <v>54</v>
      </c>
      <c r="T37" s="1" t="s">
        <v>88</v>
      </c>
      <c r="U37" s="1" t="s">
        <v>89</v>
      </c>
      <c r="Z37" s="1" t="s">
        <v>55</v>
      </c>
      <c r="AA37" s="1" t="s">
        <v>55</v>
      </c>
      <c r="AB37" s="4" t="s">
        <v>90</v>
      </c>
      <c r="AC37" s="2">
        <v>789</v>
      </c>
      <c r="AD37" s="2">
        <v>797</v>
      </c>
      <c r="AE37" s="2"/>
      <c r="AF37" s="2"/>
      <c r="AG37" s="2">
        <v>12</v>
      </c>
      <c r="AH37" s="2"/>
      <c r="AI37" s="2"/>
      <c r="AJ37" s="2"/>
      <c r="AK37" s="2"/>
      <c r="AL37" s="2"/>
      <c r="AN37" s="6" t="s">
        <v>92</v>
      </c>
      <c r="AO37" s="6" t="s">
        <v>93</v>
      </c>
    </row>
    <row r="38" spans="2:41" ht="45" x14ac:dyDescent="0.25">
      <c r="B38" s="8" t="s">
        <v>82</v>
      </c>
      <c r="C38" s="1" t="s">
        <v>83</v>
      </c>
      <c r="D38" s="1" t="s">
        <v>84</v>
      </c>
      <c r="E38" s="1" t="s">
        <v>85</v>
      </c>
      <c r="F38" s="5" t="s">
        <v>86</v>
      </c>
      <c r="I38" s="1">
        <v>2008</v>
      </c>
      <c r="J38" s="1" t="s">
        <v>48</v>
      </c>
      <c r="K38" s="1" t="s">
        <v>49</v>
      </c>
      <c r="L38" s="1" t="s">
        <v>49</v>
      </c>
      <c r="M38" s="1" t="s">
        <v>65</v>
      </c>
      <c r="N38" s="1" t="s">
        <v>94</v>
      </c>
      <c r="O38" s="1" t="s">
        <v>52</v>
      </c>
      <c r="P38" s="1">
        <v>28</v>
      </c>
      <c r="Q38" s="1" t="s">
        <v>53</v>
      </c>
      <c r="S38" s="1" t="s">
        <v>54</v>
      </c>
      <c r="T38" s="1" t="s">
        <v>88</v>
      </c>
      <c r="U38" s="1" t="s">
        <v>89</v>
      </c>
      <c r="Z38" s="1" t="s">
        <v>55</v>
      </c>
      <c r="AA38" s="1" t="s">
        <v>55</v>
      </c>
      <c r="AB38" s="4" t="s">
        <v>95</v>
      </c>
      <c r="AC38" s="2">
        <v>725</v>
      </c>
      <c r="AD38" s="2">
        <v>845</v>
      </c>
      <c r="AE38" s="2"/>
      <c r="AF38" s="2"/>
      <c r="AG38" s="2">
        <v>12</v>
      </c>
      <c r="AH38" s="2"/>
      <c r="AI38" s="2"/>
      <c r="AJ38" s="2"/>
      <c r="AK38" s="2"/>
      <c r="AL38" s="2"/>
      <c r="AN38" s="6" t="s">
        <v>92</v>
      </c>
      <c r="AO38" s="6" t="s">
        <v>93</v>
      </c>
    </row>
    <row r="39" spans="2:41" ht="60.75" customHeight="1" x14ac:dyDescent="0.25">
      <c r="B39" s="8" t="s">
        <v>82</v>
      </c>
      <c r="C39" s="1" t="s">
        <v>83</v>
      </c>
      <c r="D39" s="1" t="s">
        <v>84</v>
      </c>
      <c r="E39" s="1" t="s">
        <v>85</v>
      </c>
      <c r="F39" s="5" t="s">
        <v>86</v>
      </c>
      <c r="I39" s="1">
        <v>2008</v>
      </c>
      <c r="J39" s="1" t="s">
        <v>48</v>
      </c>
      <c r="K39" s="1" t="s">
        <v>49</v>
      </c>
      <c r="L39" s="1" t="s">
        <v>49</v>
      </c>
      <c r="M39" s="1" t="s">
        <v>66</v>
      </c>
      <c r="N39" s="1" t="s">
        <v>51</v>
      </c>
      <c r="O39" s="1" t="s">
        <v>52</v>
      </c>
      <c r="P39" s="1">
        <v>28</v>
      </c>
      <c r="Q39" s="1" t="s">
        <v>53</v>
      </c>
      <c r="S39" s="1" t="s">
        <v>54</v>
      </c>
      <c r="T39" s="1" t="s">
        <v>88</v>
      </c>
      <c r="U39" s="1" t="s">
        <v>89</v>
      </c>
      <c r="Z39" s="1" t="s">
        <v>55</v>
      </c>
      <c r="AA39" s="1" t="s">
        <v>55</v>
      </c>
      <c r="AB39" s="4" t="s">
        <v>90</v>
      </c>
      <c r="AC39" s="2">
        <v>661</v>
      </c>
      <c r="AD39" s="2">
        <v>671</v>
      </c>
      <c r="AE39" s="2"/>
      <c r="AF39" s="2"/>
      <c r="AG39" s="2">
        <v>12</v>
      </c>
      <c r="AH39" s="2"/>
      <c r="AI39" s="2"/>
      <c r="AJ39" s="2"/>
      <c r="AK39" s="2"/>
      <c r="AL39" s="2"/>
      <c r="AN39" s="6" t="s">
        <v>92</v>
      </c>
      <c r="AO39" s="6" t="s">
        <v>93</v>
      </c>
    </row>
    <row r="40" spans="2:41" ht="45" x14ac:dyDescent="0.25">
      <c r="B40" s="8" t="s">
        <v>82</v>
      </c>
      <c r="C40" s="1" t="s">
        <v>83</v>
      </c>
      <c r="D40" s="1" t="s">
        <v>84</v>
      </c>
      <c r="E40" s="1" t="s">
        <v>85</v>
      </c>
      <c r="F40" s="5" t="s">
        <v>86</v>
      </c>
      <c r="I40" s="1">
        <v>2008</v>
      </c>
      <c r="J40" s="1" t="s">
        <v>48</v>
      </c>
      <c r="K40" s="1" t="s">
        <v>49</v>
      </c>
      <c r="L40" s="1" t="s">
        <v>49</v>
      </c>
      <c r="M40" s="1" t="s">
        <v>66</v>
      </c>
      <c r="N40" s="1" t="s">
        <v>94</v>
      </c>
      <c r="O40" s="1" t="s">
        <v>52</v>
      </c>
      <c r="P40" s="1">
        <v>28</v>
      </c>
      <c r="Q40" s="1" t="s">
        <v>53</v>
      </c>
      <c r="S40" s="1" t="s">
        <v>54</v>
      </c>
      <c r="T40" s="1" t="s">
        <v>88</v>
      </c>
      <c r="U40" s="1" t="s">
        <v>89</v>
      </c>
      <c r="Z40" s="1" t="s">
        <v>55</v>
      </c>
      <c r="AA40" s="1" t="s">
        <v>55</v>
      </c>
      <c r="AB40" s="4" t="s">
        <v>95</v>
      </c>
      <c r="AC40" s="2">
        <v>808</v>
      </c>
      <c r="AD40" s="2">
        <v>792</v>
      </c>
      <c r="AE40" s="2"/>
      <c r="AF40" s="2"/>
      <c r="AG40" s="2">
        <v>12</v>
      </c>
      <c r="AH40" s="2"/>
      <c r="AI40" s="2"/>
      <c r="AJ40" s="2"/>
      <c r="AK40" s="2"/>
      <c r="AL40" s="2"/>
      <c r="AN40" s="6" t="s">
        <v>92</v>
      </c>
      <c r="AO40" s="6" t="s">
        <v>93</v>
      </c>
    </row>
    <row r="41" spans="2:41" ht="45" x14ac:dyDescent="0.25">
      <c r="B41" s="8" t="s">
        <v>82</v>
      </c>
      <c r="C41" s="1" t="s">
        <v>83</v>
      </c>
      <c r="D41" s="1" t="s">
        <v>84</v>
      </c>
      <c r="E41" s="1" t="s">
        <v>85</v>
      </c>
      <c r="F41" s="5" t="s">
        <v>86</v>
      </c>
      <c r="I41" s="1">
        <v>2008</v>
      </c>
      <c r="J41" s="1" t="s">
        <v>48</v>
      </c>
      <c r="K41" s="1" t="s">
        <v>49</v>
      </c>
      <c r="L41" s="1" t="s">
        <v>49</v>
      </c>
      <c r="M41" s="1" t="s">
        <v>68</v>
      </c>
      <c r="N41" s="1" t="s">
        <v>51</v>
      </c>
      <c r="O41" s="1" t="s">
        <v>52</v>
      </c>
      <c r="P41" s="1">
        <v>28</v>
      </c>
      <c r="Q41" s="1" t="s">
        <v>53</v>
      </c>
      <c r="S41" s="1" t="s">
        <v>54</v>
      </c>
      <c r="T41" s="1" t="s">
        <v>88</v>
      </c>
      <c r="U41" s="1" t="s">
        <v>89</v>
      </c>
      <c r="Z41" s="1" t="s">
        <v>55</v>
      </c>
      <c r="AA41" s="1" t="s">
        <v>55</v>
      </c>
      <c r="AB41" s="4" t="s">
        <v>90</v>
      </c>
      <c r="AC41" s="2">
        <v>422</v>
      </c>
      <c r="AD41" s="2">
        <v>428</v>
      </c>
      <c r="AE41" s="2"/>
      <c r="AF41" s="2"/>
      <c r="AG41" s="2">
        <v>12</v>
      </c>
      <c r="AH41" s="2"/>
      <c r="AI41" s="2"/>
      <c r="AJ41" s="2"/>
      <c r="AK41" s="2"/>
      <c r="AL41" s="2"/>
      <c r="AN41" s="6" t="s">
        <v>92</v>
      </c>
      <c r="AO41" s="6" t="s">
        <v>93</v>
      </c>
    </row>
    <row r="42" spans="2:41" ht="45" x14ac:dyDescent="0.25">
      <c r="B42" s="8" t="s">
        <v>82</v>
      </c>
      <c r="C42" s="1" t="s">
        <v>83</v>
      </c>
      <c r="D42" s="1" t="s">
        <v>84</v>
      </c>
      <c r="E42" s="1" t="s">
        <v>85</v>
      </c>
      <c r="F42" s="5" t="s">
        <v>86</v>
      </c>
      <c r="I42" s="1">
        <v>2008</v>
      </c>
      <c r="J42" s="1" t="s">
        <v>48</v>
      </c>
      <c r="K42" s="1" t="s">
        <v>49</v>
      </c>
      <c r="L42" s="1" t="s">
        <v>49</v>
      </c>
      <c r="M42" s="1" t="s">
        <v>68</v>
      </c>
      <c r="N42" s="1" t="s">
        <v>94</v>
      </c>
      <c r="O42" s="1" t="s">
        <v>52</v>
      </c>
      <c r="P42" s="1">
        <v>28</v>
      </c>
      <c r="Q42" s="1" t="s">
        <v>53</v>
      </c>
      <c r="S42" s="1" t="s">
        <v>54</v>
      </c>
      <c r="T42" s="1" t="s">
        <v>88</v>
      </c>
      <c r="U42" s="1" t="s">
        <v>89</v>
      </c>
      <c r="Z42" s="1" t="s">
        <v>55</v>
      </c>
      <c r="AA42" s="1" t="s">
        <v>55</v>
      </c>
      <c r="AB42" s="4" t="s">
        <v>95</v>
      </c>
      <c r="AC42" s="2">
        <v>548</v>
      </c>
      <c r="AD42" s="2">
        <v>570</v>
      </c>
      <c r="AE42" s="2"/>
      <c r="AF42" s="2"/>
      <c r="AG42" s="2">
        <v>12</v>
      </c>
      <c r="AH42" s="2"/>
      <c r="AI42" s="2"/>
      <c r="AJ42" s="2"/>
      <c r="AK42" s="2"/>
      <c r="AL42" s="2"/>
      <c r="AN42" s="6" t="s">
        <v>92</v>
      </c>
      <c r="AO42" s="6" t="s">
        <v>93</v>
      </c>
    </row>
    <row r="43" spans="2:41" ht="45" x14ac:dyDescent="0.25">
      <c r="B43" s="8" t="s">
        <v>82</v>
      </c>
      <c r="C43" s="1" t="s">
        <v>83</v>
      </c>
      <c r="D43" s="1" t="s">
        <v>84</v>
      </c>
      <c r="E43" s="1" t="s">
        <v>85</v>
      </c>
      <c r="F43" s="5" t="s">
        <v>86</v>
      </c>
      <c r="I43" s="1">
        <v>2008</v>
      </c>
      <c r="J43" s="1" t="s">
        <v>48</v>
      </c>
      <c r="K43" s="1" t="s">
        <v>49</v>
      </c>
      <c r="L43" s="1" t="s">
        <v>49</v>
      </c>
      <c r="M43" s="1" t="s">
        <v>70</v>
      </c>
      <c r="N43" s="1" t="s">
        <v>51</v>
      </c>
      <c r="O43" s="1" t="s">
        <v>52</v>
      </c>
      <c r="P43" s="1">
        <v>28</v>
      </c>
      <c r="Q43" s="1" t="s">
        <v>53</v>
      </c>
      <c r="S43" s="1" t="s">
        <v>54</v>
      </c>
      <c r="T43" s="1" t="s">
        <v>88</v>
      </c>
      <c r="U43" s="1" t="s">
        <v>89</v>
      </c>
      <c r="Z43" s="1" t="s">
        <v>55</v>
      </c>
      <c r="AA43" s="1" t="s">
        <v>55</v>
      </c>
      <c r="AB43" s="4" t="s">
        <v>90</v>
      </c>
      <c r="AC43" s="2">
        <v>675</v>
      </c>
      <c r="AD43" s="2">
        <v>681</v>
      </c>
      <c r="AE43" s="2"/>
      <c r="AF43" s="2"/>
      <c r="AG43" s="2">
        <v>12</v>
      </c>
      <c r="AH43" s="2"/>
      <c r="AI43" s="2"/>
      <c r="AJ43" s="2"/>
      <c r="AK43" s="2"/>
      <c r="AL43" s="2"/>
      <c r="AN43" s="6" t="s">
        <v>92</v>
      </c>
      <c r="AO43" s="6" t="s">
        <v>93</v>
      </c>
    </row>
    <row r="44" spans="2:41" ht="45" x14ac:dyDescent="0.25">
      <c r="B44" s="8" t="s">
        <v>82</v>
      </c>
      <c r="C44" s="1" t="s">
        <v>83</v>
      </c>
      <c r="D44" s="1" t="s">
        <v>84</v>
      </c>
      <c r="E44" s="1" t="s">
        <v>85</v>
      </c>
      <c r="F44" s="5" t="s">
        <v>86</v>
      </c>
      <c r="I44" s="1">
        <v>2008</v>
      </c>
      <c r="J44" s="1" t="s">
        <v>48</v>
      </c>
      <c r="K44" s="1" t="s">
        <v>49</v>
      </c>
      <c r="L44" s="1" t="s">
        <v>49</v>
      </c>
      <c r="M44" s="1" t="s">
        <v>70</v>
      </c>
      <c r="N44" s="1" t="s">
        <v>94</v>
      </c>
      <c r="O44" s="1" t="s">
        <v>52</v>
      </c>
      <c r="P44" s="1">
        <v>28</v>
      </c>
      <c r="Q44" s="1" t="s">
        <v>53</v>
      </c>
      <c r="S44" s="1" t="s">
        <v>54</v>
      </c>
      <c r="T44" s="1" t="s">
        <v>88</v>
      </c>
      <c r="U44" s="1" t="s">
        <v>89</v>
      </c>
      <c r="Z44" s="1" t="s">
        <v>55</v>
      </c>
      <c r="AA44" s="1" t="s">
        <v>55</v>
      </c>
      <c r="AB44" s="4" t="s">
        <v>95</v>
      </c>
      <c r="AC44" s="2">
        <v>622</v>
      </c>
      <c r="AD44" s="2">
        <v>677</v>
      </c>
      <c r="AE44" s="2"/>
      <c r="AF44" s="2"/>
      <c r="AG44" s="2">
        <v>12</v>
      </c>
      <c r="AH44" s="2"/>
      <c r="AI44" s="2"/>
      <c r="AJ44" s="2"/>
      <c r="AK44" s="2"/>
      <c r="AL44" s="2"/>
      <c r="AN44" s="6" t="s">
        <v>92</v>
      </c>
      <c r="AO44" s="6" t="s">
        <v>93</v>
      </c>
    </row>
    <row r="45" spans="2:41" ht="45" x14ac:dyDescent="0.25">
      <c r="B45" s="8" t="s">
        <v>82</v>
      </c>
      <c r="C45" s="1" t="s">
        <v>83</v>
      </c>
      <c r="D45" s="1" t="s">
        <v>84</v>
      </c>
      <c r="E45" s="1" t="s">
        <v>85</v>
      </c>
      <c r="F45" s="5" t="s">
        <v>86</v>
      </c>
      <c r="I45" s="1">
        <v>2008</v>
      </c>
      <c r="J45" s="1" t="s">
        <v>48</v>
      </c>
      <c r="K45" s="1" t="s">
        <v>49</v>
      </c>
      <c r="L45" s="1" t="s">
        <v>49</v>
      </c>
      <c r="M45" s="1" t="s">
        <v>72</v>
      </c>
      <c r="N45" s="1" t="s">
        <v>51</v>
      </c>
      <c r="O45" s="1" t="s">
        <v>52</v>
      </c>
      <c r="P45" s="1">
        <v>28</v>
      </c>
      <c r="Q45" s="1" t="s">
        <v>53</v>
      </c>
      <c r="S45" s="1" t="s">
        <v>54</v>
      </c>
      <c r="T45" s="1" t="s">
        <v>88</v>
      </c>
      <c r="U45" s="1" t="s">
        <v>89</v>
      </c>
      <c r="Z45" s="1" t="s">
        <v>55</v>
      </c>
      <c r="AA45" s="1" t="s">
        <v>55</v>
      </c>
      <c r="AB45" s="4" t="s">
        <v>90</v>
      </c>
      <c r="AC45" s="2">
        <v>850</v>
      </c>
      <c r="AD45" s="2">
        <v>893</v>
      </c>
      <c r="AE45" s="2"/>
      <c r="AF45" s="2"/>
      <c r="AG45" s="2">
        <v>12</v>
      </c>
      <c r="AH45" s="2"/>
      <c r="AI45" s="2"/>
      <c r="AJ45" s="2"/>
      <c r="AK45" s="2"/>
      <c r="AL45" s="2"/>
      <c r="AN45" s="6" t="s">
        <v>92</v>
      </c>
      <c r="AO45" s="6" t="s">
        <v>93</v>
      </c>
    </row>
    <row r="46" spans="2:41" ht="45" x14ac:dyDescent="0.25">
      <c r="B46" s="8" t="s">
        <v>82</v>
      </c>
      <c r="C46" s="1" t="s">
        <v>83</v>
      </c>
      <c r="D46" s="1" t="s">
        <v>84</v>
      </c>
      <c r="E46" s="1" t="s">
        <v>85</v>
      </c>
      <c r="F46" s="5" t="s">
        <v>86</v>
      </c>
      <c r="I46" s="1">
        <v>2008</v>
      </c>
      <c r="J46" s="1" t="s">
        <v>48</v>
      </c>
      <c r="K46" s="1" t="s">
        <v>49</v>
      </c>
      <c r="L46" s="1" t="s">
        <v>49</v>
      </c>
      <c r="M46" s="1" t="s">
        <v>72</v>
      </c>
      <c r="N46" s="1" t="s">
        <v>94</v>
      </c>
      <c r="O46" s="1" t="s">
        <v>52</v>
      </c>
      <c r="P46" s="1">
        <v>28</v>
      </c>
      <c r="Q46" s="1" t="s">
        <v>53</v>
      </c>
      <c r="S46" s="1" t="s">
        <v>54</v>
      </c>
      <c r="T46" s="1" t="s">
        <v>88</v>
      </c>
      <c r="U46" s="1" t="s">
        <v>89</v>
      </c>
      <c r="Z46" s="1" t="s">
        <v>55</v>
      </c>
      <c r="AA46" s="1" t="s">
        <v>55</v>
      </c>
      <c r="AB46" s="4" t="s">
        <v>95</v>
      </c>
      <c r="AC46" s="2">
        <v>959</v>
      </c>
      <c r="AD46" s="2">
        <v>951</v>
      </c>
      <c r="AE46" s="2"/>
      <c r="AF46" s="2"/>
      <c r="AG46" s="2">
        <v>12</v>
      </c>
      <c r="AH46" s="2"/>
      <c r="AI46" s="2"/>
      <c r="AJ46" s="2"/>
      <c r="AK46" s="2"/>
      <c r="AL46" s="2"/>
      <c r="AN46" s="6" t="s">
        <v>92</v>
      </c>
      <c r="AO46" s="6" t="s">
        <v>93</v>
      </c>
    </row>
    <row r="47" spans="2:41" ht="45" x14ac:dyDescent="0.25">
      <c r="B47" s="8" t="s">
        <v>82</v>
      </c>
      <c r="C47" s="1" t="s">
        <v>83</v>
      </c>
      <c r="D47" s="1" t="s">
        <v>84</v>
      </c>
      <c r="E47" s="1" t="s">
        <v>85</v>
      </c>
      <c r="F47" s="5" t="s">
        <v>86</v>
      </c>
      <c r="I47" s="1">
        <v>2008</v>
      </c>
      <c r="J47" s="1" t="s">
        <v>48</v>
      </c>
      <c r="K47" s="1" t="s">
        <v>49</v>
      </c>
      <c r="L47" s="1" t="s">
        <v>49</v>
      </c>
      <c r="M47" s="1" t="s">
        <v>73</v>
      </c>
      <c r="N47" s="1" t="s">
        <v>51</v>
      </c>
      <c r="O47" s="1" t="s">
        <v>52</v>
      </c>
      <c r="P47" s="1">
        <v>28</v>
      </c>
      <c r="Q47" s="1" t="s">
        <v>53</v>
      </c>
      <c r="S47" s="1" t="s">
        <v>54</v>
      </c>
      <c r="T47" s="1" t="s">
        <v>88</v>
      </c>
      <c r="U47" s="1" t="s">
        <v>89</v>
      </c>
      <c r="Z47" s="1" t="s">
        <v>55</v>
      </c>
      <c r="AA47" s="1" t="s">
        <v>55</v>
      </c>
      <c r="AB47" s="4" t="s">
        <v>90</v>
      </c>
      <c r="AC47" s="2">
        <v>662</v>
      </c>
      <c r="AD47" s="2">
        <v>697</v>
      </c>
      <c r="AE47" s="2"/>
      <c r="AF47" s="2"/>
      <c r="AG47" s="2">
        <v>12</v>
      </c>
      <c r="AH47" s="2"/>
      <c r="AI47" s="2"/>
      <c r="AJ47" s="2"/>
      <c r="AK47" s="2"/>
      <c r="AL47" s="2"/>
      <c r="AN47" s="6" t="s">
        <v>92</v>
      </c>
      <c r="AO47" s="6" t="s">
        <v>93</v>
      </c>
    </row>
    <row r="48" spans="2:41" ht="45" x14ac:dyDescent="0.25">
      <c r="B48" s="8" t="s">
        <v>82</v>
      </c>
      <c r="C48" s="1" t="s">
        <v>83</v>
      </c>
      <c r="D48" s="1" t="s">
        <v>84</v>
      </c>
      <c r="E48" s="1" t="s">
        <v>85</v>
      </c>
      <c r="F48" s="5" t="s">
        <v>86</v>
      </c>
      <c r="I48" s="1">
        <v>2008</v>
      </c>
      <c r="J48" s="1" t="s">
        <v>48</v>
      </c>
      <c r="K48" s="1" t="s">
        <v>49</v>
      </c>
      <c r="L48" s="1" t="s">
        <v>49</v>
      </c>
      <c r="M48" s="1" t="s">
        <v>73</v>
      </c>
      <c r="N48" s="1" t="s">
        <v>94</v>
      </c>
      <c r="O48" s="1" t="s">
        <v>52</v>
      </c>
      <c r="P48" s="1">
        <v>28</v>
      </c>
      <c r="Q48" s="1" t="s">
        <v>53</v>
      </c>
      <c r="S48" s="1" t="s">
        <v>54</v>
      </c>
      <c r="T48" s="1" t="s">
        <v>88</v>
      </c>
      <c r="U48" s="1" t="s">
        <v>89</v>
      </c>
      <c r="Z48" s="1" t="s">
        <v>55</v>
      </c>
      <c r="AA48" s="1" t="s">
        <v>55</v>
      </c>
      <c r="AB48" s="4" t="s">
        <v>95</v>
      </c>
      <c r="AC48" s="2">
        <v>705</v>
      </c>
      <c r="AD48" s="2">
        <v>727</v>
      </c>
      <c r="AE48" s="2"/>
      <c r="AF48" s="2"/>
      <c r="AG48" s="2">
        <v>12</v>
      </c>
      <c r="AH48" s="2"/>
      <c r="AI48" s="2"/>
      <c r="AJ48" s="2"/>
      <c r="AK48" s="2"/>
      <c r="AL48" s="2"/>
      <c r="AN48" s="6" t="s">
        <v>92</v>
      </c>
      <c r="AO48" s="6" t="s">
        <v>93</v>
      </c>
    </row>
    <row r="49" spans="2:41" ht="45" x14ac:dyDescent="0.25">
      <c r="B49" s="8" t="s">
        <v>82</v>
      </c>
      <c r="C49" s="1" t="s">
        <v>83</v>
      </c>
      <c r="D49" s="1" t="s">
        <v>84</v>
      </c>
      <c r="E49" s="1" t="s">
        <v>85</v>
      </c>
      <c r="F49" s="5" t="s">
        <v>86</v>
      </c>
      <c r="I49" s="1">
        <v>2008</v>
      </c>
      <c r="J49" s="1" t="s">
        <v>48</v>
      </c>
      <c r="K49" s="1" t="s">
        <v>49</v>
      </c>
      <c r="L49" s="1" t="s">
        <v>49</v>
      </c>
      <c r="M49" s="1" t="s">
        <v>75</v>
      </c>
      <c r="N49" s="1" t="s">
        <v>51</v>
      </c>
      <c r="O49" s="1" t="s">
        <v>52</v>
      </c>
      <c r="P49" s="1">
        <v>28</v>
      </c>
      <c r="Q49" s="1" t="s">
        <v>53</v>
      </c>
      <c r="S49" s="1" t="s">
        <v>54</v>
      </c>
      <c r="T49" s="1" t="s">
        <v>88</v>
      </c>
      <c r="U49" s="1" t="s">
        <v>89</v>
      </c>
      <c r="Z49" s="1" t="s">
        <v>55</v>
      </c>
      <c r="AA49" s="1" t="s">
        <v>55</v>
      </c>
      <c r="AB49" s="4" t="s">
        <v>90</v>
      </c>
      <c r="AC49" s="2">
        <v>816</v>
      </c>
      <c r="AD49" s="2">
        <v>775</v>
      </c>
      <c r="AE49" s="2"/>
      <c r="AF49" s="2"/>
      <c r="AG49" s="2">
        <v>12</v>
      </c>
      <c r="AH49" s="2"/>
      <c r="AI49" s="2"/>
      <c r="AJ49" s="2"/>
      <c r="AK49" s="2"/>
      <c r="AL49" s="2"/>
      <c r="AN49" s="6" t="s">
        <v>92</v>
      </c>
      <c r="AO49" s="6" t="s">
        <v>93</v>
      </c>
    </row>
    <row r="50" spans="2:41" ht="45" x14ac:dyDescent="0.25">
      <c r="B50" s="8" t="s">
        <v>82</v>
      </c>
      <c r="C50" s="1" t="s">
        <v>83</v>
      </c>
      <c r="D50" s="1" t="s">
        <v>84</v>
      </c>
      <c r="E50" s="1" t="s">
        <v>85</v>
      </c>
      <c r="F50" s="5" t="s">
        <v>86</v>
      </c>
      <c r="I50" s="1">
        <v>2008</v>
      </c>
      <c r="J50" s="1" t="s">
        <v>48</v>
      </c>
      <c r="K50" s="1" t="s">
        <v>49</v>
      </c>
      <c r="L50" s="1" t="s">
        <v>49</v>
      </c>
      <c r="M50" s="1" t="s">
        <v>75</v>
      </c>
      <c r="N50" s="1" t="s">
        <v>94</v>
      </c>
      <c r="O50" s="1" t="s">
        <v>52</v>
      </c>
      <c r="P50" s="1">
        <v>28</v>
      </c>
      <c r="Q50" s="1" t="s">
        <v>53</v>
      </c>
      <c r="S50" s="1" t="s">
        <v>54</v>
      </c>
      <c r="T50" s="1" t="s">
        <v>88</v>
      </c>
      <c r="U50" s="1" t="s">
        <v>89</v>
      </c>
      <c r="Z50" s="1" t="s">
        <v>55</v>
      </c>
      <c r="AA50" s="1" t="s">
        <v>55</v>
      </c>
      <c r="AB50" s="4" t="s">
        <v>95</v>
      </c>
      <c r="AC50" s="2">
        <v>737</v>
      </c>
      <c r="AD50" s="2">
        <v>814</v>
      </c>
      <c r="AE50" s="2"/>
      <c r="AF50" s="2"/>
      <c r="AG50" s="2">
        <v>12</v>
      </c>
      <c r="AH50" s="2"/>
      <c r="AI50" s="2"/>
      <c r="AJ50" s="2"/>
      <c r="AK50" s="2"/>
      <c r="AL50" s="2"/>
      <c r="AN50" s="6" t="s">
        <v>92</v>
      </c>
      <c r="AO50" s="6" t="s">
        <v>93</v>
      </c>
    </row>
    <row r="51" spans="2:41" ht="45" x14ac:dyDescent="0.25">
      <c r="B51" s="8" t="s">
        <v>82</v>
      </c>
      <c r="C51" s="1" t="s">
        <v>83</v>
      </c>
      <c r="D51" s="1" t="s">
        <v>84</v>
      </c>
      <c r="E51" s="1" t="s">
        <v>85</v>
      </c>
      <c r="F51" s="5" t="s">
        <v>86</v>
      </c>
      <c r="I51" s="1">
        <v>2008</v>
      </c>
      <c r="J51" s="1" t="s">
        <v>48</v>
      </c>
      <c r="K51" s="1" t="s">
        <v>49</v>
      </c>
      <c r="L51" s="1" t="s">
        <v>49</v>
      </c>
      <c r="M51" s="1" t="s">
        <v>76</v>
      </c>
      <c r="N51" s="1" t="s">
        <v>51</v>
      </c>
      <c r="O51" s="1" t="s">
        <v>52</v>
      </c>
      <c r="P51" s="1">
        <v>28</v>
      </c>
      <c r="Q51" s="1" t="s">
        <v>53</v>
      </c>
      <c r="S51" s="1" t="s">
        <v>54</v>
      </c>
      <c r="T51" s="1" t="s">
        <v>88</v>
      </c>
      <c r="U51" s="1" t="s">
        <v>89</v>
      </c>
      <c r="Z51" s="1" t="s">
        <v>55</v>
      </c>
      <c r="AA51" s="1" t="s">
        <v>55</v>
      </c>
      <c r="AB51" s="4" t="s">
        <v>90</v>
      </c>
      <c r="AC51" s="2">
        <v>806</v>
      </c>
      <c r="AD51" s="2">
        <v>860</v>
      </c>
      <c r="AE51" s="2"/>
      <c r="AF51" s="2"/>
      <c r="AG51" s="2">
        <v>12</v>
      </c>
      <c r="AH51" s="2"/>
      <c r="AI51" s="2"/>
      <c r="AJ51" s="2"/>
      <c r="AK51" s="2"/>
      <c r="AL51" s="2"/>
      <c r="AN51" s="6" t="s">
        <v>92</v>
      </c>
      <c r="AO51" s="6" t="s">
        <v>93</v>
      </c>
    </row>
    <row r="52" spans="2:41" ht="45" x14ac:dyDescent="0.25">
      <c r="B52" s="8" t="s">
        <v>82</v>
      </c>
      <c r="C52" s="1" t="s">
        <v>83</v>
      </c>
      <c r="D52" s="1" t="s">
        <v>84</v>
      </c>
      <c r="E52" s="1" t="s">
        <v>85</v>
      </c>
      <c r="F52" s="5" t="s">
        <v>86</v>
      </c>
      <c r="I52" s="1">
        <v>2008</v>
      </c>
      <c r="J52" s="1" t="s">
        <v>48</v>
      </c>
      <c r="K52" s="1" t="s">
        <v>49</v>
      </c>
      <c r="L52" s="1" t="s">
        <v>49</v>
      </c>
      <c r="M52" s="1" t="s">
        <v>76</v>
      </c>
      <c r="N52" s="1" t="s">
        <v>94</v>
      </c>
      <c r="O52" s="1" t="s">
        <v>52</v>
      </c>
      <c r="P52" s="1">
        <v>28</v>
      </c>
      <c r="Q52" s="1" t="s">
        <v>53</v>
      </c>
      <c r="S52" s="1" t="s">
        <v>54</v>
      </c>
      <c r="T52" s="1" t="s">
        <v>88</v>
      </c>
      <c r="U52" s="1" t="s">
        <v>89</v>
      </c>
      <c r="Z52" s="1" t="s">
        <v>55</v>
      </c>
      <c r="AA52" s="1" t="s">
        <v>55</v>
      </c>
      <c r="AB52" s="4" t="s">
        <v>95</v>
      </c>
      <c r="AC52" s="2">
        <v>766</v>
      </c>
      <c r="AD52" s="2">
        <v>832</v>
      </c>
      <c r="AE52" s="2"/>
      <c r="AF52" s="2"/>
      <c r="AG52" s="2">
        <v>12</v>
      </c>
      <c r="AH52" s="2"/>
      <c r="AI52" s="2"/>
      <c r="AJ52" s="2"/>
      <c r="AK52" s="2"/>
      <c r="AL52" s="2"/>
      <c r="AN52" s="6" t="s">
        <v>92</v>
      </c>
      <c r="AO52" s="6" t="s">
        <v>93</v>
      </c>
    </row>
    <row r="53" spans="2:41" ht="45" x14ac:dyDescent="0.25">
      <c r="B53" s="8" t="s">
        <v>82</v>
      </c>
      <c r="C53" s="1" t="s">
        <v>83</v>
      </c>
      <c r="D53" s="1" t="s">
        <v>84</v>
      </c>
      <c r="E53" s="1" t="s">
        <v>85</v>
      </c>
      <c r="F53" s="5" t="s">
        <v>86</v>
      </c>
      <c r="I53" s="1">
        <v>2008</v>
      </c>
      <c r="J53" s="1" t="s">
        <v>48</v>
      </c>
      <c r="K53" s="1" t="s">
        <v>49</v>
      </c>
      <c r="L53" s="1" t="s">
        <v>49</v>
      </c>
      <c r="M53" s="1" t="s">
        <v>77</v>
      </c>
      <c r="N53" s="1" t="s">
        <v>51</v>
      </c>
      <c r="O53" s="1" t="s">
        <v>52</v>
      </c>
      <c r="P53" s="1">
        <v>28</v>
      </c>
      <c r="Q53" s="1" t="s">
        <v>53</v>
      </c>
      <c r="S53" s="1" t="s">
        <v>54</v>
      </c>
      <c r="T53" s="1" t="s">
        <v>88</v>
      </c>
      <c r="U53" s="1" t="s">
        <v>89</v>
      </c>
      <c r="Z53" s="1" t="s">
        <v>55</v>
      </c>
      <c r="AA53" s="1" t="s">
        <v>55</v>
      </c>
      <c r="AB53" s="4" t="s">
        <v>90</v>
      </c>
      <c r="AC53" s="2">
        <v>793</v>
      </c>
      <c r="AD53" s="2">
        <v>798</v>
      </c>
      <c r="AE53" s="2"/>
      <c r="AF53" s="2"/>
      <c r="AG53" s="2">
        <v>12</v>
      </c>
      <c r="AH53" s="2"/>
      <c r="AI53" s="2"/>
      <c r="AJ53" s="2"/>
      <c r="AK53" s="2"/>
      <c r="AL53" s="2"/>
      <c r="AN53" s="6" t="s">
        <v>92</v>
      </c>
      <c r="AO53" s="6" t="s">
        <v>93</v>
      </c>
    </row>
    <row r="54" spans="2:41" ht="45" x14ac:dyDescent="0.25">
      <c r="B54" s="8" t="s">
        <v>82</v>
      </c>
      <c r="C54" s="1" t="s">
        <v>83</v>
      </c>
      <c r="D54" s="1" t="s">
        <v>84</v>
      </c>
      <c r="E54" s="1" t="s">
        <v>85</v>
      </c>
      <c r="F54" s="5" t="s">
        <v>86</v>
      </c>
      <c r="I54" s="1">
        <v>2008</v>
      </c>
      <c r="J54" s="1" t="s">
        <v>48</v>
      </c>
      <c r="K54" s="1" t="s">
        <v>49</v>
      </c>
      <c r="L54" s="1" t="s">
        <v>49</v>
      </c>
      <c r="M54" s="1" t="s">
        <v>77</v>
      </c>
      <c r="N54" s="1" t="s">
        <v>94</v>
      </c>
      <c r="O54" s="1" t="s">
        <v>52</v>
      </c>
      <c r="P54" s="1">
        <v>28</v>
      </c>
      <c r="Q54" s="1" t="s">
        <v>53</v>
      </c>
      <c r="S54" s="1" t="s">
        <v>54</v>
      </c>
      <c r="T54" s="1" t="s">
        <v>88</v>
      </c>
      <c r="U54" s="1" t="s">
        <v>89</v>
      </c>
      <c r="Z54" s="1" t="s">
        <v>55</v>
      </c>
      <c r="AA54" s="1" t="s">
        <v>55</v>
      </c>
      <c r="AB54" s="4" t="s">
        <v>95</v>
      </c>
      <c r="AC54" s="2">
        <v>561</v>
      </c>
      <c r="AD54" s="2">
        <v>588</v>
      </c>
      <c r="AE54" s="2"/>
      <c r="AF54" s="2"/>
      <c r="AG54" s="2">
        <v>12</v>
      </c>
      <c r="AH54" s="2"/>
      <c r="AI54" s="2"/>
      <c r="AJ54" s="2"/>
      <c r="AK54" s="2"/>
      <c r="AL54" s="2"/>
      <c r="AN54" s="6" t="s">
        <v>92</v>
      </c>
      <c r="AO54" s="6" t="s">
        <v>93</v>
      </c>
    </row>
    <row r="55" spans="2:41" ht="45" x14ac:dyDescent="0.25">
      <c r="B55" s="8" t="s">
        <v>82</v>
      </c>
      <c r="C55" s="1" t="s">
        <v>83</v>
      </c>
      <c r="D55" s="1" t="s">
        <v>84</v>
      </c>
      <c r="E55" s="1" t="s">
        <v>85</v>
      </c>
      <c r="F55" s="5" t="s">
        <v>86</v>
      </c>
      <c r="I55" s="1">
        <v>2008</v>
      </c>
      <c r="J55" s="1" t="s">
        <v>48</v>
      </c>
      <c r="K55" s="1" t="s">
        <v>49</v>
      </c>
      <c r="L55" s="1" t="s">
        <v>49</v>
      </c>
      <c r="M55" s="1" t="s">
        <v>78</v>
      </c>
      <c r="N55" s="1" t="s">
        <v>51</v>
      </c>
      <c r="O55" s="1" t="s">
        <v>52</v>
      </c>
      <c r="P55" s="1">
        <v>28</v>
      </c>
      <c r="Q55" s="1" t="s">
        <v>53</v>
      </c>
      <c r="S55" s="1" t="s">
        <v>54</v>
      </c>
      <c r="T55" s="1" t="s">
        <v>88</v>
      </c>
      <c r="U55" s="1" t="s">
        <v>89</v>
      </c>
      <c r="Z55" s="1" t="s">
        <v>55</v>
      </c>
      <c r="AA55" s="1" t="s">
        <v>55</v>
      </c>
      <c r="AB55" s="4" t="s">
        <v>90</v>
      </c>
      <c r="AC55" s="2">
        <v>725</v>
      </c>
      <c r="AD55" s="2">
        <v>792</v>
      </c>
      <c r="AE55" s="2"/>
      <c r="AF55" s="2"/>
      <c r="AG55" s="2">
        <v>12</v>
      </c>
      <c r="AH55" s="2"/>
      <c r="AI55" s="2"/>
      <c r="AJ55" s="2"/>
      <c r="AK55" s="2"/>
      <c r="AL55" s="2"/>
      <c r="AN55" s="6" t="s">
        <v>92</v>
      </c>
      <c r="AO55" s="6" t="s">
        <v>93</v>
      </c>
    </row>
    <row r="56" spans="2:41" ht="45" x14ac:dyDescent="0.25">
      <c r="B56" s="8" t="s">
        <v>82</v>
      </c>
      <c r="C56" s="1" t="s">
        <v>83</v>
      </c>
      <c r="D56" s="1" t="s">
        <v>84</v>
      </c>
      <c r="E56" s="1" t="s">
        <v>85</v>
      </c>
      <c r="F56" s="5" t="s">
        <v>86</v>
      </c>
      <c r="I56" s="1">
        <v>2008</v>
      </c>
      <c r="J56" s="1" t="s">
        <v>48</v>
      </c>
      <c r="K56" s="1" t="s">
        <v>49</v>
      </c>
      <c r="L56" s="1" t="s">
        <v>49</v>
      </c>
      <c r="M56" s="1" t="s">
        <v>78</v>
      </c>
      <c r="N56" s="1" t="s">
        <v>94</v>
      </c>
      <c r="O56" s="1" t="s">
        <v>52</v>
      </c>
      <c r="P56" s="1">
        <v>28</v>
      </c>
      <c r="Q56" s="1" t="s">
        <v>53</v>
      </c>
      <c r="S56" s="1" t="s">
        <v>54</v>
      </c>
      <c r="T56" s="1" t="s">
        <v>88</v>
      </c>
      <c r="U56" s="1" t="s">
        <v>89</v>
      </c>
      <c r="Z56" s="1" t="s">
        <v>55</v>
      </c>
      <c r="AA56" s="1" t="s">
        <v>55</v>
      </c>
      <c r="AB56" s="4" t="s">
        <v>95</v>
      </c>
      <c r="AC56" s="2">
        <v>746</v>
      </c>
      <c r="AD56" s="2">
        <v>804</v>
      </c>
      <c r="AE56" s="2"/>
      <c r="AF56" s="2"/>
      <c r="AG56" s="2">
        <v>12</v>
      </c>
      <c r="AH56" s="2"/>
      <c r="AI56" s="2"/>
      <c r="AJ56" s="2"/>
      <c r="AK56" s="2"/>
      <c r="AL56" s="2"/>
      <c r="AN56" s="6" t="s">
        <v>92</v>
      </c>
      <c r="AO56" s="6" t="s">
        <v>93</v>
      </c>
    </row>
    <row r="57" spans="2:41" ht="45" x14ac:dyDescent="0.25">
      <c r="B57" s="8" t="s">
        <v>82</v>
      </c>
      <c r="C57" s="1" t="s">
        <v>83</v>
      </c>
      <c r="D57" s="1" t="s">
        <v>84</v>
      </c>
      <c r="E57" s="1" t="s">
        <v>85</v>
      </c>
      <c r="F57" s="5" t="s">
        <v>86</v>
      </c>
      <c r="I57" s="1">
        <v>2008</v>
      </c>
      <c r="J57" s="1" t="s">
        <v>48</v>
      </c>
      <c r="K57" s="1" t="s">
        <v>49</v>
      </c>
      <c r="L57" s="1" t="s">
        <v>49</v>
      </c>
      <c r="M57" s="1" t="s">
        <v>79</v>
      </c>
      <c r="N57" s="1" t="s">
        <v>51</v>
      </c>
      <c r="O57" s="1" t="s">
        <v>52</v>
      </c>
      <c r="P57" s="1">
        <v>28</v>
      </c>
      <c r="Q57" s="1" t="s">
        <v>53</v>
      </c>
      <c r="S57" s="1" t="s">
        <v>54</v>
      </c>
      <c r="T57" s="1" t="s">
        <v>88</v>
      </c>
      <c r="U57" s="1" t="s">
        <v>89</v>
      </c>
      <c r="Z57" s="1" t="s">
        <v>55</v>
      </c>
      <c r="AA57" s="1" t="s">
        <v>55</v>
      </c>
      <c r="AB57" s="4" t="s">
        <v>90</v>
      </c>
      <c r="AC57" s="2">
        <v>788</v>
      </c>
      <c r="AD57" s="2">
        <v>815</v>
      </c>
      <c r="AE57" s="2"/>
      <c r="AF57" s="2"/>
      <c r="AG57" s="2">
        <v>12</v>
      </c>
      <c r="AH57" s="2"/>
      <c r="AI57" s="2"/>
      <c r="AJ57" s="2"/>
      <c r="AK57" s="2"/>
      <c r="AL57" s="2"/>
      <c r="AN57" s="6" t="s">
        <v>92</v>
      </c>
      <c r="AO57" s="6" t="s">
        <v>93</v>
      </c>
    </row>
    <row r="58" spans="2:41" ht="45" x14ac:dyDescent="0.25">
      <c r="B58" s="8" t="s">
        <v>82</v>
      </c>
      <c r="C58" s="1" t="s">
        <v>83</v>
      </c>
      <c r="D58" s="1" t="s">
        <v>84</v>
      </c>
      <c r="E58" s="1" t="s">
        <v>85</v>
      </c>
      <c r="F58" s="5" t="s">
        <v>86</v>
      </c>
      <c r="I58" s="1">
        <v>2008</v>
      </c>
      <c r="J58" s="1" t="s">
        <v>48</v>
      </c>
      <c r="K58" s="1" t="s">
        <v>49</v>
      </c>
      <c r="L58" s="1" t="s">
        <v>49</v>
      </c>
      <c r="M58" s="1" t="s">
        <v>79</v>
      </c>
      <c r="N58" s="1" t="s">
        <v>94</v>
      </c>
      <c r="O58" s="1" t="s">
        <v>52</v>
      </c>
      <c r="P58" s="1">
        <v>28</v>
      </c>
      <c r="Q58" s="1" t="s">
        <v>53</v>
      </c>
      <c r="S58" s="1" t="s">
        <v>54</v>
      </c>
      <c r="T58" s="1" t="s">
        <v>88</v>
      </c>
      <c r="U58" s="1" t="s">
        <v>89</v>
      </c>
      <c r="Z58" s="1" t="s">
        <v>55</v>
      </c>
      <c r="AA58" s="1" t="s">
        <v>55</v>
      </c>
      <c r="AB58" s="4" t="s">
        <v>95</v>
      </c>
      <c r="AC58" s="2">
        <v>717</v>
      </c>
      <c r="AD58" s="2">
        <v>700</v>
      </c>
      <c r="AE58" s="2"/>
      <c r="AF58" s="2"/>
      <c r="AG58" s="2">
        <v>12</v>
      </c>
      <c r="AH58" s="2"/>
      <c r="AI58" s="2"/>
      <c r="AJ58" s="2"/>
      <c r="AK58" s="2"/>
      <c r="AL58" s="2"/>
      <c r="AN58" s="6" t="s">
        <v>92</v>
      </c>
      <c r="AO58" s="6" t="s">
        <v>93</v>
      </c>
    </row>
    <row r="59" spans="2:41" ht="45" x14ac:dyDescent="0.25">
      <c r="B59" s="8" t="s">
        <v>82</v>
      </c>
      <c r="C59" s="1" t="s">
        <v>83</v>
      </c>
      <c r="D59" s="1" t="s">
        <v>84</v>
      </c>
      <c r="E59" s="1" t="s">
        <v>85</v>
      </c>
      <c r="F59" s="5" t="s">
        <v>86</v>
      </c>
      <c r="I59" s="1">
        <v>2008</v>
      </c>
      <c r="J59" s="1" t="s">
        <v>48</v>
      </c>
      <c r="K59" s="1" t="s">
        <v>49</v>
      </c>
      <c r="L59" s="1" t="s">
        <v>49</v>
      </c>
      <c r="M59" s="1" t="s">
        <v>80</v>
      </c>
      <c r="N59" s="1" t="s">
        <v>51</v>
      </c>
      <c r="O59" s="1" t="s">
        <v>52</v>
      </c>
      <c r="P59" s="1">
        <v>28</v>
      </c>
      <c r="Q59" s="1" t="s">
        <v>53</v>
      </c>
      <c r="S59" s="1" t="s">
        <v>54</v>
      </c>
      <c r="T59" s="1" t="s">
        <v>88</v>
      </c>
      <c r="U59" s="1" t="s">
        <v>89</v>
      </c>
      <c r="Z59" s="1" t="s">
        <v>55</v>
      </c>
      <c r="AA59" s="1" t="s">
        <v>55</v>
      </c>
      <c r="AB59" s="4" t="s">
        <v>90</v>
      </c>
      <c r="AC59" s="2">
        <v>346</v>
      </c>
      <c r="AD59" s="2"/>
      <c r="AE59" s="2"/>
      <c r="AF59" s="2"/>
      <c r="AG59" s="2"/>
      <c r="AH59" s="2"/>
      <c r="AI59" s="2"/>
      <c r="AJ59" s="2"/>
      <c r="AK59" s="2"/>
      <c r="AL59" s="2"/>
      <c r="AN59" s="6" t="s">
        <v>92</v>
      </c>
      <c r="AO59" s="6" t="s">
        <v>93</v>
      </c>
    </row>
    <row r="60" spans="2:41" ht="45" x14ac:dyDescent="0.25">
      <c r="B60" s="8" t="s">
        <v>82</v>
      </c>
      <c r="C60" s="1" t="s">
        <v>83</v>
      </c>
      <c r="D60" s="1" t="s">
        <v>84</v>
      </c>
      <c r="E60" s="1" t="s">
        <v>85</v>
      </c>
      <c r="F60" s="5" t="s">
        <v>86</v>
      </c>
      <c r="I60" s="1">
        <v>2008</v>
      </c>
      <c r="J60" s="1" t="s">
        <v>48</v>
      </c>
      <c r="K60" s="1" t="s">
        <v>49</v>
      </c>
      <c r="L60" s="1" t="s">
        <v>49</v>
      </c>
      <c r="M60" s="1" t="s">
        <v>80</v>
      </c>
      <c r="N60" s="1" t="s">
        <v>94</v>
      </c>
      <c r="O60" s="1" t="s">
        <v>52</v>
      </c>
      <c r="P60" s="1">
        <v>28</v>
      </c>
      <c r="Q60" s="1" t="s">
        <v>53</v>
      </c>
      <c r="S60" s="1" t="s">
        <v>54</v>
      </c>
      <c r="T60" s="1" t="s">
        <v>88</v>
      </c>
      <c r="U60" s="1" t="s">
        <v>89</v>
      </c>
      <c r="Z60" s="1" t="s">
        <v>55</v>
      </c>
      <c r="AA60" s="1" t="s">
        <v>55</v>
      </c>
      <c r="AB60" s="4" t="s">
        <v>95</v>
      </c>
      <c r="AC60" s="2">
        <v>549</v>
      </c>
      <c r="AD60" s="2"/>
      <c r="AE60" s="2"/>
      <c r="AF60" s="2"/>
      <c r="AG60" s="2"/>
      <c r="AH60" s="2"/>
      <c r="AI60" s="2"/>
      <c r="AJ60" s="2"/>
      <c r="AK60" s="2"/>
      <c r="AL60" s="2"/>
      <c r="AN60" s="6" t="s">
        <v>92</v>
      </c>
      <c r="AO60" s="6" t="s">
        <v>93</v>
      </c>
    </row>
    <row r="61" spans="2:41" ht="45" x14ac:dyDescent="0.25">
      <c r="B61" s="8" t="s">
        <v>82</v>
      </c>
      <c r="C61" s="1" t="s">
        <v>83</v>
      </c>
      <c r="D61" s="1" t="s">
        <v>84</v>
      </c>
      <c r="E61" s="1" t="s">
        <v>85</v>
      </c>
      <c r="F61" s="5" t="s">
        <v>86</v>
      </c>
      <c r="I61" s="1">
        <v>2008</v>
      </c>
      <c r="J61" s="1" t="s">
        <v>48</v>
      </c>
      <c r="K61" s="1" t="s">
        <v>49</v>
      </c>
      <c r="L61" s="1" t="s">
        <v>49</v>
      </c>
      <c r="M61" s="1" t="s">
        <v>81</v>
      </c>
      <c r="N61" s="1" t="s">
        <v>51</v>
      </c>
      <c r="O61" s="1" t="s">
        <v>52</v>
      </c>
      <c r="P61" s="1">
        <v>28</v>
      </c>
      <c r="Q61" s="1" t="s">
        <v>53</v>
      </c>
      <c r="S61" s="1" t="s">
        <v>54</v>
      </c>
      <c r="T61" s="1" t="s">
        <v>88</v>
      </c>
      <c r="U61" s="1" t="s">
        <v>89</v>
      </c>
      <c r="Z61" s="1" t="s">
        <v>55</v>
      </c>
      <c r="AA61" s="1" t="s">
        <v>55</v>
      </c>
      <c r="AB61" s="4" t="s">
        <v>90</v>
      </c>
      <c r="AC61" s="2">
        <v>598</v>
      </c>
      <c r="AD61" s="2">
        <v>704</v>
      </c>
      <c r="AE61" s="2"/>
      <c r="AF61" s="2"/>
      <c r="AG61" s="2">
        <v>12</v>
      </c>
      <c r="AH61" s="2"/>
      <c r="AI61" s="2"/>
      <c r="AJ61" s="2"/>
      <c r="AK61" s="2"/>
      <c r="AL61" s="2"/>
      <c r="AN61" s="6" t="s">
        <v>92</v>
      </c>
      <c r="AO61" s="6" t="s">
        <v>93</v>
      </c>
    </row>
    <row r="62" spans="2:41" ht="45" x14ac:dyDescent="0.25">
      <c r="B62" s="8" t="s">
        <v>82</v>
      </c>
      <c r="C62" s="1" t="s">
        <v>83</v>
      </c>
      <c r="D62" s="1" t="s">
        <v>84</v>
      </c>
      <c r="E62" s="1" t="s">
        <v>85</v>
      </c>
      <c r="F62" s="5" t="s">
        <v>86</v>
      </c>
      <c r="I62" s="1">
        <v>2008</v>
      </c>
      <c r="J62" s="1" t="s">
        <v>48</v>
      </c>
      <c r="K62" s="1" t="s">
        <v>49</v>
      </c>
      <c r="L62" s="1" t="s">
        <v>49</v>
      </c>
      <c r="M62" s="1" t="s">
        <v>81</v>
      </c>
      <c r="N62" s="1" t="s">
        <v>94</v>
      </c>
      <c r="O62" s="1" t="s">
        <v>52</v>
      </c>
      <c r="P62" s="1">
        <v>28</v>
      </c>
      <c r="Q62" s="1" t="s">
        <v>53</v>
      </c>
      <c r="S62" s="1" t="s">
        <v>54</v>
      </c>
      <c r="T62" s="1" t="s">
        <v>88</v>
      </c>
      <c r="U62" s="1" t="s">
        <v>89</v>
      </c>
      <c r="Z62" s="1" t="s">
        <v>55</v>
      </c>
      <c r="AA62" s="1" t="s">
        <v>55</v>
      </c>
      <c r="AB62" s="4" t="s">
        <v>95</v>
      </c>
      <c r="AC62" s="2">
        <v>531</v>
      </c>
      <c r="AD62" s="2">
        <v>561</v>
      </c>
      <c r="AE62" s="2"/>
      <c r="AF62" s="2"/>
      <c r="AG62" s="2">
        <v>12</v>
      </c>
      <c r="AH62" s="2"/>
      <c r="AI62" s="2"/>
      <c r="AJ62" s="2"/>
      <c r="AK62" s="2"/>
      <c r="AL62" s="2"/>
      <c r="AN62" s="6" t="s">
        <v>92</v>
      </c>
      <c r="AO62" s="6" t="s">
        <v>93</v>
      </c>
    </row>
    <row r="63" spans="2:41" ht="45" x14ac:dyDescent="0.25">
      <c r="B63" s="8" t="s">
        <v>82</v>
      </c>
      <c r="C63" s="1" t="s">
        <v>83</v>
      </c>
      <c r="D63" s="1" t="s">
        <v>84</v>
      </c>
      <c r="E63" s="1" t="s">
        <v>85</v>
      </c>
      <c r="F63" s="5" t="s">
        <v>86</v>
      </c>
      <c r="I63" s="1">
        <v>2008</v>
      </c>
      <c r="J63" s="1" t="s">
        <v>48</v>
      </c>
      <c r="K63" s="1" t="s">
        <v>49</v>
      </c>
      <c r="L63" s="1" t="s">
        <v>49</v>
      </c>
      <c r="M63" s="1" t="s">
        <v>97</v>
      </c>
      <c r="N63" s="1" t="s">
        <v>51</v>
      </c>
      <c r="O63" s="1" t="s">
        <v>52</v>
      </c>
      <c r="P63" s="1">
        <v>28</v>
      </c>
      <c r="Q63" s="1" t="s">
        <v>53</v>
      </c>
      <c r="S63" s="1" t="s">
        <v>54</v>
      </c>
      <c r="T63" s="1" t="s">
        <v>88</v>
      </c>
      <c r="U63" s="1" t="s">
        <v>89</v>
      </c>
      <c r="Z63" s="1" t="s">
        <v>55</v>
      </c>
      <c r="AA63" s="1" t="s">
        <v>55</v>
      </c>
      <c r="AB63" s="4" t="s">
        <v>90</v>
      </c>
      <c r="AC63" s="2">
        <v>830</v>
      </c>
      <c r="AD63" s="2">
        <v>821</v>
      </c>
      <c r="AE63" s="2"/>
      <c r="AF63" s="2"/>
      <c r="AG63" s="2">
        <v>12</v>
      </c>
      <c r="AH63" s="2"/>
      <c r="AI63" s="2"/>
      <c r="AJ63" s="2"/>
      <c r="AK63" s="2"/>
      <c r="AL63" s="2"/>
      <c r="AN63" s="6" t="s">
        <v>92</v>
      </c>
      <c r="AO63" s="6" t="s">
        <v>93</v>
      </c>
    </row>
    <row r="64" spans="2:41" ht="45" x14ac:dyDescent="0.25">
      <c r="B64" s="8" t="s">
        <v>82</v>
      </c>
      <c r="C64" s="1" t="s">
        <v>83</v>
      </c>
      <c r="D64" s="1" t="s">
        <v>84</v>
      </c>
      <c r="E64" s="1" t="s">
        <v>85</v>
      </c>
      <c r="F64" s="5" t="s">
        <v>86</v>
      </c>
      <c r="I64" s="1">
        <v>2008</v>
      </c>
      <c r="J64" s="1" t="s">
        <v>48</v>
      </c>
      <c r="K64" s="1" t="s">
        <v>49</v>
      </c>
      <c r="L64" s="1" t="s">
        <v>49</v>
      </c>
      <c r="M64" s="1" t="s">
        <v>97</v>
      </c>
      <c r="N64" s="1" t="s">
        <v>94</v>
      </c>
      <c r="O64" s="1" t="s">
        <v>52</v>
      </c>
      <c r="P64" s="1">
        <v>28</v>
      </c>
      <c r="Q64" s="1" t="s">
        <v>53</v>
      </c>
      <c r="S64" s="1" t="s">
        <v>54</v>
      </c>
      <c r="T64" s="1" t="s">
        <v>88</v>
      </c>
      <c r="U64" s="1" t="s">
        <v>89</v>
      </c>
      <c r="Z64" s="1" t="s">
        <v>55</v>
      </c>
      <c r="AA64" s="1" t="s">
        <v>55</v>
      </c>
      <c r="AB64" s="4" t="s">
        <v>95</v>
      </c>
      <c r="AC64" s="2">
        <v>893</v>
      </c>
      <c r="AD64" s="2">
        <v>911</v>
      </c>
      <c r="AE64" s="2"/>
      <c r="AF64" s="2"/>
      <c r="AG64" s="2">
        <v>12</v>
      </c>
      <c r="AH64" s="2"/>
      <c r="AI64" s="2"/>
      <c r="AJ64" s="2"/>
      <c r="AK64" s="2"/>
      <c r="AL64" s="2"/>
      <c r="AN64" s="6" t="s">
        <v>92</v>
      </c>
      <c r="AO64" s="6" t="s">
        <v>93</v>
      </c>
    </row>
    <row r="65" spans="2:41" ht="45" x14ac:dyDescent="0.25">
      <c r="B65" s="8" t="s">
        <v>82</v>
      </c>
      <c r="C65" s="1" t="s">
        <v>83</v>
      </c>
      <c r="D65" s="1" t="s">
        <v>84</v>
      </c>
      <c r="E65" s="1" t="s">
        <v>85</v>
      </c>
      <c r="F65" s="5" t="s">
        <v>86</v>
      </c>
      <c r="I65" s="1">
        <v>2008</v>
      </c>
      <c r="J65" s="1" t="s">
        <v>48</v>
      </c>
      <c r="K65" s="1" t="s">
        <v>49</v>
      </c>
      <c r="L65" s="1" t="s">
        <v>49</v>
      </c>
      <c r="M65" s="1" t="s">
        <v>98</v>
      </c>
      <c r="N65" s="1" t="s">
        <v>51</v>
      </c>
      <c r="O65" s="1" t="s">
        <v>52</v>
      </c>
      <c r="P65" s="1">
        <v>28</v>
      </c>
      <c r="Q65" s="1" t="s">
        <v>53</v>
      </c>
      <c r="S65" s="1" t="s">
        <v>54</v>
      </c>
      <c r="T65" s="1" t="s">
        <v>88</v>
      </c>
      <c r="U65" s="1" t="s">
        <v>89</v>
      </c>
      <c r="Z65" s="1" t="s">
        <v>55</v>
      </c>
      <c r="AA65" s="1" t="s">
        <v>55</v>
      </c>
      <c r="AB65" s="4" t="s">
        <v>90</v>
      </c>
      <c r="AC65" s="2">
        <v>890</v>
      </c>
      <c r="AD65" s="2">
        <v>942</v>
      </c>
      <c r="AE65" s="2"/>
      <c r="AF65" s="2"/>
      <c r="AG65" s="2">
        <v>12</v>
      </c>
      <c r="AH65" s="2"/>
      <c r="AI65" s="2"/>
      <c r="AJ65" s="2"/>
      <c r="AK65" s="2"/>
      <c r="AL65" s="2"/>
      <c r="AN65" s="6" t="s">
        <v>92</v>
      </c>
      <c r="AO65" s="6" t="s">
        <v>93</v>
      </c>
    </row>
    <row r="66" spans="2:41" ht="45" x14ac:dyDescent="0.25">
      <c r="B66" s="8" t="s">
        <v>82</v>
      </c>
      <c r="C66" s="1" t="s">
        <v>83</v>
      </c>
      <c r="D66" s="1" t="s">
        <v>84</v>
      </c>
      <c r="E66" s="1" t="s">
        <v>85</v>
      </c>
      <c r="F66" s="5" t="s">
        <v>86</v>
      </c>
      <c r="I66" s="1">
        <v>2008</v>
      </c>
      <c r="J66" s="1" t="s">
        <v>48</v>
      </c>
      <c r="K66" s="1" t="s">
        <v>49</v>
      </c>
      <c r="L66" s="1" t="s">
        <v>49</v>
      </c>
      <c r="M66" s="1" t="s">
        <v>98</v>
      </c>
      <c r="N66" s="1" t="s">
        <v>94</v>
      </c>
      <c r="O66" s="1" t="s">
        <v>52</v>
      </c>
      <c r="P66" s="1">
        <v>28</v>
      </c>
      <c r="Q66" s="1" t="s">
        <v>53</v>
      </c>
      <c r="S66" s="1" t="s">
        <v>54</v>
      </c>
      <c r="T66" s="1" t="s">
        <v>88</v>
      </c>
      <c r="U66" s="1" t="s">
        <v>89</v>
      </c>
      <c r="Z66" s="1" t="s">
        <v>55</v>
      </c>
      <c r="AA66" s="1" t="s">
        <v>55</v>
      </c>
      <c r="AB66" s="4" t="s">
        <v>95</v>
      </c>
      <c r="AC66" s="2">
        <v>738</v>
      </c>
      <c r="AD66" s="2">
        <v>763</v>
      </c>
      <c r="AE66" s="2"/>
      <c r="AF66" s="2"/>
      <c r="AG66" s="2">
        <v>12</v>
      </c>
      <c r="AH66" s="2"/>
      <c r="AI66" s="2"/>
      <c r="AJ66" s="2"/>
      <c r="AK66" s="2"/>
      <c r="AL66" s="2"/>
      <c r="AN66" s="6" t="s">
        <v>92</v>
      </c>
      <c r="AO66" s="6" t="s">
        <v>93</v>
      </c>
    </row>
    <row r="67" spans="2:41" ht="45" x14ac:dyDescent="0.25">
      <c r="B67" s="8" t="s">
        <v>82</v>
      </c>
      <c r="C67" s="1" t="s">
        <v>83</v>
      </c>
      <c r="D67" s="1" t="s">
        <v>84</v>
      </c>
      <c r="E67" s="1" t="s">
        <v>85</v>
      </c>
      <c r="F67" s="5" t="s">
        <v>86</v>
      </c>
      <c r="I67" s="1">
        <v>2008</v>
      </c>
      <c r="J67" s="1" t="s">
        <v>48</v>
      </c>
      <c r="K67" s="1" t="s">
        <v>49</v>
      </c>
      <c r="L67" s="1" t="s">
        <v>49</v>
      </c>
      <c r="M67" s="1" t="s">
        <v>99</v>
      </c>
      <c r="N67" s="1" t="s">
        <v>51</v>
      </c>
      <c r="O67" s="1" t="s">
        <v>52</v>
      </c>
      <c r="P67" s="1">
        <v>28</v>
      </c>
      <c r="Q67" s="1" t="s">
        <v>53</v>
      </c>
      <c r="S67" s="1" t="s">
        <v>54</v>
      </c>
      <c r="T67" s="1" t="s">
        <v>88</v>
      </c>
      <c r="U67" s="1" t="s">
        <v>89</v>
      </c>
      <c r="Z67" s="1" t="s">
        <v>55</v>
      </c>
      <c r="AA67" s="1" t="s">
        <v>55</v>
      </c>
      <c r="AB67" s="4" t="s">
        <v>90</v>
      </c>
      <c r="AC67" s="2">
        <v>693</v>
      </c>
      <c r="AD67" s="2">
        <v>689</v>
      </c>
      <c r="AE67" s="2"/>
      <c r="AF67" s="2"/>
      <c r="AG67" s="2">
        <v>12</v>
      </c>
      <c r="AH67" s="2"/>
      <c r="AI67" s="2"/>
      <c r="AJ67" s="2"/>
      <c r="AK67" s="2"/>
      <c r="AL67" s="2"/>
      <c r="AN67" s="6" t="s">
        <v>92</v>
      </c>
      <c r="AO67" s="6" t="s">
        <v>93</v>
      </c>
    </row>
    <row r="68" spans="2:41" ht="45" x14ac:dyDescent="0.25">
      <c r="B68" s="8" t="s">
        <v>82</v>
      </c>
      <c r="C68" s="1" t="s">
        <v>83</v>
      </c>
      <c r="D68" s="1" t="s">
        <v>84</v>
      </c>
      <c r="E68" s="1" t="s">
        <v>85</v>
      </c>
      <c r="F68" s="5" t="s">
        <v>86</v>
      </c>
      <c r="I68" s="1">
        <v>2008</v>
      </c>
      <c r="J68" s="1" t="s">
        <v>48</v>
      </c>
      <c r="K68" s="1" t="s">
        <v>49</v>
      </c>
      <c r="L68" s="1" t="s">
        <v>49</v>
      </c>
      <c r="M68" s="1" t="s">
        <v>99</v>
      </c>
      <c r="N68" s="1" t="s">
        <v>94</v>
      </c>
      <c r="O68" s="1" t="s">
        <v>52</v>
      </c>
      <c r="P68" s="1">
        <v>28</v>
      </c>
      <c r="Q68" s="1" t="s">
        <v>53</v>
      </c>
      <c r="S68" s="1" t="s">
        <v>54</v>
      </c>
      <c r="T68" s="1" t="s">
        <v>88</v>
      </c>
      <c r="U68" s="1" t="s">
        <v>89</v>
      </c>
      <c r="Z68" s="1" t="s">
        <v>55</v>
      </c>
      <c r="AA68" s="1" t="s">
        <v>55</v>
      </c>
      <c r="AB68" s="4" t="s">
        <v>95</v>
      </c>
      <c r="AC68" s="2">
        <v>827</v>
      </c>
      <c r="AD68" s="2">
        <v>866</v>
      </c>
      <c r="AE68" s="2"/>
      <c r="AF68" s="2"/>
      <c r="AG68" s="2">
        <v>12</v>
      </c>
      <c r="AH68" s="2"/>
      <c r="AI68" s="2"/>
      <c r="AJ68" s="2"/>
      <c r="AK68" s="2"/>
      <c r="AL68" s="2"/>
      <c r="AN68" s="6" t="s">
        <v>92</v>
      </c>
      <c r="AO68" s="6" t="s">
        <v>93</v>
      </c>
    </row>
    <row r="69" spans="2:41" ht="45" x14ac:dyDescent="0.25">
      <c r="B69" s="8" t="s">
        <v>82</v>
      </c>
      <c r="C69" s="1" t="s">
        <v>83</v>
      </c>
      <c r="D69" s="1" t="s">
        <v>84</v>
      </c>
      <c r="E69" s="1" t="s">
        <v>85</v>
      </c>
      <c r="F69" s="5" t="s">
        <v>86</v>
      </c>
      <c r="I69" s="1">
        <v>2008</v>
      </c>
      <c r="J69" s="1" t="s">
        <v>48</v>
      </c>
      <c r="K69" s="1" t="s">
        <v>49</v>
      </c>
      <c r="L69" s="1" t="s">
        <v>49</v>
      </c>
      <c r="M69" s="1" t="s">
        <v>100</v>
      </c>
      <c r="N69" s="1" t="s">
        <v>51</v>
      </c>
      <c r="O69" s="1" t="s">
        <v>52</v>
      </c>
      <c r="P69" s="1">
        <v>28</v>
      </c>
      <c r="Q69" s="1" t="s">
        <v>53</v>
      </c>
      <c r="S69" s="1" t="s">
        <v>54</v>
      </c>
      <c r="T69" s="1" t="s">
        <v>88</v>
      </c>
      <c r="U69" s="1" t="s">
        <v>89</v>
      </c>
      <c r="Z69" s="1" t="s">
        <v>55</v>
      </c>
      <c r="AA69" s="1" t="s">
        <v>55</v>
      </c>
      <c r="AB69" s="4" t="s">
        <v>90</v>
      </c>
      <c r="AC69" s="2">
        <v>692</v>
      </c>
      <c r="AD69" s="2">
        <v>747</v>
      </c>
      <c r="AE69" s="2"/>
      <c r="AF69" s="2"/>
      <c r="AG69" s="2">
        <v>12</v>
      </c>
      <c r="AH69" s="2"/>
      <c r="AI69" s="2"/>
      <c r="AJ69" s="2"/>
      <c r="AK69" s="2"/>
      <c r="AL69" s="2"/>
      <c r="AN69" s="6" t="s">
        <v>92</v>
      </c>
      <c r="AO69" s="6" t="s">
        <v>93</v>
      </c>
    </row>
    <row r="70" spans="2:41" ht="45" x14ac:dyDescent="0.25">
      <c r="B70" s="8" t="s">
        <v>82</v>
      </c>
      <c r="C70" s="1" t="s">
        <v>83</v>
      </c>
      <c r="D70" s="1" t="s">
        <v>84</v>
      </c>
      <c r="E70" s="1" t="s">
        <v>85</v>
      </c>
      <c r="F70" s="5" t="s">
        <v>86</v>
      </c>
      <c r="I70" s="1">
        <v>2008</v>
      </c>
      <c r="J70" s="1" t="s">
        <v>48</v>
      </c>
      <c r="K70" s="1" t="s">
        <v>49</v>
      </c>
      <c r="L70" s="1" t="s">
        <v>49</v>
      </c>
      <c r="M70" s="1" t="s">
        <v>100</v>
      </c>
      <c r="N70" s="1" t="s">
        <v>94</v>
      </c>
      <c r="O70" s="1" t="s">
        <v>52</v>
      </c>
      <c r="P70" s="1">
        <v>28</v>
      </c>
      <c r="Q70" s="1" t="s">
        <v>53</v>
      </c>
      <c r="S70" s="1" t="s">
        <v>54</v>
      </c>
      <c r="T70" s="1" t="s">
        <v>88</v>
      </c>
      <c r="U70" s="1" t="s">
        <v>89</v>
      </c>
      <c r="Z70" s="1" t="s">
        <v>55</v>
      </c>
      <c r="AA70" s="1" t="s">
        <v>55</v>
      </c>
      <c r="AB70" s="4" t="s">
        <v>95</v>
      </c>
      <c r="AC70" s="2">
        <v>613</v>
      </c>
      <c r="AD70" s="2">
        <v>669</v>
      </c>
      <c r="AE70" s="2"/>
      <c r="AF70" s="2"/>
      <c r="AG70" s="2">
        <v>12</v>
      </c>
      <c r="AH70" s="2"/>
      <c r="AI70" s="2"/>
      <c r="AJ70" s="2"/>
      <c r="AK70" s="2"/>
      <c r="AL70" s="2"/>
      <c r="AN70" s="6" t="s">
        <v>92</v>
      </c>
      <c r="AO70" s="6" t="s">
        <v>93</v>
      </c>
    </row>
    <row r="71" spans="2:41" ht="45" x14ac:dyDescent="0.25">
      <c r="B71" s="8" t="s">
        <v>82</v>
      </c>
      <c r="C71" s="1" t="s">
        <v>83</v>
      </c>
      <c r="D71" s="1" t="s">
        <v>84</v>
      </c>
      <c r="E71" s="1" t="s">
        <v>85</v>
      </c>
      <c r="F71" s="5" t="s">
        <v>86</v>
      </c>
      <c r="I71" s="1">
        <v>2008</v>
      </c>
      <c r="J71" s="1" t="s">
        <v>48</v>
      </c>
      <c r="K71" s="1" t="s">
        <v>49</v>
      </c>
      <c r="L71" s="1" t="s">
        <v>49</v>
      </c>
      <c r="M71" s="1" t="s">
        <v>101</v>
      </c>
      <c r="N71" s="1" t="s">
        <v>51</v>
      </c>
      <c r="O71" s="1" t="s">
        <v>52</v>
      </c>
      <c r="P71" s="1">
        <v>28</v>
      </c>
      <c r="Q71" s="1" t="s">
        <v>53</v>
      </c>
      <c r="S71" s="1" t="s">
        <v>54</v>
      </c>
      <c r="T71" s="1" t="s">
        <v>88</v>
      </c>
      <c r="U71" s="1" t="s">
        <v>89</v>
      </c>
      <c r="Z71" s="1" t="s">
        <v>55</v>
      </c>
      <c r="AA71" s="1" t="s">
        <v>55</v>
      </c>
      <c r="AB71" s="4" t="s">
        <v>90</v>
      </c>
      <c r="AC71" s="2">
        <v>539</v>
      </c>
      <c r="AD71" s="2">
        <v>610</v>
      </c>
      <c r="AE71" s="2"/>
      <c r="AF71" s="2"/>
      <c r="AG71" s="2">
        <v>12</v>
      </c>
      <c r="AH71" s="2"/>
      <c r="AI71" s="2"/>
      <c r="AJ71" s="2"/>
      <c r="AK71" s="2"/>
      <c r="AL71" s="2"/>
      <c r="AN71" s="6" t="s">
        <v>92</v>
      </c>
      <c r="AO71" s="6" t="s">
        <v>93</v>
      </c>
    </row>
    <row r="72" spans="2:41" ht="45" x14ac:dyDescent="0.25">
      <c r="B72" s="8" t="s">
        <v>82</v>
      </c>
      <c r="C72" s="1" t="s">
        <v>83</v>
      </c>
      <c r="D72" s="1" t="s">
        <v>84</v>
      </c>
      <c r="E72" s="1" t="s">
        <v>85</v>
      </c>
      <c r="F72" s="5" t="s">
        <v>86</v>
      </c>
      <c r="I72" s="1">
        <v>2008</v>
      </c>
      <c r="J72" s="1" t="s">
        <v>48</v>
      </c>
      <c r="K72" s="1" t="s">
        <v>49</v>
      </c>
      <c r="L72" s="1" t="s">
        <v>49</v>
      </c>
      <c r="M72" s="1" t="s">
        <v>101</v>
      </c>
      <c r="N72" s="1" t="s">
        <v>94</v>
      </c>
      <c r="O72" s="1" t="s">
        <v>52</v>
      </c>
      <c r="P72" s="1">
        <v>28</v>
      </c>
      <c r="Q72" s="1" t="s">
        <v>53</v>
      </c>
      <c r="S72" s="1" t="s">
        <v>54</v>
      </c>
      <c r="T72" s="1" t="s">
        <v>88</v>
      </c>
      <c r="U72" s="1" t="s">
        <v>89</v>
      </c>
      <c r="Z72" s="1" t="s">
        <v>55</v>
      </c>
      <c r="AA72" s="1" t="s">
        <v>55</v>
      </c>
      <c r="AB72" s="4" t="s">
        <v>95</v>
      </c>
      <c r="AC72" s="2">
        <v>787</v>
      </c>
      <c r="AD72" s="2">
        <v>796</v>
      </c>
      <c r="AE72" s="2"/>
      <c r="AF72" s="2"/>
      <c r="AG72" s="2">
        <v>12</v>
      </c>
      <c r="AH72" s="2"/>
      <c r="AI72" s="2"/>
      <c r="AJ72" s="2"/>
      <c r="AK72" s="2"/>
      <c r="AL72" s="2"/>
      <c r="AN72" s="6" t="s">
        <v>92</v>
      </c>
      <c r="AO72" s="6" t="s">
        <v>93</v>
      </c>
    </row>
    <row r="73" spans="2:41" ht="45" x14ac:dyDescent="0.25">
      <c r="B73" s="8" t="s">
        <v>82</v>
      </c>
      <c r="C73" s="1" t="s">
        <v>83</v>
      </c>
      <c r="D73" s="1" t="s">
        <v>84</v>
      </c>
      <c r="E73" s="1" t="s">
        <v>85</v>
      </c>
      <c r="F73" s="5" t="s">
        <v>86</v>
      </c>
      <c r="I73" s="1">
        <v>2008</v>
      </c>
      <c r="J73" s="1" t="s">
        <v>48</v>
      </c>
      <c r="K73" s="1" t="s">
        <v>49</v>
      </c>
      <c r="L73" s="1" t="s">
        <v>49</v>
      </c>
      <c r="M73" s="1" t="s">
        <v>102</v>
      </c>
      <c r="N73" s="1" t="s">
        <v>51</v>
      </c>
      <c r="O73" s="1" t="s">
        <v>52</v>
      </c>
      <c r="P73" s="1">
        <v>28</v>
      </c>
      <c r="Q73" s="1" t="s">
        <v>53</v>
      </c>
      <c r="S73" s="1" t="s">
        <v>54</v>
      </c>
      <c r="T73" s="1" t="s">
        <v>88</v>
      </c>
      <c r="U73" s="1" t="s">
        <v>89</v>
      </c>
      <c r="Z73" s="1" t="s">
        <v>55</v>
      </c>
      <c r="AA73" s="1" t="s">
        <v>55</v>
      </c>
      <c r="AB73" s="4" t="s">
        <v>90</v>
      </c>
      <c r="AC73" s="2">
        <v>549</v>
      </c>
      <c r="AD73" s="2">
        <v>575</v>
      </c>
      <c r="AE73" s="2"/>
      <c r="AF73" s="2"/>
      <c r="AG73" s="2">
        <v>12</v>
      </c>
      <c r="AH73" s="2"/>
      <c r="AI73" s="2"/>
      <c r="AJ73" s="2"/>
      <c r="AK73" s="2"/>
      <c r="AL73" s="2"/>
      <c r="AN73" s="6" t="s">
        <v>92</v>
      </c>
      <c r="AO73" s="6" t="s">
        <v>93</v>
      </c>
    </row>
    <row r="74" spans="2:41" ht="45" x14ac:dyDescent="0.25">
      <c r="B74" s="8" t="s">
        <v>82</v>
      </c>
      <c r="C74" s="1" t="s">
        <v>83</v>
      </c>
      <c r="D74" s="1" t="s">
        <v>84</v>
      </c>
      <c r="E74" s="1" t="s">
        <v>85</v>
      </c>
      <c r="F74" s="5" t="s">
        <v>86</v>
      </c>
      <c r="I74" s="1">
        <v>2008</v>
      </c>
      <c r="J74" s="1" t="s">
        <v>48</v>
      </c>
      <c r="K74" s="1" t="s">
        <v>49</v>
      </c>
      <c r="L74" s="1" t="s">
        <v>49</v>
      </c>
      <c r="M74" s="1" t="s">
        <v>102</v>
      </c>
      <c r="N74" s="1" t="s">
        <v>94</v>
      </c>
      <c r="O74" s="1" t="s">
        <v>52</v>
      </c>
      <c r="P74" s="1">
        <v>28</v>
      </c>
      <c r="Q74" s="1" t="s">
        <v>53</v>
      </c>
      <c r="S74" s="1" t="s">
        <v>54</v>
      </c>
      <c r="T74" s="1" t="s">
        <v>88</v>
      </c>
      <c r="U74" s="1" t="s">
        <v>89</v>
      </c>
      <c r="Z74" s="1" t="s">
        <v>55</v>
      </c>
      <c r="AA74" s="1" t="s">
        <v>55</v>
      </c>
      <c r="AB74" s="4" t="s">
        <v>95</v>
      </c>
      <c r="AC74" s="2">
        <v>704</v>
      </c>
      <c r="AD74" s="2">
        <v>760</v>
      </c>
      <c r="AE74" s="2"/>
      <c r="AF74" s="2"/>
      <c r="AG74" s="2">
        <v>12</v>
      </c>
      <c r="AH74" s="2"/>
      <c r="AI74" s="2"/>
      <c r="AJ74" s="2"/>
      <c r="AK74" s="2"/>
      <c r="AL74" s="2"/>
      <c r="AM74" s="2"/>
      <c r="AN74" s="6" t="s">
        <v>92</v>
      </c>
      <c r="AO74" s="6" t="s">
        <v>93</v>
      </c>
    </row>
    <row r="75" spans="2:41" ht="60" x14ac:dyDescent="0.25">
      <c r="B75" s="8" t="s">
        <v>103</v>
      </c>
      <c r="C75" s="1" t="s">
        <v>104</v>
      </c>
      <c r="D75" s="1" t="s">
        <v>105</v>
      </c>
      <c r="E75" s="1" t="s">
        <v>106</v>
      </c>
      <c r="F75" s="5" t="s">
        <v>107</v>
      </c>
      <c r="I75" s="1">
        <v>2010</v>
      </c>
      <c r="J75" s="1" t="s">
        <v>48</v>
      </c>
      <c r="K75" s="1" t="s">
        <v>49</v>
      </c>
      <c r="L75" s="1" t="s">
        <v>49</v>
      </c>
      <c r="M75" s="1" t="s">
        <v>108</v>
      </c>
      <c r="N75" s="1" t="s">
        <v>51</v>
      </c>
      <c r="O75" s="1" t="s">
        <v>52</v>
      </c>
      <c r="P75" s="1">
        <v>28</v>
      </c>
      <c r="Q75" s="1" t="s">
        <v>53</v>
      </c>
      <c r="S75" s="1" t="s">
        <v>109</v>
      </c>
      <c r="Y75" s="1" t="s">
        <v>110</v>
      </c>
      <c r="Z75" s="1" t="s">
        <v>111</v>
      </c>
      <c r="AA75" s="1" t="s">
        <v>56</v>
      </c>
      <c r="AB75" s="4" t="s">
        <v>112</v>
      </c>
      <c r="AC75" s="2">
        <v>975</v>
      </c>
      <c r="AD75" s="2"/>
      <c r="AE75" s="2">
        <v>85.1</v>
      </c>
      <c r="AF75" s="2">
        <f>Table1[[#This Row],[SE]]*SQRT(Table1[[#This Row],[N]])</f>
        <v>190.2893848852321</v>
      </c>
      <c r="AG75" s="2">
        <v>5</v>
      </c>
      <c r="AH75" s="2">
        <v>0.19500000000000001</v>
      </c>
      <c r="AI75" s="2"/>
      <c r="AJ75" s="2"/>
      <c r="AK75" s="2"/>
      <c r="AL75" s="2"/>
      <c r="AN75" s="5" t="s">
        <v>113</v>
      </c>
      <c r="AO75" s="7" t="s">
        <v>114</v>
      </c>
    </row>
    <row r="76" spans="2:41" ht="60" x14ac:dyDescent="0.25">
      <c r="B76" s="8" t="s">
        <v>103</v>
      </c>
      <c r="C76" s="1" t="s">
        <v>104</v>
      </c>
      <c r="D76" s="1" t="s">
        <v>105</v>
      </c>
      <c r="E76" s="1" t="s">
        <v>106</v>
      </c>
      <c r="F76" s="5" t="s">
        <v>107</v>
      </c>
      <c r="I76" s="1">
        <v>2010</v>
      </c>
      <c r="J76" s="1" t="s">
        <v>48</v>
      </c>
      <c r="K76" s="1" t="s">
        <v>49</v>
      </c>
      <c r="L76" s="1" t="s">
        <v>115</v>
      </c>
      <c r="M76" s="1" t="s">
        <v>108</v>
      </c>
      <c r="N76" s="1" t="s">
        <v>94</v>
      </c>
      <c r="O76" s="1" t="s">
        <v>52</v>
      </c>
      <c r="P76" s="1">
        <v>28</v>
      </c>
      <c r="Q76" s="1" t="s">
        <v>53</v>
      </c>
      <c r="S76" s="1" t="s">
        <v>109</v>
      </c>
      <c r="Y76" s="1" t="s">
        <v>110</v>
      </c>
      <c r="Z76" s="1" t="s">
        <v>111</v>
      </c>
      <c r="AA76" s="1" t="s">
        <v>56</v>
      </c>
      <c r="AB76" s="4" t="s">
        <v>112</v>
      </c>
      <c r="AC76" s="2">
        <v>552</v>
      </c>
      <c r="AD76" s="2"/>
      <c r="AE76" s="2">
        <v>195</v>
      </c>
      <c r="AF76" s="2">
        <f>Table1[[#This Row],[SE]]*SQRT(Table1[[#This Row],[N]])</f>
        <v>436.03325561245902</v>
      </c>
      <c r="AG76" s="2">
        <v>5</v>
      </c>
      <c r="AH76" s="2">
        <v>0.78900000000000003</v>
      </c>
      <c r="AI76" s="2"/>
      <c r="AJ76" s="2"/>
      <c r="AK76" s="2"/>
      <c r="AL76" s="2"/>
      <c r="AN76" s="5" t="s">
        <v>113</v>
      </c>
      <c r="AO76" s="7" t="s">
        <v>114</v>
      </c>
    </row>
    <row r="77" spans="2:41" ht="60" x14ac:dyDescent="0.25">
      <c r="B77" s="8" t="s">
        <v>103</v>
      </c>
      <c r="C77" s="1" t="s">
        <v>104</v>
      </c>
      <c r="D77" s="1" t="s">
        <v>105</v>
      </c>
      <c r="E77" s="1" t="s">
        <v>106</v>
      </c>
      <c r="F77" s="5" t="s">
        <v>107</v>
      </c>
      <c r="I77" s="1">
        <v>2010</v>
      </c>
      <c r="J77" s="1" t="s">
        <v>48</v>
      </c>
      <c r="K77" s="1" t="s">
        <v>49</v>
      </c>
      <c r="L77" s="1" t="s">
        <v>115</v>
      </c>
      <c r="M77" s="1" t="s">
        <v>116</v>
      </c>
      <c r="N77" s="1" t="s">
        <v>51</v>
      </c>
      <c r="O77" s="1" t="s">
        <v>52</v>
      </c>
      <c r="P77" s="1">
        <v>28</v>
      </c>
      <c r="Q77" s="1" t="s">
        <v>53</v>
      </c>
      <c r="S77" s="1" t="s">
        <v>109</v>
      </c>
      <c r="Y77" s="1" t="s">
        <v>110</v>
      </c>
      <c r="Z77" s="1" t="s">
        <v>111</v>
      </c>
      <c r="AA77" s="1" t="s">
        <v>56</v>
      </c>
      <c r="AB77" s="4" t="s">
        <v>112</v>
      </c>
      <c r="AC77" s="2">
        <v>1074</v>
      </c>
      <c r="AD77" s="2"/>
      <c r="AE77" s="2">
        <v>59.4</v>
      </c>
      <c r="AF77" s="2">
        <f>Table1[[#This Row],[SE]]*SQRT(Table1[[#This Row],[N]])</f>
        <v>132.82243786348752</v>
      </c>
      <c r="AG77" s="2">
        <v>5</v>
      </c>
      <c r="AH77" s="2">
        <v>0.124</v>
      </c>
      <c r="AI77" s="2"/>
      <c r="AJ77" s="2"/>
      <c r="AK77" s="2"/>
      <c r="AL77" s="2"/>
      <c r="AN77" s="5" t="s">
        <v>113</v>
      </c>
      <c r="AO77" s="7" t="s">
        <v>114</v>
      </c>
    </row>
    <row r="78" spans="2:41" ht="60" x14ac:dyDescent="0.25">
      <c r="B78" s="8" t="s">
        <v>103</v>
      </c>
      <c r="C78" s="1" t="s">
        <v>104</v>
      </c>
      <c r="D78" s="1" t="s">
        <v>105</v>
      </c>
      <c r="E78" s="1" t="s">
        <v>106</v>
      </c>
      <c r="F78" s="5" t="s">
        <v>107</v>
      </c>
      <c r="I78" s="1">
        <v>2010</v>
      </c>
      <c r="J78" s="1" t="s">
        <v>48</v>
      </c>
      <c r="K78" s="1" t="s">
        <v>49</v>
      </c>
      <c r="L78" s="1" t="s">
        <v>115</v>
      </c>
      <c r="M78" s="1" t="s">
        <v>116</v>
      </c>
      <c r="N78" s="1" t="s">
        <v>94</v>
      </c>
      <c r="O78" s="1" t="s">
        <v>52</v>
      </c>
      <c r="P78" s="1">
        <v>28</v>
      </c>
      <c r="Q78" s="1" t="s">
        <v>53</v>
      </c>
      <c r="S78" s="1" t="s">
        <v>109</v>
      </c>
      <c r="Y78" s="1" t="s">
        <v>110</v>
      </c>
      <c r="Z78" s="1" t="s">
        <v>111</v>
      </c>
      <c r="AA78" s="1" t="s">
        <v>56</v>
      </c>
      <c r="AB78" s="4" t="s">
        <v>112</v>
      </c>
      <c r="AC78" s="2">
        <v>1047</v>
      </c>
      <c r="AD78" s="2"/>
      <c r="AE78" s="2">
        <v>25.6</v>
      </c>
      <c r="AF78" s="2">
        <f>Table1[[#This Row],[SE]]*SQRT(Table1[[#This Row],[N]])</f>
        <v>57.243340223994622</v>
      </c>
      <c r="AG78" s="2">
        <v>5</v>
      </c>
      <c r="AH78" s="2">
        <v>5.4600000000000003E-2</v>
      </c>
      <c r="AI78" s="2"/>
      <c r="AJ78" s="2"/>
      <c r="AK78" s="2"/>
      <c r="AL78" s="2"/>
      <c r="AN78" s="5" t="s">
        <v>113</v>
      </c>
      <c r="AO78" s="7" t="s">
        <v>114</v>
      </c>
    </row>
    <row r="79" spans="2:41" ht="60" x14ac:dyDescent="0.25">
      <c r="B79" s="8" t="s">
        <v>103</v>
      </c>
      <c r="C79" s="1" t="s">
        <v>104</v>
      </c>
      <c r="D79" s="1" t="s">
        <v>105</v>
      </c>
      <c r="E79" s="1" t="s">
        <v>106</v>
      </c>
      <c r="F79" s="5" t="s">
        <v>107</v>
      </c>
      <c r="I79" s="1">
        <v>2010</v>
      </c>
      <c r="J79" s="1" t="s">
        <v>48</v>
      </c>
      <c r="K79" s="1" t="s">
        <v>49</v>
      </c>
      <c r="L79" s="1" t="s">
        <v>115</v>
      </c>
      <c r="M79" s="1" t="s">
        <v>117</v>
      </c>
      <c r="N79" s="1" t="s">
        <v>51</v>
      </c>
      <c r="O79" s="1" t="s">
        <v>52</v>
      </c>
      <c r="P79" s="1">
        <v>28</v>
      </c>
      <c r="Q79" s="1" t="s">
        <v>53</v>
      </c>
      <c r="S79" s="1" t="s">
        <v>109</v>
      </c>
      <c r="Y79" s="1" t="s">
        <v>110</v>
      </c>
      <c r="Z79" s="1" t="s">
        <v>111</v>
      </c>
      <c r="AA79" s="1" t="s">
        <v>56</v>
      </c>
      <c r="AB79" s="4" t="s">
        <v>112</v>
      </c>
      <c r="AC79" s="2">
        <v>879</v>
      </c>
      <c r="AD79" s="2"/>
      <c r="AE79" s="2">
        <v>20.5</v>
      </c>
      <c r="AF79" s="2">
        <f>Table1[[#This Row],[SE]]*SQRT(Table1[[#This Row],[N]])</f>
        <v>45.839393538745689</v>
      </c>
      <c r="AG79" s="2">
        <v>5</v>
      </c>
      <c r="AH79" s="2">
        <v>5.2200000000000003E-2</v>
      </c>
      <c r="AI79" s="2"/>
      <c r="AJ79" s="2"/>
      <c r="AK79" s="2"/>
      <c r="AL79" s="2"/>
      <c r="AN79" s="5" t="s">
        <v>113</v>
      </c>
      <c r="AO79" s="7" t="s">
        <v>114</v>
      </c>
    </row>
    <row r="80" spans="2:41" ht="60" x14ac:dyDescent="0.25">
      <c r="B80" s="8" t="s">
        <v>103</v>
      </c>
      <c r="C80" s="1" t="s">
        <v>104</v>
      </c>
      <c r="D80" s="1" t="s">
        <v>105</v>
      </c>
      <c r="E80" s="1" t="s">
        <v>106</v>
      </c>
      <c r="F80" s="5" t="s">
        <v>107</v>
      </c>
      <c r="I80" s="1">
        <v>2010</v>
      </c>
      <c r="J80" s="1" t="s">
        <v>48</v>
      </c>
      <c r="K80" s="1" t="s">
        <v>49</v>
      </c>
      <c r="L80" s="1" t="s">
        <v>115</v>
      </c>
      <c r="M80" s="1" t="s">
        <v>117</v>
      </c>
      <c r="N80" s="1" t="s">
        <v>94</v>
      </c>
      <c r="O80" s="1" t="s">
        <v>52</v>
      </c>
      <c r="P80" s="1">
        <v>28</v>
      </c>
      <c r="Q80" s="1" t="s">
        <v>53</v>
      </c>
      <c r="S80" s="1" t="s">
        <v>109</v>
      </c>
      <c r="Y80" s="1" t="s">
        <v>110</v>
      </c>
      <c r="Z80" s="1" t="s">
        <v>111</v>
      </c>
      <c r="AA80" s="1" t="s">
        <v>56</v>
      </c>
      <c r="AB80" s="4" t="s">
        <v>112</v>
      </c>
      <c r="AC80" s="2">
        <v>782</v>
      </c>
      <c r="AD80" s="2"/>
      <c r="AE80" s="2">
        <v>57.9</v>
      </c>
      <c r="AF80" s="2">
        <f>Table1[[#This Row],[SE]]*SQRT(Table1[[#This Row],[N]])</f>
        <v>129.46833589723784</v>
      </c>
      <c r="AG80" s="2">
        <v>5</v>
      </c>
      <c r="AH80" s="2">
        <v>0.16600000000000001</v>
      </c>
      <c r="AI80" s="2"/>
      <c r="AJ80" s="2"/>
      <c r="AK80" s="2"/>
      <c r="AL80" s="2"/>
      <c r="AN80" s="5" t="s">
        <v>113</v>
      </c>
      <c r="AO80" s="7" t="s">
        <v>114</v>
      </c>
    </row>
    <row r="81" spans="2:41" ht="60" x14ac:dyDescent="0.25">
      <c r="B81" s="8" t="s">
        <v>103</v>
      </c>
      <c r="C81" s="1" t="s">
        <v>104</v>
      </c>
      <c r="D81" s="1" t="s">
        <v>105</v>
      </c>
      <c r="E81" s="1" t="s">
        <v>106</v>
      </c>
      <c r="F81" s="5" t="s">
        <v>107</v>
      </c>
      <c r="I81" s="1">
        <v>2010</v>
      </c>
      <c r="J81" s="1" t="s">
        <v>48</v>
      </c>
      <c r="K81" s="1" t="s">
        <v>49</v>
      </c>
      <c r="L81" s="1" t="s">
        <v>115</v>
      </c>
      <c r="M81" s="1" t="s">
        <v>118</v>
      </c>
      <c r="N81" s="1" t="s">
        <v>94</v>
      </c>
      <c r="O81" s="1" t="s">
        <v>52</v>
      </c>
      <c r="P81" s="1">
        <v>28</v>
      </c>
      <c r="Q81" s="1" t="s">
        <v>53</v>
      </c>
      <c r="S81" s="1" t="s">
        <v>109</v>
      </c>
      <c r="Y81" s="1" t="s">
        <v>110</v>
      </c>
      <c r="Z81" s="1" t="s">
        <v>111</v>
      </c>
      <c r="AA81" s="1" t="s">
        <v>56</v>
      </c>
      <c r="AB81" s="4" t="s">
        <v>112</v>
      </c>
      <c r="AC81" s="2">
        <v>865</v>
      </c>
      <c r="AD81" s="2"/>
      <c r="AE81" s="2">
        <v>78.3</v>
      </c>
      <c r="AF81" s="2">
        <f>Table1[[#This Row],[SE]]*SQRT(Table1[[#This Row],[N]])</f>
        <v>175.08412263823354</v>
      </c>
      <c r="AG81" s="2">
        <v>5</v>
      </c>
      <c r="AH81" s="2">
        <v>0.20300000000000001</v>
      </c>
      <c r="AI81" s="2"/>
      <c r="AJ81" s="2"/>
      <c r="AK81" s="2"/>
      <c r="AL81" s="2"/>
      <c r="AN81" s="5" t="s">
        <v>113</v>
      </c>
      <c r="AO81" s="7" t="s">
        <v>114</v>
      </c>
    </row>
    <row r="82" spans="2:41" ht="60" x14ac:dyDescent="0.25">
      <c r="B82" s="8" t="s">
        <v>103</v>
      </c>
      <c r="C82" s="1" t="s">
        <v>104</v>
      </c>
      <c r="D82" s="1" t="s">
        <v>105</v>
      </c>
      <c r="E82" s="1" t="s">
        <v>106</v>
      </c>
      <c r="F82" s="5" t="s">
        <v>107</v>
      </c>
      <c r="I82" s="1">
        <v>2010</v>
      </c>
      <c r="J82" s="1" t="s">
        <v>48</v>
      </c>
      <c r="K82" s="1" t="s">
        <v>49</v>
      </c>
      <c r="L82" s="1" t="s">
        <v>115</v>
      </c>
      <c r="M82" s="1" t="s">
        <v>119</v>
      </c>
      <c r="N82" s="1" t="s">
        <v>51</v>
      </c>
      <c r="O82" s="1" t="s">
        <v>52</v>
      </c>
      <c r="P82" s="1">
        <v>28</v>
      </c>
      <c r="Q82" s="1" t="s">
        <v>53</v>
      </c>
      <c r="S82" s="1" t="s">
        <v>109</v>
      </c>
      <c r="Y82" s="1" t="s">
        <v>110</v>
      </c>
      <c r="Z82" s="1" t="s">
        <v>111</v>
      </c>
      <c r="AA82" s="1" t="s">
        <v>56</v>
      </c>
      <c r="AB82" s="4" t="s">
        <v>112</v>
      </c>
      <c r="AC82" s="2">
        <v>661</v>
      </c>
      <c r="AD82" s="2"/>
      <c r="AE82" s="2">
        <v>101</v>
      </c>
      <c r="AF82" s="2">
        <f>Table1[[#This Row],[SE]]*SQRT(Table1[[#This Row],[N]])</f>
        <v>225.84286572747877</v>
      </c>
      <c r="AG82" s="2">
        <v>5</v>
      </c>
      <c r="AH82" s="2">
        <v>0.34100000000000003</v>
      </c>
      <c r="AI82" s="2"/>
      <c r="AJ82" s="2"/>
      <c r="AK82" s="2"/>
      <c r="AL82" s="2"/>
      <c r="AN82" s="5" t="s">
        <v>113</v>
      </c>
      <c r="AO82" s="7" t="s">
        <v>114</v>
      </c>
    </row>
    <row r="83" spans="2:41" ht="60" x14ac:dyDescent="0.25">
      <c r="B83" s="8" t="s">
        <v>103</v>
      </c>
      <c r="C83" s="1" t="s">
        <v>104</v>
      </c>
      <c r="D83" s="1" t="s">
        <v>105</v>
      </c>
      <c r="E83" s="1" t="s">
        <v>106</v>
      </c>
      <c r="F83" s="5" t="s">
        <v>107</v>
      </c>
      <c r="I83" s="1">
        <v>2010</v>
      </c>
      <c r="J83" s="1" t="s">
        <v>48</v>
      </c>
      <c r="K83" s="1" t="s">
        <v>49</v>
      </c>
      <c r="L83" s="1" t="s">
        <v>115</v>
      </c>
      <c r="M83" s="1" t="s">
        <v>119</v>
      </c>
      <c r="N83" s="1" t="s">
        <v>94</v>
      </c>
      <c r="O83" s="1" t="s">
        <v>52</v>
      </c>
      <c r="P83" s="1">
        <v>28</v>
      </c>
      <c r="Q83" s="1" t="s">
        <v>53</v>
      </c>
      <c r="S83" s="1" t="s">
        <v>109</v>
      </c>
      <c r="Y83" s="1" t="s">
        <v>110</v>
      </c>
      <c r="Z83" s="1" t="s">
        <v>111</v>
      </c>
      <c r="AA83" s="1" t="s">
        <v>56</v>
      </c>
      <c r="AB83" s="4" t="s">
        <v>112</v>
      </c>
      <c r="AC83" s="2">
        <v>640</v>
      </c>
      <c r="AD83" s="2"/>
      <c r="AE83" s="2">
        <v>121</v>
      </c>
      <c r="AF83" s="2">
        <f>Table1[[#This Row],[SE]]*SQRT(Table1[[#This Row],[N]])</f>
        <v>270.56422527747458</v>
      </c>
      <c r="AG83" s="2">
        <v>5</v>
      </c>
      <c r="AH83" s="2">
        <v>0.46300000000000002</v>
      </c>
      <c r="AI83" s="2"/>
      <c r="AJ83" s="2"/>
      <c r="AK83" s="2"/>
      <c r="AL83" s="2"/>
      <c r="AN83" s="5" t="s">
        <v>113</v>
      </c>
      <c r="AO83" s="7" t="s">
        <v>114</v>
      </c>
    </row>
    <row r="84" spans="2:41" ht="60" x14ac:dyDescent="0.25">
      <c r="B84" s="8" t="s">
        <v>103</v>
      </c>
      <c r="C84" s="1" t="s">
        <v>104</v>
      </c>
      <c r="D84" s="1" t="s">
        <v>105</v>
      </c>
      <c r="E84" s="1" t="s">
        <v>106</v>
      </c>
      <c r="F84" s="5" t="s">
        <v>107</v>
      </c>
      <c r="I84" s="1">
        <v>2010</v>
      </c>
      <c r="J84" s="1" t="s">
        <v>48</v>
      </c>
      <c r="K84" s="1" t="s">
        <v>49</v>
      </c>
      <c r="L84" s="1" t="s">
        <v>115</v>
      </c>
      <c r="M84" s="1" t="s">
        <v>120</v>
      </c>
      <c r="N84" s="1" t="s">
        <v>51</v>
      </c>
      <c r="O84" s="1" t="s">
        <v>52</v>
      </c>
      <c r="P84" s="1">
        <v>28</v>
      </c>
      <c r="Q84" s="1" t="s">
        <v>53</v>
      </c>
      <c r="S84" s="1" t="s">
        <v>109</v>
      </c>
      <c r="Y84" s="1" t="s">
        <v>110</v>
      </c>
      <c r="Z84" s="1" t="s">
        <v>111</v>
      </c>
      <c r="AA84" s="1" t="s">
        <v>56</v>
      </c>
      <c r="AB84" s="4" t="s">
        <v>112</v>
      </c>
      <c r="AC84" s="2">
        <v>892</v>
      </c>
      <c r="AD84" s="2"/>
      <c r="AE84" s="2">
        <v>54.1</v>
      </c>
      <c r="AF84" s="2">
        <f>Table1[[#This Row],[SE]]*SQRT(Table1[[#This Row],[N]])</f>
        <v>120.97127758273864</v>
      </c>
      <c r="AG84" s="2">
        <v>5</v>
      </c>
      <c r="AH84" s="2">
        <v>0.13600000000000001</v>
      </c>
      <c r="AI84" s="2"/>
      <c r="AJ84" s="2"/>
      <c r="AK84" s="2"/>
      <c r="AL84" s="2"/>
      <c r="AN84" s="5" t="s">
        <v>113</v>
      </c>
      <c r="AO84" s="7" t="s">
        <v>114</v>
      </c>
    </row>
    <row r="85" spans="2:41" ht="60" x14ac:dyDescent="0.25">
      <c r="B85" s="8" t="s">
        <v>103</v>
      </c>
      <c r="C85" s="1" t="s">
        <v>104</v>
      </c>
      <c r="D85" s="1" t="s">
        <v>105</v>
      </c>
      <c r="E85" s="1" t="s">
        <v>106</v>
      </c>
      <c r="F85" s="5" t="s">
        <v>107</v>
      </c>
      <c r="I85" s="1">
        <v>2010</v>
      </c>
      <c r="J85" s="1" t="s">
        <v>48</v>
      </c>
      <c r="K85" s="1" t="s">
        <v>49</v>
      </c>
      <c r="L85" s="1" t="s">
        <v>115</v>
      </c>
      <c r="M85" s="1" t="s">
        <v>120</v>
      </c>
      <c r="N85" s="1" t="s">
        <v>94</v>
      </c>
      <c r="O85" s="1" t="s">
        <v>52</v>
      </c>
      <c r="P85" s="1">
        <v>28</v>
      </c>
      <c r="Q85" s="1" t="s">
        <v>53</v>
      </c>
      <c r="S85" s="1" t="s">
        <v>109</v>
      </c>
      <c r="Y85" s="1" t="s">
        <v>110</v>
      </c>
      <c r="Z85" s="1" t="s">
        <v>111</v>
      </c>
      <c r="AA85" s="1" t="s">
        <v>56</v>
      </c>
      <c r="AB85" s="4" t="s">
        <v>112</v>
      </c>
      <c r="AC85" s="2">
        <v>936</v>
      </c>
      <c r="AD85" s="2"/>
      <c r="AE85" s="2">
        <v>53.3</v>
      </c>
      <c r="AF85" s="2">
        <f>Table1[[#This Row],[SE]]*SQRT(Table1[[#This Row],[N]])</f>
        <v>119.1824232007388</v>
      </c>
      <c r="AG85" s="2">
        <v>5</v>
      </c>
      <c r="AH85" s="2">
        <v>0.127</v>
      </c>
      <c r="AI85" s="2"/>
      <c r="AJ85" s="2"/>
      <c r="AK85" s="2"/>
      <c r="AL85" s="2"/>
      <c r="AN85" s="5" t="s">
        <v>113</v>
      </c>
      <c r="AO85" s="7" t="s">
        <v>114</v>
      </c>
    </row>
    <row r="86" spans="2:41" ht="60" x14ac:dyDescent="0.25">
      <c r="B86" s="8" t="s">
        <v>103</v>
      </c>
      <c r="C86" s="1" t="s">
        <v>104</v>
      </c>
      <c r="D86" s="1" t="s">
        <v>105</v>
      </c>
      <c r="E86" s="1" t="s">
        <v>106</v>
      </c>
      <c r="F86" s="5" t="s">
        <v>107</v>
      </c>
      <c r="I86" s="1">
        <v>2010</v>
      </c>
      <c r="J86" s="1" t="s">
        <v>48</v>
      </c>
      <c r="K86" s="1" t="s">
        <v>49</v>
      </c>
      <c r="L86" s="1" t="s">
        <v>115</v>
      </c>
      <c r="M86" s="1" t="s">
        <v>121</v>
      </c>
      <c r="N86" s="1" t="s">
        <v>94</v>
      </c>
      <c r="O86" s="1" t="s">
        <v>52</v>
      </c>
      <c r="P86" s="1">
        <v>28</v>
      </c>
      <c r="Q86" s="1" t="s">
        <v>53</v>
      </c>
      <c r="S86" s="1" t="s">
        <v>109</v>
      </c>
      <c r="Y86" s="1" t="s">
        <v>110</v>
      </c>
      <c r="Z86" s="1" t="s">
        <v>111</v>
      </c>
      <c r="AA86" s="1" t="s">
        <v>56</v>
      </c>
      <c r="AB86" s="4" t="s">
        <v>112</v>
      </c>
      <c r="AC86" s="2">
        <v>1152</v>
      </c>
      <c r="AD86" s="2"/>
      <c r="AE86" s="2">
        <v>30.3</v>
      </c>
      <c r="AF86" s="2">
        <f>Table1[[#This Row],[SE]]*SQRT(Table1[[#This Row],[N]])</f>
        <v>67.752859718243627</v>
      </c>
      <c r="AG86" s="2">
        <v>5</v>
      </c>
      <c r="AH86" s="2">
        <v>5.8799999999999998E-2</v>
      </c>
      <c r="AI86" s="2"/>
      <c r="AJ86" s="2"/>
      <c r="AK86" s="2"/>
      <c r="AL86" s="2"/>
      <c r="AN86" s="5" t="s">
        <v>113</v>
      </c>
      <c r="AO86" s="7" t="s">
        <v>114</v>
      </c>
    </row>
    <row r="87" spans="2:41" ht="60" x14ac:dyDescent="0.25">
      <c r="B87" s="8" t="s">
        <v>103</v>
      </c>
      <c r="C87" s="1" t="s">
        <v>104</v>
      </c>
      <c r="D87" s="1" t="s">
        <v>105</v>
      </c>
      <c r="E87" s="1" t="s">
        <v>106</v>
      </c>
      <c r="F87" s="5" t="s">
        <v>107</v>
      </c>
      <c r="I87" s="1">
        <v>2010</v>
      </c>
      <c r="J87" s="1" t="s">
        <v>48</v>
      </c>
      <c r="K87" s="1" t="s">
        <v>49</v>
      </c>
      <c r="L87" s="1" t="s">
        <v>115</v>
      </c>
      <c r="M87" s="1" t="s">
        <v>122</v>
      </c>
      <c r="N87" s="1" t="s">
        <v>51</v>
      </c>
      <c r="O87" s="1" t="s">
        <v>52</v>
      </c>
      <c r="P87" s="1">
        <v>28</v>
      </c>
      <c r="Q87" s="1" t="s">
        <v>53</v>
      </c>
      <c r="S87" s="1" t="s">
        <v>109</v>
      </c>
      <c r="Y87" s="1" t="s">
        <v>110</v>
      </c>
      <c r="Z87" s="1" t="s">
        <v>111</v>
      </c>
      <c r="AA87" s="1" t="s">
        <v>56</v>
      </c>
      <c r="AB87" s="4" t="s">
        <v>112</v>
      </c>
      <c r="AC87" s="2">
        <v>985</v>
      </c>
      <c r="AD87" s="2"/>
      <c r="AE87" s="2">
        <v>37.1</v>
      </c>
      <c r="AF87" s="2">
        <f>Table1[[#This Row],[SE]]*SQRT(Table1[[#This Row],[N]])</f>
        <v>143.68768214429517</v>
      </c>
      <c r="AG87" s="2">
        <v>15</v>
      </c>
      <c r="AH87" s="2">
        <v>0.14599999999999999</v>
      </c>
      <c r="AI87" s="2"/>
      <c r="AJ87" s="2"/>
      <c r="AK87" s="2"/>
      <c r="AL87" s="2"/>
      <c r="AN87" s="5" t="s">
        <v>113</v>
      </c>
      <c r="AO87" s="7" t="s">
        <v>114</v>
      </c>
    </row>
    <row r="88" spans="2:41" ht="60" x14ac:dyDescent="0.25">
      <c r="B88" s="8" t="s">
        <v>103</v>
      </c>
      <c r="C88" s="1" t="s">
        <v>104</v>
      </c>
      <c r="D88" s="1" t="s">
        <v>105</v>
      </c>
      <c r="E88" s="1" t="s">
        <v>106</v>
      </c>
      <c r="F88" s="5" t="s">
        <v>107</v>
      </c>
      <c r="I88" s="1">
        <v>2010</v>
      </c>
      <c r="J88" s="1" t="s">
        <v>48</v>
      </c>
      <c r="K88" s="1" t="s">
        <v>49</v>
      </c>
      <c r="L88" s="1" t="s">
        <v>115</v>
      </c>
      <c r="M88" s="1" t="s">
        <v>122</v>
      </c>
      <c r="N88" s="1" t="s">
        <v>94</v>
      </c>
      <c r="O88" s="1" t="s">
        <v>52</v>
      </c>
      <c r="P88" s="1">
        <v>28</v>
      </c>
      <c r="Q88" s="1" t="s">
        <v>53</v>
      </c>
      <c r="S88" s="1" t="s">
        <v>109</v>
      </c>
      <c r="Y88" s="1" t="s">
        <v>110</v>
      </c>
      <c r="Z88" s="1" t="s">
        <v>111</v>
      </c>
      <c r="AA88" s="1" t="s">
        <v>56</v>
      </c>
      <c r="AB88" s="4" t="s">
        <v>112</v>
      </c>
      <c r="AC88" s="2">
        <v>896</v>
      </c>
      <c r="AD88" s="2"/>
      <c r="AE88" s="2">
        <v>114</v>
      </c>
      <c r="AF88" s="2">
        <f>Table1[[#This Row],[SE]]*SQRT(Table1[[#This Row],[N]])</f>
        <v>378.09522610051556</v>
      </c>
      <c r="AG88" s="2">
        <v>11</v>
      </c>
      <c r="AH88" s="2">
        <v>0.42099999999999999</v>
      </c>
      <c r="AI88" s="2"/>
      <c r="AJ88" s="2"/>
      <c r="AK88" s="2"/>
      <c r="AL88" s="2"/>
      <c r="AN88" s="5" t="s">
        <v>113</v>
      </c>
      <c r="AO88" s="7" t="s">
        <v>114</v>
      </c>
    </row>
    <row r="89" spans="2:41" ht="60" x14ac:dyDescent="0.25">
      <c r="B89" s="8" t="s">
        <v>103</v>
      </c>
      <c r="C89" s="1" t="s">
        <v>104</v>
      </c>
      <c r="D89" s="1" t="s">
        <v>105</v>
      </c>
      <c r="E89" s="1" t="s">
        <v>106</v>
      </c>
      <c r="F89" s="5" t="s">
        <v>107</v>
      </c>
      <c r="I89" s="1">
        <v>2010</v>
      </c>
      <c r="J89" s="1" t="s">
        <v>48</v>
      </c>
      <c r="K89" s="1" t="s">
        <v>49</v>
      </c>
      <c r="L89" s="1" t="s">
        <v>115</v>
      </c>
      <c r="M89" s="1" t="s">
        <v>123</v>
      </c>
      <c r="N89" s="1" t="s">
        <v>51</v>
      </c>
      <c r="O89" s="1" t="s">
        <v>52</v>
      </c>
      <c r="P89" s="1">
        <v>28</v>
      </c>
      <c r="Q89" s="1" t="s">
        <v>53</v>
      </c>
      <c r="S89" s="1" t="s">
        <v>109</v>
      </c>
      <c r="Y89" s="1" t="s">
        <v>110</v>
      </c>
      <c r="Z89" s="1" t="s">
        <v>111</v>
      </c>
      <c r="AA89" s="1" t="s">
        <v>56</v>
      </c>
      <c r="AB89" s="4" t="s">
        <v>112</v>
      </c>
      <c r="AC89" s="2">
        <v>946</v>
      </c>
      <c r="AD89" s="2"/>
      <c r="AE89" s="2">
        <v>118</v>
      </c>
      <c r="AF89" s="2">
        <f>Table1[[#This Row],[SE]]*SQRT(Table1[[#This Row],[N]])</f>
        <v>263.8560213449752</v>
      </c>
      <c r="AG89" s="2">
        <v>5</v>
      </c>
      <c r="AH89" s="2">
        <v>0.27900000000000003</v>
      </c>
      <c r="AI89" s="2"/>
      <c r="AJ89" s="2"/>
      <c r="AK89" s="2"/>
      <c r="AL89" s="2"/>
      <c r="AN89" s="5" t="s">
        <v>113</v>
      </c>
      <c r="AO89" s="7" t="s">
        <v>114</v>
      </c>
    </row>
    <row r="90" spans="2:41" ht="60" x14ac:dyDescent="0.25">
      <c r="B90" s="8" t="s">
        <v>103</v>
      </c>
      <c r="C90" s="1" t="s">
        <v>104</v>
      </c>
      <c r="D90" s="1" t="s">
        <v>105</v>
      </c>
      <c r="E90" s="1" t="s">
        <v>106</v>
      </c>
      <c r="F90" s="5" t="s">
        <v>107</v>
      </c>
      <c r="I90" s="1">
        <v>2010</v>
      </c>
      <c r="J90" s="1" t="s">
        <v>48</v>
      </c>
      <c r="K90" s="1" t="s">
        <v>49</v>
      </c>
      <c r="L90" s="1" t="s">
        <v>115</v>
      </c>
      <c r="M90" s="1" t="s">
        <v>123</v>
      </c>
      <c r="N90" s="1" t="s">
        <v>94</v>
      </c>
      <c r="O90" s="1" t="s">
        <v>52</v>
      </c>
      <c r="P90" s="1">
        <v>28</v>
      </c>
      <c r="Q90" s="1" t="s">
        <v>53</v>
      </c>
      <c r="S90" s="1" t="s">
        <v>109</v>
      </c>
      <c r="Y90" s="1" t="s">
        <v>110</v>
      </c>
      <c r="Z90" s="1" t="s">
        <v>111</v>
      </c>
      <c r="AA90" s="1" t="s">
        <v>56</v>
      </c>
      <c r="AB90" s="4" t="s">
        <v>112</v>
      </c>
      <c r="AC90" s="2">
        <v>789</v>
      </c>
      <c r="AD90" s="2"/>
      <c r="AE90" s="2">
        <v>72</v>
      </c>
      <c r="AF90" s="2">
        <f>Table1[[#This Row],[SE]]*SQRT(Table1[[#This Row],[N]])</f>
        <v>160.99689437998487</v>
      </c>
      <c r="AG90" s="2">
        <v>5</v>
      </c>
      <c r="AH90" s="2">
        <v>0.20399999999999999</v>
      </c>
      <c r="AI90" s="2"/>
      <c r="AJ90" s="2"/>
      <c r="AK90" s="2"/>
      <c r="AL90" s="2"/>
      <c r="AN90" s="5" t="s">
        <v>113</v>
      </c>
      <c r="AO90" s="7" t="s">
        <v>114</v>
      </c>
    </row>
    <row r="91" spans="2:41" ht="60" x14ac:dyDescent="0.25">
      <c r="B91" s="8" t="s">
        <v>103</v>
      </c>
      <c r="C91" s="1" t="s">
        <v>104</v>
      </c>
      <c r="D91" s="1" t="s">
        <v>105</v>
      </c>
      <c r="E91" s="1" t="s">
        <v>106</v>
      </c>
      <c r="F91" s="5" t="s">
        <v>107</v>
      </c>
      <c r="I91" s="1">
        <v>2010</v>
      </c>
      <c r="J91" s="1" t="s">
        <v>48</v>
      </c>
      <c r="K91" s="1" t="s">
        <v>49</v>
      </c>
      <c r="L91" s="1" t="s">
        <v>115</v>
      </c>
      <c r="M91" s="1" t="s">
        <v>124</v>
      </c>
      <c r="N91" s="1" t="s">
        <v>51</v>
      </c>
      <c r="O91" s="1" t="s">
        <v>52</v>
      </c>
      <c r="P91" s="1">
        <v>28</v>
      </c>
      <c r="Q91" s="1" t="s">
        <v>53</v>
      </c>
      <c r="S91" s="1" t="s">
        <v>109</v>
      </c>
      <c r="Y91" s="1" t="s">
        <v>110</v>
      </c>
      <c r="Z91" s="1" t="s">
        <v>111</v>
      </c>
      <c r="AA91" s="1" t="s">
        <v>56</v>
      </c>
      <c r="AB91" s="4" t="s">
        <v>112</v>
      </c>
      <c r="AC91" s="2">
        <v>988</v>
      </c>
      <c r="AD91" s="2"/>
      <c r="AE91" s="2">
        <v>16.2</v>
      </c>
      <c r="AF91" s="2">
        <f>Table1[[#This Row],[SE]]*SQRT(Table1[[#This Row],[N]])</f>
        <v>36.22430123549659</v>
      </c>
      <c r="AG91" s="2">
        <v>5</v>
      </c>
      <c r="AH91" s="2">
        <v>3.6700000000000003E-2</v>
      </c>
      <c r="AI91" s="2"/>
      <c r="AJ91" s="2"/>
      <c r="AK91" s="2"/>
      <c r="AL91" s="2"/>
      <c r="AN91" s="5" t="s">
        <v>113</v>
      </c>
      <c r="AO91" s="7" t="s">
        <v>114</v>
      </c>
    </row>
    <row r="92" spans="2:41" ht="60" x14ac:dyDescent="0.25">
      <c r="B92" s="8" t="s">
        <v>103</v>
      </c>
      <c r="C92" s="1" t="s">
        <v>104</v>
      </c>
      <c r="D92" s="1" t="s">
        <v>105</v>
      </c>
      <c r="E92" s="1" t="s">
        <v>106</v>
      </c>
      <c r="F92" s="5" t="s">
        <v>107</v>
      </c>
      <c r="I92" s="1">
        <v>2010</v>
      </c>
      <c r="J92" s="1" t="s">
        <v>48</v>
      </c>
      <c r="K92" s="1" t="s">
        <v>49</v>
      </c>
      <c r="L92" s="1" t="s">
        <v>115</v>
      </c>
      <c r="M92" s="1" t="s">
        <v>124</v>
      </c>
      <c r="N92" s="1" t="s">
        <v>94</v>
      </c>
      <c r="O92" s="1" t="s">
        <v>52</v>
      </c>
      <c r="P92" s="1">
        <v>28</v>
      </c>
      <c r="Q92" s="1" t="s">
        <v>53</v>
      </c>
      <c r="S92" s="1" t="s">
        <v>109</v>
      </c>
      <c r="Y92" s="1" t="s">
        <v>110</v>
      </c>
      <c r="Z92" s="1" t="s">
        <v>111</v>
      </c>
      <c r="AA92" s="1" t="s">
        <v>56</v>
      </c>
      <c r="AB92" s="4" t="s">
        <v>112</v>
      </c>
      <c r="AC92" s="2">
        <v>904</v>
      </c>
      <c r="AD92" s="2"/>
      <c r="AE92" s="2">
        <v>91.3</v>
      </c>
      <c r="AF92" s="2">
        <f>Table1[[#This Row],[SE]]*SQRT(Table1[[#This Row],[N]])</f>
        <v>204.1530063457308</v>
      </c>
      <c r="AG92" s="2">
        <v>5</v>
      </c>
      <c r="AH92" s="2">
        <v>0.22600000000000001</v>
      </c>
      <c r="AI92" s="2"/>
      <c r="AJ92" s="2"/>
      <c r="AK92" s="2"/>
      <c r="AL92" s="2"/>
      <c r="AN92" s="5" t="s">
        <v>113</v>
      </c>
      <c r="AO92" s="7" t="s">
        <v>114</v>
      </c>
    </row>
    <row r="93" spans="2:41" ht="60" x14ac:dyDescent="0.25">
      <c r="B93" s="8" t="s">
        <v>103</v>
      </c>
      <c r="C93" s="1" t="s">
        <v>104</v>
      </c>
      <c r="D93" s="1" t="s">
        <v>105</v>
      </c>
      <c r="E93" s="1" t="s">
        <v>106</v>
      </c>
      <c r="F93" s="5" t="s">
        <v>107</v>
      </c>
      <c r="I93" s="1">
        <v>2010</v>
      </c>
      <c r="J93" s="1" t="s">
        <v>48</v>
      </c>
      <c r="K93" s="1" t="s">
        <v>49</v>
      </c>
      <c r="L93" s="1" t="s">
        <v>115</v>
      </c>
      <c r="M93" s="1" t="s">
        <v>125</v>
      </c>
      <c r="N93" s="1" t="s">
        <v>51</v>
      </c>
      <c r="O93" s="1" t="s">
        <v>52</v>
      </c>
      <c r="P93" s="1">
        <v>28</v>
      </c>
      <c r="Q93" s="1" t="s">
        <v>53</v>
      </c>
      <c r="S93" s="1" t="s">
        <v>109</v>
      </c>
      <c r="Y93" s="1" t="s">
        <v>110</v>
      </c>
      <c r="Z93" s="1" t="s">
        <v>111</v>
      </c>
      <c r="AA93" s="1" t="s">
        <v>56</v>
      </c>
      <c r="AB93" s="4" t="s">
        <v>112</v>
      </c>
      <c r="AC93" s="2">
        <v>1033</v>
      </c>
      <c r="AD93" s="2"/>
      <c r="AE93" s="2">
        <v>19.8</v>
      </c>
      <c r="AF93" s="2">
        <f>Table1[[#This Row],[SE]]*SQRT(Table1[[#This Row],[N]])</f>
        <v>44.274145954495843</v>
      </c>
      <c r="AG93" s="2">
        <v>5</v>
      </c>
      <c r="AH93" s="2">
        <v>4.2799999999999998E-2</v>
      </c>
      <c r="AI93" s="2"/>
      <c r="AJ93" s="2"/>
      <c r="AK93" s="2"/>
      <c r="AL93" s="2"/>
      <c r="AN93" s="5" t="s">
        <v>113</v>
      </c>
      <c r="AO93" s="7" t="s">
        <v>114</v>
      </c>
    </row>
    <row r="94" spans="2:41" ht="60" x14ac:dyDescent="0.25">
      <c r="B94" s="8" t="s">
        <v>103</v>
      </c>
      <c r="C94" s="1" t="s">
        <v>104</v>
      </c>
      <c r="D94" s="1" t="s">
        <v>105</v>
      </c>
      <c r="E94" s="1" t="s">
        <v>106</v>
      </c>
      <c r="F94" s="5" t="s">
        <v>107</v>
      </c>
      <c r="I94" s="1">
        <v>2010</v>
      </c>
      <c r="J94" s="1" t="s">
        <v>48</v>
      </c>
      <c r="K94" s="1" t="s">
        <v>49</v>
      </c>
      <c r="L94" s="1" t="s">
        <v>115</v>
      </c>
      <c r="M94" s="1" t="s">
        <v>125</v>
      </c>
      <c r="N94" s="1" t="s">
        <v>94</v>
      </c>
      <c r="O94" s="1" t="s">
        <v>52</v>
      </c>
      <c r="P94" s="1">
        <v>28</v>
      </c>
      <c r="Q94" s="1" t="s">
        <v>53</v>
      </c>
      <c r="S94" s="1" t="s">
        <v>109</v>
      </c>
      <c r="Y94" s="1" t="s">
        <v>110</v>
      </c>
      <c r="Z94" s="1" t="s">
        <v>111</v>
      </c>
      <c r="AA94" s="1" t="s">
        <v>56</v>
      </c>
      <c r="AB94" s="4" t="s">
        <v>112</v>
      </c>
      <c r="AC94" s="2">
        <v>1019</v>
      </c>
      <c r="AD94" s="2"/>
      <c r="AE94" s="2">
        <v>31.5</v>
      </c>
      <c r="AF94" s="2">
        <f>Table1[[#This Row],[SE]]*SQRT(Table1[[#This Row],[N]])</f>
        <v>70.436141291243374</v>
      </c>
      <c r="AG94" s="2">
        <v>5</v>
      </c>
      <c r="AH94" s="2">
        <v>6.9099999999999995E-2</v>
      </c>
      <c r="AI94" s="2"/>
      <c r="AJ94" s="2"/>
      <c r="AK94" s="2"/>
      <c r="AL94" s="2"/>
      <c r="AN94" s="5" t="s">
        <v>113</v>
      </c>
      <c r="AO94" s="7" t="s">
        <v>114</v>
      </c>
    </row>
    <row r="95" spans="2:41" ht="60" x14ac:dyDescent="0.25">
      <c r="B95" s="8" t="s">
        <v>103</v>
      </c>
      <c r="C95" s="1" t="s">
        <v>104</v>
      </c>
      <c r="D95" s="1" t="s">
        <v>105</v>
      </c>
      <c r="E95" s="1" t="s">
        <v>106</v>
      </c>
      <c r="F95" s="5" t="s">
        <v>107</v>
      </c>
      <c r="I95" s="1">
        <v>2010</v>
      </c>
      <c r="J95" s="1" t="s">
        <v>48</v>
      </c>
      <c r="K95" s="1" t="s">
        <v>49</v>
      </c>
      <c r="L95" s="1" t="s">
        <v>115</v>
      </c>
      <c r="M95" s="1" t="s">
        <v>126</v>
      </c>
      <c r="N95" s="1" t="s">
        <v>51</v>
      </c>
      <c r="O95" s="1" t="s">
        <v>52</v>
      </c>
      <c r="P95" s="1">
        <v>28</v>
      </c>
      <c r="Q95" s="1" t="s">
        <v>53</v>
      </c>
      <c r="S95" s="1" t="s">
        <v>109</v>
      </c>
      <c r="Y95" s="1" t="s">
        <v>110</v>
      </c>
      <c r="Z95" s="1" t="s">
        <v>111</v>
      </c>
      <c r="AA95" s="1" t="s">
        <v>56</v>
      </c>
      <c r="AB95" s="4" t="s">
        <v>112</v>
      </c>
      <c r="AC95" s="2">
        <v>724</v>
      </c>
      <c r="AD95" s="2"/>
      <c r="AE95" s="2">
        <v>32</v>
      </c>
      <c r="AF95" s="2">
        <f>Table1[[#This Row],[SE]]*SQRT(Table1[[#This Row],[N]])</f>
        <v>71.554175279993274</v>
      </c>
      <c r="AG95" s="2">
        <v>5</v>
      </c>
      <c r="AH95" s="2">
        <v>9.8900000000000002E-2</v>
      </c>
      <c r="AI95" s="2"/>
      <c r="AJ95" s="2"/>
      <c r="AK95" s="2"/>
      <c r="AL95" s="2"/>
      <c r="AN95" s="5" t="s">
        <v>113</v>
      </c>
      <c r="AO95" s="7" t="s">
        <v>114</v>
      </c>
    </row>
    <row r="96" spans="2:41" ht="60" x14ac:dyDescent="0.25">
      <c r="B96" s="8" t="s">
        <v>103</v>
      </c>
      <c r="C96" s="1" t="s">
        <v>104</v>
      </c>
      <c r="D96" s="1" t="s">
        <v>105</v>
      </c>
      <c r="E96" s="1" t="s">
        <v>106</v>
      </c>
      <c r="F96" s="5" t="s">
        <v>107</v>
      </c>
      <c r="I96" s="1">
        <v>2010</v>
      </c>
      <c r="J96" s="1" t="s">
        <v>48</v>
      </c>
      <c r="K96" s="1" t="s">
        <v>49</v>
      </c>
      <c r="L96" s="1" t="s">
        <v>115</v>
      </c>
      <c r="M96" s="1" t="s">
        <v>127</v>
      </c>
      <c r="N96" s="1" t="s">
        <v>51</v>
      </c>
      <c r="O96" s="1" t="s">
        <v>52</v>
      </c>
      <c r="P96" s="1">
        <v>28</v>
      </c>
      <c r="Q96" s="1" t="s">
        <v>53</v>
      </c>
      <c r="S96" s="1" t="s">
        <v>109</v>
      </c>
      <c r="Y96" s="1" t="s">
        <v>110</v>
      </c>
      <c r="Z96" s="1" t="s">
        <v>111</v>
      </c>
      <c r="AA96" s="1" t="s">
        <v>56</v>
      </c>
      <c r="AB96" s="4" t="s">
        <v>112</v>
      </c>
      <c r="AC96" s="2">
        <v>919</v>
      </c>
      <c r="AD96" s="2"/>
      <c r="AE96" s="2">
        <v>47.3</v>
      </c>
      <c r="AF96" s="2">
        <f>Table1[[#This Row],[SE]]*SQRT(Table1[[#This Row],[N]])</f>
        <v>105.76601533574005</v>
      </c>
      <c r="AG96" s="2">
        <v>5</v>
      </c>
      <c r="AH96" s="2">
        <v>0.115</v>
      </c>
      <c r="AI96" s="2"/>
      <c r="AJ96" s="2"/>
      <c r="AK96" s="2"/>
      <c r="AL96" s="2"/>
      <c r="AN96" s="5" t="s">
        <v>113</v>
      </c>
      <c r="AO96" s="7" t="s">
        <v>114</v>
      </c>
    </row>
    <row r="97" spans="2:41" ht="60" x14ac:dyDescent="0.25">
      <c r="B97" s="8" t="s">
        <v>103</v>
      </c>
      <c r="C97" s="1" t="s">
        <v>104</v>
      </c>
      <c r="D97" s="1" t="s">
        <v>105</v>
      </c>
      <c r="E97" s="1" t="s">
        <v>106</v>
      </c>
      <c r="F97" s="5" t="s">
        <v>107</v>
      </c>
      <c r="I97" s="1">
        <v>2010</v>
      </c>
      <c r="J97" s="1" t="s">
        <v>48</v>
      </c>
      <c r="K97" s="1" t="s">
        <v>49</v>
      </c>
      <c r="L97" s="1" t="s">
        <v>115</v>
      </c>
      <c r="M97" s="1" t="s">
        <v>127</v>
      </c>
      <c r="N97" s="1" t="s">
        <v>94</v>
      </c>
      <c r="O97" s="1" t="s">
        <v>52</v>
      </c>
      <c r="P97" s="1">
        <v>28</v>
      </c>
      <c r="Q97" s="1" t="s">
        <v>53</v>
      </c>
      <c r="S97" s="1" t="s">
        <v>109</v>
      </c>
      <c r="Y97" s="1" t="s">
        <v>110</v>
      </c>
      <c r="Z97" s="1" t="s">
        <v>111</v>
      </c>
      <c r="AA97" s="1" t="s">
        <v>56</v>
      </c>
      <c r="AB97" s="4" t="s">
        <v>112</v>
      </c>
      <c r="AC97" s="2">
        <v>792</v>
      </c>
      <c r="AD97" s="2"/>
      <c r="AE97" s="2">
        <v>16.100000000000001</v>
      </c>
      <c r="AF97" s="2">
        <f>Table1[[#This Row],[SE]]*SQRT(Table1[[#This Row],[N]])</f>
        <v>36.000694437746617</v>
      </c>
      <c r="AG97" s="2">
        <v>5</v>
      </c>
      <c r="AH97" s="2">
        <v>4.5400000000000003E-2</v>
      </c>
      <c r="AI97" s="2"/>
      <c r="AJ97" s="2"/>
      <c r="AK97" s="2"/>
      <c r="AL97" s="2"/>
      <c r="AN97" s="5" t="s">
        <v>113</v>
      </c>
      <c r="AO97" s="7" t="s">
        <v>114</v>
      </c>
    </row>
    <row r="98" spans="2:41" ht="60" x14ac:dyDescent="0.25">
      <c r="B98" s="8" t="s">
        <v>103</v>
      </c>
      <c r="C98" s="1" t="s">
        <v>104</v>
      </c>
      <c r="D98" s="1" t="s">
        <v>105</v>
      </c>
      <c r="E98" s="1" t="s">
        <v>106</v>
      </c>
      <c r="F98" s="5" t="s">
        <v>107</v>
      </c>
      <c r="I98" s="1">
        <v>2010</v>
      </c>
      <c r="J98" s="1" t="s">
        <v>48</v>
      </c>
      <c r="K98" s="1" t="s">
        <v>49</v>
      </c>
      <c r="L98" s="1" t="s">
        <v>115</v>
      </c>
      <c r="M98" s="1" t="s">
        <v>128</v>
      </c>
      <c r="N98" s="1" t="s">
        <v>51</v>
      </c>
      <c r="O98" s="1" t="s">
        <v>52</v>
      </c>
      <c r="P98" s="1">
        <v>28</v>
      </c>
      <c r="Q98" s="1" t="s">
        <v>53</v>
      </c>
      <c r="S98" s="1" t="s">
        <v>109</v>
      </c>
      <c r="Y98" s="1" t="s">
        <v>110</v>
      </c>
      <c r="Z98" s="1" t="s">
        <v>111</v>
      </c>
      <c r="AA98" s="1" t="s">
        <v>56</v>
      </c>
      <c r="AB98" s="4" t="s">
        <v>112</v>
      </c>
      <c r="AC98" s="2">
        <v>1082</v>
      </c>
      <c r="AD98" s="2"/>
      <c r="AE98" s="2">
        <v>46.2</v>
      </c>
      <c r="AF98" s="2">
        <f>Table1[[#This Row],[SE]]*SQRT(Table1[[#This Row],[N]])</f>
        <v>103.3063405604903</v>
      </c>
      <c r="AG98" s="2">
        <v>5</v>
      </c>
      <c r="AH98" s="2">
        <v>9.5500000000000002E-2</v>
      </c>
      <c r="AI98" s="2"/>
      <c r="AJ98" s="2"/>
      <c r="AK98" s="2"/>
      <c r="AL98" s="2"/>
      <c r="AN98" s="5" t="s">
        <v>113</v>
      </c>
      <c r="AO98" s="7" t="s">
        <v>114</v>
      </c>
    </row>
    <row r="99" spans="2:41" ht="60" x14ac:dyDescent="0.25">
      <c r="B99" s="8" t="s">
        <v>103</v>
      </c>
      <c r="C99" s="1" t="s">
        <v>104</v>
      </c>
      <c r="D99" s="1" t="s">
        <v>105</v>
      </c>
      <c r="E99" s="1" t="s">
        <v>106</v>
      </c>
      <c r="F99" s="5" t="s">
        <v>107</v>
      </c>
      <c r="I99" s="1">
        <v>2010</v>
      </c>
      <c r="J99" s="1" t="s">
        <v>48</v>
      </c>
      <c r="K99" s="1" t="s">
        <v>49</v>
      </c>
      <c r="L99" s="1" t="s">
        <v>115</v>
      </c>
      <c r="M99" s="1" t="s">
        <v>129</v>
      </c>
      <c r="N99" s="1" t="s">
        <v>51</v>
      </c>
      <c r="O99" s="1" t="s">
        <v>52</v>
      </c>
      <c r="P99" s="1">
        <v>28</v>
      </c>
      <c r="Q99" s="1" t="s">
        <v>53</v>
      </c>
      <c r="S99" s="1" t="s">
        <v>109</v>
      </c>
      <c r="Y99" s="1" t="s">
        <v>110</v>
      </c>
      <c r="Z99" s="1" t="s">
        <v>111</v>
      </c>
      <c r="AA99" s="1" t="s">
        <v>56</v>
      </c>
      <c r="AB99" s="4" t="s">
        <v>112</v>
      </c>
      <c r="AC99" s="2">
        <v>852</v>
      </c>
      <c r="AD99" s="2"/>
      <c r="AE99" s="2">
        <v>102</v>
      </c>
      <c r="AF99" s="2">
        <f>Table1[[#This Row],[SE]]*SQRT(Table1[[#This Row],[N]])</f>
        <v>228.07893370497857</v>
      </c>
      <c r="AG99" s="2">
        <v>5</v>
      </c>
      <c r="AH99" s="2">
        <v>0.26700000000000002</v>
      </c>
      <c r="AI99" s="2"/>
      <c r="AJ99" s="2"/>
      <c r="AK99" s="2"/>
      <c r="AL99" s="2"/>
      <c r="AN99" s="5" t="s">
        <v>113</v>
      </c>
      <c r="AO99" s="7" t="s">
        <v>114</v>
      </c>
    </row>
    <row r="100" spans="2:41" ht="60" x14ac:dyDescent="0.25">
      <c r="B100" s="8" t="s">
        <v>103</v>
      </c>
      <c r="C100" s="1" t="s">
        <v>104</v>
      </c>
      <c r="D100" s="1" t="s">
        <v>105</v>
      </c>
      <c r="E100" s="1" t="s">
        <v>106</v>
      </c>
      <c r="F100" s="5" t="s">
        <v>107</v>
      </c>
      <c r="I100" s="1">
        <v>2010</v>
      </c>
      <c r="J100" s="1" t="s">
        <v>48</v>
      </c>
      <c r="K100" s="1" t="s">
        <v>49</v>
      </c>
      <c r="L100" s="1" t="s">
        <v>115</v>
      </c>
      <c r="M100" s="1" t="s">
        <v>129</v>
      </c>
      <c r="N100" s="1" t="s">
        <v>94</v>
      </c>
      <c r="O100" s="1" t="s">
        <v>52</v>
      </c>
      <c r="P100" s="1">
        <v>28</v>
      </c>
      <c r="Q100" s="1" t="s">
        <v>53</v>
      </c>
      <c r="S100" s="1" t="s">
        <v>109</v>
      </c>
      <c r="Y100" s="1" t="s">
        <v>110</v>
      </c>
      <c r="Z100" s="1" t="s">
        <v>111</v>
      </c>
      <c r="AA100" s="1" t="s">
        <v>56</v>
      </c>
      <c r="AB100" s="4" t="s">
        <v>112</v>
      </c>
      <c r="AC100" s="2">
        <v>793</v>
      </c>
      <c r="AD100" s="2"/>
      <c r="AE100" s="2">
        <v>71</v>
      </c>
      <c r="AF100" s="2">
        <f>Table1[[#This Row],[SE]]*SQRT(Table1[[#This Row],[N]])</f>
        <v>158.76082640248507</v>
      </c>
      <c r="AG100" s="2">
        <v>5</v>
      </c>
      <c r="AH100" s="2">
        <v>0.2</v>
      </c>
      <c r="AI100" s="2"/>
      <c r="AJ100" s="2"/>
      <c r="AK100" s="2"/>
      <c r="AL100" s="2"/>
      <c r="AN100" s="5" t="s">
        <v>113</v>
      </c>
      <c r="AO100" s="7" t="s">
        <v>114</v>
      </c>
    </row>
    <row r="101" spans="2:41" ht="60" x14ac:dyDescent="0.25">
      <c r="B101" s="8" t="s">
        <v>103</v>
      </c>
      <c r="C101" s="1" t="s">
        <v>104</v>
      </c>
      <c r="D101" s="1" t="s">
        <v>105</v>
      </c>
      <c r="E101" s="1" t="s">
        <v>106</v>
      </c>
      <c r="F101" s="5" t="s">
        <v>107</v>
      </c>
      <c r="I101" s="1">
        <v>2010</v>
      </c>
      <c r="J101" s="1" t="s">
        <v>48</v>
      </c>
      <c r="K101" s="1" t="s">
        <v>49</v>
      </c>
      <c r="L101" s="1" t="s">
        <v>115</v>
      </c>
      <c r="M101" s="1" t="s">
        <v>130</v>
      </c>
      <c r="N101" s="1" t="s">
        <v>51</v>
      </c>
      <c r="O101" s="1" t="s">
        <v>52</v>
      </c>
      <c r="P101" s="1">
        <v>28</v>
      </c>
      <c r="Q101" s="1" t="s">
        <v>53</v>
      </c>
      <c r="S101" s="1" t="s">
        <v>109</v>
      </c>
      <c r="Y101" s="1" t="s">
        <v>110</v>
      </c>
      <c r="Z101" s="1" t="s">
        <v>111</v>
      </c>
      <c r="AA101" s="1" t="s">
        <v>56</v>
      </c>
      <c r="AB101" s="4" t="s">
        <v>112</v>
      </c>
      <c r="AC101" s="2">
        <v>710</v>
      </c>
      <c r="AD101" s="2"/>
      <c r="AE101" s="2">
        <v>32.4</v>
      </c>
      <c r="AF101" s="2">
        <f>Table1[[#This Row],[SE]]*SQRT(Table1[[#This Row],[N]])</f>
        <v>72.44860247099318</v>
      </c>
      <c r="AG101" s="2">
        <v>5</v>
      </c>
      <c r="AH101" s="2">
        <v>0.10199999999999999</v>
      </c>
      <c r="AI101" s="2"/>
      <c r="AJ101" s="2"/>
      <c r="AK101" s="2"/>
      <c r="AL101" s="2"/>
      <c r="AN101" s="5" t="s">
        <v>113</v>
      </c>
      <c r="AO101" s="7" t="s">
        <v>114</v>
      </c>
    </row>
    <row r="102" spans="2:41" ht="60" x14ac:dyDescent="0.25">
      <c r="B102" s="8" t="s">
        <v>103</v>
      </c>
      <c r="C102" s="1" t="s">
        <v>104</v>
      </c>
      <c r="D102" s="1" t="s">
        <v>105</v>
      </c>
      <c r="E102" s="1" t="s">
        <v>106</v>
      </c>
      <c r="F102" s="5" t="s">
        <v>107</v>
      </c>
      <c r="I102" s="1">
        <v>2010</v>
      </c>
      <c r="J102" s="1" t="s">
        <v>48</v>
      </c>
      <c r="K102" s="1" t="s">
        <v>49</v>
      </c>
      <c r="L102" s="1" t="s">
        <v>115</v>
      </c>
      <c r="M102" s="1" t="s">
        <v>130</v>
      </c>
      <c r="N102" s="1" t="s">
        <v>94</v>
      </c>
      <c r="O102" s="1" t="s">
        <v>52</v>
      </c>
      <c r="P102" s="1">
        <v>28</v>
      </c>
      <c r="Q102" s="1" t="s">
        <v>53</v>
      </c>
      <c r="S102" s="1" t="s">
        <v>109</v>
      </c>
      <c r="Y102" s="1" t="s">
        <v>110</v>
      </c>
      <c r="Z102" s="1" t="s">
        <v>111</v>
      </c>
      <c r="AA102" s="1" t="s">
        <v>56</v>
      </c>
      <c r="AB102" s="4" t="s">
        <v>112</v>
      </c>
      <c r="AC102" s="2">
        <v>848</v>
      </c>
      <c r="AD102" s="2"/>
      <c r="AE102" s="2">
        <v>94.8</v>
      </c>
      <c r="AF102" s="2">
        <f>Table1[[#This Row],[SE]]*SQRT(Table1[[#This Row],[N]])</f>
        <v>189.6</v>
      </c>
      <c r="AG102" s="2">
        <v>4</v>
      </c>
      <c r="AH102" s="2">
        <v>0.224</v>
      </c>
      <c r="AI102" s="2"/>
      <c r="AJ102" s="2"/>
      <c r="AK102" s="2"/>
      <c r="AL102" s="2"/>
      <c r="AN102" s="5" t="s">
        <v>113</v>
      </c>
      <c r="AO102" s="7" t="s">
        <v>114</v>
      </c>
    </row>
    <row r="103" spans="2:41" ht="60" x14ac:dyDescent="0.25">
      <c r="B103" s="8" t="s">
        <v>103</v>
      </c>
      <c r="C103" s="1" t="s">
        <v>104</v>
      </c>
      <c r="D103" s="1" t="s">
        <v>105</v>
      </c>
      <c r="E103" s="1" t="s">
        <v>106</v>
      </c>
      <c r="F103" s="5" t="s">
        <v>107</v>
      </c>
      <c r="I103" s="1">
        <v>2010</v>
      </c>
      <c r="J103" s="1" t="s">
        <v>48</v>
      </c>
      <c r="K103" s="1" t="s">
        <v>49</v>
      </c>
      <c r="L103" s="1" t="s">
        <v>115</v>
      </c>
      <c r="M103" s="1" t="s">
        <v>131</v>
      </c>
      <c r="N103" s="1" t="s">
        <v>51</v>
      </c>
      <c r="O103" s="1" t="s">
        <v>52</v>
      </c>
      <c r="P103" s="1">
        <v>28</v>
      </c>
      <c r="Q103" s="1" t="s">
        <v>53</v>
      </c>
      <c r="S103" s="1" t="s">
        <v>109</v>
      </c>
      <c r="Y103" s="1" t="s">
        <v>110</v>
      </c>
      <c r="Z103" s="1" t="s">
        <v>111</v>
      </c>
      <c r="AA103" s="1" t="s">
        <v>56</v>
      </c>
      <c r="AB103" s="4" t="s">
        <v>112</v>
      </c>
      <c r="AC103" s="2">
        <v>408</v>
      </c>
      <c r="AD103" s="2"/>
      <c r="AE103" s="2">
        <v>98.8</v>
      </c>
      <c r="AF103" s="2">
        <f>Table1[[#This Row],[SE]]*SQRT(Table1[[#This Row],[N]])</f>
        <v>220.92351617697923</v>
      </c>
      <c r="AG103" s="2">
        <v>5</v>
      </c>
      <c r="AH103" s="2">
        <v>0.54200000000000004</v>
      </c>
      <c r="AI103" s="2"/>
      <c r="AJ103" s="2"/>
      <c r="AK103" s="2"/>
      <c r="AL103" s="2"/>
      <c r="AN103" s="5" t="s">
        <v>113</v>
      </c>
      <c r="AO103" s="7" t="s">
        <v>114</v>
      </c>
    </row>
    <row r="104" spans="2:41" ht="60" x14ac:dyDescent="0.25">
      <c r="B104" s="8" t="s">
        <v>103</v>
      </c>
      <c r="C104" s="1" t="s">
        <v>104</v>
      </c>
      <c r="D104" s="1" t="s">
        <v>105</v>
      </c>
      <c r="E104" s="1" t="s">
        <v>106</v>
      </c>
      <c r="F104" s="5" t="s">
        <v>107</v>
      </c>
      <c r="I104" s="1">
        <v>2010</v>
      </c>
      <c r="J104" s="1" t="s">
        <v>48</v>
      </c>
      <c r="K104" s="1" t="s">
        <v>49</v>
      </c>
      <c r="L104" s="1" t="s">
        <v>115</v>
      </c>
      <c r="M104" s="1" t="s">
        <v>131</v>
      </c>
      <c r="N104" s="1" t="s">
        <v>94</v>
      </c>
      <c r="O104" s="1" t="s">
        <v>52</v>
      </c>
      <c r="P104" s="1">
        <v>28</v>
      </c>
      <c r="Q104" s="1" t="s">
        <v>53</v>
      </c>
      <c r="S104" s="1" t="s">
        <v>109</v>
      </c>
      <c r="Y104" s="1" t="s">
        <v>110</v>
      </c>
      <c r="Z104" s="1" t="s">
        <v>111</v>
      </c>
      <c r="AA104" s="1" t="s">
        <v>56</v>
      </c>
      <c r="AB104" s="4" t="s">
        <v>112</v>
      </c>
      <c r="AC104" s="2">
        <v>504</v>
      </c>
      <c r="AD104" s="2"/>
      <c r="AE104" s="2">
        <v>70.3</v>
      </c>
      <c r="AF104" s="2">
        <f>Table1[[#This Row],[SE]]*SQRT(Table1[[#This Row],[N]])</f>
        <v>157.19557881823522</v>
      </c>
      <c r="AG104" s="2">
        <v>5</v>
      </c>
      <c r="AH104" s="2">
        <v>0.312</v>
      </c>
      <c r="AI104" s="2"/>
      <c r="AJ104" s="2"/>
      <c r="AK104" s="2"/>
      <c r="AL104" s="2"/>
      <c r="AN104" s="5" t="s">
        <v>113</v>
      </c>
      <c r="AO104" s="7" t="s">
        <v>114</v>
      </c>
    </row>
    <row r="105" spans="2:41" ht="60" x14ac:dyDescent="0.25">
      <c r="B105" s="8" t="s">
        <v>103</v>
      </c>
      <c r="C105" s="1" t="s">
        <v>104</v>
      </c>
      <c r="D105" s="1" t="s">
        <v>105</v>
      </c>
      <c r="E105" s="1" t="s">
        <v>106</v>
      </c>
      <c r="F105" s="5" t="s">
        <v>107</v>
      </c>
      <c r="I105" s="1">
        <v>2010</v>
      </c>
      <c r="J105" s="1" t="s">
        <v>48</v>
      </c>
      <c r="K105" s="1" t="s">
        <v>49</v>
      </c>
      <c r="L105" s="1" t="s">
        <v>115</v>
      </c>
      <c r="M105" s="1" t="s">
        <v>132</v>
      </c>
      <c r="N105" s="1" t="s">
        <v>51</v>
      </c>
      <c r="O105" s="1" t="s">
        <v>52</v>
      </c>
      <c r="P105" s="1">
        <v>28</v>
      </c>
      <c r="Q105" s="1" t="s">
        <v>53</v>
      </c>
      <c r="S105" s="1" t="s">
        <v>109</v>
      </c>
      <c r="Y105" s="1" t="s">
        <v>110</v>
      </c>
      <c r="Z105" s="1" t="s">
        <v>111</v>
      </c>
      <c r="AA105" s="1" t="s">
        <v>56</v>
      </c>
      <c r="AB105" s="4" t="s">
        <v>112</v>
      </c>
      <c r="AC105" s="2">
        <v>832</v>
      </c>
      <c r="AD105" s="2"/>
      <c r="AE105" s="2">
        <v>69.599999999999994</v>
      </c>
      <c r="AF105" s="2">
        <f>Table1[[#This Row],[SE]]*SQRT(Table1[[#This Row],[N]])</f>
        <v>155.63033123398534</v>
      </c>
      <c r="AG105" s="2">
        <v>5</v>
      </c>
      <c r="AH105" s="2">
        <v>0.187</v>
      </c>
      <c r="AI105" s="2"/>
      <c r="AJ105" s="2"/>
      <c r="AK105" s="2"/>
      <c r="AL105" s="2"/>
      <c r="AN105" s="5" t="s">
        <v>113</v>
      </c>
      <c r="AO105" s="7" t="s">
        <v>114</v>
      </c>
    </row>
    <row r="106" spans="2:41" ht="60" x14ac:dyDescent="0.25">
      <c r="B106" s="8" t="s">
        <v>103</v>
      </c>
      <c r="C106" s="1" t="s">
        <v>104</v>
      </c>
      <c r="D106" s="1" t="s">
        <v>105</v>
      </c>
      <c r="E106" s="1" t="s">
        <v>106</v>
      </c>
      <c r="F106" s="5" t="s">
        <v>107</v>
      </c>
      <c r="I106" s="1">
        <v>2010</v>
      </c>
      <c r="J106" s="1" t="s">
        <v>48</v>
      </c>
      <c r="K106" s="1" t="s">
        <v>49</v>
      </c>
      <c r="L106" s="1" t="s">
        <v>115</v>
      </c>
      <c r="M106" s="1" t="s">
        <v>132</v>
      </c>
      <c r="N106" s="1" t="s">
        <v>94</v>
      </c>
      <c r="O106" s="1" t="s">
        <v>52</v>
      </c>
      <c r="P106" s="1">
        <v>28</v>
      </c>
      <c r="Q106" s="1" t="s">
        <v>53</v>
      </c>
      <c r="S106" s="1" t="s">
        <v>109</v>
      </c>
      <c r="Y106" s="1" t="s">
        <v>110</v>
      </c>
      <c r="Z106" s="1" t="s">
        <v>111</v>
      </c>
      <c r="AA106" s="1" t="s">
        <v>56</v>
      </c>
      <c r="AB106" s="4" t="s">
        <v>112</v>
      </c>
      <c r="AC106" s="2">
        <v>960</v>
      </c>
      <c r="AD106" s="2"/>
      <c r="AE106" s="2">
        <v>70.099999999999994</v>
      </c>
      <c r="AF106" s="2">
        <f>Table1[[#This Row],[SE]]*SQRT(Table1[[#This Row],[N]])</f>
        <v>156.74836522273526</v>
      </c>
      <c r="AG106" s="2">
        <v>5</v>
      </c>
      <c r="AH106" s="2">
        <v>0.16300000000000001</v>
      </c>
      <c r="AI106" s="2"/>
      <c r="AJ106" s="2"/>
      <c r="AK106" s="2"/>
      <c r="AL106" s="2"/>
      <c r="AN106" s="5" t="s">
        <v>113</v>
      </c>
      <c r="AO106" s="7" t="s">
        <v>114</v>
      </c>
    </row>
    <row r="107" spans="2:41" ht="60" x14ac:dyDescent="0.25">
      <c r="B107" s="8" t="s">
        <v>103</v>
      </c>
      <c r="C107" s="1" t="s">
        <v>104</v>
      </c>
      <c r="D107" s="1" t="s">
        <v>105</v>
      </c>
      <c r="E107" s="1" t="s">
        <v>106</v>
      </c>
      <c r="F107" s="5" t="s">
        <v>107</v>
      </c>
      <c r="I107" s="1">
        <v>2010</v>
      </c>
      <c r="J107" s="1" t="s">
        <v>48</v>
      </c>
      <c r="K107" s="1" t="s">
        <v>49</v>
      </c>
      <c r="L107" s="1" t="s">
        <v>115</v>
      </c>
      <c r="M107" s="1" t="s">
        <v>133</v>
      </c>
      <c r="N107" s="1" t="s">
        <v>94</v>
      </c>
      <c r="O107" s="1" t="s">
        <v>52</v>
      </c>
      <c r="P107" s="1">
        <v>28</v>
      </c>
      <c r="Q107" s="1" t="s">
        <v>53</v>
      </c>
      <c r="S107" s="1" t="s">
        <v>109</v>
      </c>
      <c r="Y107" s="1" t="s">
        <v>110</v>
      </c>
      <c r="Z107" s="1" t="s">
        <v>111</v>
      </c>
      <c r="AA107" s="1" t="s">
        <v>56</v>
      </c>
      <c r="AB107" s="4" t="s">
        <v>112</v>
      </c>
      <c r="AC107" s="2">
        <v>634</v>
      </c>
      <c r="AD107" s="2"/>
      <c r="AE107" s="2">
        <v>88.2</v>
      </c>
      <c r="AF107" s="2">
        <f>Table1[[#This Row],[SE]]*SQRT(Table1[[#This Row],[N]])</f>
        <v>197.22119561548146</v>
      </c>
      <c r="AG107" s="2">
        <v>5</v>
      </c>
      <c r="AH107" s="2">
        <v>0.311</v>
      </c>
      <c r="AI107" s="2"/>
      <c r="AJ107" s="2"/>
      <c r="AK107" s="2"/>
      <c r="AL107" s="2"/>
      <c r="AN107" s="5" t="s">
        <v>113</v>
      </c>
      <c r="AO107" s="7" t="s">
        <v>114</v>
      </c>
    </row>
    <row r="108" spans="2:41" ht="60" x14ac:dyDescent="0.25">
      <c r="B108" s="8" t="s">
        <v>103</v>
      </c>
      <c r="C108" s="1" t="s">
        <v>104</v>
      </c>
      <c r="D108" s="1" t="s">
        <v>105</v>
      </c>
      <c r="E108" s="1" t="s">
        <v>106</v>
      </c>
      <c r="F108" s="5" t="s">
        <v>107</v>
      </c>
      <c r="I108" s="1">
        <v>2010</v>
      </c>
      <c r="J108" s="1" t="s">
        <v>48</v>
      </c>
      <c r="K108" s="1" t="s">
        <v>49</v>
      </c>
      <c r="L108" s="1" t="s">
        <v>115</v>
      </c>
      <c r="M108" s="1" t="s">
        <v>134</v>
      </c>
      <c r="N108" s="1" t="s">
        <v>51</v>
      </c>
      <c r="O108" s="1" t="s">
        <v>52</v>
      </c>
      <c r="P108" s="1">
        <v>28</v>
      </c>
      <c r="Q108" s="1" t="s">
        <v>53</v>
      </c>
      <c r="S108" s="1" t="s">
        <v>109</v>
      </c>
      <c r="Y108" s="1" t="s">
        <v>110</v>
      </c>
      <c r="Z108" s="1" t="s">
        <v>111</v>
      </c>
      <c r="AA108" s="1" t="s">
        <v>56</v>
      </c>
      <c r="AB108" s="4" t="s">
        <v>112</v>
      </c>
      <c r="AC108" s="2">
        <v>1043</v>
      </c>
      <c r="AD108" s="2"/>
      <c r="AE108" s="2">
        <v>124</v>
      </c>
      <c r="AF108" s="2">
        <f>Table1[[#This Row],[SE]]*SQRT(Table1[[#This Row],[N]])</f>
        <v>277.27242920997395</v>
      </c>
      <c r="AG108" s="2">
        <v>5</v>
      </c>
      <c r="AH108" s="2">
        <v>0.26600000000000001</v>
      </c>
      <c r="AI108" s="2"/>
      <c r="AJ108" s="2"/>
      <c r="AK108" s="2"/>
      <c r="AL108" s="2"/>
      <c r="AN108" s="5" t="s">
        <v>113</v>
      </c>
      <c r="AO108" s="7" t="s">
        <v>114</v>
      </c>
    </row>
    <row r="109" spans="2:41" ht="60" x14ac:dyDescent="0.25">
      <c r="B109" s="8" t="s">
        <v>103</v>
      </c>
      <c r="C109" s="1" t="s">
        <v>104</v>
      </c>
      <c r="D109" s="1" t="s">
        <v>105</v>
      </c>
      <c r="E109" s="1" t="s">
        <v>106</v>
      </c>
      <c r="F109" s="5" t="s">
        <v>107</v>
      </c>
      <c r="I109" s="1">
        <v>2010</v>
      </c>
      <c r="J109" s="1" t="s">
        <v>48</v>
      </c>
      <c r="K109" s="1" t="s">
        <v>49</v>
      </c>
      <c r="L109" s="1" t="s">
        <v>115</v>
      </c>
      <c r="M109" s="1" t="s">
        <v>134</v>
      </c>
      <c r="N109" s="1" t="s">
        <v>94</v>
      </c>
      <c r="O109" s="1" t="s">
        <v>52</v>
      </c>
      <c r="P109" s="1">
        <v>28</v>
      </c>
      <c r="Q109" s="1" t="s">
        <v>53</v>
      </c>
      <c r="S109" s="1" t="s">
        <v>109</v>
      </c>
      <c r="Y109" s="1" t="s">
        <v>110</v>
      </c>
      <c r="Z109" s="1" t="s">
        <v>111</v>
      </c>
      <c r="AA109" s="1" t="s">
        <v>56</v>
      </c>
      <c r="AB109" s="4" t="s">
        <v>112</v>
      </c>
      <c r="AC109" s="2">
        <v>1103</v>
      </c>
      <c r="AD109" s="2"/>
      <c r="AE109" s="2">
        <v>121</v>
      </c>
      <c r="AF109" s="2">
        <f>Table1[[#This Row],[SE]]*SQRT(Table1[[#This Row],[N]])</f>
        <v>270.56422527747458</v>
      </c>
      <c r="AG109" s="2">
        <v>5</v>
      </c>
      <c r="AH109" s="2">
        <v>0.245</v>
      </c>
      <c r="AI109" s="2"/>
      <c r="AJ109" s="2"/>
      <c r="AK109" s="2"/>
      <c r="AL109" s="2"/>
      <c r="AN109" s="5" t="s">
        <v>113</v>
      </c>
      <c r="AO109" s="7" t="s">
        <v>114</v>
      </c>
    </row>
    <row r="110" spans="2:41" ht="60" x14ac:dyDescent="0.25">
      <c r="B110" s="8" t="s">
        <v>103</v>
      </c>
      <c r="C110" s="1" t="s">
        <v>104</v>
      </c>
      <c r="D110" s="1" t="s">
        <v>105</v>
      </c>
      <c r="E110" s="1" t="s">
        <v>106</v>
      </c>
      <c r="F110" s="5" t="s">
        <v>107</v>
      </c>
      <c r="I110" s="1">
        <v>2010</v>
      </c>
      <c r="J110" s="1" t="s">
        <v>48</v>
      </c>
      <c r="K110" s="1" t="s">
        <v>49</v>
      </c>
      <c r="L110" s="1" t="s">
        <v>115</v>
      </c>
      <c r="M110" s="1" t="s">
        <v>135</v>
      </c>
      <c r="N110" s="1" t="s">
        <v>51</v>
      </c>
      <c r="O110" s="1" t="s">
        <v>52</v>
      </c>
      <c r="P110" s="1">
        <v>28</v>
      </c>
      <c r="Q110" s="1" t="s">
        <v>53</v>
      </c>
      <c r="S110" s="1" t="s">
        <v>109</v>
      </c>
      <c r="Y110" s="1" t="s">
        <v>110</v>
      </c>
      <c r="Z110" s="1" t="s">
        <v>111</v>
      </c>
      <c r="AA110" s="1" t="s">
        <v>56</v>
      </c>
      <c r="AB110" s="4" t="s">
        <v>112</v>
      </c>
      <c r="AC110" s="2">
        <v>856</v>
      </c>
      <c r="AD110" s="2"/>
      <c r="AE110" s="2">
        <v>166</v>
      </c>
      <c r="AF110" s="2">
        <f>Table1[[#This Row],[SE]]*SQRT(Table1[[#This Row],[N]])</f>
        <v>371.18728426496511</v>
      </c>
      <c r="AG110" s="2">
        <v>5</v>
      </c>
      <c r="AH110" s="2">
        <v>0.435</v>
      </c>
      <c r="AI110" s="2"/>
      <c r="AJ110" s="2"/>
      <c r="AK110" s="2"/>
      <c r="AL110" s="2"/>
      <c r="AN110" s="5" t="s">
        <v>113</v>
      </c>
      <c r="AO110" s="7" t="s">
        <v>114</v>
      </c>
    </row>
    <row r="111" spans="2:41" ht="60" x14ac:dyDescent="0.25">
      <c r="B111" s="8" t="s">
        <v>103</v>
      </c>
      <c r="C111" s="1" t="s">
        <v>104</v>
      </c>
      <c r="D111" s="1" t="s">
        <v>105</v>
      </c>
      <c r="E111" s="1" t="s">
        <v>106</v>
      </c>
      <c r="F111" s="5" t="s">
        <v>107</v>
      </c>
      <c r="I111" s="1">
        <v>2010</v>
      </c>
      <c r="J111" s="1" t="s">
        <v>48</v>
      </c>
      <c r="K111" s="1" t="s">
        <v>49</v>
      </c>
      <c r="L111" s="1" t="s">
        <v>115</v>
      </c>
      <c r="M111" s="1" t="s">
        <v>136</v>
      </c>
      <c r="N111" s="1" t="s">
        <v>94</v>
      </c>
      <c r="O111" s="1" t="s">
        <v>52</v>
      </c>
      <c r="P111" s="1">
        <v>28</v>
      </c>
      <c r="Q111" s="1" t="s">
        <v>53</v>
      </c>
      <c r="S111" s="1" t="s">
        <v>109</v>
      </c>
      <c r="Y111" s="1" t="s">
        <v>110</v>
      </c>
      <c r="Z111" s="1" t="s">
        <v>111</v>
      </c>
      <c r="AA111" s="1" t="s">
        <v>56</v>
      </c>
      <c r="AB111" s="4" t="s">
        <v>112</v>
      </c>
      <c r="AC111" s="2">
        <v>1062</v>
      </c>
      <c r="AD111" s="2"/>
      <c r="AE111" s="2">
        <v>26.9</v>
      </c>
      <c r="AF111" s="2">
        <f>Table1[[#This Row],[SE]]*SQRT(Table1[[#This Row],[N]])</f>
        <v>60.150228594744341</v>
      </c>
      <c r="AG111" s="2">
        <v>5</v>
      </c>
      <c r="AH111" s="2">
        <v>5.6599999999999998E-2</v>
      </c>
      <c r="AI111" s="2"/>
      <c r="AJ111" s="2"/>
      <c r="AK111" s="2"/>
      <c r="AL111" s="2"/>
      <c r="AN111" s="5" t="s">
        <v>113</v>
      </c>
      <c r="AO111" s="7" t="s">
        <v>114</v>
      </c>
    </row>
    <row r="112" spans="2:41" ht="60" x14ac:dyDescent="0.25">
      <c r="B112" s="8" t="s">
        <v>103</v>
      </c>
      <c r="C112" s="1" t="s">
        <v>104</v>
      </c>
      <c r="D112" s="1" t="s">
        <v>105</v>
      </c>
      <c r="E112" s="1" t="s">
        <v>106</v>
      </c>
      <c r="F112" s="5" t="s">
        <v>107</v>
      </c>
      <c r="I112" s="1">
        <v>2010</v>
      </c>
      <c r="J112" s="1" t="s">
        <v>48</v>
      </c>
      <c r="K112" s="1" t="s">
        <v>49</v>
      </c>
      <c r="L112" s="1" t="s">
        <v>115</v>
      </c>
      <c r="M112" s="1" t="s">
        <v>137</v>
      </c>
      <c r="N112" s="1" t="s">
        <v>51</v>
      </c>
      <c r="O112" s="1" t="s">
        <v>52</v>
      </c>
      <c r="P112" s="1">
        <v>28</v>
      </c>
      <c r="Q112" s="1" t="s">
        <v>53</v>
      </c>
      <c r="S112" s="1" t="s">
        <v>109</v>
      </c>
      <c r="Y112" s="1" t="s">
        <v>110</v>
      </c>
      <c r="Z112" s="1" t="s">
        <v>111</v>
      </c>
      <c r="AA112" s="1" t="s">
        <v>56</v>
      </c>
      <c r="AB112" s="4" t="s">
        <v>112</v>
      </c>
      <c r="AC112" s="2">
        <v>694</v>
      </c>
      <c r="AD112" s="2"/>
      <c r="AE112" s="2">
        <v>99.8</v>
      </c>
      <c r="AF112" s="2">
        <f>Table1[[#This Row],[SE]]*SQRT(Table1[[#This Row],[N]])</f>
        <v>223.15958415447901</v>
      </c>
      <c r="AG112" s="2">
        <v>5</v>
      </c>
      <c r="AH112" s="2">
        <v>0.32100000000000001</v>
      </c>
      <c r="AI112" s="2"/>
      <c r="AJ112" s="2"/>
      <c r="AK112" s="2"/>
      <c r="AL112" s="2"/>
      <c r="AN112" s="5" t="s">
        <v>113</v>
      </c>
      <c r="AO112" s="7" t="s">
        <v>114</v>
      </c>
    </row>
    <row r="113" spans="2:41" ht="60" x14ac:dyDescent="0.25">
      <c r="B113" s="8" t="s">
        <v>103</v>
      </c>
      <c r="C113" s="1" t="s">
        <v>104</v>
      </c>
      <c r="D113" s="1" t="s">
        <v>105</v>
      </c>
      <c r="E113" s="1" t="s">
        <v>106</v>
      </c>
      <c r="F113" s="5" t="s">
        <v>107</v>
      </c>
      <c r="I113" s="1">
        <v>2010</v>
      </c>
      <c r="J113" s="1" t="s">
        <v>48</v>
      </c>
      <c r="K113" s="1" t="s">
        <v>49</v>
      </c>
      <c r="L113" s="1" t="s">
        <v>115</v>
      </c>
      <c r="M113" s="1" t="s">
        <v>137</v>
      </c>
      <c r="N113" s="1" t="s">
        <v>94</v>
      </c>
      <c r="O113" s="1" t="s">
        <v>52</v>
      </c>
      <c r="P113" s="1">
        <v>28</v>
      </c>
      <c r="Q113" s="1" t="s">
        <v>53</v>
      </c>
      <c r="S113" s="1" t="s">
        <v>109</v>
      </c>
      <c r="Y113" s="1" t="s">
        <v>110</v>
      </c>
      <c r="Z113" s="1" t="s">
        <v>111</v>
      </c>
      <c r="AA113" s="1" t="s">
        <v>56</v>
      </c>
      <c r="AB113" s="4" t="s">
        <v>112</v>
      </c>
      <c r="AC113" s="2">
        <v>664</v>
      </c>
      <c r="AD113" s="2"/>
      <c r="AE113" s="2">
        <v>103</v>
      </c>
      <c r="AF113" s="2">
        <f>Table1[[#This Row],[SE]]*SQRT(Table1[[#This Row],[N]])</f>
        <v>230.31500168247834</v>
      </c>
      <c r="AG113" s="2">
        <v>5</v>
      </c>
      <c r="AH113" s="2">
        <v>0.34799999999999998</v>
      </c>
      <c r="AI113" s="2"/>
      <c r="AJ113" s="2"/>
      <c r="AK113" s="2"/>
      <c r="AL113" s="2"/>
      <c r="AN113" s="5" t="s">
        <v>113</v>
      </c>
      <c r="AO113" s="7" t="s">
        <v>114</v>
      </c>
    </row>
    <row r="114" spans="2:41" ht="60" x14ac:dyDescent="0.25">
      <c r="B114" s="8" t="s">
        <v>103</v>
      </c>
      <c r="C114" s="1" t="s">
        <v>104</v>
      </c>
      <c r="D114" s="1" t="s">
        <v>105</v>
      </c>
      <c r="E114" s="1" t="s">
        <v>106</v>
      </c>
      <c r="F114" s="5" t="s">
        <v>107</v>
      </c>
      <c r="I114" s="1">
        <v>2010</v>
      </c>
      <c r="J114" s="1" t="s">
        <v>48</v>
      </c>
      <c r="K114" s="1" t="s">
        <v>49</v>
      </c>
      <c r="L114" s="1" t="s">
        <v>115</v>
      </c>
      <c r="M114" s="1" t="s">
        <v>138</v>
      </c>
      <c r="N114" s="1" t="s">
        <v>94</v>
      </c>
      <c r="O114" s="1" t="s">
        <v>52</v>
      </c>
      <c r="P114" s="1">
        <v>28</v>
      </c>
      <c r="Q114" s="1" t="s">
        <v>53</v>
      </c>
      <c r="S114" s="1" t="s">
        <v>109</v>
      </c>
      <c r="Y114" s="1" t="s">
        <v>110</v>
      </c>
      <c r="Z114" s="1" t="s">
        <v>111</v>
      </c>
      <c r="AA114" s="1" t="s">
        <v>56</v>
      </c>
      <c r="AB114" s="4" t="s">
        <v>112</v>
      </c>
      <c r="AC114" s="2">
        <v>993</v>
      </c>
      <c r="AD114" s="2"/>
      <c r="AE114" s="2">
        <v>141</v>
      </c>
      <c r="AF114" s="2">
        <f>Table1[[#This Row],[SE]]*SQRT(Table1[[#This Row],[N]])</f>
        <v>315.28558482747036</v>
      </c>
      <c r="AG114" s="2">
        <v>5</v>
      </c>
      <c r="AH114" s="2">
        <v>0.318</v>
      </c>
      <c r="AI114" s="2"/>
      <c r="AJ114" s="2"/>
      <c r="AK114" s="2"/>
      <c r="AL114" s="2"/>
      <c r="AN114" s="5" t="s">
        <v>113</v>
      </c>
      <c r="AO114" s="7" t="s">
        <v>114</v>
      </c>
    </row>
    <row r="115" spans="2:41" ht="60" x14ac:dyDescent="0.25">
      <c r="B115" s="8" t="s">
        <v>103</v>
      </c>
      <c r="C115" s="1" t="s">
        <v>104</v>
      </c>
      <c r="D115" s="1" t="s">
        <v>105</v>
      </c>
      <c r="E115" s="1" t="s">
        <v>106</v>
      </c>
      <c r="F115" s="5" t="s">
        <v>107</v>
      </c>
      <c r="I115" s="1">
        <v>2010</v>
      </c>
      <c r="J115" s="1" t="s">
        <v>48</v>
      </c>
      <c r="K115" s="1" t="s">
        <v>49</v>
      </c>
      <c r="L115" s="1" t="s">
        <v>115</v>
      </c>
      <c r="M115" s="1" t="s">
        <v>139</v>
      </c>
      <c r="N115" s="1" t="s">
        <v>51</v>
      </c>
      <c r="O115" s="1" t="s">
        <v>52</v>
      </c>
      <c r="P115" s="1">
        <v>28</v>
      </c>
      <c r="Q115" s="1" t="s">
        <v>53</v>
      </c>
      <c r="S115" s="1" t="s">
        <v>109</v>
      </c>
      <c r="Y115" s="1" t="s">
        <v>110</v>
      </c>
      <c r="Z115" s="1" t="s">
        <v>111</v>
      </c>
      <c r="AA115" s="1" t="s">
        <v>56</v>
      </c>
      <c r="AB115" s="4" t="s">
        <v>112</v>
      </c>
      <c r="AC115" s="2">
        <v>912</v>
      </c>
      <c r="AD115" s="2"/>
      <c r="AE115" s="2">
        <v>31.2</v>
      </c>
      <c r="AF115" s="2">
        <f>Table1[[#This Row],[SE]]*SQRT(Table1[[#This Row],[N]])</f>
        <v>69.765320897993433</v>
      </c>
      <c r="AG115" s="2">
        <v>5</v>
      </c>
      <c r="AH115" s="2">
        <v>7.6600000000000001E-2</v>
      </c>
      <c r="AI115" s="2"/>
      <c r="AJ115" s="2"/>
      <c r="AK115" s="2"/>
      <c r="AL115" s="2"/>
      <c r="AN115" s="5" t="s">
        <v>113</v>
      </c>
      <c r="AO115" s="7" t="s">
        <v>114</v>
      </c>
    </row>
    <row r="116" spans="2:41" ht="60" x14ac:dyDescent="0.25">
      <c r="B116" s="8" t="s">
        <v>103</v>
      </c>
      <c r="C116" s="1" t="s">
        <v>104</v>
      </c>
      <c r="D116" s="1" t="s">
        <v>105</v>
      </c>
      <c r="E116" s="1" t="s">
        <v>106</v>
      </c>
      <c r="F116" s="5" t="s">
        <v>107</v>
      </c>
      <c r="I116" s="1">
        <v>2010</v>
      </c>
      <c r="J116" s="1" t="s">
        <v>48</v>
      </c>
      <c r="K116" s="1" t="s">
        <v>49</v>
      </c>
      <c r="L116" s="1" t="s">
        <v>115</v>
      </c>
      <c r="M116" s="1" t="s">
        <v>139</v>
      </c>
      <c r="N116" s="1" t="s">
        <v>94</v>
      </c>
      <c r="O116" s="1" t="s">
        <v>52</v>
      </c>
      <c r="P116" s="1">
        <v>28</v>
      </c>
      <c r="Q116" s="1" t="s">
        <v>53</v>
      </c>
      <c r="S116" s="1" t="s">
        <v>109</v>
      </c>
      <c r="Y116" s="1" t="s">
        <v>110</v>
      </c>
      <c r="Z116" s="1" t="s">
        <v>111</v>
      </c>
      <c r="AA116" s="1" t="s">
        <v>56</v>
      </c>
      <c r="AB116" s="4" t="s">
        <v>112</v>
      </c>
      <c r="AC116" s="2">
        <v>762</v>
      </c>
      <c r="AD116" s="2"/>
      <c r="AE116" s="2">
        <v>83.3</v>
      </c>
      <c r="AF116" s="2">
        <f>Table1[[#This Row],[SE]]*SQRT(Table1[[#This Row],[N]])</f>
        <v>186.26446252573248</v>
      </c>
      <c r="AG116" s="2">
        <v>5</v>
      </c>
      <c r="AH116" s="2">
        <v>0.245</v>
      </c>
      <c r="AI116" s="2"/>
      <c r="AJ116" s="2"/>
      <c r="AK116" s="2"/>
      <c r="AL116" s="2"/>
      <c r="AN116" s="5" t="s">
        <v>113</v>
      </c>
      <c r="AO116" s="7" t="s">
        <v>114</v>
      </c>
    </row>
    <row r="117" spans="2:41" ht="60" x14ac:dyDescent="0.25">
      <c r="B117" s="8" t="s">
        <v>103</v>
      </c>
      <c r="C117" s="1" t="s">
        <v>104</v>
      </c>
      <c r="D117" s="1" t="s">
        <v>105</v>
      </c>
      <c r="E117" s="1" t="s">
        <v>106</v>
      </c>
      <c r="F117" s="5" t="s">
        <v>107</v>
      </c>
      <c r="I117" s="1">
        <v>2010</v>
      </c>
      <c r="J117" s="1" t="s">
        <v>48</v>
      </c>
      <c r="K117" s="1" t="s">
        <v>49</v>
      </c>
      <c r="L117" s="1" t="s">
        <v>115</v>
      </c>
      <c r="M117" s="1" t="s">
        <v>140</v>
      </c>
      <c r="N117" s="1" t="s">
        <v>51</v>
      </c>
      <c r="O117" s="1" t="s">
        <v>52</v>
      </c>
      <c r="P117" s="1">
        <v>28</v>
      </c>
      <c r="Q117" s="1" t="s">
        <v>53</v>
      </c>
      <c r="S117" s="1" t="s">
        <v>109</v>
      </c>
      <c r="Y117" s="1" t="s">
        <v>110</v>
      </c>
      <c r="Z117" s="1" t="s">
        <v>111</v>
      </c>
      <c r="AA117" s="1" t="s">
        <v>56</v>
      </c>
      <c r="AB117" s="4" t="s">
        <v>112</v>
      </c>
      <c r="AC117" s="2">
        <v>833</v>
      </c>
      <c r="AD117" s="2"/>
      <c r="AE117" s="2">
        <v>35</v>
      </c>
      <c r="AF117" s="2">
        <f>Table1[[#This Row],[SE]]*SQRT(Table1[[#This Row],[N]])</f>
        <v>78.262379212492647</v>
      </c>
      <c r="AG117" s="2">
        <v>5</v>
      </c>
      <c r="AH117" s="2">
        <v>9.4E-2</v>
      </c>
      <c r="AI117" s="2"/>
      <c r="AJ117" s="2"/>
      <c r="AK117" s="2"/>
      <c r="AL117" s="2"/>
      <c r="AN117" s="5" t="s">
        <v>113</v>
      </c>
      <c r="AO117" s="7" t="s">
        <v>114</v>
      </c>
    </row>
    <row r="118" spans="2:41" ht="60" x14ac:dyDescent="0.25">
      <c r="B118" s="8" t="s">
        <v>103</v>
      </c>
      <c r="C118" s="1" t="s">
        <v>104</v>
      </c>
      <c r="D118" s="1" t="s">
        <v>105</v>
      </c>
      <c r="E118" s="1" t="s">
        <v>106</v>
      </c>
      <c r="F118" s="5" t="s">
        <v>107</v>
      </c>
      <c r="I118" s="1">
        <v>2010</v>
      </c>
      <c r="J118" s="1" t="s">
        <v>48</v>
      </c>
      <c r="K118" s="1" t="s">
        <v>49</v>
      </c>
      <c r="L118" s="1" t="s">
        <v>115</v>
      </c>
      <c r="M118" s="1" t="s">
        <v>140</v>
      </c>
      <c r="N118" s="1" t="s">
        <v>94</v>
      </c>
      <c r="O118" s="1" t="s">
        <v>52</v>
      </c>
      <c r="P118" s="1">
        <v>28</v>
      </c>
      <c r="Q118" s="1" t="s">
        <v>53</v>
      </c>
      <c r="S118" s="1" t="s">
        <v>109</v>
      </c>
      <c r="Y118" s="1" t="s">
        <v>110</v>
      </c>
      <c r="Z118" s="1" t="s">
        <v>111</v>
      </c>
      <c r="AA118" s="1" t="s">
        <v>56</v>
      </c>
      <c r="AB118" s="4" t="s">
        <v>112</v>
      </c>
      <c r="AC118" s="2">
        <v>864</v>
      </c>
      <c r="AD118" s="2"/>
      <c r="AE118" s="2">
        <v>53.3</v>
      </c>
      <c r="AF118" s="2">
        <f>Table1[[#This Row],[SE]]*SQRT(Table1[[#This Row],[N]])</f>
        <v>119.1824232007388</v>
      </c>
      <c r="AG118" s="2">
        <v>5</v>
      </c>
      <c r="AH118" s="2">
        <v>0.13800000000000001</v>
      </c>
      <c r="AI118" s="2"/>
      <c r="AJ118" s="2"/>
      <c r="AK118" s="2"/>
      <c r="AL118" s="2"/>
      <c r="AN118" s="5" t="s">
        <v>113</v>
      </c>
      <c r="AO118" s="7" t="s">
        <v>114</v>
      </c>
    </row>
    <row r="119" spans="2:41" ht="60" x14ac:dyDescent="0.25">
      <c r="B119" s="8" t="s">
        <v>103</v>
      </c>
      <c r="C119" s="1" t="s">
        <v>104</v>
      </c>
      <c r="D119" s="1" t="s">
        <v>105</v>
      </c>
      <c r="E119" s="1" t="s">
        <v>106</v>
      </c>
      <c r="F119" s="5" t="s">
        <v>107</v>
      </c>
      <c r="I119" s="1">
        <v>2010</v>
      </c>
      <c r="J119" s="1" t="s">
        <v>48</v>
      </c>
      <c r="K119" s="1" t="s">
        <v>49</v>
      </c>
      <c r="L119" s="1" t="s">
        <v>115</v>
      </c>
      <c r="M119" s="1" t="s">
        <v>141</v>
      </c>
      <c r="N119" s="1" t="s">
        <v>51</v>
      </c>
      <c r="O119" s="1" t="s">
        <v>52</v>
      </c>
      <c r="P119" s="1">
        <v>28</v>
      </c>
      <c r="Q119" s="1" t="s">
        <v>53</v>
      </c>
      <c r="S119" s="1" t="s">
        <v>109</v>
      </c>
      <c r="Y119" s="1" t="s">
        <v>110</v>
      </c>
      <c r="Z119" s="1" t="s">
        <v>111</v>
      </c>
      <c r="AA119" s="1" t="s">
        <v>56</v>
      </c>
      <c r="AB119" s="4" t="s">
        <v>112</v>
      </c>
      <c r="AC119" s="2">
        <v>966</v>
      </c>
      <c r="AD119" s="2"/>
      <c r="AE119" s="2">
        <v>69.5</v>
      </c>
      <c r="AF119" s="2">
        <f>Table1[[#This Row],[SE]]*SQRT(Table1[[#This Row],[N]])</f>
        <v>139</v>
      </c>
      <c r="AG119" s="2">
        <v>4</v>
      </c>
      <c r="AH119" s="2">
        <v>0.14399999999999999</v>
      </c>
      <c r="AI119" s="2"/>
      <c r="AJ119" s="2"/>
      <c r="AK119" s="2"/>
      <c r="AL119" s="2"/>
      <c r="AN119" s="5" t="s">
        <v>113</v>
      </c>
      <c r="AO119" s="7" t="s">
        <v>114</v>
      </c>
    </row>
    <row r="120" spans="2:41" ht="60" x14ac:dyDescent="0.25">
      <c r="B120" s="8" t="s">
        <v>103</v>
      </c>
      <c r="C120" s="1" t="s">
        <v>104</v>
      </c>
      <c r="D120" s="1" t="s">
        <v>105</v>
      </c>
      <c r="E120" s="1" t="s">
        <v>106</v>
      </c>
      <c r="F120" s="5" t="s">
        <v>107</v>
      </c>
      <c r="I120" s="1">
        <v>2010</v>
      </c>
      <c r="J120" s="1" t="s">
        <v>48</v>
      </c>
      <c r="K120" s="1" t="s">
        <v>49</v>
      </c>
      <c r="L120" s="1" t="s">
        <v>115</v>
      </c>
      <c r="M120" s="1" t="s">
        <v>141</v>
      </c>
      <c r="N120" s="1" t="s">
        <v>94</v>
      </c>
      <c r="O120" s="1" t="s">
        <v>52</v>
      </c>
      <c r="P120" s="1">
        <v>28</v>
      </c>
      <c r="Q120" s="1" t="s">
        <v>53</v>
      </c>
      <c r="S120" s="1" t="s">
        <v>109</v>
      </c>
      <c r="Y120" s="1" t="s">
        <v>110</v>
      </c>
      <c r="Z120" s="1" t="s">
        <v>111</v>
      </c>
      <c r="AA120" s="1" t="s">
        <v>56</v>
      </c>
      <c r="AB120" s="4" t="s">
        <v>112</v>
      </c>
      <c r="AC120" s="2">
        <v>1030</v>
      </c>
      <c r="AD120" s="2"/>
      <c r="AE120" s="2">
        <v>64</v>
      </c>
      <c r="AF120" s="2">
        <f>Table1[[#This Row],[SE]]*SQRT(Table1[[#This Row],[N]])</f>
        <v>143.10835055998655</v>
      </c>
      <c r="AG120" s="2">
        <v>5</v>
      </c>
      <c r="AH120" s="2">
        <v>0.13900000000000001</v>
      </c>
      <c r="AI120" s="2"/>
      <c r="AJ120" s="2"/>
      <c r="AK120" s="2"/>
      <c r="AL120" s="2"/>
      <c r="AN120" s="5" t="s">
        <v>113</v>
      </c>
      <c r="AO120" s="7" t="s">
        <v>114</v>
      </c>
    </row>
    <row r="121" spans="2:41" ht="60" x14ac:dyDescent="0.25">
      <c r="B121" s="8" t="s">
        <v>103</v>
      </c>
      <c r="C121" s="1" t="s">
        <v>104</v>
      </c>
      <c r="D121" s="1" t="s">
        <v>105</v>
      </c>
      <c r="E121" s="1" t="s">
        <v>106</v>
      </c>
      <c r="F121" s="5" t="s">
        <v>107</v>
      </c>
      <c r="I121" s="1">
        <v>2010</v>
      </c>
      <c r="J121" s="1" t="s">
        <v>48</v>
      </c>
      <c r="K121" s="1" t="s">
        <v>49</v>
      </c>
      <c r="L121" s="1" t="s">
        <v>115</v>
      </c>
      <c r="M121" s="1" t="s">
        <v>142</v>
      </c>
      <c r="N121" s="1" t="s">
        <v>51</v>
      </c>
      <c r="O121" s="1" t="s">
        <v>52</v>
      </c>
      <c r="P121" s="1">
        <v>28</v>
      </c>
      <c r="Q121" s="1" t="s">
        <v>53</v>
      </c>
      <c r="S121" s="1" t="s">
        <v>109</v>
      </c>
      <c r="Y121" s="1" t="s">
        <v>110</v>
      </c>
      <c r="Z121" s="1" t="s">
        <v>111</v>
      </c>
      <c r="AA121" s="1" t="s">
        <v>56</v>
      </c>
      <c r="AB121" s="4" t="s">
        <v>112</v>
      </c>
      <c r="AC121" s="2">
        <v>753</v>
      </c>
      <c r="AD121" s="2"/>
      <c r="AE121" s="2">
        <v>91.1</v>
      </c>
      <c r="AF121" s="2">
        <f>Table1[[#This Row],[SE]]*SQRT(Table1[[#This Row],[N]])</f>
        <v>203.70579275023084</v>
      </c>
      <c r="AG121" s="2">
        <v>5</v>
      </c>
      <c r="AH121" s="2">
        <v>0.27</v>
      </c>
      <c r="AI121" s="2"/>
      <c r="AJ121" s="2"/>
      <c r="AK121" s="2"/>
      <c r="AL121" s="2"/>
      <c r="AN121" s="5" t="s">
        <v>113</v>
      </c>
      <c r="AO121" s="7" t="s">
        <v>114</v>
      </c>
    </row>
    <row r="122" spans="2:41" ht="60" x14ac:dyDescent="0.25">
      <c r="B122" s="8" t="s">
        <v>103</v>
      </c>
      <c r="C122" s="1" t="s">
        <v>104</v>
      </c>
      <c r="D122" s="1" t="s">
        <v>105</v>
      </c>
      <c r="E122" s="1" t="s">
        <v>106</v>
      </c>
      <c r="F122" s="5" t="s">
        <v>107</v>
      </c>
      <c r="I122" s="1">
        <v>2010</v>
      </c>
      <c r="J122" s="1" t="s">
        <v>48</v>
      </c>
      <c r="K122" s="1" t="s">
        <v>49</v>
      </c>
      <c r="L122" s="1" t="s">
        <v>115</v>
      </c>
      <c r="M122" s="1" t="s">
        <v>142</v>
      </c>
      <c r="N122" s="1" t="s">
        <v>94</v>
      </c>
      <c r="O122" s="1" t="s">
        <v>52</v>
      </c>
      <c r="P122" s="1">
        <v>28</v>
      </c>
      <c r="Q122" s="1" t="s">
        <v>53</v>
      </c>
      <c r="S122" s="1" t="s">
        <v>109</v>
      </c>
      <c r="Y122" s="1" t="s">
        <v>110</v>
      </c>
      <c r="Z122" s="1" t="s">
        <v>111</v>
      </c>
      <c r="AA122" s="1" t="s">
        <v>56</v>
      </c>
      <c r="AB122" s="4" t="s">
        <v>112</v>
      </c>
      <c r="AC122" s="2">
        <v>820</v>
      </c>
      <c r="AD122" s="2"/>
      <c r="AE122" s="2">
        <v>113</v>
      </c>
      <c r="AF122" s="2">
        <f>Table1[[#This Row],[SE]]*SQRT(Table1[[#This Row],[N]])</f>
        <v>252.67568145747626</v>
      </c>
      <c r="AG122" s="2">
        <v>5</v>
      </c>
      <c r="AH122" s="2">
        <v>0.309</v>
      </c>
      <c r="AI122" s="2"/>
      <c r="AJ122" s="2"/>
      <c r="AK122" s="2"/>
      <c r="AL122" s="2"/>
      <c r="AN122" s="5" t="s">
        <v>113</v>
      </c>
      <c r="AO122" s="7" t="s">
        <v>114</v>
      </c>
    </row>
    <row r="123" spans="2:41" ht="60" x14ac:dyDescent="0.25">
      <c r="B123" s="8" t="s">
        <v>103</v>
      </c>
      <c r="C123" s="1" t="s">
        <v>104</v>
      </c>
      <c r="D123" s="1" t="s">
        <v>105</v>
      </c>
      <c r="E123" s="1" t="s">
        <v>106</v>
      </c>
      <c r="F123" s="5" t="s">
        <v>107</v>
      </c>
      <c r="I123" s="1">
        <v>2010</v>
      </c>
      <c r="J123" s="1" t="s">
        <v>48</v>
      </c>
      <c r="K123" s="1" t="s">
        <v>49</v>
      </c>
      <c r="L123" s="1" t="s">
        <v>115</v>
      </c>
      <c r="M123" s="1" t="s">
        <v>143</v>
      </c>
      <c r="N123" s="1" t="s">
        <v>51</v>
      </c>
      <c r="O123" s="1" t="s">
        <v>52</v>
      </c>
      <c r="P123" s="1">
        <v>28</v>
      </c>
      <c r="Q123" s="1" t="s">
        <v>53</v>
      </c>
      <c r="S123" s="1" t="s">
        <v>109</v>
      </c>
      <c r="Y123" s="1" t="s">
        <v>110</v>
      </c>
      <c r="Z123" s="1" t="s">
        <v>111</v>
      </c>
      <c r="AA123" s="1" t="s">
        <v>56</v>
      </c>
      <c r="AB123" s="4" t="s">
        <v>112</v>
      </c>
      <c r="AC123" s="2">
        <v>923</v>
      </c>
      <c r="AD123" s="2"/>
      <c r="AE123" s="2">
        <v>20.399999999999999</v>
      </c>
      <c r="AF123" s="2">
        <f>Table1[[#This Row],[SE]]*SQRT(Table1[[#This Row],[N]])</f>
        <v>45.615786740995709</v>
      </c>
      <c r="AG123" s="2">
        <v>5</v>
      </c>
      <c r="AH123" s="2">
        <v>4.9500000000000002E-2</v>
      </c>
      <c r="AI123" s="2"/>
      <c r="AJ123" s="2"/>
      <c r="AK123" s="2"/>
      <c r="AL123" s="2"/>
      <c r="AN123" s="5" t="s">
        <v>113</v>
      </c>
      <c r="AO123" s="7" t="s">
        <v>114</v>
      </c>
    </row>
    <row r="124" spans="2:41" ht="60" x14ac:dyDescent="0.25">
      <c r="B124" s="8" t="s">
        <v>103</v>
      </c>
      <c r="C124" s="1" t="s">
        <v>104</v>
      </c>
      <c r="D124" s="1" t="s">
        <v>105</v>
      </c>
      <c r="E124" s="1" t="s">
        <v>106</v>
      </c>
      <c r="F124" s="5" t="s">
        <v>107</v>
      </c>
      <c r="I124" s="1">
        <v>2010</v>
      </c>
      <c r="J124" s="1" t="s">
        <v>48</v>
      </c>
      <c r="K124" s="1" t="s">
        <v>49</v>
      </c>
      <c r="L124" s="1" t="s">
        <v>115</v>
      </c>
      <c r="M124" s="1" t="s">
        <v>143</v>
      </c>
      <c r="N124" s="1" t="s">
        <v>94</v>
      </c>
      <c r="O124" s="1" t="s">
        <v>52</v>
      </c>
      <c r="P124" s="1">
        <v>28</v>
      </c>
      <c r="Q124" s="1" t="s">
        <v>53</v>
      </c>
      <c r="S124" s="1" t="s">
        <v>109</v>
      </c>
      <c r="Y124" s="1" t="s">
        <v>110</v>
      </c>
      <c r="Z124" s="1" t="s">
        <v>111</v>
      </c>
      <c r="AA124" s="1" t="s">
        <v>56</v>
      </c>
      <c r="AB124" s="4" t="s">
        <v>112</v>
      </c>
      <c r="AC124" s="2">
        <v>805</v>
      </c>
      <c r="AD124" s="2"/>
      <c r="AE124" s="2">
        <v>52.9</v>
      </c>
      <c r="AF124" s="2">
        <f>Table1[[#This Row],[SE]]*SQRT(Table1[[#This Row],[N]])</f>
        <v>118.28799600973888</v>
      </c>
      <c r="AG124" s="2">
        <v>5</v>
      </c>
      <c r="AH124" s="2">
        <v>0.14699999999999999</v>
      </c>
      <c r="AI124" s="2"/>
      <c r="AJ124" s="2"/>
      <c r="AK124" s="2"/>
      <c r="AL124" s="2"/>
      <c r="AN124" s="5" t="s">
        <v>113</v>
      </c>
      <c r="AO124" s="7" t="s">
        <v>114</v>
      </c>
    </row>
    <row r="125" spans="2:41" ht="60" x14ac:dyDescent="0.25">
      <c r="B125" s="8" t="s">
        <v>103</v>
      </c>
      <c r="C125" s="1" t="s">
        <v>104</v>
      </c>
      <c r="D125" s="1" t="s">
        <v>105</v>
      </c>
      <c r="E125" s="1" t="s">
        <v>106</v>
      </c>
      <c r="F125" s="5" t="s">
        <v>107</v>
      </c>
      <c r="I125" s="1">
        <v>2010</v>
      </c>
      <c r="J125" s="1" t="s">
        <v>48</v>
      </c>
      <c r="K125" s="1" t="s">
        <v>49</v>
      </c>
      <c r="L125" s="1" t="s">
        <v>115</v>
      </c>
      <c r="M125" s="1" t="s">
        <v>144</v>
      </c>
      <c r="N125" s="1" t="s">
        <v>51</v>
      </c>
      <c r="O125" s="1" t="s">
        <v>52</v>
      </c>
      <c r="P125" s="1">
        <v>28</v>
      </c>
      <c r="Q125" s="1" t="s">
        <v>53</v>
      </c>
      <c r="S125" s="1" t="s">
        <v>109</v>
      </c>
      <c r="Y125" s="1" t="s">
        <v>110</v>
      </c>
      <c r="Z125" s="1" t="s">
        <v>111</v>
      </c>
      <c r="AA125" s="1" t="s">
        <v>56</v>
      </c>
      <c r="AB125" s="4" t="s">
        <v>112</v>
      </c>
      <c r="AC125" s="2">
        <v>834</v>
      </c>
      <c r="AD125" s="2"/>
      <c r="AE125" s="2">
        <v>89.6</v>
      </c>
      <c r="AF125" s="2">
        <f>Table1[[#This Row],[SE]]*SQRT(Table1[[#This Row],[N]])</f>
        <v>200.35169078398116</v>
      </c>
      <c r="AG125" s="2">
        <v>5</v>
      </c>
      <c r="AH125" s="2">
        <v>0.24</v>
      </c>
      <c r="AI125" s="2"/>
      <c r="AJ125" s="2"/>
      <c r="AK125" s="2"/>
      <c r="AL125" s="2"/>
      <c r="AN125" s="5" t="s">
        <v>113</v>
      </c>
      <c r="AO125" s="7" t="s">
        <v>114</v>
      </c>
    </row>
    <row r="126" spans="2:41" ht="60" x14ac:dyDescent="0.25">
      <c r="B126" s="8" t="s">
        <v>103</v>
      </c>
      <c r="C126" s="1" t="s">
        <v>104</v>
      </c>
      <c r="D126" s="1" t="s">
        <v>105</v>
      </c>
      <c r="E126" s="1" t="s">
        <v>106</v>
      </c>
      <c r="F126" s="5" t="s">
        <v>107</v>
      </c>
      <c r="I126" s="1">
        <v>2010</v>
      </c>
      <c r="J126" s="1" t="s">
        <v>48</v>
      </c>
      <c r="K126" s="1" t="s">
        <v>49</v>
      </c>
      <c r="L126" s="1" t="s">
        <v>115</v>
      </c>
      <c r="M126" s="1" t="s">
        <v>144</v>
      </c>
      <c r="N126" s="1" t="s">
        <v>94</v>
      </c>
      <c r="O126" s="1" t="s">
        <v>52</v>
      </c>
      <c r="P126" s="1">
        <v>28</v>
      </c>
      <c r="Q126" s="1" t="s">
        <v>53</v>
      </c>
      <c r="S126" s="1" t="s">
        <v>109</v>
      </c>
      <c r="Y126" s="1" t="s">
        <v>110</v>
      </c>
      <c r="Z126" s="1" t="s">
        <v>111</v>
      </c>
      <c r="AA126" s="1" t="s">
        <v>56</v>
      </c>
      <c r="AB126" s="4" t="s">
        <v>112</v>
      </c>
      <c r="AC126" s="2">
        <v>1006</v>
      </c>
      <c r="AD126" s="2"/>
      <c r="AE126" s="2">
        <v>61.7</v>
      </c>
      <c r="AF126" s="2">
        <f>Table1[[#This Row],[SE]]*SQRT(Table1[[#This Row],[N]])</f>
        <v>137.96539421173705</v>
      </c>
      <c r="AG126" s="2">
        <v>5</v>
      </c>
      <c r="AH126" s="2">
        <v>0.13700000000000001</v>
      </c>
      <c r="AI126" s="2"/>
      <c r="AJ126" s="2"/>
      <c r="AK126" s="2"/>
      <c r="AL126" s="2"/>
      <c r="AN126" s="5" t="s">
        <v>113</v>
      </c>
      <c r="AO126" s="7" t="s">
        <v>114</v>
      </c>
    </row>
    <row r="127" spans="2:41" ht="60" x14ac:dyDescent="0.25">
      <c r="B127" s="8" t="s">
        <v>103</v>
      </c>
      <c r="C127" s="1" t="s">
        <v>104</v>
      </c>
      <c r="D127" s="1" t="s">
        <v>105</v>
      </c>
      <c r="E127" s="1" t="s">
        <v>106</v>
      </c>
      <c r="F127" s="5" t="s">
        <v>107</v>
      </c>
      <c r="I127" s="1">
        <v>2010</v>
      </c>
      <c r="J127" s="1" t="s">
        <v>48</v>
      </c>
      <c r="K127" s="1" t="s">
        <v>49</v>
      </c>
      <c r="L127" s="1" t="s">
        <v>115</v>
      </c>
      <c r="M127" s="1" t="s">
        <v>145</v>
      </c>
      <c r="N127" s="1" t="s">
        <v>51</v>
      </c>
      <c r="O127" s="1" t="s">
        <v>52</v>
      </c>
      <c r="P127" s="1">
        <v>28</v>
      </c>
      <c r="Q127" s="1" t="s">
        <v>53</v>
      </c>
      <c r="S127" s="1" t="s">
        <v>109</v>
      </c>
      <c r="Y127" s="1" t="s">
        <v>110</v>
      </c>
      <c r="Z127" s="1" t="s">
        <v>111</v>
      </c>
      <c r="AA127" s="1" t="s">
        <v>56</v>
      </c>
      <c r="AB127" s="4" t="s">
        <v>112</v>
      </c>
      <c r="AC127" s="2">
        <v>698</v>
      </c>
      <c r="AD127" s="2"/>
      <c r="AE127" s="2">
        <v>49.5</v>
      </c>
      <c r="AF127" s="2">
        <f>Table1[[#This Row],[SE]]*SQRT(Table1[[#This Row],[N]])</f>
        <v>110.6853648862396</v>
      </c>
      <c r="AG127" s="2">
        <v>5</v>
      </c>
      <c r="AH127" s="2">
        <v>0.159</v>
      </c>
      <c r="AI127" s="2"/>
      <c r="AJ127" s="2"/>
      <c r="AK127" s="2"/>
      <c r="AL127" s="2"/>
      <c r="AN127" s="5" t="s">
        <v>113</v>
      </c>
      <c r="AO127" s="7" t="s">
        <v>114</v>
      </c>
    </row>
    <row r="128" spans="2:41" ht="60" x14ac:dyDescent="0.25">
      <c r="B128" s="8" t="s">
        <v>103</v>
      </c>
      <c r="C128" s="1" t="s">
        <v>104</v>
      </c>
      <c r="D128" s="1" t="s">
        <v>105</v>
      </c>
      <c r="E128" s="1" t="s">
        <v>106</v>
      </c>
      <c r="F128" s="5" t="s">
        <v>107</v>
      </c>
      <c r="I128" s="1">
        <v>2010</v>
      </c>
      <c r="J128" s="1" t="s">
        <v>48</v>
      </c>
      <c r="K128" s="1" t="s">
        <v>49</v>
      </c>
      <c r="L128" s="1" t="s">
        <v>115</v>
      </c>
      <c r="M128" s="1" t="s">
        <v>145</v>
      </c>
      <c r="N128" s="1" t="s">
        <v>94</v>
      </c>
      <c r="O128" s="1" t="s">
        <v>52</v>
      </c>
      <c r="P128" s="1">
        <v>28</v>
      </c>
      <c r="Q128" s="1" t="s">
        <v>53</v>
      </c>
      <c r="S128" s="1" t="s">
        <v>109</v>
      </c>
      <c r="Y128" s="1" t="s">
        <v>110</v>
      </c>
      <c r="Z128" s="1" t="s">
        <v>111</v>
      </c>
      <c r="AA128" s="1" t="s">
        <v>56</v>
      </c>
      <c r="AB128" s="4" t="s">
        <v>112</v>
      </c>
      <c r="AC128" s="2">
        <v>842</v>
      </c>
      <c r="AD128" s="2"/>
      <c r="AE128" s="2">
        <v>82.7</v>
      </c>
      <c r="AF128" s="2">
        <f>Table1[[#This Row],[SE]]*SQRT(Table1[[#This Row],[N]])</f>
        <v>184.92282173923263</v>
      </c>
      <c r="AG128" s="2">
        <v>5</v>
      </c>
      <c r="AH128" s="2">
        <v>0.22</v>
      </c>
      <c r="AI128" s="2"/>
      <c r="AJ128" s="2"/>
      <c r="AK128" s="2"/>
      <c r="AL128" s="2"/>
      <c r="AN128" s="5" t="s">
        <v>113</v>
      </c>
      <c r="AO128" s="7" t="s">
        <v>114</v>
      </c>
    </row>
    <row r="129" spans="2:41" ht="60" x14ac:dyDescent="0.25">
      <c r="B129" s="8" t="s">
        <v>103</v>
      </c>
      <c r="C129" s="1" t="s">
        <v>104</v>
      </c>
      <c r="D129" s="1" t="s">
        <v>105</v>
      </c>
      <c r="E129" s="1" t="s">
        <v>106</v>
      </c>
      <c r="F129" s="5" t="s">
        <v>107</v>
      </c>
      <c r="I129" s="1">
        <v>2010</v>
      </c>
      <c r="J129" s="1" t="s">
        <v>48</v>
      </c>
      <c r="K129" s="1" t="s">
        <v>49</v>
      </c>
      <c r="L129" s="1" t="s">
        <v>115</v>
      </c>
      <c r="M129" s="1" t="s">
        <v>146</v>
      </c>
      <c r="N129" s="1" t="s">
        <v>51</v>
      </c>
      <c r="O129" s="1" t="s">
        <v>52</v>
      </c>
      <c r="P129" s="1">
        <v>28</v>
      </c>
      <c r="Q129" s="1" t="s">
        <v>53</v>
      </c>
      <c r="S129" s="1" t="s">
        <v>109</v>
      </c>
      <c r="Y129" s="1" t="s">
        <v>110</v>
      </c>
      <c r="Z129" s="1" t="s">
        <v>111</v>
      </c>
      <c r="AA129" s="1" t="s">
        <v>56</v>
      </c>
      <c r="AB129" s="4" t="s">
        <v>112</v>
      </c>
      <c r="AC129" s="2">
        <v>921</v>
      </c>
      <c r="AD129" s="2"/>
      <c r="AE129" s="2">
        <v>91.7</v>
      </c>
      <c r="AF129" s="2">
        <f>Table1[[#This Row],[SE]]*SQRT(Table1[[#This Row],[N]])</f>
        <v>205.04743353673072</v>
      </c>
      <c r="AG129" s="2">
        <v>5</v>
      </c>
      <c r="AH129" s="2">
        <v>0.223</v>
      </c>
      <c r="AI129" s="2"/>
      <c r="AJ129" s="2"/>
      <c r="AK129" s="2"/>
      <c r="AL129" s="2"/>
      <c r="AN129" s="5" t="s">
        <v>113</v>
      </c>
      <c r="AO129" s="7" t="s">
        <v>114</v>
      </c>
    </row>
    <row r="130" spans="2:41" ht="60" x14ac:dyDescent="0.25">
      <c r="B130" s="8" t="s">
        <v>103</v>
      </c>
      <c r="C130" s="1" t="s">
        <v>104</v>
      </c>
      <c r="D130" s="1" t="s">
        <v>105</v>
      </c>
      <c r="E130" s="1" t="s">
        <v>106</v>
      </c>
      <c r="F130" s="5" t="s">
        <v>107</v>
      </c>
      <c r="I130" s="1">
        <v>2010</v>
      </c>
      <c r="J130" s="1" t="s">
        <v>48</v>
      </c>
      <c r="K130" s="1" t="s">
        <v>49</v>
      </c>
      <c r="L130" s="1" t="s">
        <v>115</v>
      </c>
      <c r="M130" s="1" t="s">
        <v>146</v>
      </c>
      <c r="N130" s="1" t="s">
        <v>94</v>
      </c>
      <c r="O130" s="1" t="s">
        <v>52</v>
      </c>
      <c r="P130" s="1">
        <v>28</v>
      </c>
      <c r="Q130" s="1" t="s">
        <v>53</v>
      </c>
      <c r="S130" s="1" t="s">
        <v>109</v>
      </c>
      <c r="Y130" s="1" t="s">
        <v>110</v>
      </c>
      <c r="Z130" s="1" t="s">
        <v>111</v>
      </c>
      <c r="AA130" s="1" t="s">
        <v>56</v>
      </c>
      <c r="AB130" s="4" t="s">
        <v>112</v>
      </c>
      <c r="AC130" s="2">
        <v>976</v>
      </c>
      <c r="AD130" s="2"/>
      <c r="AE130" s="2">
        <v>16.3</v>
      </c>
      <c r="AF130" s="2">
        <f>Table1[[#This Row],[SE]]*SQRT(Table1[[#This Row],[N]])</f>
        <v>36.447908033246577</v>
      </c>
      <c r="AG130" s="2">
        <v>5</v>
      </c>
      <c r="AH130" s="2">
        <v>3.7400000000000003E-2</v>
      </c>
      <c r="AI130" s="2"/>
      <c r="AJ130" s="2"/>
      <c r="AK130" s="2"/>
      <c r="AL130" s="2"/>
      <c r="AN130" s="5" t="s">
        <v>113</v>
      </c>
      <c r="AO130" s="7" t="s">
        <v>114</v>
      </c>
    </row>
    <row r="131" spans="2:41" ht="60" x14ac:dyDescent="0.25">
      <c r="B131" s="8" t="s">
        <v>103</v>
      </c>
      <c r="C131" s="1" t="s">
        <v>104</v>
      </c>
      <c r="D131" s="1" t="s">
        <v>105</v>
      </c>
      <c r="E131" s="1" t="s">
        <v>106</v>
      </c>
      <c r="F131" s="5" t="s">
        <v>107</v>
      </c>
      <c r="I131" s="1">
        <v>2010</v>
      </c>
      <c r="J131" s="1" t="s">
        <v>48</v>
      </c>
      <c r="K131" s="1" t="s">
        <v>49</v>
      </c>
      <c r="L131" s="1" t="s">
        <v>115</v>
      </c>
      <c r="M131" s="1" t="s">
        <v>147</v>
      </c>
      <c r="N131" s="1" t="s">
        <v>51</v>
      </c>
      <c r="O131" s="1" t="s">
        <v>52</v>
      </c>
      <c r="P131" s="1">
        <v>28</v>
      </c>
      <c r="Q131" s="1" t="s">
        <v>53</v>
      </c>
      <c r="S131" s="1" t="s">
        <v>109</v>
      </c>
      <c r="Y131" s="1" t="s">
        <v>110</v>
      </c>
      <c r="Z131" s="1" t="s">
        <v>111</v>
      </c>
      <c r="AA131" s="1" t="s">
        <v>56</v>
      </c>
      <c r="AB131" s="4" t="s">
        <v>112</v>
      </c>
      <c r="AC131" s="2">
        <v>1208</v>
      </c>
      <c r="AD131" s="2"/>
      <c r="AE131" s="2">
        <v>56.1</v>
      </c>
      <c r="AF131" s="2">
        <f>Table1[[#This Row],[SE]]*SQRT(Table1[[#This Row],[N]])</f>
        <v>125.44341353773821</v>
      </c>
      <c r="AG131" s="2">
        <v>5</v>
      </c>
      <c r="AH131" s="2">
        <v>0.104</v>
      </c>
      <c r="AI131" s="2"/>
      <c r="AJ131" s="2"/>
      <c r="AK131" s="2"/>
      <c r="AL131" s="2"/>
      <c r="AN131" s="5" t="s">
        <v>113</v>
      </c>
      <c r="AO131" s="7" t="s">
        <v>114</v>
      </c>
    </row>
    <row r="132" spans="2:41" ht="60" x14ac:dyDescent="0.25">
      <c r="B132" s="8" t="s">
        <v>103</v>
      </c>
      <c r="C132" s="1" t="s">
        <v>104</v>
      </c>
      <c r="D132" s="1" t="s">
        <v>105</v>
      </c>
      <c r="E132" s="1" t="s">
        <v>106</v>
      </c>
      <c r="F132" s="5" t="s">
        <v>107</v>
      </c>
      <c r="I132" s="1">
        <v>2010</v>
      </c>
      <c r="J132" s="1" t="s">
        <v>48</v>
      </c>
      <c r="K132" s="1" t="s">
        <v>49</v>
      </c>
      <c r="L132" s="1" t="s">
        <v>115</v>
      </c>
      <c r="M132" s="1" t="s">
        <v>147</v>
      </c>
      <c r="N132" s="1" t="s">
        <v>94</v>
      </c>
      <c r="O132" s="1" t="s">
        <v>52</v>
      </c>
      <c r="P132" s="1">
        <v>28</v>
      </c>
      <c r="Q132" s="1" t="s">
        <v>53</v>
      </c>
      <c r="S132" s="1" t="s">
        <v>109</v>
      </c>
      <c r="Y132" s="1" t="s">
        <v>110</v>
      </c>
      <c r="Z132" s="1" t="s">
        <v>111</v>
      </c>
      <c r="AA132" s="1" t="s">
        <v>56</v>
      </c>
      <c r="AB132" s="4" t="s">
        <v>112</v>
      </c>
      <c r="AC132" s="2">
        <v>1128</v>
      </c>
      <c r="AD132" s="2"/>
      <c r="AE132" s="2">
        <v>79.2</v>
      </c>
      <c r="AF132" s="2">
        <f>Table1[[#This Row],[SE]]*SQRT(Table1[[#This Row],[N]])</f>
        <v>177.09658381798337</v>
      </c>
      <c r="AG132" s="2">
        <v>5</v>
      </c>
      <c r="AH132" s="2">
        <v>0.157</v>
      </c>
      <c r="AI132" s="2"/>
      <c r="AJ132" s="2"/>
      <c r="AK132" s="2"/>
      <c r="AL132" s="2"/>
      <c r="AN132" s="5" t="s">
        <v>113</v>
      </c>
      <c r="AO132" s="7" t="s">
        <v>114</v>
      </c>
    </row>
    <row r="133" spans="2:41" ht="60" x14ac:dyDescent="0.25">
      <c r="B133" s="8" t="s">
        <v>103</v>
      </c>
      <c r="C133" s="1" t="s">
        <v>104</v>
      </c>
      <c r="D133" s="1" t="s">
        <v>105</v>
      </c>
      <c r="E133" s="1" t="s">
        <v>106</v>
      </c>
      <c r="F133" s="5" t="s">
        <v>107</v>
      </c>
      <c r="I133" s="1">
        <v>2010</v>
      </c>
      <c r="J133" s="1" t="s">
        <v>48</v>
      </c>
      <c r="K133" s="1" t="s">
        <v>49</v>
      </c>
      <c r="L133" s="1" t="s">
        <v>115</v>
      </c>
      <c r="M133" s="1" t="s">
        <v>148</v>
      </c>
      <c r="N133" s="1" t="s">
        <v>51</v>
      </c>
      <c r="O133" s="1" t="s">
        <v>52</v>
      </c>
      <c r="P133" s="1">
        <v>28</v>
      </c>
      <c r="Q133" s="1" t="s">
        <v>53</v>
      </c>
      <c r="S133" s="1" t="s">
        <v>109</v>
      </c>
      <c r="Y133" s="1" t="s">
        <v>110</v>
      </c>
      <c r="Z133" s="1" t="s">
        <v>111</v>
      </c>
      <c r="AA133" s="1" t="s">
        <v>56</v>
      </c>
      <c r="AB133" s="4" t="s">
        <v>112</v>
      </c>
      <c r="AC133" s="2">
        <v>808</v>
      </c>
      <c r="AD133" s="2"/>
      <c r="AE133" s="2">
        <v>90.6</v>
      </c>
      <c r="AF133" s="2">
        <f>Table1[[#This Row],[SE]]*SQRT(Table1[[#This Row],[N]])</f>
        <v>202.58775876148096</v>
      </c>
      <c r="AG133" s="2">
        <v>5</v>
      </c>
      <c r="AH133" s="2">
        <v>0.251</v>
      </c>
      <c r="AI133" s="2"/>
      <c r="AJ133" s="2"/>
      <c r="AK133" s="2"/>
      <c r="AL133" s="2"/>
      <c r="AN133" s="5" t="s">
        <v>113</v>
      </c>
      <c r="AO133" s="7" t="s">
        <v>114</v>
      </c>
    </row>
    <row r="134" spans="2:41" ht="60" x14ac:dyDescent="0.25">
      <c r="B134" s="8" t="s">
        <v>103</v>
      </c>
      <c r="C134" s="1" t="s">
        <v>104</v>
      </c>
      <c r="D134" s="1" t="s">
        <v>105</v>
      </c>
      <c r="E134" s="1" t="s">
        <v>106</v>
      </c>
      <c r="F134" s="5" t="s">
        <v>107</v>
      </c>
      <c r="I134" s="1">
        <v>2010</v>
      </c>
      <c r="J134" s="1" t="s">
        <v>48</v>
      </c>
      <c r="K134" s="1" t="s">
        <v>49</v>
      </c>
      <c r="L134" s="1" t="s">
        <v>115</v>
      </c>
      <c r="M134" s="1" t="s">
        <v>148</v>
      </c>
      <c r="N134" s="1" t="s">
        <v>94</v>
      </c>
      <c r="O134" s="1" t="s">
        <v>52</v>
      </c>
      <c r="P134" s="1">
        <v>28</v>
      </c>
      <c r="Q134" s="1" t="s">
        <v>53</v>
      </c>
      <c r="S134" s="1" t="s">
        <v>109</v>
      </c>
      <c r="Y134" s="1" t="s">
        <v>110</v>
      </c>
      <c r="Z134" s="1" t="s">
        <v>111</v>
      </c>
      <c r="AA134" s="1" t="s">
        <v>56</v>
      </c>
      <c r="AB134" s="4" t="s">
        <v>112</v>
      </c>
      <c r="AC134" s="2">
        <v>934</v>
      </c>
      <c r="AD134" s="2"/>
      <c r="AE134" s="2">
        <v>44.5</v>
      </c>
      <c r="AF134" s="2">
        <f>Table1[[#This Row],[SE]]*SQRT(Table1[[#This Row],[N]])</f>
        <v>99.505024998740652</v>
      </c>
      <c r="AG134" s="2">
        <v>5</v>
      </c>
      <c r="AH134" s="2">
        <v>0.107</v>
      </c>
      <c r="AI134" s="2"/>
      <c r="AJ134" s="2"/>
      <c r="AK134" s="2"/>
      <c r="AL134" s="2"/>
      <c r="AN134" s="5" t="s">
        <v>113</v>
      </c>
      <c r="AO134" s="7" t="s">
        <v>114</v>
      </c>
    </row>
    <row r="135" spans="2:41" ht="60" x14ac:dyDescent="0.25">
      <c r="B135" s="8" t="s">
        <v>103</v>
      </c>
      <c r="C135" s="1" t="s">
        <v>104</v>
      </c>
      <c r="D135" s="1" t="s">
        <v>105</v>
      </c>
      <c r="E135" s="1" t="s">
        <v>106</v>
      </c>
      <c r="F135" s="5" t="s">
        <v>107</v>
      </c>
      <c r="I135" s="1">
        <v>2010</v>
      </c>
      <c r="J135" s="1" t="s">
        <v>48</v>
      </c>
      <c r="K135" s="1" t="s">
        <v>49</v>
      </c>
      <c r="L135" s="1" t="s">
        <v>115</v>
      </c>
      <c r="M135" s="1" t="s">
        <v>149</v>
      </c>
      <c r="N135" s="1" t="s">
        <v>51</v>
      </c>
      <c r="O135" s="1" t="s">
        <v>52</v>
      </c>
      <c r="P135" s="1">
        <v>28</v>
      </c>
      <c r="Q135" s="1" t="s">
        <v>53</v>
      </c>
      <c r="S135" s="1" t="s">
        <v>109</v>
      </c>
      <c r="Y135" s="1" t="s">
        <v>110</v>
      </c>
      <c r="Z135" s="1" t="s">
        <v>111</v>
      </c>
      <c r="AA135" s="1" t="s">
        <v>56</v>
      </c>
      <c r="AB135" s="4" t="s">
        <v>112</v>
      </c>
      <c r="AC135" s="2">
        <v>911</v>
      </c>
      <c r="AD135" s="2"/>
      <c r="AE135" s="2">
        <v>9.48</v>
      </c>
      <c r="AF135" s="2">
        <f>Table1[[#This Row],[SE]]*SQRT(Table1[[#This Row],[N]])</f>
        <v>21.197924426698009</v>
      </c>
      <c r="AG135" s="2">
        <v>5</v>
      </c>
      <c r="AH135" s="2">
        <v>2.3300000000000001E-2</v>
      </c>
      <c r="AI135" s="2"/>
      <c r="AJ135" s="2"/>
      <c r="AK135" s="2"/>
      <c r="AL135" s="2"/>
      <c r="AN135" s="5" t="s">
        <v>113</v>
      </c>
      <c r="AO135" s="7" t="s">
        <v>114</v>
      </c>
    </row>
    <row r="136" spans="2:41" ht="60" x14ac:dyDescent="0.25">
      <c r="B136" s="8" t="s">
        <v>103</v>
      </c>
      <c r="C136" s="1" t="s">
        <v>104</v>
      </c>
      <c r="D136" s="1" t="s">
        <v>105</v>
      </c>
      <c r="E136" s="1" t="s">
        <v>106</v>
      </c>
      <c r="F136" s="5" t="s">
        <v>107</v>
      </c>
      <c r="I136" s="1">
        <v>2010</v>
      </c>
      <c r="J136" s="1" t="s">
        <v>48</v>
      </c>
      <c r="K136" s="1" t="s">
        <v>49</v>
      </c>
      <c r="L136" s="1" t="s">
        <v>115</v>
      </c>
      <c r="M136" s="1" t="s">
        <v>149</v>
      </c>
      <c r="N136" s="1" t="s">
        <v>94</v>
      </c>
      <c r="O136" s="1" t="s">
        <v>52</v>
      </c>
      <c r="P136" s="1">
        <v>28</v>
      </c>
      <c r="Q136" s="1" t="s">
        <v>53</v>
      </c>
      <c r="S136" s="1" t="s">
        <v>109</v>
      </c>
      <c r="Y136" s="1" t="s">
        <v>110</v>
      </c>
      <c r="Z136" s="1" t="s">
        <v>111</v>
      </c>
      <c r="AA136" s="1" t="s">
        <v>56</v>
      </c>
      <c r="AB136" s="4" t="s">
        <v>112</v>
      </c>
      <c r="AC136" s="2">
        <v>905</v>
      </c>
      <c r="AD136" s="2"/>
      <c r="AE136" s="2">
        <v>10.9</v>
      </c>
      <c r="AF136" s="2">
        <f>Table1[[#This Row],[SE]]*SQRT(Table1[[#This Row],[N]])</f>
        <v>24.373140954747711</v>
      </c>
      <c r="AG136" s="2">
        <v>5</v>
      </c>
      <c r="AH136" s="2">
        <v>2.69E-2</v>
      </c>
      <c r="AI136" s="2"/>
      <c r="AJ136" s="2"/>
      <c r="AK136" s="2"/>
      <c r="AL136" s="2"/>
      <c r="AN136" s="5" t="s">
        <v>113</v>
      </c>
      <c r="AO136" s="7" t="s">
        <v>114</v>
      </c>
    </row>
    <row r="137" spans="2:41" ht="60" x14ac:dyDescent="0.25">
      <c r="B137" s="8" t="s">
        <v>103</v>
      </c>
      <c r="C137" s="1" t="s">
        <v>104</v>
      </c>
      <c r="D137" s="1" t="s">
        <v>105</v>
      </c>
      <c r="E137" s="1" t="s">
        <v>106</v>
      </c>
      <c r="F137" s="5" t="s">
        <v>107</v>
      </c>
      <c r="I137" s="1">
        <v>2010</v>
      </c>
      <c r="J137" s="1" t="s">
        <v>48</v>
      </c>
      <c r="K137" s="1" t="s">
        <v>49</v>
      </c>
      <c r="L137" s="1" t="s">
        <v>115</v>
      </c>
      <c r="M137" s="1" t="s">
        <v>150</v>
      </c>
      <c r="N137" s="1" t="s">
        <v>51</v>
      </c>
      <c r="O137" s="1" t="s">
        <v>52</v>
      </c>
      <c r="P137" s="1">
        <v>28</v>
      </c>
      <c r="Q137" s="1" t="s">
        <v>53</v>
      </c>
      <c r="S137" s="1" t="s">
        <v>109</v>
      </c>
      <c r="Y137" s="1" t="s">
        <v>110</v>
      </c>
      <c r="Z137" s="1" t="s">
        <v>111</v>
      </c>
      <c r="AA137" s="1" t="s">
        <v>56</v>
      </c>
      <c r="AB137" s="4" t="s">
        <v>112</v>
      </c>
      <c r="AC137" s="2">
        <v>879</v>
      </c>
      <c r="AD137" s="2"/>
      <c r="AE137" s="2">
        <v>37.700000000000003</v>
      </c>
      <c r="AF137" s="2">
        <f>Table1[[#This Row],[SE]]*SQRT(Table1[[#This Row],[N]])</f>
        <v>84.29976275174208</v>
      </c>
      <c r="AG137" s="2">
        <v>5</v>
      </c>
      <c r="AH137" s="2">
        <v>9.5899999999999999E-2</v>
      </c>
      <c r="AI137" s="2"/>
      <c r="AJ137" s="2"/>
      <c r="AK137" s="2"/>
      <c r="AL137" s="2"/>
      <c r="AN137" s="5" t="s">
        <v>113</v>
      </c>
      <c r="AO137" s="7" t="s">
        <v>114</v>
      </c>
    </row>
    <row r="138" spans="2:41" ht="60" x14ac:dyDescent="0.25">
      <c r="B138" s="8" t="s">
        <v>103</v>
      </c>
      <c r="C138" s="1" t="s">
        <v>104</v>
      </c>
      <c r="D138" s="1" t="s">
        <v>105</v>
      </c>
      <c r="E138" s="1" t="s">
        <v>106</v>
      </c>
      <c r="F138" s="5" t="s">
        <v>107</v>
      </c>
      <c r="I138" s="1">
        <v>2010</v>
      </c>
      <c r="J138" s="1" t="s">
        <v>48</v>
      </c>
      <c r="K138" s="1" t="s">
        <v>49</v>
      </c>
      <c r="L138" s="1" t="s">
        <v>115</v>
      </c>
      <c r="M138" s="1" t="s">
        <v>150</v>
      </c>
      <c r="N138" s="1" t="s">
        <v>94</v>
      </c>
      <c r="O138" s="1" t="s">
        <v>52</v>
      </c>
      <c r="P138" s="1">
        <v>28</v>
      </c>
      <c r="Q138" s="1" t="s">
        <v>53</v>
      </c>
      <c r="S138" s="1" t="s">
        <v>109</v>
      </c>
      <c r="Y138" s="1" t="s">
        <v>110</v>
      </c>
      <c r="Z138" s="1" t="s">
        <v>111</v>
      </c>
      <c r="AA138" s="1" t="s">
        <v>56</v>
      </c>
      <c r="AB138" s="4" t="s">
        <v>112</v>
      </c>
      <c r="AC138" s="2">
        <v>867</v>
      </c>
      <c r="AD138" s="2"/>
      <c r="AE138" s="2">
        <v>49.5</v>
      </c>
      <c r="AF138" s="2">
        <f>Table1[[#This Row],[SE]]*SQRT(Table1[[#This Row],[N]])</f>
        <v>110.6853648862396</v>
      </c>
      <c r="AG138" s="2">
        <v>5</v>
      </c>
      <c r="AH138" s="2">
        <v>0.128</v>
      </c>
      <c r="AI138" s="2"/>
      <c r="AJ138" s="2"/>
      <c r="AK138" s="2"/>
      <c r="AL138" s="2"/>
      <c r="AN138" s="5" t="s">
        <v>113</v>
      </c>
      <c r="AO138" s="7" t="s">
        <v>114</v>
      </c>
    </row>
    <row r="139" spans="2:41" ht="60" x14ac:dyDescent="0.25">
      <c r="B139" s="8" t="s">
        <v>103</v>
      </c>
      <c r="C139" s="1" t="s">
        <v>104</v>
      </c>
      <c r="D139" s="1" t="s">
        <v>105</v>
      </c>
      <c r="E139" s="1" t="s">
        <v>106</v>
      </c>
      <c r="F139" s="5" t="s">
        <v>107</v>
      </c>
      <c r="I139" s="1">
        <v>2010</v>
      </c>
      <c r="J139" s="1" t="s">
        <v>48</v>
      </c>
      <c r="K139" s="1" t="s">
        <v>49</v>
      </c>
      <c r="L139" s="1" t="s">
        <v>115</v>
      </c>
      <c r="M139" s="1" t="s">
        <v>151</v>
      </c>
      <c r="N139" s="1" t="s">
        <v>51</v>
      </c>
      <c r="O139" s="1" t="s">
        <v>52</v>
      </c>
      <c r="P139" s="1">
        <v>28</v>
      </c>
      <c r="Q139" s="1" t="s">
        <v>53</v>
      </c>
      <c r="S139" s="1" t="s">
        <v>109</v>
      </c>
      <c r="Y139" s="1" t="s">
        <v>110</v>
      </c>
      <c r="Z139" s="1" t="s">
        <v>111</v>
      </c>
      <c r="AA139" s="1" t="s">
        <v>56</v>
      </c>
      <c r="AB139" s="4" t="s">
        <v>112</v>
      </c>
      <c r="AC139" s="2">
        <v>693</v>
      </c>
      <c r="AD139" s="2"/>
      <c r="AE139" s="2">
        <v>104</v>
      </c>
      <c r="AF139" s="2">
        <f>Table1[[#This Row],[SE]]*SQRT(Table1[[#This Row],[N]])</f>
        <v>232.55106965997814</v>
      </c>
      <c r="AG139" s="2">
        <v>5</v>
      </c>
      <c r="AH139" s="2">
        <v>0.33600000000000002</v>
      </c>
      <c r="AI139" s="2"/>
      <c r="AJ139" s="2"/>
      <c r="AK139" s="2"/>
      <c r="AL139" s="2"/>
      <c r="AN139" s="5" t="s">
        <v>113</v>
      </c>
      <c r="AO139" s="7" t="s">
        <v>114</v>
      </c>
    </row>
    <row r="140" spans="2:41" ht="60" x14ac:dyDescent="0.25">
      <c r="B140" s="8" t="s">
        <v>103</v>
      </c>
      <c r="C140" s="1" t="s">
        <v>104</v>
      </c>
      <c r="D140" s="1" t="s">
        <v>105</v>
      </c>
      <c r="E140" s="1" t="s">
        <v>106</v>
      </c>
      <c r="F140" s="5" t="s">
        <v>107</v>
      </c>
      <c r="I140" s="1">
        <v>2010</v>
      </c>
      <c r="J140" s="1" t="s">
        <v>48</v>
      </c>
      <c r="K140" s="1" t="s">
        <v>49</v>
      </c>
      <c r="L140" s="1" t="s">
        <v>115</v>
      </c>
      <c r="M140" s="1" t="s">
        <v>151</v>
      </c>
      <c r="N140" s="1" t="s">
        <v>94</v>
      </c>
      <c r="O140" s="1" t="s">
        <v>52</v>
      </c>
      <c r="P140" s="1">
        <v>28</v>
      </c>
      <c r="Q140" s="1" t="s">
        <v>53</v>
      </c>
      <c r="S140" s="1" t="s">
        <v>109</v>
      </c>
      <c r="Y140" s="1" t="s">
        <v>110</v>
      </c>
      <c r="Z140" s="1" t="s">
        <v>111</v>
      </c>
      <c r="AA140" s="1" t="s">
        <v>56</v>
      </c>
      <c r="AB140" s="4" t="s">
        <v>112</v>
      </c>
      <c r="AC140" s="2">
        <v>1046</v>
      </c>
      <c r="AD140" s="2"/>
      <c r="AE140" s="2">
        <v>77.2</v>
      </c>
      <c r="AF140" s="2">
        <f>Table1[[#This Row],[SE]]*SQRT(Table1[[#This Row],[N]])</f>
        <v>172.62444786298377</v>
      </c>
      <c r="AG140" s="2">
        <v>5</v>
      </c>
      <c r="AH140" s="2">
        <v>0.16500000000000001</v>
      </c>
      <c r="AI140" s="2"/>
      <c r="AJ140" s="2"/>
      <c r="AK140" s="2"/>
      <c r="AL140" s="2"/>
      <c r="AN140" s="5" t="s">
        <v>113</v>
      </c>
      <c r="AO140" s="7" t="s">
        <v>114</v>
      </c>
    </row>
    <row r="141" spans="2:41" ht="60" x14ac:dyDescent="0.25">
      <c r="B141" s="8" t="s">
        <v>103</v>
      </c>
      <c r="C141" s="1" t="s">
        <v>104</v>
      </c>
      <c r="D141" s="1" t="s">
        <v>105</v>
      </c>
      <c r="E141" s="1" t="s">
        <v>106</v>
      </c>
      <c r="F141" s="5" t="s">
        <v>107</v>
      </c>
      <c r="I141" s="1">
        <v>2010</v>
      </c>
      <c r="J141" s="1" t="s">
        <v>48</v>
      </c>
      <c r="K141" s="1" t="s">
        <v>49</v>
      </c>
      <c r="L141" s="1" t="s">
        <v>115</v>
      </c>
      <c r="M141" s="1" t="s">
        <v>152</v>
      </c>
      <c r="N141" s="1" t="s">
        <v>51</v>
      </c>
      <c r="O141" s="1" t="s">
        <v>52</v>
      </c>
      <c r="P141" s="1">
        <v>28</v>
      </c>
      <c r="Q141" s="1" t="s">
        <v>53</v>
      </c>
      <c r="S141" s="1" t="s">
        <v>109</v>
      </c>
      <c r="Y141" s="1" t="s">
        <v>110</v>
      </c>
      <c r="Z141" s="1" t="s">
        <v>111</v>
      </c>
      <c r="AA141" s="1" t="s">
        <v>56</v>
      </c>
      <c r="AB141" s="4" t="s">
        <v>112</v>
      </c>
      <c r="AC141" s="2">
        <v>817</v>
      </c>
      <c r="AD141" s="2"/>
      <c r="AE141" s="2">
        <v>84.1</v>
      </c>
      <c r="AF141" s="2">
        <f>Table1[[#This Row],[SE]]*SQRT(Table1[[#This Row],[N]])</f>
        <v>188.05331690773232</v>
      </c>
      <c r="AG141" s="2">
        <v>5</v>
      </c>
      <c r="AH141" s="2">
        <v>0.23</v>
      </c>
      <c r="AI141" s="2"/>
      <c r="AJ141" s="2"/>
      <c r="AK141" s="2"/>
      <c r="AL141" s="2"/>
      <c r="AN141" s="5" t="s">
        <v>113</v>
      </c>
      <c r="AO141" s="7" t="s">
        <v>114</v>
      </c>
    </row>
    <row r="142" spans="2:41" ht="60" x14ac:dyDescent="0.25">
      <c r="B142" s="8" t="s">
        <v>103</v>
      </c>
      <c r="C142" s="1" t="s">
        <v>104</v>
      </c>
      <c r="D142" s="1" t="s">
        <v>105</v>
      </c>
      <c r="E142" s="1" t="s">
        <v>106</v>
      </c>
      <c r="F142" s="5" t="s">
        <v>107</v>
      </c>
      <c r="I142" s="1">
        <v>2010</v>
      </c>
      <c r="J142" s="1" t="s">
        <v>48</v>
      </c>
      <c r="K142" s="1" t="s">
        <v>49</v>
      </c>
      <c r="L142" s="1" t="s">
        <v>115</v>
      </c>
      <c r="M142" s="1" t="s">
        <v>152</v>
      </c>
      <c r="N142" s="1" t="s">
        <v>94</v>
      </c>
      <c r="O142" s="1" t="s">
        <v>52</v>
      </c>
      <c r="P142" s="1">
        <v>28</v>
      </c>
      <c r="Q142" s="1" t="s">
        <v>53</v>
      </c>
      <c r="S142" s="1" t="s">
        <v>109</v>
      </c>
      <c r="Y142" s="1" t="s">
        <v>110</v>
      </c>
      <c r="Z142" s="1" t="s">
        <v>111</v>
      </c>
      <c r="AA142" s="1" t="s">
        <v>56</v>
      </c>
      <c r="AB142" s="4" t="s">
        <v>112</v>
      </c>
      <c r="AC142" s="2">
        <v>637</v>
      </c>
      <c r="AD142" s="2"/>
      <c r="AE142" s="2">
        <v>79.599999999999994</v>
      </c>
      <c r="AF142" s="2">
        <f>Table1[[#This Row],[SE]]*SQRT(Table1[[#This Row],[N]])</f>
        <v>177.99101100898326</v>
      </c>
      <c r="AG142" s="2">
        <v>5</v>
      </c>
      <c r="AH142" s="2">
        <v>0.27900000000000003</v>
      </c>
      <c r="AI142" s="2"/>
      <c r="AJ142" s="2"/>
      <c r="AK142" s="2"/>
      <c r="AL142" s="2"/>
      <c r="AN142" s="5" t="s">
        <v>113</v>
      </c>
      <c r="AO142" s="7" t="s">
        <v>114</v>
      </c>
    </row>
    <row r="143" spans="2:41" ht="60" x14ac:dyDescent="0.25">
      <c r="B143" s="8" t="s">
        <v>103</v>
      </c>
      <c r="C143" s="1" t="s">
        <v>104</v>
      </c>
      <c r="D143" s="1" t="s">
        <v>105</v>
      </c>
      <c r="E143" s="1" t="s">
        <v>106</v>
      </c>
      <c r="F143" s="5" t="s">
        <v>107</v>
      </c>
      <c r="I143" s="1">
        <v>2010</v>
      </c>
      <c r="J143" s="1" t="s">
        <v>48</v>
      </c>
      <c r="K143" s="1" t="s">
        <v>49</v>
      </c>
      <c r="L143" s="1" t="s">
        <v>115</v>
      </c>
      <c r="M143" s="1" t="s">
        <v>153</v>
      </c>
      <c r="N143" s="1" t="s">
        <v>51</v>
      </c>
      <c r="O143" s="1" t="s">
        <v>52</v>
      </c>
      <c r="P143" s="1">
        <v>28</v>
      </c>
      <c r="Q143" s="1" t="s">
        <v>53</v>
      </c>
      <c r="S143" s="1" t="s">
        <v>109</v>
      </c>
      <c r="Y143" s="1" t="s">
        <v>110</v>
      </c>
      <c r="Z143" s="1" t="s">
        <v>111</v>
      </c>
      <c r="AA143" s="1" t="s">
        <v>56</v>
      </c>
      <c r="AB143" s="4" t="s">
        <v>112</v>
      </c>
      <c r="AC143" s="2">
        <v>670</v>
      </c>
      <c r="AD143" s="2"/>
      <c r="AE143" s="2">
        <v>57.6</v>
      </c>
      <c r="AF143" s="2">
        <f>Table1[[#This Row],[SE]]*SQRT(Table1[[#This Row],[N]])</f>
        <v>128.79751550398791</v>
      </c>
      <c r="AG143" s="2">
        <v>5</v>
      </c>
      <c r="AH143" s="2">
        <v>0.192</v>
      </c>
      <c r="AI143" s="2"/>
      <c r="AJ143" s="2"/>
      <c r="AK143" s="2"/>
      <c r="AL143" s="2"/>
      <c r="AN143" s="5" t="s">
        <v>113</v>
      </c>
      <c r="AO143" s="7" t="s">
        <v>114</v>
      </c>
    </row>
    <row r="144" spans="2:41" ht="60" x14ac:dyDescent="0.25">
      <c r="B144" s="8" t="s">
        <v>103</v>
      </c>
      <c r="C144" s="1" t="s">
        <v>104</v>
      </c>
      <c r="D144" s="1" t="s">
        <v>105</v>
      </c>
      <c r="E144" s="1" t="s">
        <v>106</v>
      </c>
      <c r="F144" s="5" t="s">
        <v>107</v>
      </c>
      <c r="I144" s="1">
        <v>2010</v>
      </c>
      <c r="J144" s="1" t="s">
        <v>48</v>
      </c>
      <c r="K144" s="1" t="s">
        <v>49</v>
      </c>
      <c r="L144" s="1" t="s">
        <v>115</v>
      </c>
      <c r="M144" s="1" t="s">
        <v>153</v>
      </c>
      <c r="N144" s="1" t="s">
        <v>94</v>
      </c>
      <c r="O144" s="1" t="s">
        <v>52</v>
      </c>
      <c r="P144" s="1">
        <v>28</v>
      </c>
      <c r="Q144" s="1" t="s">
        <v>53</v>
      </c>
      <c r="S144" s="1" t="s">
        <v>109</v>
      </c>
      <c r="Y144" s="1" t="s">
        <v>110</v>
      </c>
      <c r="Z144" s="1" t="s">
        <v>111</v>
      </c>
      <c r="AA144" s="1" t="s">
        <v>56</v>
      </c>
      <c r="AB144" s="4" t="s">
        <v>112</v>
      </c>
      <c r="AC144" s="2">
        <v>921</v>
      </c>
      <c r="AD144" s="2"/>
      <c r="AE144" s="2">
        <v>126</v>
      </c>
      <c r="AF144" s="2">
        <f>Table1[[#This Row],[SE]]*SQRT(Table1[[#This Row],[N]])</f>
        <v>252</v>
      </c>
      <c r="AG144" s="2">
        <v>4</v>
      </c>
      <c r="AH144" s="2">
        <v>0.27300000000000002</v>
      </c>
      <c r="AI144" s="2"/>
      <c r="AJ144" s="2"/>
      <c r="AK144" s="2"/>
      <c r="AL144" s="2"/>
      <c r="AN144" s="5" t="s">
        <v>113</v>
      </c>
      <c r="AO144" s="7" t="s">
        <v>114</v>
      </c>
    </row>
    <row r="145" spans="2:41" ht="60" x14ac:dyDescent="0.25">
      <c r="B145" s="8" t="s">
        <v>103</v>
      </c>
      <c r="C145" s="1" t="s">
        <v>104</v>
      </c>
      <c r="D145" s="1" t="s">
        <v>105</v>
      </c>
      <c r="E145" s="1" t="s">
        <v>106</v>
      </c>
      <c r="F145" s="5" t="s">
        <v>107</v>
      </c>
      <c r="I145" s="1">
        <v>2010</v>
      </c>
      <c r="J145" s="1" t="s">
        <v>48</v>
      </c>
      <c r="K145" s="1" t="s">
        <v>49</v>
      </c>
      <c r="L145" s="1" t="s">
        <v>115</v>
      </c>
      <c r="M145" s="1" t="s">
        <v>154</v>
      </c>
      <c r="N145" s="1" t="s">
        <v>51</v>
      </c>
      <c r="O145" s="1" t="s">
        <v>52</v>
      </c>
      <c r="P145" s="1">
        <v>28</v>
      </c>
      <c r="Q145" s="1" t="s">
        <v>53</v>
      </c>
      <c r="S145" s="1" t="s">
        <v>109</v>
      </c>
      <c r="Y145" s="1" t="s">
        <v>110</v>
      </c>
      <c r="Z145" s="1" t="s">
        <v>111</v>
      </c>
      <c r="AA145" s="1" t="s">
        <v>56</v>
      </c>
      <c r="AB145" s="4" t="s">
        <v>112</v>
      </c>
      <c r="AC145" s="2">
        <v>885</v>
      </c>
      <c r="AD145" s="2"/>
      <c r="AE145" s="2">
        <v>96.9</v>
      </c>
      <c r="AF145" s="2">
        <f>Table1[[#This Row],[SE]]*SQRT(Table1[[#This Row],[N]])</f>
        <v>216.67498701972966</v>
      </c>
      <c r="AG145" s="2">
        <v>5</v>
      </c>
      <c r="AH145" s="2">
        <v>0.245</v>
      </c>
      <c r="AI145" s="2"/>
      <c r="AJ145" s="2"/>
      <c r="AK145" s="2"/>
      <c r="AL145" s="2"/>
      <c r="AN145" s="5" t="s">
        <v>113</v>
      </c>
      <c r="AO145" s="7" t="s">
        <v>114</v>
      </c>
    </row>
    <row r="146" spans="2:41" ht="60" x14ac:dyDescent="0.25">
      <c r="B146" s="8" t="s">
        <v>103</v>
      </c>
      <c r="C146" s="1" t="s">
        <v>104</v>
      </c>
      <c r="D146" s="1" t="s">
        <v>105</v>
      </c>
      <c r="E146" s="1" t="s">
        <v>106</v>
      </c>
      <c r="F146" s="5" t="s">
        <v>107</v>
      </c>
      <c r="I146" s="1">
        <v>2010</v>
      </c>
      <c r="J146" s="1" t="s">
        <v>48</v>
      </c>
      <c r="K146" s="1" t="s">
        <v>49</v>
      </c>
      <c r="L146" s="1" t="s">
        <v>115</v>
      </c>
      <c r="M146" s="1" t="s">
        <v>154</v>
      </c>
      <c r="N146" s="1" t="s">
        <v>94</v>
      </c>
      <c r="O146" s="1" t="s">
        <v>52</v>
      </c>
      <c r="P146" s="1">
        <v>28</v>
      </c>
      <c r="Q146" s="1" t="s">
        <v>53</v>
      </c>
      <c r="S146" s="1" t="s">
        <v>109</v>
      </c>
      <c r="Y146" s="1" t="s">
        <v>110</v>
      </c>
      <c r="Z146" s="1" t="s">
        <v>111</v>
      </c>
      <c r="AA146" s="1" t="s">
        <v>56</v>
      </c>
      <c r="AB146" s="4" t="s">
        <v>112</v>
      </c>
      <c r="AC146" s="2">
        <v>987</v>
      </c>
      <c r="AD146" s="2"/>
      <c r="AE146" s="2">
        <v>30.5</v>
      </c>
      <c r="AF146" s="2">
        <f>Table1[[#This Row],[SE]]*SQRT(Table1[[#This Row],[N]])</f>
        <v>68.200073313743587</v>
      </c>
      <c r="AG146" s="2">
        <v>5</v>
      </c>
      <c r="AH146" s="2">
        <v>6.9000000000000006E-2</v>
      </c>
      <c r="AI146" s="2"/>
      <c r="AJ146" s="2"/>
      <c r="AK146" s="2"/>
      <c r="AL146" s="2"/>
      <c r="AN146" s="5" t="s">
        <v>113</v>
      </c>
      <c r="AO146" s="7" t="s">
        <v>114</v>
      </c>
    </row>
    <row r="147" spans="2:41" ht="60" x14ac:dyDescent="0.25">
      <c r="B147" s="8" t="s">
        <v>103</v>
      </c>
      <c r="C147" s="1" t="s">
        <v>104</v>
      </c>
      <c r="D147" s="1" t="s">
        <v>105</v>
      </c>
      <c r="E147" s="1" t="s">
        <v>106</v>
      </c>
      <c r="F147" s="5" t="s">
        <v>107</v>
      </c>
      <c r="I147" s="1">
        <v>2010</v>
      </c>
      <c r="J147" s="1" t="s">
        <v>48</v>
      </c>
      <c r="K147" s="1" t="s">
        <v>49</v>
      </c>
      <c r="L147" s="1" t="s">
        <v>115</v>
      </c>
      <c r="M147" s="1" t="s">
        <v>155</v>
      </c>
      <c r="N147" s="1" t="s">
        <v>51</v>
      </c>
      <c r="O147" s="1" t="s">
        <v>52</v>
      </c>
      <c r="P147" s="1">
        <v>28</v>
      </c>
      <c r="Q147" s="1" t="s">
        <v>53</v>
      </c>
      <c r="S147" s="1" t="s">
        <v>109</v>
      </c>
      <c r="Y147" s="1" t="s">
        <v>110</v>
      </c>
      <c r="Z147" s="1" t="s">
        <v>111</v>
      </c>
      <c r="AA147" s="1" t="s">
        <v>56</v>
      </c>
      <c r="AB147" s="4" t="s">
        <v>112</v>
      </c>
      <c r="AC147" s="2">
        <v>731</v>
      </c>
      <c r="AD147" s="2"/>
      <c r="AE147" s="2">
        <v>64.2</v>
      </c>
      <c r="AF147" s="2">
        <f>Table1[[#This Row],[SE]]*SQRT(Table1[[#This Row],[N]])</f>
        <v>143.55556415548651</v>
      </c>
      <c r="AG147" s="2">
        <v>5</v>
      </c>
      <c r="AH147" s="2">
        <v>0.19600000000000001</v>
      </c>
      <c r="AI147" s="2"/>
      <c r="AJ147" s="2"/>
      <c r="AK147" s="2"/>
      <c r="AL147" s="2"/>
      <c r="AN147" s="5" t="s">
        <v>113</v>
      </c>
      <c r="AO147" s="7" t="s">
        <v>114</v>
      </c>
    </row>
    <row r="148" spans="2:41" ht="60" x14ac:dyDescent="0.25">
      <c r="B148" s="8" t="s">
        <v>103</v>
      </c>
      <c r="C148" s="1" t="s">
        <v>104</v>
      </c>
      <c r="D148" s="1" t="s">
        <v>105</v>
      </c>
      <c r="E148" s="1" t="s">
        <v>106</v>
      </c>
      <c r="F148" s="5" t="s">
        <v>107</v>
      </c>
      <c r="I148" s="1">
        <v>2010</v>
      </c>
      <c r="J148" s="1" t="s">
        <v>48</v>
      </c>
      <c r="K148" s="1" t="s">
        <v>49</v>
      </c>
      <c r="L148" s="1" t="s">
        <v>115</v>
      </c>
      <c r="M148" s="1" t="s">
        <v>155</v>
      </c>
      <c r="N148" s="1" t="s">
        <v>94</v>
      </c>
      <c r="O148" s="1" t="s">
        <v>52</v>
      </c>
      <c r="P148" s="1">
        <v>28</v>
      </c>
      <c r="Q148" s="1" t="s">
        <v>53</v>
      </c>
      <c r="S148" s="1" t="s">
        <v>109</v>
      </c>
      <c r="Y148" s="1" t="s">
        <v>110</v>
      </c>
      <c r="Z148" s="1" t="s">
        <v>111</v>
      </c>
      <c r="AA148" s="1" t="s">
        <v>56</v>
      </c>
      <c r="AB148" s="4" t="s">
        <v>112</v>
      </c>
      <c r="AC148" s="2">
        <v>955</v>
      </c>
      <c r="AD148" s="2"/>
      <c r="AE148" s="2">
        <v>52.3</v>
      </c>
      <c r="AF148" s="2">
        <f>Table1[[#This Row],[SE]]*SQRT(Table1[[#This Row],[N]])</f>
        <v>116.946355223239</v>
      </c>
      <c r="AG148" s="2">
        <v>5</v>
      </c>
      <c r="AH148" s="2">
        <v>0.122</v>
      </c>
      <c r="AI148" s="2"/>
      <c r="AJ148" s="2"/>
      <c r="AK148" s="2"/>
      <c r="AL148" s="2"/>
      <c r="AN148" s="5" t="s">
        <v>113</v>
      </c>
      <c r="AO148" s="7" t="s">
        <v>114</v>
      </c>
    </row>
    <row r="149" spans="2:41" ht="60" x14ac:dyDescent="0.25">
      <c r="B149" s="8" t="s">
        <v>103</v>
      </c>
      <c r="C149" s="1" t="s">
        <v>104</v>
      </c>
      <c r="D149" s="1" t="s">
        <v>105</v>
      </c>
      <c r="E149" s="1" t="s">
        <v>106</v>
      </c>
      <c r="F149" s="5" t="s">
        <v>107</v>
      </c>
      <c r="I149" s="1">
        <v>2010</v>
      </c>
      <c r="J149" s="1" t="s">
        <v>48</v>
      </c>
      <c r="K149" s="1" t="s">
        <v>49</v>
      </c>
      <c r="L149" s="1" t="s">
        <v>115</v>
      </c>
      <c r="M149" s="1" t="s">
        <v>156</v>
      </c>
      <c r="N149" s="1" t="s">
        <v>51</v>
      </c>
      <c r="O149" s="1" t="s">
        <v>52</v>
      </c>
      <c r="P149" s="1">
        <v>28</v>
      </c>
      <c r="Q149" s="1" t="s">
        <v>53</v>
      </c>
      <c r="S149" s="1" t="s">
        <v>109</v>
      </c>
      <c r="Y149" s="1" t="s">
        <v>110</v>
      </c>
      <c r="Z149" s="1" t="s">
        <v>111</v>
      </c>
      <c r="AA149" s="1" t="s">
        <v>56</v>
      </c>
      <c r="AB149" s="4" t="s">
        <v>112</v>
      </c>
      <c r="AC149" s="2">
        <v>667</v>
      </c>
      <c r="AD149" s="2"/>
      <c r="AE149" s="2">
        <v>68.2</v>
      </c>
      <c r="AF149" s="2">
        <f>Table1[[#This Row],[SE]]*SQRT(Table1[[#This Row],[N]])</f>
        <v>152.49983606548568</v>
      </c>
      <c r="AG149" s="2">
        <v>5</v>
      </c>
      <c r="AH149" s="2">
        <v>0.22900000000000001</v>
      </c>
      <c r="AI149" s="2"/>
      <c r="AJ149" s="2"/>
      <c r="AK149" s="2"/>
      <c r="AL149" s="2"/>
      <c r="AN149" s="5" t="s">
        <v>113</v>
      </c>
      <c r="AO149" s="7" t="s">
        <v>114</v>
      </c>
    </row>
    <row r="150" spans="2:41" ht="60" x14ac:dyDescent="0.25">
      <c r="B150" s="8" t="s">
        <v>103</v>
      </c>
      <c r="C150" s="1" t="s">
        <v>104</v>
      </c>
      <c r="D150" s="1" t="s">
        <v>105</v>
      </c>
      <c r="E150" s="1" t="s">
        <v>106</v>
      </c>
      <c r="F150" s="5" t="s">
        <v>107</v>
      </c>
      <c r="I150" s="1">
        <v>2010</v>
      </c>
      <c r="J150" s="1" t="s">
        <v>48</v>
      </c>
      <c r="K150" s="1" t="s">
        <v>49</v>
      </c>
      <c r="L150" s="1" t="s">
        <v>115</v>
      </c>
      <c r="M150" s="1" t="s">
        <v>156</v>
      </c>
      <c r="N150" s="1" t="s">
        <v>94</v>
      </c>
      <c r="O150" s="1" t="s">
        <v>52</v>
      </c>
      <c r="P150" s="1">
        <v>28</v>
      </c>
      <c r="Q150" s="1" t="s">
        <v>53</v>
      </c>
      <c r="S150" s="1" t="s">
        <v>109</v>
      </c>
      <c r="Y150" s="1" t="s">
        <v>110</v>
      </c>
      <c r="Z150" s="1" t="s">
        <v>111</v>
      </c>
      <c r="AA150" s="1" t="s">
        <v>56</v>
      </c>
      <c r="AB150" s="4" t="s">
        <v>112</v>
      </c>
      <c r="AC150" s="2">
        <v>915</v>
      </c>
      <c r="AD150" s="2"/>
      <c r="AE150" s="2">
        <v>73.099999999999994</v>
      </c>
      <c r="AF150" s="2">
        <f>Table1[[#This Row],[SE]]*SQRT(Table1[[#This Row],[N]])</f>
        <v>163.45656915523463</v>
      </c>
      <c r="AG150" s="2">
        <v>5</v>
      </c>
      <c r="AH150" s="2">
        <v>0.17799999999999999</v>
      </c>
      <c r="AI150" s="2"/>
      <c r="AJ150" s="2"/>
      <c r="AK150" s="2"/>
      <c r="AL150" s="2"/>
      <c r="AN150" s="5" t="s">
        <v>113</v>
      </c>
      <c r="AO150" s="7" t="s">
        <v>114</v>
      </c>
    </row>
    <row r="151" spans="2:41" ht="60" x14ac:dyDescent="0.25">
      <c r="B151" s="8" t="s">
        <v>103</v>
      </c>
      <c r="C151" s="1" t="s">
        <v>104</v>
      </c>
      <c r="D151" s="1" t="s">
        <v>105</v>
      </c>
      <c r="E151" s="1" t="s">
        <v>106</v>
      </c>
      <c r="F151" s="5" t="s">
        <v>107</v>
      </c>
      <c r="I151" s="1">
        <v>2010</v>
      </c>
      <c r="J151" s="1" t="s">
        <v>48</v>
      </c>
      <c r="K151" s="1" t="s">
        <v>49</v>
      </c>
      <c r="L151" s="1" t="s">
        <v>115</v>
      </c>
      <c r="M151" s="1" t="s">
        <v>157</v>
      </c>
      <c r="N151" s="1" t="s">
        <v>51</v>
      </c>
      <c r="O151" s="1" t="s">
        <v>52</v>
      </c>
      <c r="P151" s="1">
        <v>28</v>
      </c>
      <c r="Q151" s="1" t="s">
        <v>53</v>
      </c>
      <c r="S151" s="1" t="s">
        <v>109</v>
      </c>
      <c r="Y151" s="1" t="s">
        <v>110</v>
      </c>
      <c r="Z151" s="1" t="s">
        <v>111</v>
      </c>
      <c r="AA151" s="1" t="s">
        <v>56</v>
      </c>
      <c r="AB151" s="4" t="s">
        <v>112</v>
      </c>
      <c r="AC151" s="2">
        <v>878</v>
      </c>
      <c r="AD151" s="2"/>
      <c r="AE151" s="2">
        <v>132</v>
      </c>
      <c r="AF151" s="2">
        <f>Table1[[#This Row],[SE]]*SQRT(Table1[[#This Row],[N]])</f>
        <v>295.16097302997224</v>
      </c>
      <c r="AG151" s="2">
        <v>5</v>
      </c>
      <c r="AH151" s="2">
        <v>0.33500000000000002</v>
      </c>
      <c r="AI151" s="2"/>
      <c r="AJ151" s="2"/>
      <c r="AK151" s="2"/>
      <c r="AL151" s="2"/>
      <c r="AN151" s="5" t="s">
        <v>113</v>
      </c>
      <c r="AO151" s="7" t="s">
        <v>114</v>
      </c>
    </row>
    <row r="152" spans="2:41" ht="60" x14ac:dyDescent="0.25">
      <c r="B152" s="8" t="s">
        <v>103</v>
      </c>
      <c r="C152" s="1" t="s">
        <v>104</v>
      </c>
      <c r="D152" s="1" t="s">
        <v>105</v>
      </c>
      <c r="E152" s="1" t="s">
        <v>106</v>
      </c>
      <c r="F152" s="5" t="s">
        <v>107</v>
      </c>
      <c r="I152" s="1">
        <v>2010</v>
      </c>
      <c r="J152" s="1" t="s">
        <v>48</v>
      </c>
      <c r="K152" s="1" t="s">
        <v>49</v>
      </c>
      <c r="L152" s="1" t="s">
        <v>115</v>
      </c>
      <c r="M152" s="1" t="s">
        <v>157</v>
      </c>
      <c r="N152" s="1" t="s">
        <v>94</v>
      </c>
      <c r="O152" s="1" t="s">
        <v>52</v>
      </c>
      <c r="P152" s="1">
        <v>28</v>
      </c>
      <c r="Q152" s="1" t="s">
        <v>53</v>
      </c>
      <c r="S152" s="1" t="s">
        <v>109</v>
      </c>
      <c r="Y152" s="1" t="s">
        <v>110</v>
      </c>
      <c r="Z152" s="1" t="s">
        <v>111</v>
      </c>
      <c r="AA152" s="1" t="s">
        <v>56</v>
      </c>
      <c r="AB152" s="4" t="s">
        <v>112</v>
      </c>
      <c r="AC152" s="2">
        <v>877</v>
      </c>
      <c r="AD152" s="2"/>
      <c r="AE152" s="2">
        <v>36.4</v>
      </c>
      <c r="AF152" s="2">
        <f>Table1[[#This Row],[SE]]*SQRT(Table1[[#This Row],[N]])</f>
        <v>81.392874380992339</v>
      </c>
      <c r="AG152" s="2">
        <v>5</v>
      </c>
      <c r="AH152" s="2">
        <v>9.2899999999999996E-2</v>
      </c>
      <c r="AI152" s="2"/>
      <c r="AJ152" s="2"/>
      <c r="AK152" s="2"/>
      <c r="AL152" s="2"/>
      <c r="AN152" s="5" t="s">
        <v>113</v>
      </c>
      <c r="AO152" s="7" t="s">
        <v>114</v>
      </c>
    </row>
    <row r="153" spans="2:41" ht="60" x14ac:dyDescent="0.25">
      <c r="B153" s="8" t="s">
        <v>103</v>
      </c>
      <c r="C153" s="1" t="s">
        <v>104</v>
      </c>
      <c r="D153" s="1" t="s">
        <v>105</v>
      </c>
      <c r="E153" s="1" t="s">
        <v>106</v>
      </c>
      <c r="F153" s="5" t="s">
        <v>107</v>
      </c>
      <c r="I153" s="1">
        <v>2010</v>
      </c>
      <c r="J153" s="1" t="s">
        <v>48</v>
      </c>
      <c r="K153" s="1" t="s">
        <v>49</v>
      </c>
      <c r="L153" s="1" t="s">
        <v>115</v>
      </c>
      <c r="M153" s="1" t="s">
        <v>158</v>
      </c>
      <c r="N153" s="1" t="s">
        <v>51</v>
      </c>
      <c r="O153" s="1" t="s">
        <v>52</v>
      </c>
      <c r="P153" s="1">
        <v>28</v>
      </c>
      <c r="Q153" s="1" t="s">
        <v>53</v>
      </c>
      <c r="S153" s="1" t="s">
        <v>109</v>
      </c>
      <c r="Y153" s="1" t="s">
        <v>110</v>
      </c>
      <c r="Z153" s="1" t="s">
        <v>111</v>
      </c>
      <c r="AA153" s="1" t="s">
        <v>56</v>
      </c>
      <c r="AB153" s="4" t="s">
        <v>112</v>
      </c>
      <c r="AC153" s="2">
        <v>922</v>
      </c>
      <c r="AD153" s="2"/>
      <c r="AE153" s="2">
        <v>53</v>
      </c>
      <c r="AF153" s="2">
        <f>Table1[[#This Row],[SE]]*SQRT(Table1[[#This Row],[N]])</f>
        <v>118.51160280748886</v>
      </c>
      <c r="AG153" s="2">
        <v>5</v>
      </c>
      <c r="AH153" s="2">
        <v>0.128</v>
      </c>
      <c r="AI153" s="2"/>
      <c r="AJ153" s="2"/>
      <c r="AK153" s="2"/>
      <c r="AL153" s="2"/>
      <c r="AN153" s="5" t="s">
        <v>113</v>
      </c>
      <c r="AO153" s="7" t="s">
        <v>114</v>
      </c>
    </row>
    <row r="154" spans="2:41" ht="60" x14ac:dyDescent="0.25">
      <c r="B154" s="8" t="s">
        <v>103</v>
      </c>
      <c r="C154" s="1" t="s">
        <v>104</v>
      </c>
      <c r="D154" s="1" t="s">
        <v>105</v>
      </c>
      <c r="E154" s="1" t="s">
        <v>106</v>
      </c>
      <c r="F154" s="5" t="s">
        <v>107</v>
      </c>
      <c r="I154" s="1">
        <v>2010</v>
      </c>
      <c r="J154" s="1" t="s">
        <v>48</v>
      </c>
      <c r="K154" s="1" t="s">
        <v>49</v>
      </c>
      <c r="L154" s="1" t="s">
        <v>115</v>
      </c>
      <c r="M154" s="1" t="s">
        <v>158</v>
      </c>
      <c r="N154" s="1" t="s">
        <v>94</v>
      </c>
      <c r="O154" s="1" t="s">
        <v>52</v>
      </c>
      <c r="P154" s="1">
        <v>28</v>
      </c>
      <c r="Q154" s="1" t="s">
        <v>53</v>
      </c>
      <c r="S154" s="1" t="s">
        <v>109</v>
      </c>
      <c r="Y154" s="1" t="s">
        <v>110</v>
      </c>
      <c r="Z154" s="1" t="s">
        <v>111</v>
      </c>
      <c r="AA154" s="1" t="s">
        <v>56</v>
      </c>
      <c r="AB154" s="4" t="s">
        <v>112</v>
      </c>
      <c r="AC154" s="2">
        <v>872</v>
      </c>
      <c r="AD154" s="2"/>
      <c r="AE154" s="2">
        <v>93.6</v>
      </c>
      <c r="AF154" s="2">
        <f>Table1[[#This Row],[SE]]*SQRT(Table1[[#This Row],[N]])</f>
        <v>209.2959626939803</v>
      </c>
      <c r="AG154" s="2">
        <v>5</v>
      </c>
      <c r="AH154" s="2">
        <v>0.24</v>
      </c>
      <c r="AI154" s="2"/>
      <c r="AJ154" s="2"/>
      <c r="AK154" s="2"/>
      <c r="AL154" s="2"/>
      <c r="AN154" s="5" t="s">
        <v>113</v>
      </c>
      <c r="AO154" s="7" t="s">
        <v>114</v>
      </c>
    </row>
    <row r="155" spans="2:41" ht="60" x14ac:dyDescent="0.25">
      <c r="B155" s="8" t="s">
        <v>103</v>
      </c>
      <c r="C155" s="1" t="s">
        <v>104</v>
      </c>
      <c r="D155" s="1" t="s">
        <v>105</v>
      </c>
      <c r="E155" s="1" t="s">
        <v>106</v>
      </c>
      <c r="F155" s="5" t="s">
        <v>107</v>
      </c>
      <c r="I155" s="1">
        <v>2010</v>
      </c>
      <c r="J155" s="1" t="s">
        <v>48</v>
      </c>
      <c r="K155" s="1" t="s">
        <v>49</v>
      </c>
      <c r="L155" s="1" t="s">
        <v>115</v>
      </c>
      <c r="M155" s="1" t="s">
        <v>149</v>
      </c>
      <c r="N155" t="s">
        <v>51</v>
      </c>
      <c r="O155" s="1" t="s">
        <v>52</v>
      </c>
      <c r="P155" s="1">
        <v>28</v>
      </c>
      <c r="Q155" s="1" t="s">
        <v>159</v>
      </c>
      <c r="S155" s="1" t="s">
        <v>109</v>
      </c>
      <c r="Y155" s="1" t="s">
        <v>110</v>
      </c>
      <c r="Z155" s="1" t="s">
        <v>111</v>
      </c>
      <c r="AA155" s="1" t="s">
        <v>56</v>
      </c>
      <c r="AB155" s="4" t="s">
        <v>160</v>
      </c>
      <c r="AC155" s="2">
        <v>985</v>
      </c>
      <c r="AD155" s="2"/>
      <c r="AE155">
        <v>14.3</v>
      </c>
      <c r="AF155">
        <v>24.8</v>
      </c>
      <c r="AG155">
        <v>3</v>
      </c>
      <c r="AH155">
        <v>2.52E-2</v>
      </c>
      <c r="AI155" s="2"/>
      <c r="AJ155" s="2"/>
      <c r="AK155" s="2">
        <v>967</v>
      </c>
      <c r="AL155" s="2">
        <v>1013</v>
      </c>
      <c r="AN155" s="5" t="s">
        <v>113</v>
      </c>
      <c r="AO155" s="7" t="s">
        <v>114</v>
      </c>
    </row>
    <row r="156" spans="2:41" ht="60" x14ac:dyDescent="0.25">
      <c r="B156" s="8" t="s">
        <v>103</v>
      </c>
      <c r="C156" s="1" t="s">
        <v>104</v>
      </c>
      <c r="D156" s="1" t="s">
        <v>105</v>
      </c>
      <c r="E156" s="1" t="s">
        <v>106</v>
      </c>
      <c r="F156" s="5" t="s">
        <v>107</v>
      </c>
      <c r="I156" s="1">
        <v>2010</v>
      </c>
      <c r="J156" s="1" t="s">
        <v>48</v>
      </c>
      <c r="K156" s="1" t="s">
        <v>49</v>
      </c>
      <c r="L156" s="1" t="s">
        <v>115</v>
      </c>
      <c r="M156" s="1" t="s">
        <v>149</v>
      </c>
      <c r="N156" t="s">
        <v>94</v>
      </c>
      <c r="O156" s="1" t="s">
        <v>52</v>
      </c>
      <c r="P156" s="1">
        <v>28</v>
      </c>
      <c r="Q156" s="1" t="s">
        <v>159</v>
      </c>
      <c r="S156" s="1" t="s">
        <v>109</v>
      </c>
      <c r="Y156" s="1" t="s">
        <v>110</v>
      </c>
      <c r="Z156" s="1" t="s">
        <v>111</v>
      </c>
      <c r="AA156" s="1" t="s">
        <v>56</v>
      </c>
      <c r="AB156" s="16" t="s">
        <v>160</v>
      </c>
      <c r="AC156" s="2">
        <v>793</v>
      </c>
      <c r="AD156" s="2"/>
      <c r="AE156" s="2">
        <v>78.8</v>
      </c>
      <c r="AF156" s="2">
        <v>136</v>
      </c>
      <c r="AG156" s="2">
        <v>3</v>
      </c>
      <c r="AH156" s="2">
        <v>0.17199999999999999</v>
      </c>
      <c r="AI156" s="2"/>
      <c r="AJ156" s="2"/>
      <c r="AK156" s="2">
        <v>638</v>
      </c>
      <c r="AL156" s="2">
        <v>894</v>
      </c>
      <c r="AN156" s="5" t="s">
        <v>113</v>
      </c>
      <c r="AO156" s="7" t="s">
        <v>114</v>
      </c>
    </row>
    <row r="157" spans="2:41" ht="60" x14ac:dyDescent="0.25">
      <c r="B157" s="8" t="s">
        <v>103</v>
      </c>
      <c r="C157" s="1" t="s">
        <v>104</v>
      </c>
      <c r="D157" s="1" t="s">
        <v>105</v>
      </c>
      <c r="E157" s="1" t="s">
        <v>106</v>
      </c>
      <c r="F157" s="5" t="s">
        <v>107</v>
      </c>
      <c r="I157" s="1">
        <v>2010</v>
      </c>
      <c r="J157" s="1" t="s">
        <v>48</v>
      </c>
      <c r="K157" s="1" t="s">
        <v>49</v>
      </c>
      <c r="L157" s="1" t="s">
        <v>115</v>
      </c>
      <c r="M157" s="1" t="s">
        <v>150</v>
      </c>
      <c r="N157" t="s">
        <v>51</v>
      </c>
      <c r="O157" s="1" t="s">
        <v>52</v>
      </c>
      <c r="P157" s="1">
        <v>28</v>
      </c>
      <c r="Q157" s="1" t="s">
        <v>159</v>
      </c>
      <c r="S157" s="1" t="s">
        <v>109</v>
      </c>
      <c r="Y157" s="1" t="s">
        <v>110</v>
      </c>
      <c r="Z157" s="1" t="s">
        <v>111</v>
      </c>
      <c r="AA157" s="1" t="s">
        <v>56</v>
      </c>
      <c r="AB157" s="4" t="s">
        <v>160</v>
      </c>
      <c r="AC157" s="2">
        <v>1108</v>
      </c>
      <c r="AD157" s="2"/>
      <c r="AE157" s="2">
        <v>14.5</v>
      </c>
      <c r="AF157" s="2">
        <v>20.5</v>
      </c>
      <c r="AG157" s="2">
        <v>2</v>
      </c>
      <c r="AH157" s="2">
        <v>1.8499999999999999E-2</v>
      </c>
      <c r="AI157" s="2"/>
      <c r="AJ157" s="2"/>
      <c r="AK157" s="2">
        <v>1093</v>
      </c>
      <c r="AL157" s="2">
        <v>1122</v>
      </c>
      <c r="AN157" s="5" t="s">
        <v>113</v>
      </c>
      <c r="AO157" s="7" t="s">
        <v>114</v>
      </c>
    </row>
    <row r="158" spans="2:41" ht="60" x14ac:dyDescent="0.25">
      <c r="B158" s="8" t="s">
        <v>103</v>
      </c>
      <c r="C158" s="1" t="s">
        <v>104</v>
      </c>
      <c r="D158" s="1" t="s">
        <v>105</v>
      </c>
      <c r="E158" s="1" t="s">
        <v>106</v>
      </c>
      <c r="F158" s="5" t="s">
        <v>107</v>
      </c>
      <c r="I158" s="1">
        <v>2010</v>
      </c>
      <c r="J158" s="1" t="s">
        <v>48</v>
      </c>
      <c r="K158" s="1" t="s">
        <v>49</v>
      </c>
      <c r="L158" s="1" t="s">
        <v>115</v>
      </c>
      <c r="M158" s="1" t="s">
        <v>150</v>
      </c>
      <c r="N158" t="s">
        <v>94</v>
      </c>
      <c r="O158" s="1" t="s">
        <v>52</v>
      </c>
      <c r="P158" s="1">
        <v>28</v>
      </c>
      <c r="Q158" s="1" t="s">
        <v>159</v>
      </c>
      <c r="S158" s="1" t="s">
        <v>109</v>
      </c>
      <c r="Y158" s="1" t="s">
        <v>110</v>
      </c>
      <c r="Z158" s="1" t="s">
        <v>111</v>
      </c>
      <c r="AA158" s="1" t="s">
        <v>56</v>
      </c>
      <c r="AB158" s="4" t="s">
        <v>160</v>
      </c>
      <c r="AC158" s="2">
        <v>1018</v>
      </c>
      <c r="AD158" s="2"/>
      <c r="AE158" s="2">
        <v>48.4</v>
      </c>
      <c r="AF158" s="2">
        <v>108</v>
      </c>
      <c r="AG158" s="2">
        <v>5</v>
      </c>
      <c r="AH158" s="2">
        <v>0.106</v>
      </c>
      <c r="AI158" s="2"/>
      <c r="AJ158" s="2"/>
      <c r="AK158" s="2">
        <v>890</v>
      </c>
      <c r="AL158" s="2">
        <v>1130</v>
      </c>
      <c r="AN158" s="5" t="s">
        <v>113</v>
      </c>
      <c r="AO158" s="7" t="s">
        <v>114</v>
      </c>
    </row>
    <row r="159" spans="2:41" ht="60" x14ac:dyDescent="0.25">
      <c r="B159" s="8" t="s">
        <v>103</v>
      </c>
      <c r="C159" s="1" t="s">
        <v>104</v>
      </c>
      <c r="D159" s="1" t="s">
        <v>105</v>
      </c>
      <c r="E159" s="1" t="s">
        <v>106</v>
      </c>
      <c r="F159" s="5" t="s">
        <v>107</v>
      </c>
      <c r="I159" s="1">
        <v>2010</v>
      </c>
      <c r="J159" s="1" t="s">
        <v>48</v>
      </c>
      <c r="K159" s="1" t="s">
        <v>49</v>
      </c>
      <c r="L159" s="1" t="s">
        <v>115</v>
      </c>
      <c r="M159" s="1" t="s">
        <v>151</v>
      </c>
      <c r="N159" t="s">
        <v>51</v>
      </c>
      <c r="O159" s="1" t="s">
        <v>52</v>
      </c>
      <c r="P159" s="1">
        <v>28</v>
      </c>
      <c r="Q159" s="1" t="s">
        <v>159</v>
      </c>
      <c r="S159" s="1" t="s">
        <v>109</v>
      </c>
      <c r="Y159" s="1" t="s">
        <v>110</v>
      </c>
      <c r="Z159" s="1" t="s">
        <v>111</v>
      </c>
      <c r="AA159" s="1" t="s">
        <v>56</v>
      </c>
      <c r="AB159" s="4" t="s">
        <v>160</v>
      </c>
      <c r="AC159" s="2">
        <v>687</v>
      </c>
      <c r="AD159" s="2"/>
      <c r="AE159" s="2">
        <v>17.7</v>
      </c>
      <c r="AF159" s="2">
        <v>39.6</v>
      </c>
      <c r="AG159" s="2">
        <v>5</v>
      </c>
      <c r="AH159" s="2">
        <v>5.7599999999999998E-2</v>
      </c>
      <c r="AI159" s="2"/>
      <c r="AJ159" s="2"/>
      <c r="AK159" s="2">
        <v>654</v>
      </c>
      <c r="AL159" s="2">
        <v>756</v>
      </c>
      <c r="AN159" s="5" t="s">
        <v>113</v>
      </c>
      <c r="AO159" s="7" t="s">
        <v>114</v>
      </c>
    </row>
    <row r="160" spans="2:41" ht="60" x14ac:dyDescent="0.25">
      <c r="B160" s="8" t="s">
        <v>103</v>
      </c>
      <c r="C160" s="1" t="s">
        <v>104</v>
      </c>
      <c r="D160" s="1" t="s">
        <v>105</v>
      </c>
      <c r="E160" s="1" t="s">
        <v>106</v>
      </c>
      <c r="F160" s="5" t="s">
        <v>107</v>
      </c>
      <c r="I160" s="1">
        <v>2010</v>
      </c>
      <c r="J160" s="1" t="s">
        <v>48</v>
      </c>
      <c r="K160" s="1" t="s">
        <v>49</v>
      </c>
      <c r="L160" s="1" t="s">
        <v>115</v>
      </c>
      <c r="M160" s="1" t="s">
        <v>151</v>
      </c>
      <c r="N160" t="s">
        <v>94</v>
      </c>
      <c r="O160" s="1" t="s">
        <v>52</v>
      </c>
      <c r="P160" s="1">
        <v>28</v>
      </c>
      <c r="Q160" s="1" t="s">
        <v>159</v>
      </c>
      <c r="S160" s="1" t="s">
        <v>109</v>
      </c>
      <c r="Y160" s="1" t="s">
        <v>110</v>
      </c>
      <c r="Z160" s="1" t="s">
        <v>111</v>
      </c>
      <c r="AA160" s="1" t="s">
        <v>56</v>
      </c>
      <c r="AB160" s="4" t="s">
        <v>160</v>
      </c>
      <c r="AC160" s="2">
        <v>520</v>
      </c>
      <c r="AD160" s="2"/>
      <c r="AE160" s="2">
        <v>94.9</v>
      </c>
      <c r="AF160" s="2">
        <v>212</v>
      </c>
      <c r="AG160" s="2">
        <v>5</v>
      </c>
      <c r="AH160" s="2">
        <v>0.40799999999999997</v>
      </c>
      <c r="AI160" s="2"/>
      <c r="AJ160" s="2"/>
      <c r="AK160" s="2">
        <v>146</v>
      </c>
      <c r="AL160" s="2">
        <v>658</v>
      </c>
      <c r="AN160" s="5" t="s">
        <v>113</v>
      </c>
      <c r="AO160" s="7" t="s">
        <v>114</v>
      </c>
    </row>
    <row r="161" spans="2:41" ht="60" x14ac:dyDescent="0.25">
      <c r="B161" s="8" t="s">
        <v>103</v>
      </c>
      <c r="C161" s="1" t="s">
        <v>104</v>
      </c>
      <c r="D161" s="1" t="s">
        <v>105</v>
      </c>
      <c r="E161" s="1" t="s">
        <v>106</v>
      </c>
      <c r="F161" s="5" t="s">
        <v>107</v>
      </c>
      <c r="I161" s="1">
        <v>2010</v>
      </c>
      <c r="J161" s="1" t="s">
        <v>48</v>
      </c>
      <c r="K161" s="1" t="s">
        <v>49</v>
      </c>
      <c r="L161" s="1" t="s">
        <v>115</v>
      </c>
      <c r="M161" s="1" t="s">
        <v>152</v>
      </c>
      <c r="N161" t="s">
        <v>51</v>
      </c>
      <c r="O161" s="1" t="s">
        <v>52</v>
      </c>
      <c r="P161" s="1">
        <v>28</v>
      </c>
      <c r="Q161" s="1" t="s">
        <v>159</v>
      </c>
      <c r="S161" s="1" t="s">
        <v>109</v>
      </c>
      <c r="Y161" s="1" t="s">
        <v>110</v>
      </c>
      <c r="Z161" s="1" t="s">
        <v>111</v>
      </c>
      <c r="AA161" s="1" t="s">
        <v>56</v>
      </c>
      <c r="AB161" s="4" t="s">
        <v>160</v>
      </c>
      <c r="AC161" s="2">
        <v>890</v>
      </c>
      <c r="AD161" s="2"/>
      <c r="AE161" s="2">
        <v>112</v>
      </c>
      <c r="AF161" s="2">
        <v>250</v>
      </c>
      <c r="AG161" s="2">
        <v>5</v>
      </c>
      <c r="AH161" s="2">
        <v>0.28100000000000003</v>
      </c>
      <c r="AI161" s="2"/>
      <c r="AJ161" s="2"/>
      <c r="AK161" s="2">
        <v>609</v>
      </c>
      <c r="AL161" s="2">
        <v>1197</v>
      </c>
      <c r="AN161" s="5" t="s">
        <v>113</v>
      </c>
      <c r="AO161" s="7" t="s">
        <v>114</v>
      </c>
    </row>
    <row r="162" spans="2:41" ht="60" x14ac:dyDescent="0.25">
      <c r="B162" s="8" t="s">
        <v>103</v>
      </c>
      <c r="C162" s="1" t="s">
        <v>104</v>
      </c>
      <c r="D162" s="1" t="s">
        <v>105</v>
      </c>
      <c r="E162" s="1" t="s">
        <v>106</v>
      </c>
      <c r="F162" s="5" t="s">
        <v>107</v>
      </c>
      <c r="I162" s="1">
        <v>2010</v>
      </c>
      <c r="J162" s="1" t="s">
        <v>48</v>
      </c>
      <c r="K162" s="1" t="s">
        <v>49</v>
      </c>
      <c r="L162" s="1" t="s">
        <v>115</v>
      </c>
      <c r="M162" s="1" t="s">
        <v>152</v>
      </c>
      <c r="N162" t="s">
        <v>94</v>
      </c>
      <c r="O162" s="1" t="s">
        <v>52</v>
      </c>
      <c r="P162" s="1">
        <v>28</v>
      </c>
      <c r="Q162" s="1" t="s">
        <v>159</v>
      </c>
      <c r="S162" s="1" t="s">
        <v>109</v>
      </c>
      <c r="Y162" s="1" t="s">
        <v>110</v>
      </c>
      <c r="Z162" s="1" t="s">
        <v>111</v>
      </c>
      <c r="AA162" s="1" t="s">
        <v>56</v>
      </c>
      <c r="AB162" s="4" t="s">
        <v>160</v>
      </c>
      <c r="AC162" s="2">
        <v>1025</v>
      </c>
      <c r="AD162" s="2"/>
      <c r="AE162" s="2">
        <v>92.6</v>
      </c>
      <c r="AF162" s="2">
        <v>207</v>
      </c>
      <c r="AG162" s="2">
        <v>5</v>
      </c>
      <c r="AH162" s="2">
        <v>0.20200000000000001</v>
      </c>
      <c r="AI162" s="2"/>
      <c r="AJ162" s="2"/>
      <c r="AK162" s="2">
        <v>735</v>
      </c>
      <c r="AL162" s="2">
        <v>1204</v>
      </c>
      <c r="AN162" s="5" t="s">
        <v>113</v>
      </c>
      <c r="AO162" s="7" t="s">
        <v>114</v>
      </c>
    </row>
    <row r="163" spans="2:41" ht="60" x14ac:dyDescent="0.25">
      <c r="B163" s="8" t="s">
        <v>103</v>
      </c>
      <c r="C163" s="1" t="s">
        <v>104</v>
      </c>
      <c r="D163" s="1" t="s">
        <v>105</v>
      </c>
      <c r="E163" s="1" t="s">
        <v>106</v>
      </c>
      <c r="F163" s="5" t="s">
        <v>107</v>
      </c>
      <c r="I163" s="1">
        <v>2010</v>
      </c>
      <c r="J163" s="1" t="s">
        <v>48</v>
      </c>
      <c r="K163" s="1" t="s">
        <v>49</v>
      </c>
      <c r="L163" s="1" t="s">
        <v>115</v>
      </c>
      <c r="M163" s="1" t="s">
        <v>153</v>
      </c>
      <c r="N163" t="s">
        <v>51</v>
      </c>
      <c r="O163" s="1" t="s">
        <v>52</v>
      </c>
      <c r="P163" s="1">
        <v>28</v>
      </c>
      <c r="Q163" s="1" t="s">
        <v>159</v>
      </c>
      <c r="S163" s="1" t="s">
        <v>109</v>
      </c>
      <c r="Y163" s="1" t="s">
        <v>110</v>
      </c>
      <c r="Z163" s="1" t="s">
        <v>111</v>
      </c>
      <c r="AA163" s="1" t="s">
        <v>56</v>
      </c>
      <c r="AB163" s="4" t="s">
        <v>160</v>
      </c>
      <c r="AC163" s="2">
        <v>712</v>
      </c>
      <c r="AD163" s="2"/>
      <c r="AE163" s="2">
        <v>225</v>
      </c>
      <c r="AF163" s="2">
        <v>502</v>
      </c>
      <c r="AG163" s="2">
        <v>5</v>
      </c>
      <c r="AH163" s="2">
        <v>0.70499999999999996</v>
      </c>
      <c r="AI163" s="2"/>
      <c r="AJ163" s="2"/>
      <c r="AK163" s="2">
        <v>189</v>
      </c>
      <c r="AL163" s="2">
        <v>1222</v>
      </c>
      <c r="AN163" s="5" t="s">
        <v>113</v>
      </c>
      <c r="AO163" s="7" t="s">
        <v>114</v>
      </c>
    </row>
    <row r="164" spans="2:41" ht="60" x14ac:dyDescent="0.25">
      <c r="B164" s="8" t="s">
        <v>103</v>
      </c>
      <c r="C164" s="1" t="s">
        <v>104</v>
      </c>
      <c r="D164" s="1" t="s">
        <v>105</v>
      </c>
      <c r="E164" s="1" t="s">
        <v>106</v>
      </c>
      <c r="F164" s="5" t="s">
        <v>107</v>
      </c>
      <c r="I164" s="1">
        <v>2010</v>
      </c>
      <c r="J164" s="1" t="s">
        <v>48</v>
      </c>
      <c r="K164" s="1" t="s">
        <v>49</v>
      </c>
      <c r="L164" s="1" t="s">
        <v>115</v>
      </c>
      <c r="M164" s="1" t="s">
        <v>153</v>
      </c>
      <c r="N164" t="s">
        <v>94</v>
      </c>
      <c r="O164" s="1" t="s">
        <v>52</v>
      </c>
      <c r="P164" s="1">
        <v>28</v>
      </c>
      <c r="Q164" s="1" t="s">
        <v>159</v>
      </c>
      <c r="S164" s="1" t="s">
        <v>109</v>
      </c>
      <c r="Y164" s="1" t="s">
        <v>110</v>
      </c>
      <c r="Z164" s="1" t="s">
        <v>111</v>
      </c>
      <c r="AA164" s="1" t="s">
        <v>56</v>
      </c>
      <c r="AB164" s="4" t="s">
        <v>160</v>
      </c>
      <c r="AC164" s="2">
        <v>1019</v>
      </c>
      <c r="AD164" s="2"/>
      <c r="AE164" s="2">
        <v>37.5</v>
      </c>
      <c r="AF164" s="2">
        <v>75.099999999999994</v>
      </c>
      <c r="AG164" s="2">
        <v>4</v>
      </c>
      <c r="AH164" s="2">
        <v>7.3700000000000002E-2</v>
      </c>
      <c r="AI164" s="2"/>
      <c r="AJ164" s="2"/>
      <c r="AK164" s="2">
        <v>950</v>
      </c>
      <c r="AL164" s="2">
        <v>1126</v>
      </c>
      <c r="AN164" s="5" t="s">
        <v>113</v>
      </c>
      <c r="AO164" s="7" t="s">
        <v>114</v>
      </c>
    </row>
    <row r="165" spans="2:41" ht="60" x14ac:dyDescent="0.25">
      <c r="B165" s="8" t="s">
        <v>103</v>
      </c>
      <c r="C165" s="1" t="s">
        <v>104</v>
      </c>
      <c r="D165" s="1" t="s">
        <v>105</v>
      </c>
      <c r="E165" s="1" t="s">
        <v>106</v>
      </c>
      <c r="F165" s="5" t="s">
        <v>107</v>
      </c>
      <c r="I165" s="1">
        <v>2010</v>
      </c>
      <c r="J165" s="1" t="s">
        <v>48</v>
      </c>
      <c r="K165" s="1" t="s">
        <v>49</v>
      </c>
      <c r="L165" s="1" t="s">
        <v>115</v>
      </c>
      <c r="M165" s="1" t="s">
        <v>154</v>
      </c>
      <c r="N165" t="s">
        <v>51</v>
      </c>
      <c r="O165" s="1" t="s">
        <v>52</v>
      </c>
      <c r="P165" s="1">
        <v>28</v>
      </c>
      <c r="Q165" s="1" t="s">
        <v>159</v>
      </c>
      <c r="S165" s="1" t="s">
        <v>109</v>
      </c>
      <c r="Y165" s="1" t="s">
        <v>110</v>
      </c>
      <c r="Z165" s="1" t="s">
        <v>111</v>
      </c>
      <c r="AA165" s="1" t="s">
        <v>56</v>
      </c>
      <c r="AB165" s="4" t="s">
        <v>160</v>
      </c>
      <c r="AC165" s="2">
        <v>332</v>
      </c>
      <c r="AD165" s="2"/>
      <c r="AE165" s="2">
        <v>64.7</v>
      </c>
      <c r="AF165" s="2">
        <v>129</v>
      </c>
      <c r="AG165" s="2">
        <v>4</v>
      </c>
      <c r="AH165" s="2">
        <v>0.39</v>
      </c>
      <c r="AI165" s="2"/>
      <c r="AJ165" s="2"/>
      <c r="AK165" s="2">
        <v>151</v>
      </c>
      <c r="AL165" s="2">
        <v>447</v>
      </c>
      <c r="AN165" s="5" t="s">
        <v>113</v>
      </c>
      <c r="AO165" s="7" t="s">
        <v>114</v>
      </c>
    </row>
    <row r="166" spans="2:41" ht="60" x14ac:dyDescent="0.25">
      <c r="B166" s="8" t="s">
        <v>103</v>
      </c>
      <c r="C166" s="1" t="s">
        <v>104</v>
      </c>
      <c r="D166" s="1" t="s">
        <v>105</v>
      </c>
      <c r="E166" s="1" t="s">
        <v>106</v>
      </c>
      <c r="F166" s="5" t="s">
        <v>107</v>
      </c>
      <c r="I166" s="1">
        <v>2010</v>
      </c>
      <c r="J166" s="1" t="s">
        <v>48</v>
      </c>
      <c r="K166" s="1" t="s">
        <v>49</v>
      </c>
      <c r="L166" s="1" t="s">
        <v>115</v>
      </c>
      <c r="M166" s="1" t="s">
        <v>154</v>
      </c>
      <c r="N166" t="s">
        <v>94</v>
      </c>
      <c r="O166" s="1" t="s">
        <v>52</v>
      </c>
      <c r="P166" s="1">
        <v>28</v>
      </c>
      <c r="Q166" s="1" t="s">
        <v>159</v>
      </c>
      <c r="S166" s="1" t="s">
        <v>109</v>
      </c>
      <c r="Y166" s="1" t="s">
        <v>110</v>
      </c>
      <c r="Z166" s="1" t="s">
        <v>111</v>
      </c>
      <c r="AA166" s="1" t="s">
        <v>56</v>
      </c>
      <c r="AB166" s="4" t="s">
        <v>160</v>
      </c>
      <c r="AC166" s="2">
        <v>668</v>
      </c>
      <c r="AD166" s="2"/>
      <c r="AE166" s="2">
        <v>126</v>
      </c>
      <c r="AF166" s="2">
        <v>177</v>
      </c>
      <c r="AG166" s="2">
        <v>2</v>
      </c>
      <c r="AH166" s="2">
        <v>0.26600000000000001</v>
      </c>
      <c r="AI166" s="2"/>
      <c r="AJ166" s="2"/>
      <c r="AK166" s="2">
        <v>542</v>
      </c>
      <c r="AL166" s="2">
        <v>793</v>
      </c>
      <c r="AN166" s="5" t="s">
        <v>113</v>
      </c>
      <c r="AO166" s="7" t="s">
        <v>114</v>
      </c>
    </row>
    <row r="167" spans="2:41" ht="60" x14ac:dyDescent="0.25">
      <c r="B167" s="8" t="s">
        <v>103</v>
      </c>
      <c r="C167" s="1" t="s">
        <v>104</v>
      </c>
      <c r="D167" s="1" t="s">
        <v>105</v>
      </c>
      <c r="E167" s="1" t="s">
        <v>106</v>
      </c>
      <c r="F167" s="5" t="s">
        <v>107</v>
      </c>
      <c r="I167" s="1">
        <v>2010</v>
      </c>
      <c r="J167" s="1" t="s">
        <v>48</v>
      </c>
      <c r="K167" s="1" t="s">
        <v>49</v>
      </c>
      <c r="L167" s="1" t="s">
        <v>115</v>
      </c>
      <c r="M167" s="1" t="s">
        <v>155</v>
      </c>
      <c r="N167" t="s">
        <v>51</v>
      </c>
      <c r="O167" s="1" t="s">
        <v>52</v>
      </c>
      <c r="P167" s="1">
        <v>28</v>
      </c>
      <c r="Q167" s="1" t="s">
        <v>159</v>
      </c>
      <c r="S167" s="1" t="s">
        <v>109</v>
      </c>
      <c r="Y167" s="1" t="s">
        <v>110</v>
      </c>
      <c r="Z167" s="1" t="s">
        <v>111</v>
      </c>
      <c r="AA167" s="1" t="s">
        <v>56</v>
      </c>
      <c r="AB167" s="4" t="s">
        <v>160</v>
      </c>
      <c r="AC167" s="2">
        <v>113</v>
      </c>
      <c r="AD167" s="2"/>
      <c r="AE167" s="2">
        <v>34</v>
      </c>
      <c r="AF167" s="2">
        <v>48.1</v>
      </c>
      <c r="AG167" s="2">
        <v>2</v>
      </c>
      <c r="AH167" s="2">
        <v>0.42599999999999999</v>
      </c>
      <c r="AI167" s="2"/>
      <c r="AJ167" s="2"/>
      <c r="AK167" s="2">
        <v>79</v>
      </c>
      <c r="AL167" s="2">
        <v>147</v>
      </c>
      <c r="AN167" s="5" t="s">
        <v>113</v>
      </c>
      <c r="AO167" s="7" t="s">
        <v>114</v>
      </c>
    </row>
    <row r="168" spans="2:41" ht="60" x14ac:dyDescent="0.25">
      <c r="B168" s="8" t="s">
        <v>103</v>
      </c>
      <c r="C168" s="1" t="s">
        <v>104</v>
      </c>
      <c r="D168" s="1" t="s">
        <v>105</v>
      </c>
      <c r="E168" s="1" t="s">
        <v>106</v>
      </c>
      <c r="F168" s="5" t="s">
        <v>107</v>
      </c>
      <c r="I168" s="1">
        <v>2010</v>
      </c>
      <c r="J168" s="1" t="s">
        <v>48</v>
      </c>
      <c r="K168" s="1" t="s">
        <v>49</v>
      </c>
      <c r="L168" s="1" t="s">
        <v>115</v>
      </c>
      <c r="M168" s="1" t="s">
        <v>155</v>
      </c>
      <c r="N168" t="s">
        <v>94</v>
      </c>
      <c r="O168" s="1" t="s">
        <v>52</v>
      </c>
      <c r="P168" s="1">
        <v>28</v>
      </c>
      <c r="Q168" s="1" t="s">
        <v>159</v>
      </c>
      <c r="S168" s="1" t="s">
        <v>109</v>
      </c>
      <c r="Y168" s="1" t="s">
        <v>110</v>
      </c>
      <c r="Z168" s="1" t="s">
        <v>111</v>
      </c>
      <c r="AA168" s="1" t="s">
        <v>56</v>
      </c>
      <c r="AB168" s="4" t="s">
        <v>160</v>
      </c>
      <c r="AC168" s="2">
        <v>293</v>
      </c>
      <c r="AD168" s="2"/>
      <c r="AE168" s="2">
        <v>48.7</v>
      </c>
      <c r="AF168" s="2">
        <v>97.5</v>
      </c>
      <c r="AG168" s="2">
        <v>4</v>
      </c>
      <c r="AH168" s="2">
        <v>0.33300000000000002</v>
      </c>
      <c r="AI168" s="2"/>
      <c r="AJ168" s="2"/>
      <c r="AK168" s="2">
        <v>198</v>
      </c>
      <c r="AL168" s="2">
        <v>407</v>
      </c>
      <c r="AN168" s="5" t="s">
        <v>113</v>
      </c>
      <c r="AO168" s="7" t="s">
        <v>114</v>
      </c>
    </row>
    <row r="169" spans="2:41" ht="60" x14ac:dyDescent="0.25">
      <c r="B169" s="8" t="s">
        <v>103</v>
      </c>
      <c r="C169" s="1" t="s">
        <v>104</v>
      </c>
      <c r="D169" s="1" t="s">
        <v>105</v>
      </c>
      <c r="E169" s="1" t="s">
        <v>106</v>
      </c>
      <c r="F169" s="5" t="s">
        <v>107</v>
      </c>
      <c r="I169" s="1">
        <v>2010</v>
      </c>
      <c r="J169" s="1" t="s">
        <v>48</v>
      </c>
      <c r="K169" s="1" t="s">
        <v>49</v>
      </c>
      <c r="L169" s="1" t="s">
        <v>115</v>
      </c>
      <c r="M169" s="1" t="s">
        <v>156</v>
      </c>
      <c r="N169" t="s">
        <v>51</v>
      </c>
      <c r="O169" s="1" t="s">
        <v>52</v>
      </c>
      <c r="P169" s="1">
        <v>28</v>
      </c>
      <c r="Q169" s="1" t="s">
        <v>159</v>
      </c>
      <c r="S169" s="1" t="s">
        <v>109</v>
      </c>
      <c r="Y169" s="1" t="s">
        <v>110</v>
      </c>
      <c r="Z169" s="1" t="s">
        <v>111</v>
      </c>
      <c r="AA169" s="1" t="s">
        <v>56</v>
      </c>
      <c r="AB169" s="4" t="s">
        <v>160</v>
      </c>
      <c r="AC169" s="2">
        <v>1002</v>
      </c>
      <c r="AD169" s="2"/>
      <c r="AE169" s="2">
        <v>75.5</v>
      </c>
      <c r="AF169" s="2">
        <v>107</v>
      </c>
      <c r="AG169" s="2">
        <v>2</v>
      </c>
      <c r="AH169" s="2">
        <v>0.107</v>
      </c>
      <c r="AI169" s="2"/>
      <c r="AJ169" s="2"/>
      <c r="AK169" s="2">
        <v>927</v>
      </c>
      <c r="AL169" s="2">
        <v>1078</v>
      </c>
      <c r="AN169" s="5" t="s">
        <v>113</v>
      </c>
      <c r="AO169" s="7" t="s">
        <v>114</v>
      </c>
    </row>
    <row r="170" spans="2:41" ht="60" x14ac:dyDescent="0.25">
      <c r="B170" s="8" t="s">
        <v>103</v>
      </c>
      <c r="C170" s="1" t="s">
        <v>104</v>
      </c>
      <c r="D170" s="1" t="s">
        <v>105</v>
      </c>
      <c r="E170" s="1" t="s">
        <v>106</v>
      </c>
      <c r="F170" s="5" t="s">
        <v>107</v>
      </c>
      <c r="I170" s="1">
        <v>2010</v>
      </c>
      <c r="J170" s="1" t="s">
        <v>48</v>
      </c>
      <c r="K170" s="1" t="s">
        <v>49</v>
      </c>
      <c r="L170" s="1" t="s">
        <v>115</v>
      </c>
      <c r="M170" s="1" t="s">
        <v>156</v>
      </c>
      <c r="N170" t="s">
        <v>94</v>
      </c>
      <c r="O170" s="1" t="s">
        <v>52</v>
      </c>
      <c r="P170" s="1">
        <v>28</v>
      </c>
      <c r="Q170" s="1" t="s">
        <v>159</v>
      </c>
      <c r="S170" s="1" t="s">
        <v>109</v>
      </c>
      <c r="Y170" s="1" t="s">
        <v>110</v>
      </c>
      <c r="Z170" s="1" t="s">
        <v>111</v>
      </c>
      <c r="AA170" s="1" t="s">
        <v>56</v>
      </c>
      <c r="AB170" s="4" t="s">
        <v>160</v>
      </c>
      <c r="AC170" s="2">
        <v>649</v>
      </c>
      <c r="AD170" s="2"/>
      <c r="AE170" s="2">
        <v>54.9</v>
      </c>
      <c r="AF170" s="2">
        <v>123</v>
      </c>
      <c r="AG170" s="2">
        <v>5</v>
      </c>
      <c r="AH170" s="2">
        <v>0.189</v>
      </c>
      <c r="AI170" s="2"/>
      <c r="AJ170" s="2"/>
      <c r="AK170" s="2">
        <v>483</v>
      </c>
      <c r="AL170" s="2">
        <v>762</v>
      </c>
      <c r="AN170" s="5" t="s">
        <v>113</v>
      </c>
      <c r="AO170" s="7" t="s">
        <v>114</v>
      </c>
    </row>
    <row r="171" spans="2:41" ht="60" x14ac:dyDescent="0.25">
      <c r="B171" s="8" t="s">
        <v>103</v>
      </c>
      <c r="C171" s="1" t="s">
        <v>104</v>
      </c>
      <c r="D171" s="1" t="s">
        <v>105</v>
      </c>
      <c r="E171" s="1" t="s">
        <v>106</v>
      </c>
      <c r="F171" s="5" t="s">
        <v>107</v>
      </c>
      <c r="I171" s="1">
        <v>2010</v>
      </c>
      <c r="J171" s="1" t="s">
        <v>48</v>
      </c>
      <c r="K171" s="1" t="s">
        <v>49</v>
      </c>
      <c r="L171" s="1" t="s">
        <v>115</v>
      </c>
      <c r="M171" s="1" t="s">
        <v>157</v>
      </c>
      <c r="N171" t="s">
        <v>51</v>
      </c>
      <c r="O171" s="1" t="s">
        <v>52</v>
      </c>
      <c r="P171" s="1">
        <v>28</v>
      </c>
      <c r="Q171" s="1" t="s">
        <v>159</v>
      </c>
      <c r="S171" s="1" t="s">
        <v>109</v>
      </c>
      <c r="Y171" s="1" t="s">
        <v>110</v>
      </c>
      <c r="Z171" s="1" t="s">
        <v>111</v>
      </c>
      <c r="AA171" s="1" t="s">
        <v>56</v>
      </c>
      <c r="AB171" s="4" t="s">
        <v>160</v>
      </c>
      <c r="AC171" s="2">
        <v>299</v>
      </c>
      <c r="AD171" s="2"/>
      <c r="AE171" s="2">
        <v>81.900000000000006</v>
      </c>
      <c r="AF171" s="2">
        <v>142</v>
      </c>
      <c r="AG171" s="2">
        <v>3</v>
      </c>
      <c r="AH171" s="2">
        <v>0.47499999999999998</v>
      </c>
      <c r="AI171" s="2"/>
      <c r="AJ171" s="2"/>
      <c r="AK171" s="2">
        <v>178</v>
      </c>
      <c r="AL171" s="2">
        <v>455</v>
      </c>
      <c r="AN171" s="5" t="s">
        <v>113</v>
      </c>
      <c r="AO171" s="7" t="s">
        <v>114</v>
      </c>
    </row>
    <row r="172" spans="2:41" ht="60" x14ac:dyDescent="0.25">
      <c r="B172" s="8" t="s">
        <v>103</v>
      </c>
      <c r="C172" s="1" t="s">
        <v>104</v>
      </c>
      <c r="D172" s="1" t="s">
        <v>105</v>
      </c>
      <c r="E172" s="1" t="s">
        <v>106</v>
      </c>
      <c r="F172" s="5" t="s">
        <v>107</v>
      </c>
      <c r="I172" s="1">
        <v>2010</v>
      </c>
      <c r="J172" s="1" t="s">
        <v>48</v>
      </c>
      <c r="K172" s="1" t="s">
        <v>49</v>
      </c>
      <c r="L172" s="1" t="s">
        <v>115</v>
      </c>
      <c r="M172" s="1" t="s">
        <v>157</v>
      </c>
      <c r="N172" t="s">
        <v>94</v>
      </c>
      <c r="O172" s="1" t="s">
        <v>52</v>
      </c>
      <c r="P172" s="1">
        <v>28</v>
      </c>
      <c r="Q172" s="1" t="s">
        <v>159</v>
      </c>
      <c r="S172" s="1" t="s">
        <v>109</v>
      </c>
      <c r="Y172" s="1" t="s">
        <v>110</v>
      </c>
      <c r="Z172" s="1" t="s">
        <v>111</v>
      </c>
      <c r="AA172" s="1" t="s">
        <v>56</v>
      </c>
      <c r="AB172" s="4" t="s">
        <v>160</v>
      </c>
      <c r="AC172" s="2">
        <v>685</v>
      </c>
      <c r="AD172" s="2"/>
      <c r="AE172" s="2">
        <v>111</v>
      </c>
      <c r="AF172" s="2">
        <v>248</v>
      </c>
      <c r="AG172" s="2">
        <v>5</v>
      </c>
      <c r="AH172" s="2">
        <v>0.36199999999999999</v>
      </c>
      <c r="AI172" s="2"/>
      <c r="AJ172" s="2"/>
      <c r="AK172" s="2">
        <v>362</v>
      </c>
      <c r="AL172" s="2">
        <v>893</v>
      </c>
      <c r="AN172" s="5" t="s">
        <v>113</v>
      </c>
      <c r="AO172" s="7" t="s">
        <v>114</v>
      </c>
    </row>
    <row r="173" spans="2:41" ht="60" x14ac:dyDescent="0.25">
      <c r="B173" s="8" t="s">
        <v>103</v>
      </c>
      <c r="C173" s="1" t="s">
        <v>104</v>
      </c>
      <c r="D173" s="1" t="s">
        <v>105</v>
      </c>
      <c r="E173" s="1" t="s">
        <v>106</v>
      </c>
      <c r="F173" s="5" t="s">
        <v>107</v>
      </c>
      <c r="I173" s="1">
        <v>2010</v>
      </c>
      <c r="J173" s="1" t="s">
        <v>48</v>
      </c>
      <c r="K173" s="1" t="s">
        <v>49</v>
      </c>
      <c r="L173" s="1" t="s">
        <v>115</v>
      </c>
      <c r="M173" s="1" t="s">
        <v>158</v>
      </c>
      <c r="N173" t="s">
        <v>51</v>
      </c>
      <c r="O173" s="1" t="s">
        <v>52</v>
      </c>
      <c r="P173" s="1">
        <v>28</v>
      </c>
      <c r="Q173" s="1" t="s">
        <v>159</v>
      </c>
      <c r="S173" s="1" t="s">
        <v>109</v>
      </c>
      <c r="Y173" s="1" t="s">
        <v>110</v>
      </c>
      <c r="Z173" s="1" t="s">
        <v>111</v>
      </c>
      <c r="AA173" s="1" t="s">
        <v>56</v>
      </c>
      <c r="AB173" s="4" t="s">
        <v>160</v>
      </c>
      <c r="AC173" s="2">
        <v>1012</v>
      </c>
      <c r="AD173" s="2"/>
      <c r="AE173" s="2">
        <v>102</v>
      </c>
      <c r="AF173" s="2">
        <v>229</v>
      </c>
      <c r="AG173" s="2">
        <v>5</v>
      </c>
      <c r="AH173" s="2">
        <v>0.22600000000000001</v>
      </c>
      <c r="AI173" s="2"/>
      <c r="AJ173" s="2"/>
      <c r="AK173" s="2">
        <v>616</v>
      </c>
      <c r="AL173" s="2">
        <v>1196</v>
      </c>
      <c r="AN173" s="5" t="s">
        <v>113</v>
      </c>
      <c r="AO173" s="7" t="s">
        <v>114</v>
      </c>
    </row>
    <row r="174" spans="2:41" ht="60" x14ac:dyDescent="0.25">
      <c r="B174" s="8" t="s">
        <v>103</v>
      </c>
      <c r="C174" s="1" t="s">
        <v>104</v>
      </c>
      <c r="D174" s="1" t="s">
        <v>105</v>
      </c>
      <c r="E174" s="1" t="s">
        <v>106</v>
      </c>
      <c r="F174" s="5" t="s">
        <v>107</v>
      </c>
      <c r="I174" s="1">
        <v>2010</v>
      </c>
      <c r="J174" s="1" t="s">
        <v>48</v>
      </c>
      <c r="K174" s="1" t="s">
        <v>49</v>
      </c>
      <c r="L174" s="1" t="s">
        <v>115</v>
      </c>
      <c r="M174" s="1" t="s">
        <v>158</v>
      </c>
      <c r="N174" t="s">
        <v>94</v>
      </c>
      <c r="O174" s="1" t="s">
        <v>52</v>
      </c>
      <c r="P174" s="1">
        <v>28</v>
      </c>
      <c r="Q174" s="1" t="s">
        <v>159</v>
      </c>
      <c r="S174" s="1" t="s">
        <v>109</v>
      </c>
      <c r="Y174" s="1" t="s">
        <v>110</v>
      </c>
      <c r="Z174" s="1" t="s">
        <v>111</v>
      </c>
      <c r="AA174" s="1" t="s">
        <v>56</v>
      </c>
      <c r="AB174" s="4" t="s">
        <v>160</v>
      </c>
      <c r="AC174" s="2">
        <v>954</v>
      </c>
      <c r="AD174" s="2"/>
      <c r="AE174" s="2">
        <v>38.200000000000003</v>
      </c>
      <c r="AF174" s="2">
        <v>85.5</v>
      </c>
      <c r="AG174" s="2">
        <v>5</v>
      </c>
      <c r="AH174" s="2">
        <v>8.9599999999999999E-2</v>
      </c>
      <c r="AI174" s="2"/>
      <c r="AJ174" s="2"/>
      <c r="AK174" s="2">
        <v>820</v>
      </c>
      <c r="AL174" s="2">
        <v>1044</v>
      </c>
      <c r="AN174" s="5" t="s">
        <v>113</v>
      </c>
      <c r="AO174" s="7" t="s">
        <v>114</v>
      </c>
    </row>
    <row r="175" spans="2:41" ht="60" x14ac:dyDescent="0.25">
      <c r="B175" s="8" t="s">
        <v>103</v>
      </c>
      <c r="C175" s="1" t="s">
        <v>104</v>
      </c>
      <c r="D175" s="1" t="s">
        <v>105</v>
      </c>
      <c r="E175" s="1" t="s">
        <v>106</v>
      </c>
      <c r="F175" s="5" t="s">
        <v>107</v>
      </c>
      <c r="I175" s="1">
        <v>2010</v>
      </c>
      <c r="J175" s="1" t="s">
        <v>48</v>
      </c>
      <c r="K175" s="1" t="s">
        <v>49</v>
      </c>
      <c r="L175" s="1" t="s">
        <v>115</v>
      </c>
      <c r="M175" s="1" t="s">
        <v>117</v>
      </c>
      <c r="N175" t="s">
        <v>51</v>
      </c>
      <c r="O175" s="1" t="s">
        <v>52</v>
      </c>
      <c r="P175" s="1">
        <v>28</v>
      </c>
      <c r="Q175" s="1" t="s">
        <v>159</v>
      </c>
      <c r="S175" s="1" t="s">
        <v>109</v>
      </c>
      <c r="Y175" s="1" t="s">
        <v>110</v>
      </c>
      <c r="Z175" s="1" t="s">
        <v>111</v>
      </c>
      <c r="AA175" s="1" t="s">
        <v>56</v>
      </c>
      <c r="AB175" s="4" t="s">
        <v>160</v>
      </c>
      <c r="AC175" s="2">
        <v>748</v>
      </c>
      <c r="AD175" s="2"/>
      <c r="AE175" s="2">
        <v>151</v>
      </c>
      <c r="AF175" s="2">
        <v>338</v>
      </c>
      <c r="AG175" s="2">
        <v>5</v>
      </c>
      <c r="AH175" s="2">
        <v>0.45200000000000001</v>
      </c>
      <c r="AI175" s="2"/>
      <c r="AJ175" s="2"/>
      <c r="AK175" s="2">
        <v>187</v>
      </c>
      <c r="AL175" s="2">
        <v>977</v>
      </c>
      <c r="AN175" s="5" t="s">
        <v>113</v>
      </c>
      <c r="AO175" s="7" t="s">
        <v>114</v>
      </c>
    </row>
    <row r="176" spans="2:41" ht="60" x14ac:dyDescent="0.25">
      <c r="B176" s="8" t="s">
        <v>103</v>
      </c>
      <c r="C176" s="1" t="s">
        <v>104</v>
      </c>
      <c r="D176" s="1" t="s">
        <v>105</v>
      </c>
      <c r="E176" s="1" t="s">
        <v>106</v>
      </c>
      <c r="F176" s="5" t="s">
        <v>107</v>
      </c>
      <c r="I176" s="1">
        <v>2010</v>
      </c>
      <c r="J176" s="1" t="s">
        <v>48</v>
      </c>
      <c r="K176" s="1" t="s">
        <v>49</v>
      </c>
      <c r="L176" s="1" t="s">
        <v>115</v>
      </c>
      <c r="M176" s="1" t="s">
        <v>117</v>
      </c>
      <c r="N176" t="s">
        <v>94</v>
      </c>
      <c r="O176" s="1" t="s">
        <v>52</v>
      </c>
      <c r="P176" s="1">
        <v>28</v>
      </c>
      <c r="Q176" s="1" t="s">
        <v>159</v>
      </c>
      <c r="S176" s="1" t="s">
        <v>109</v>
      </c>
      <c r="Y176" s="1" t="s">
        <v>110</v>
      </c>
      <c r="Z176" s="1" t="s">
        <v>111</v>
      </c>
      <c r="AA176" s="1" t="s">
        <v>56</v>
      </c>
      <c r="AB176" s="4" t="s">
        <v>160</v>
      </c>
      <c r="AC176" s="2">
        <v>933</v>
      </c>
      <c r="AD176" s="2"/>
      <c r="AE176" s="2">
        <v>23</v>
      </c>
      <c r="AF176" s="2">
        <v>51.4</v>
      </c>
      <c r="AG176" s="2">
        <v>5</v>
      </c>
      <c r="AH176" s="2">
        <v>5.5100000000000003E-2</v>
      </c>
      <c r="AI176" s="2"/>
      <c r="AJ176" s="2"/>
      <c r="AK176" s="2">
        <v>846</v>
      </c>
      <c r="AL176" s="2">
        <v>973</v>
      </c>
      <c r="AN176" s="5" t="s">
        <v>113</v>
      </c>
      <c r="AO176" s="7" t="s">
        <v>114</v>
      </c>
    </row>
    <row r="177" spans="2:41" ht="60" x14ac:dyDescent="0.25">
      <c r="B177" s="8" t="s">
        <v>103</v>
      </c>
      <c r="C177" s="1" t="s">
        <v>104</v>
      </c>
      <c r="D177" s="1" t="s">
        <v>105</v>
      </c>
      <c r="E177" s="1" t="s">
        <v>106</v>
      </c>
      <c r="F177" s="5" t="s">
        <v>107</v>
      </c>
      <c r="I177" s="1">
        <v>2010</v>
      </c>
      <c r="J177" s="1" t="s">
        <v>48</v>
      </c>
      <c r="K177" s="1" t="s">
        <v>49</v>
      </c>
      <c r="L177" s="1" t="s">
        <v>115</v>
      </c>
      <c r="M177" s="1" t="s">
        <v>118</v>
      </c>
      <c r="N177" t="s">
        <v>94</v>
      </c>
      <c r="O177" s="1" t="s">
        <v>52</v>
      </c>
      <c r="P177" s="1">
        <v>28</v>
      </c>
      <c r="Q177" s="1" t="s">
        <v>159</v>
      </c>
      <c r="S177" s="1" t="s">
        <v>109</v>
      </c>
      <c r="Y177" s="1" t="s">
        <v>110</v>
      </c>
      <c r="Z177" s="1" t="s">
        <v>111</v>
      </c>
      <c r="AA177" s="1" t="s">
        <v>56</v>
      </c>
      <c r="AB177" s="4" t="s">
        <v>160</v>
      </c>
      <c r="AC177" s="2">
        <v>1035</v>
      </c>
      <c r="AD177" s="2"/>
      <c r="AE177" s="2">
        <v>30.7</v>
      </c>
      <c r="AF177" s="2">
        <v>68.599999999999994</v>
      </c>
      <c r="AG177" s="2">
        <v>5</v>
      </c>
      <c r="AH177" s="2">
        <v>6.6299999999999998E-2</v>
      </c>
      <c r="AI177" s="2"/>
      <c r="AJ177" s="2"/>
      <c r="AK177" s="2">
        <v>925</v>
      </c>
      <c r="AL177" s="2">
        <v>1100</v>
      </c>
      <c r="AN177" s="5" t="s">
        <v>113</v>
      </c>
      <c r="AO177" s="7" t="s">
        <v>114</v>
      </c>
    </row>
    <row r="178" spans="2:41" ht="60" x14ac:dyDescent="0.25">
      <c r="B178" s="8" t="s">
        <v>103</v>
      </c>
      <c r="C178" s="1" t="s">
        <v>104</v>
      </c>
      <c r="D178" s="1" t="s">
        <v>105</v>
      </c>
      <c r="E178" s="1" t="s">
        <v>106</v>
      </c>
      <c r="F178" s="5" t="s">
        <v>107</v>
      </c>
      <c r="I178" s="1">
        <v>2010</v>
      </c>
      <c r="J178" s="1" t="s">
        <v>48</v>
      </c>
      <c r="K178" s="1" t="s">
        <v>49</v>
      </c>
      <c r="L178" s="1" t="s">
        <v>115</v>
      </c>
      <c r="M178" s="1" t="s">
        <v>119</v>
      </c>
      <c r="N178" t="s">
        <v>51</v>
      </c>
      <c r="O178" s="1" t="s">
        <v>52</v>
      </c>
      <c r="P178" s="1">
        <v>28</v>
      </c>
      <c r="Q178" s="1" t="s">
        <v>159</v>
      </c>
      <c r="S178" s="1" t="s">
        <v>109</v>
      </c>
      <c r="Y178" s="1" t="s">
        <v>110</v>
      </c>
      <c r="Z178" s="1" t="s">
        <v>111</v>
      </c>
      <c r="AA178" s="1" t="s">
        <v>56</v>
      </c>
      <c r="AB178" s="4" t="s">
        <v>160</v>
      </c>
      <c r="AC178" s="2">
        <v>635</v>
      </c>
      <c r="AD178" s="2"/>
      <c r="AE178" s="2">
        <v>62.6</v>
      </c>
      <c r="AF178" s="2">
        <v>140</v>
      </c>
      <c r="AG178" s="2">
        <v>5</v>
      </c>
      <c r="AH178" s="2">
        <v>0.22</v>
      </c>
      <c r="AI178" s="2"/>
      <c r="AJ178" s="2"/>
      <c r="AK178" s="2">
        <v>485</v>
      </c>
      <c r="AL178" s="2">
        <v>854</v>
      </c>
      <c r="AN178" s="5" t="s">
        <v>113</v>
      </c>
      <c r="AO178" s="7" t="s">
        <v>114</v>
      </c>
    </row>
    <row r="179" spans="2:41" ht="60" x14ac:dyDescent="0.25">
      <c r="B179" s="8" t="s">
        <v>103</v>
      </c>
      <c r="C179" s="1" t="s">
        <v>104</v>
      </c>
      <c r="D179" s="1" t="s">
        <v>105</v>
      </c>
      <c r="E179" s="1" t="s">
        <v>106</v>
      </c>
      <c r="F179" s="5" t="s">
        <v>107</v>
      </c>
      <c r="I179" s="1">
        <v>2010</v>
      </c>
      <c r="J179" s="1" t="s">
        <v>48</v>
      </c>
      <c r="K179" s="1" t="s">
        <v>49</v>
      </c>
      <c r="L179" s="1" t="s">
        <v>115</v>
      </c>
      <c r="M179" s="1" t="s">
        <v>119</v>
      </c>
      <c r="N179" t="s">
        <v>94</v>
      </c>
      <c r="O179" s="1" t="s">
        <v>52</v>
      </c>
      <c r="P179" s="1">
        <v>28</v>
      </c>
      <c r="Q179" s="1" t="s">
        <v>159</v>
      </c>
      <c r="S179" s="1" t="s">
        <v>109</v>
      </c>
      <c r="Y179" s="1" t="s">
        <v>110</v>
      </c>
      <c r="Z179" s="1" t="s">
        <v>111</v>
      </c>
      <c r="AA179" s="1" t="s">
        <v>56</v>
      </c>
      <c r="AB179" s="4" t="s">
        <v>160</v>
      </c>
      <c r="AC179" s="2">
        <v>402</v>
      </c>
      <c r="AD179" s="2"/>
      <c r="AE179" s="2">
        <v>125</v>
      </c>
      <c r="AF179" s="2">
        <v>250</v>
      </c>
      <c r="AG179" s="2">
        <v>4</v>
      </c>
      <c r="AH179" s="2">
        <v>0.62</v>
      </c>
      <c r="AI179" s="2"/>
      <c r="AJ179" s="2"/>
      <c r="AK179" s="2">
        <v>91</v>
      </c>
      <c r="AL179" s="2">
        <v>701</v>
      </c>
      <c r="AN179" s="5" t="s">
        <v>113</v>
      </c>
      <c r="AO179" s="7" t="s">
        <v>114</v>
      </c>
    </row>
    <row r="180" spans="2:41" ht="60" x14ac:dyDescent="0.25">
      <c r="B180" s="8" t="s">
        <v>103</v>
      </c>
      <c r="C180" s="1" t="s">
        <v>104</v>
      </c>
      <c r="D180" s="1" t="s">
        <v>105</v>
      </c>
      <c r="E180" s="1" t="s">
        <v>106</v>
      </c>
      <c r="F180" s="5" t="s">
        <v>107</v>
      </c>
      <c r="I180" s="1">
        <v>2010</v>
      </c>
      <c r="J180" s="1" t="s">
        <v>48</v>
      </c>
      <c r="K180" s="1" t="s">
        <v>49</v>
      </c>
      <c r="L180" s="1" t="s">
        <v>115</v>
      </c>
      <c r="M180" s="1" t="s">
        <v>120</v>
      </c>
      <c r="N180" t="s">
        <v>51</v>
      </c>
      <c r="O180" s="1" t="s">
        <v>52</v>
      </c>
      <c r="P180" s="1">
        <v>28</v>
      </c>
      <c r="Q180" s="1" t="s">
        <v>159</v>
      </c>
      <c r="S180" s="1" t="s">
        <v>109</v>
      </c>
      <c r="Y180" s="1" t="s">
        <v>110</v>
      </c>
      <c r="Z180" s="1" t="s">
        <v>111</v>
      </c>
      <c r="AA180" s="1" t="s">
        <v>56</v>
      </c>
      <c r="AB180" s="4" t="s">
        <v>160</v>
      </c>
      <c r="AC180" s="2">
        <v>674</v>
      </c>
      <c r="AD180" s="2"/>
      <c r="AE180" s="2">
        <v>163</v>
      </c>
      <c r="AF180" s="2">
        <v>364</v>
      </c>
      <c r="AG180" s="2">
        <v>5</v>
      </c>
      <c r="AH180" s="2">
        <v>0.53900000000000003</v>
      </c>
      <c r="AI180" s="2"/>
      <c r="AJ180" s="2"/>
      <c r="AK180" s="2">
        <v>152</v>
      </c>
      <c r="AL180" s="2">
        <v>1027</v>
      </c>
      <c r="AN180" s="5" t="s">
        <v>113</v>
      </c>
      <c r="AO180" s="7" t="s">
        <v>114</v>
      </c>
    </row>
    <row r="181" spans="2:41" ht="60" x14ac:dyDescent="0.25">
      <c r="B181" s="8" t="s">
        <v>103</v>
      </c>
      <c r="C181" s="1" t="s">
        <v>104</v>
      </c>
      <c r="D181" s="1" t="s">
        <v>105</v>
      </c>
      <c r="E181" s="1" t="s">
        <v>106</v>
      </c>
      <c r="F181" s="5" t="s">
        <v>107</v>
      </c>
      <c r="I181" s="1">
        <v>2010</v>
      </c>
      <c r="J181" s="1" t="s">
        <v>48</v>
      </c>
      <c r="K181" s="1" t="s">
        <v>49</v>
      </c>
      <c r="L181" s="1" t="s">
        <v>115</v>
      </c>
      <c r="M181" s="1" t="s">
        <v>120</v>
      </c>
      <c r="N181" t="s">
        <v>94</v>
      </c>
      <c r="O181" s="1" t="s">
        <v>52</v>
      </c>
      <c r="P181" s="1">
        <v>28</v>
      </c>
      <c r="Q181" s="1" t="s">
        <v>159</v>
      </c>
      <c r="S181" s="1" t="s">
        <v>109</v>
      </c>
      <c r="Y181" s="1" t="s">
        <v>110</v>
      </c>
      <c r="Z181" s="1" t="s">
        <v>111</v>
      </c>
      <c r="AA181" s="1" t="s">
        <v>56</v>
      </c>
      <c r="AB181" s="4" t="s">
        <v>160</v>
      </c>
      <c r="AC181" s="2">
        <v>462</v>
      </c>
      <c r="AD181" s="2"/>
      <c r="AE181" s="2">
        <v>53.5</v>
      </c>
      <c r="AF181" s="2">
        <v>107</v>
      </c>
      <c r="AG181" s="2">
        <v>4</v>
      </c>
      <c r="AH181" s="2">
        <v>0.23200000000000001</v>
      </c>
      <c r="AI181" s="2"/>
      <c r="AJ181" s="2"/>
      <c r="AK181" s="2">
        <v>373</v>
      </c>
      <c r="AL181" s="2">
        <v>610</v>
      </c>
      <c r="AN181" s="5" t="s">
        <v>113</v>
      </c>
      <c r="AO181" s="7" t="s">
        <v>114</v>
      </c>
    </row>
    <row r="182" spans="2:41" ht="60" x14ac:dyDescent="0.25">
      <c r="B182" s="8" t="s">
        <v>103</v>
      </c>
      <c r="C182" s="1" t="s">
        <v>104</v>
      </c>
      <c r="D182" s="1" t="s">
        <v>105</v>
      </c>
      <c r="E182" s="1" t="s">
        <v>106</v>
      </c>
      <c r="F182" s="5" t="s">
        <v>107</v>
      </c>
      <c r="I182" s="1">
        <v>2010</v>
      </c>
      <c r="J182" s="1" t="s">
        <v>48</v>
      </c>
      <c r="K182" s="1" t="s">
        <v>49</v>
      </c>
      <c r="L182" s="1" t="s">
        <v>115</v>
      </c>
      <c r="M182" s="1" t="s">
        <v>121</v>
      </c>
      <c r="N182" t="s">
        <v>94</v>
      </c>
      <c r="O182" s="1" t="s">
        <v>52</v>
      </c>
      <c r="P182" s="1">
        <v>28</v>
      </c>
      <c r="Q182" s="1" t="s">
        <v>159</v>
      </c>
      <c r="S182" s="1" t="s">
        <v>109</v>
      </c>
      <c r="Y182" s="1" t="s">
        <v>110</v>
      </c>
      <c r="Z182" s="1" t="s">
        <v>111</v>
      </c>
      <c r="AA182" s="1" t="s">
        <v>56</v>
      </c>
      <c r="AB182" s="4" t="s">
        <v>160</v>
      </c>
      <c r="AC182" s="2">
        <v>1003</v>
      </c>
      <c r="AD182" s="2"/>
      <c r="AE182" s="2">
        <v>40.5</v>
      </c>
      <c r="AF182" s="2">
        <v>80.900000000000006</v>
      </c>
      <c r="AG182" s="2">
        <v>4</v>
      </c>
      <c r="AH182" s="2">
        <v>8.0699999999999994E-2</v>
      </c>
      <c r="AI182" s="2"/>
      <c r="AJ182" s="2"/>
      <c r="AK182" s="2">
        <v>884</v>
      </c>
      <c r="AL182" s="2">
        <v>1054</v>
      </c>
      <c r="AN182" s="5" t="s">
        <v>113</v>
      </c>
      <c r="AO182" s="7" t="s">
        <v>114</v>
      </c>
    </row>
    <row r="183" spans="2:41" ht="60" x14ac:dyDescent="0.25">
      <c r="B183" s="8" t="s">
        <v>103</v>
      </c>
      <c r="C183" s="1" t="s">
        <v>104</v>
      </c>
      <c r="D183" s="1" t="s">
        <v>105</v>
      </c>
      <c r="E183" s="1" t="s">
        <v>106</v>
      </c>
      <c r="F183" s="5" t="s">
        <v>107</v>
      </c>
      <c r="I183" s="1">
        <v>2010</v>
      </c>
      <c r="J183" s="1" t="s">
        <v>48</v>
      </c>
      <c r="K183" s="1" t="s">
        <v>49</v>
      </c>
      <c r="L183" s="1" t="s">
        <v>115</v>
      </c>
      <c r="M183" s="1" t="s">
        <v>122</v>
      </c>
      <c r="N183" t="s">
        <v>51</v>
      </c>
      <c r="O183" s="1" t="s">
        <v>52</v>
      </c>
      <c r="P183" s="1">
        <v>28</v>
      </c>
      <c r="Q183" s="1" t="s">
        <v>159</v>
      </c>
      <c r="S183" s="1" t="s">
        <v>109</v>
      </c>
      <c r="Y183" s="1" t="s">
        <v>110</v>
      </c>
      <c r="Z183" s="1" t="s">
        <v>111</v>
      </c>
      <c r="AA183" s="1" t="s">
        <v>56</v>
      </c>
      <c r="AB183" s="4" t="s">
        <v>160</v>
      </c>
      <c r="AC183" s="2">
        <v>612</v>
      </c>
      <c r="AD183" s="2"/>
      <c r="AE183" s="2">
        <v>69.400000000000006</v>
      </c>
      <c r="AF183" s="2">
        <v>260</v>
      </c>
      <c r="AG183" s="2">
        <v>14</v>
      </c>
      <c r="AH183" s="2">
        <v>0.42399999999999999</v>
      </c>
      <c r="AI183" s="2"/>
      <c r="AJ183" s="2"/>
      <c r="AK183" s="2">
        <v>162</v>
      </c>
      <c r="AL183" s="2">
        <v>909</v>
      </c>
      <c r="AN183" s="5" t="s">
        <v>113</v>
      </c>
      <c r="AO183" s="7" t="s">
        <v>114</v>
      </c>
    </row>
    <row r="184" spans="2:41" ht="60" x14ac:dyDescent="0.25">
      <c r="B184" s="8" t="s">
        <v>103</v>
      </c>
      <c r="C184" s="1" t="s">
        <v>104</v>
      </c>
      <c r="D184" s="1" t="s">
        <v>105</v>
      </c>
      <c r="E184" s="1" t="s">
        <v>106</v>
      </c>
      <c r="F184" s="5" t="s">
        <v>107</v>
      </c>
      <c r="I184" s="1">
        <v>2010</v>
      </c>
      <c r="J184" s="1" t="s">
        <v>48</v>
      </c>
      <c r="K184" s="1" t="s">
        <v>49</v>
      </c>
      <c r="L184" s="1" t="s">
        <v>115</v>
      </c>
      <c r="M184" s="1" t="s">
        <v>122</v>
      </c>
      <c r="N184" t="s">
        <v>94</v>
      </c>
      <c r="O184" s="1" t="s">
        <v>52</v>
      </c>
      <c r="P184" s="1">
        <v>28</v>
      </c>
      <c r="Q184" s="1" t="s">
        <v>159</v>
      </c>
      <c r="S184" s="1" t="s">
        <v>109</v>
      </c>
      <c r="Y184" s="1" t="s">
        <v>110</v>
      </c>
      <c r="Z184" s="1" t="s">
        <v>111</v>
      </c>
      <c r="AA184" s="1" t="s">
        <v>56</v>
      </c>
      <c r="AB184" s="4" t="s">
        <v>160</v>
      </c>
      <c r="AC184" s="2">
        <v>899</v>
      </c>
      <c r="AD184" s="2"/>
      <c r="AE184" s="2">
        <v>82.3</v>
      </c>
      <c r="AF184" s="2">
        <v>247</v>
      </c>
      <c r="AG184" s="2">
        <v>9</v>
      </c>
      <c r="AH184" s="2">
        <v>0.27500000000000002</v>
      </c>
      <c r="AI184" s="2"/>
      <c r="AJ184" s="2"/>
      <c r="AK184" s="2">
        <v>255</v>
      </c>
      <c r="AL184" s="2">
        <v>1035</v>
      </c>
      <c r="AN184" s="5" t="s">
        <v>113</v>
      </c>
      <c r="AO184" s="7" t="s">
        <v>114</v>
      </c>
    </row>
    <row r="185" spans="2:41" ht="60" x14ac:dyDescent="0.25">
      <c r="B185" s="8" t="s">
        <v>103</v>
      </c>
      <c r="C185" s="1" t="s">
        <v>104</v>
      </c>
      <c r="D185" s="1" t="s">
        <v>105</v>
      </c>
      <c r="E185" s="1" t="s">
        <v>106</v>
      </c>
      <c r="F185" s="5" t="s">
        <v>107</v>
      </c>
      <c r="I185" s="1">
        <v>2010</v>
      </c>
      <c r="J185" s="1" t="s">
        <v>48</v>
      </c>
      <c r="K185" s="1" t="s">
        <v>49</v>
      </c>
      <c r="L185" s="1" t="s">
        <v>115</v>
      </c>
      <c r="M185" s="1" t="s">
        <v>123</v>
      </c>
      <c r="N185" t="s">
        <v>51</v>
      </c>
      <c r="O185" s="1" t="s">
        <v>52</v>
      </c>
      <c r="P185" s="1">
        <v>28</v>
      </c>
      <c r="Q185" s="1" t="s">
        <v>159</v>
      </c>
      <c r="S185" s="1" t="s">
        <v>109</v>
      </c>
      <c r="Y185" s="1" t="s">
        <v>110</v>
      </c>
      <c r="Z185" s="1" t="s">
        <v>111</v>
      </c>
      <c r="AA185" s="1" t="s">
        <v>56</v>
      </c>
      <c r="AB185" s="4" t="s">
        <v>160</v>
      </c>
      <c r="AC185" s="2">
        <v>489</v>
      </c>
      <c r="AD185" s="2"/>
      <c r="AE185" s="2">
        <v>94.4</v>
      </c>
      <c r="AF185" s="2">
        <v>211</v>
      </c>
      <c r="AG185" s="2">
        <v>5</v>
      </c>
      <c r="AH185" s="2">
        <v>0.432</v>
      </c>
      <c r="AI185" s="2"/>
      <c r="AJ185" s="2"/>
      <c r="AK185" s="2">
        <v>126</v>
      </c>
      <c r="AL185" s="2">
        <v>645</v>
      </c>
      <c r="AN185" s="5" t="s">
        <v>113</v>
      </c>
      <c r="AO185" s="7" t="s">
        <v>114</v>
      </c>
    </row>
    <row r="186" spans="2:41" ht="60" x14ac:dyDescent="0.25">
      <c r="B186" s="8" t="s">
        <v>103</v>
      </c>
      <c r="C186" s="1" t="s">
        <v>104</v>
      </c>
      <c r="D186" s="1" t="s">
        <v>105</v>
      </c>
      <c r="E186" s="1" t="s">
        <v>106</v>
      </c>
      <c r="F186" s="5" t="s">
        <v>107</v>
      </c>
      <c r="I186" s="1">
        <v>2010</v>
      </c>
      <c r="J186" s="1" t="s">
        <v>48</v>
      </c>
      <c r="K186" s="1" t="s">
        <v>49</v>
      </c>
      <c r="L186" s="1" t="s">
        <v>115</v>
      </c>
      <c r="M186" s="1" t="s">
        <v>123</v>
      </c>
      <c r="N186" t="s">
        <v>94</v>
      </c>
      <c r="O186" s="1" t="s">
        <v>52</v>
      </c>
      <c r="P186" s="1">
        <v>28</v>
      </c>
      <c r="Q186" s="1" t="s">
        <v>159</v>
      </c>
      <c r="S186" s="1" t="s">
        <v>109</v>
      </c>
      <c r="Y186" s="1" t="s">
        <v>110</v>
      </c>
      <c r="Z186" s="1" t="s">
        <v>111</v>
      </c>
      <c r="AA186" s="1" t="s">
        <v>56</v>
      </c>
      <c r="AB186" s="4" t="s">
        <v>160</v>
      </c>
      <c r="AC186" s="2">
        <v>525</v>
      </c>
      <c r="AD186" s="2"/>
      <c r="AE186" s="2">
        <v>175</v>
      </c>
      <c r="AF186" s="2">
        <v>392</v>
      </c>
      <c r="AG186" s="2">
        <v>5</v>
      </c>
      <c r="AH186" s="2">
        <v>0.747</v>
      </c>
      <c r="AI186" s="2"/>
      <c r="AJ186" s="2"/>
      <c r="AK186" s="2">
        <v>134</v>
      </c>
      <c r="AL186" s="2">
        <v>947</v>
      </c>
      <c r="AN186" s="5" t="s">
        <v>113</v>
      </c>
      <c r="AO186" s="7" t="s">
        <v>114</v>
      </c>
    </row>
    <row r="187" spans="2:41" ht="60" x14ac:dyDescent="0.25">
      <c r="B187" s="8" t="s">
        <v>103</v>
      </c>
      <c r="C187" s="1" t="s">
        <v>104</v>
      </c>
      <c r="D187" s="1" t="s">
        <v>105</v>
      </c>
      <c r="E187" s="1" t="s">
        <v>106</v>
      </c>
      <c r="F187" s="5" t="s">
        <v>107</v>
      </c>
      <c r="I187" s="1">
        <v>2010</v>
      </c>
      <c r="J187" s="1" t="s">
        <v>48</v>
      </c>
      <c r="K187" s="1" t="s">
        <v>49</v>
      </c>
      <c r="L187" s="1" t="s">
        <v>115</v>
      </c>
      <c r="M187" s="1" t="s">
        <v>124</v>
      </c>
      <c r="N187" t="s">
        <v>51</v>
      </c>
      <c r="O187" s="1" t="s">
        <v>52</v>
      </c>
      <c r="P187" s="1">
        <v>28</v>
      </c>
      <c r="Q187" s="1" t="s">
        <v>159</v>
      </c>
      <c r="S187" s="1" t="s">
        <v>109</v>
      </c>
      <c r="Y187" s="1" t="s">
        <v>110</v>
      </c>
      <c r="Z187" s="1" t="s">
        <v>111</v>
      </c>
      <c r="AA187" s="1" t="s">
        <v>56</v>
      </c>
      <c r="AB187" s="4" t="s">
        <v>160</v>
      </c>
      <c r="AC187" s="2">
        <v>334</v>
      </c>
      <c r="AD187" s="2"/>
      <c r="AE187" s="2">
        <v>96</v>
      </c>
      <c r="AF187" s="2">
        <v>166</v>
      </c>
      <c r="AG187" s="2">
        <v>3</v>
      </c>
      <c r="AH187" s="2">
        <v>0.497</v>
      </c>
      <c r="AI187" s="2"/>
      <c r="AJ187" s="2"/>
      <c r="AK187" s="2">
        <v>174</v>
      </c>
      <c r="AL187" s="2">
        <v>506</v>
      </c>
      <c r="AN187" s="5" t="s">
        <v>113</v>
      </c>
      <c r="AO187" s="7" t="s">
        <v>114</v>
      </c>
    </row>
    <row r="188" spans="2:41" ht="60" x14ac:dyDescent="0.25">
      <c r="B188" s="8" t="s">
        <v>103</v>
      </c>
      <c r="C188" s="1" t="s">
        <v>104</v>
      </c>
      <c r="D188" s="1" t="s">
        <v>105</v>
      </c>
      <c r="E188" s="1" t="s">
        <v>106</v>
      </c>
      <c r="F188" s="5" t="s">
        <v>107</v>
      </c>
      <c r="I188" s="1">
        <v>2010</v>
      </c>
      <c r="J188" s="1" t="s">
        <v>48</v>
      </c>
      <c r="K188" s="1" t="s">
        <v>49</v>
      </c>
      <c r="L188" s="1" t="s">
        <v>115</v>
      </c>
      <c r="M188" s="1" t="s">
        <v>124</v>
      </c>
      <c r="N188" t="s">
        <v>94</v>
      </c>
      <c r="O188" s="1" t="s">
        <v>52</v>
      </c>
      <c r="P188" s="1">
        <v>28</v>
      </c>
      <c r="Q188" s="1" t="s">
        <v>159</v>
      </c>
      <c r="S188" s="1" t="s">
        <v>109</v>
      </c>
      <c r="Y188" s="1" t="s">
        <v>110</v>
      </c>
      <c r="Z188" s="1" t="s">
        <v>111</v>
      </c>
      <c r="AA188" s="1" t="s">
        <v>56</v>
      </c>
      <c r="AB188" s="4" t="s">
        <v>160</v>
      </c>
      <c r="AC188" s="2">
        <v>1035</v>
      </c>
      <c r="AD188" s="2"/>
      <c r="AE188" s="2">
        <v>34.4</v>
      </c>
      <c r="AF188" s="2">
        <v>76.900000000000006</v>
      </c>
      <c r="AG188" s="2">
        <v>5</v>
      </c>
      <c r="AH188" s="2">
        <v>7.4300000000000005E-2</v>
      </c>
      <c r="AI188" s="2"/>
      <c r="AJ188" s="2"/>
      <c r="AK188" s="2">
        <v>901</v>
      </c>
      <c r="AL188" s="2">
        <v>1086</v>
      </c>
      <c r="AN188" s="5" t="s">
        <v>113</v>
      </c>
      <c r="AO188" s="7" t="s">
        <v>114</v>
      </c>
    </row>
    <row r="189" spans="2:41" ht="60" x14ac:dyDescent="0.25">
      <c r="B189" s="8" t="s">
        <v>103</v>
      </c>
      <c r="C189" s="1" t="s">
        <v>104</v>
      </c>
      <c r="D189" s="1" t="s">
        <v>105</v>
      </c>
      <c r="E189" s="1" t="s">
        <v>106</v>
      </c>
      <c r="F189" s="5" t="s">
        <v>107</v>
      </c>
      <c r="I189" s="1">
        <v>2010</v>
      </c>
      <c r="J189" s="1" t="s">
        <v>48</v>
      </c>
      <c r="K189" s="1" t="s">
        <v>49</v>
      </c>
      <c r="L189" s="1" t="s">
        <v>115</v>
      </c>
      <c r="M189" s="1" t="s">
        <v>125</v>
      </c>
      <c r="N189" t="s">
        <v>51</v>
      </c>
      <c r="O189" s="1" t="s">
        <v>52</v>
      </c>
      <c r="P189" s="1">
        <v>28</v>
      </c>
      <c r="Q189" s="1" t="s">
        <v>159</v>
      </c>
      <c r="S189" s="1" t="s">
        <v>109</v>
      </c>
      <c r="Y189" s="1" t="s">
        <v>110</v>
      </c>
      <c r="Z189" s="1" t="s">
        <v>111</v>
      </c>
      <c r="AA189" s="1" t="s">
        <v>56</v>
      </c>
      <c r="AB189" s="4" t="s">
        <v>160</v>
      </c>
      <c r="AC189" s="2">
        <v>933</v>
      </c>
      <c r="AD189" s="2"/>
      <c r="AE189" s="2">
        <v>98.2</v>
      </c>
      <c r="AF189" s="2">
        <v>220</v>
      </c>
      <c r="AG189" s="2">
        <v>5</v>
      </c>
      <c r="AH189" s="2">
        <v>0.23499999999999999</v>
      </c>
      <c r="AI189" s="2"/>
      <c r="AJ189" s="2"/>
      <c r="AK189" s="2">
        <v>665</v>
      </c>
      <c r="AL189" s="2">
        <v>1126</v>
      </c>
      <c r="AN189" s="5" t="s">
        <v>113</v>
      </c>
      <c r="AO189" s="7" t="s">
        <v>114</v>
      </c>
    </row>
    <row r="190" spans="2:41" ht="60" x14ac:dyDescent="0.25">
      <c r="B190" s="8" t="s">
        <v>103</v>
      </c>
      <c r="C190" s="1" t="s">
        <v>104</v>
      </c>
      <c r="D190" s="1" t="s">
        <v>105</v>
      </c>
      <c r="E190" s="1" t="s">
        <v>106</v>
      </c>
      <c r="F190" s="5" t="s">
        <v>107</v>
      </c>
      <c r="I190" s="1">
        <v>2010</v>
      </c>
      <c r="J190" s="1" t="s">
        <v>48</v>
      </c>
      <c r="K190" s="1" t="s">
        <v>49</v>
      </c>
      <c r="L190" s="1" t="s">
        <v>115</v>
      </c>
      <c r="M190" s="1" t="s">
        <v>125</v>
      </c>
      <c r="N190" t="s">
        <v>94</v>
      </c>
      <c r="O190" s="1" t="s">
        <v>52</v>
      </c>
      <c r="P190" s="1">
        <v>28</v>
      </c>
      <c r="Q190" s="1" t="s">
        <v>159</v>
      </c>
      <c r="S190" s="1" t="s">
        <v>109</v>
      </c>
      <c r="Y190" s="1" t="s">
        <v>110</v>
      </c>
      <c r="Z190" s="1" t="s">
        <v>111</v>
      </c>
      <c r="AA190" s="1" t="s">
        <v>56</v>
      </c>
      <c r="AB190" s="4" t="s">
        <v>160</v>
      </c>
      <c r="AC190" s="2">
        <v>910</v>
      </c>
      <c r="AD190" s="2"/>
      <c r="AE190" s="2">
        <v>31.5</v>
      </c>
      <c r="AF190" s="2">
        <v>70.400000000000006</v>
      </c>
      <c r="AG190" s="2">
        <v>5</v>
      </c>
      <c r="AH190" s="2">
        <v>7.7399999999999997E-2</v>
      </c>
      <c r="AI190" s="2"/>
      <c r="AJ190" s="2"/>
      <c r="AK190" s="2">
        <v>854</v>
      </c>
      <c r="AL190" s="2">
        <v>1012</v>
      </c>
      <c r="AN190" s="5" t="s">
        <v>113</v>
      </c>
      <c r="AO190" s="7" t="s">
        <v>114</v>
      </c>
    </row>
    <row r="191" spans="2:41" ht="60" x14ac:dyDescent="0.25">
      <c r="B191" s="8" t="s">
        <v>103</v>
      </c>
      <c r="C191" s="1" t="s">
        <v>104</v>
      </c>
      <c r="D191" s="1" t="s">
        <v>105</v>
      </c>
      <c r="E191" s="1" t="s">
        <v>106</v>
      </c>
      <c r="F191" s="5" t="s">
        <v>107</v>
      </c>
      <c r="I191" s="1">
        <v>2010</v>
      </c>
      <c r="J191" s="1" t="s">
        <v>48</v>
      </c>
      <c r="K191" s="1" t="s">
        <v>49</v>
      </c>
      <c r="L191" s="1" t="s">
        <v>115</v>
      </c>
      <c r="M191" s="1" t="s">
        <v>126</v>
      </c>
      <c r="N191" t="s">
        <v>51</v>
      </c>
      <c r="O191" s="1" t="s">
        <v>52</v>
      </c>
      <c r="P191" s="1">
        <v>28</v>
      </c>
      <c r="Q191" s="1" t="s">
        <v>159</v>
      </c>
      <c r="S191" s="1" t="s">
        <v>109</v>
      </c>
      <c r="Y191" s="1" t="s">
        <v>110</v>
      </c>
      <c r="Z191" s="1" t="s">
        <v>111</v>
      </c>
      <c r="AA191" s="1" t="s">
        <v>56</v>
      </c>
      <c r="AB191" s="4" t="s">
        <v>160</v>
      </c>
      <c r="AC191" s="2">
        <v>719</v>
      </c>
      <c r="AD191" s="2"/>
      <c r="AE191" s="2">
        <v>85.6</v>
      </c>
      <c r="AF191" s="2">
        <v>171</v>
      </c>
      <c r="AG191" s="2">
        <v>4</v>
      </c>
      <c r="AH191" s="2">
        <v>0.23799999999999999</v>
      </c>
      <c r="AI191" s="2"/>
      <c r="AJ191" s="2"/>
      <c r="AK191" s="2">
        <v>568</v>
      </c>
      <c r="AL191" s="2">
        <v>888</v>
      </c>
      <c r="AN191" s="5" t="s">
        <v>113</v>
      </c>
      <c r="AO191" s="7" t="s">
        <v>114</v>
      </c>
    </row>
    <row r="192" spans="2:41" ht="60" x14ac:dyDescent="0.25">
      <c r="B192" s="8" t="s">
        <v>103</v>
      </c>
      <c r="C192" s="1" t="s">
        <v>104</v>
      </c>
      <c r="D192" s="1" t="s">
        <v>105</v>
      </c>
      <c r="E192" s="1" t="s">
        <v>106</v>
      </c>
      <c r="F192" s="5" t="s">
        <v>107</v>
      </c>
      <c r="I192" s="1">
        <v>2010</v>
      </c>
      <c r="J192" s="1" t="s">
        <v>48</v>
      </c>
      <c r="K192" s="1" t="s">
        <v>49</v>
      </c>
      <c r="L192" s="1" t="s">
        <v>115</v>
      </c>
      <c r="M192" s="1" t="s">
        <v>108</v>
      </c>
      <c r="N192" t="s">
        <v>51</v>
      </c>
      <c r="O192" s="1" t="s">
        <v>52</v>
      </c>
      <c r="P192" s="1">
        <v>28</v>
      </c>
      <c r="Q192" s="1" t="s">
        <v>159</v>
      </c>
      <c r="S192" s="1" t="s">
        <v>109</v>
      </c>
      <c r="Y192" s="1" t="s">
        <v>110</v>
      </c>
      <c r="Z192" s="1" t="s">
        <v>111</v>
      </c>
      <c r="AA192" s="1" t="s">
        <v>56</v>
      </c>
      <c r="AB192" s="4" t="s">
        <v>160</v>
      </c>
      <c r="AC192" s="2">
        <v>1045</v>
      </c>
      <c r="AD192" s="2"/>
      <c r="AE192" s="2">
        <v>71.400000000000006</v>
      </c>
      <c r="AF192" s="2">
        <v>160</v>
      </c>
      <c r="AG192" s="2">
        <v>5</v>
      </c>
      <c r="AH192" s="2">
        <v>0.153</v>
      </c>
      <c r="AI192" s="2"/>
      <c r="AJ192" s="2"/>
      <c r="AK192" s="2">
        <v>792</v>
      </c>
      <c r="AL192" s="2">
        <v>1165</v>
      </c>
      <c r="AN192" s="5" t="s">
        <v>113</v>
      </c>
      <c r="AO192" s="7" t="s">
        <v>114</v>
      </c>
    </row>
    <row r="193" spans="2:41" ht="60" x14ac:dyDescent="0.25">
      <c r="B193" s="8" t="s">
        <v>103</v>
      </c>
      <c r="C193" s="1" t="s">
        <v>104</v>
      </c>
      <c r="D193" s="1" t="s">
        <v>105</v>
      </c>
      <c r="E193" s="1" t="s">
        <v>106</v>
      </c>
      <c r="F193" s="5" t="s">
        <v>107</v>
      </c>
      <c r="I193" s="1">
        <v>2010</v>
      </c>
      <c r="J193" s="1" t="s">
        <v>48</v>
      </c>
      <c r="K193" s="1" t="s">
        <v>49</v>
      </c>
      <c r="L193" s="1" t="s">
        <v>115</v>
      </c>
      <c r="M193" s="1" t="s">
        <v>108</v>
      </c>
      <c r="N193" t="s">
        <v>94</v>
      </c>
      <c r="O193" s="1" t="s">
        <v>52</v>
      </c>
      <c r="P193" s="1">
        <v>28</v>
      </c>
      <c r="Q193" s="1" t="s">
        <v>159</v>
      </c>
      <c r="S193" s="1" t="s">
        <v>109</v>
      </c>
      <c r="Y193" s="1" t="s">
        <v>110</v>
      </c>
      <c r="Z193" s="1" t="s">
        <v>111</v>
      </c>
      <c r="AA193" s="1" t="s">
        <v>56</v>
      </c>
      <c r="AB193" s="4" t="s">
        <v>160</v>
      </c>
      <c r="AC193" s="2">
        <v>624</v>
      </c>
      <c r="AD193" s="2"/>
      <c r="AE193" s="2">
        <v>131</v>
      </c>
      <c r="AF193" s="2">
        <v>293</v>
      </c>
      <c r="AG193" s="2">
        <v>5</v>
      </c>
      <c r="AH193" s="2">
        <v>0.47</v>
      </c>
      <c r="AI193" s="2"/>
      <c r="AJ193" s="2"/>
      <c r="AK193" s="2">
        <v>159</v>
      </c>
      <c r="AL193" s="2">
        <v>943</v>
      </c>
      <c r="AN193" s="5" t="s">
        <v>113</v>
      </c>
      <c r="AO193" s="7" t="s">
        <v>114</v>
      </c>
    </row>
    <row r="194" spans="2:41" ht="60" x14ac:dyDescent="0.25">
      <c r="B194" s="8" t="s">
        <v>103</v>
      </c>
      <c r="C194" s="1" t="s">
        <v>104</v>
      </c>
      <c r="D194" s="1" t="s">
        <v>105</v>
      </c>
      <c r="E194" s="1" t="s">
        <v>106</v>
      </c>
      <c r="F194" s="5" t="s">
        <v>107</v>
      </c>
      <c r="I194" s="1">
        <v>2010</v>
      </c>
      <c r="J194" s="1" t="s">
        <v>48</v>
      </c>
      <c r="K194" s="1" t="s">
        <v>49</v>
      </c>
      <c r="L194" s="1" t="s">
        <v>115</v>
      </c>
      <c r="M194" s="1" t="s">
        <v>127</v>
      </c>
      <c r="N194" t="s">
        <v>51</v>
      </c>
      <c r="O194" s="1" t="s">
        <v>52</v>
      </c>
      <c r="P194" s="1">
        <v>28</v>
      </c>
      <c r="Q194" s="1" t="s">
        <v>159</v>
      </c>
      <c r="S194" s="1" t="s">
        <v>109</v>
      </c>
      <c r="Y194" s="1" t="s">
        <v>110</v>
      </c>
      <c r="Z194" s="1" t="s">
        <v>111</v>
      </c>
      <c r="AA194" s="1" t="s">
        <v>56</v>
      </c>
      <c r="AB194" s="4" t="s">
        <v>160</v>
      </c>
      <c r="AC194" s="2">
        <v>603</v>
      </c>
      <c r="AD194" s="2"/>
      <c r="AE194" s="2">
        <v>135</v>
      </c>
      <c r="AF194" s="2">
        <v>301</v>
      </c>
      <c r="AG194" s="2">
        <v>5</v>
      </c>
      <c r="AH194" s="2">
        <v>0.499</v>
      </c>
      <c r="AI194" s="2"/>
      <c r="AJ194" s="2"/>
      <c r="AK194" s="2">
        <v>229</v>
      </c>
      <c r="AL194" s="2">
        <v>894</v>
      </c>
      <c r="AN194" s="5" t="s">
        <v>113</v>
      </c>
      <c r="AO194" s="7" t="s">
        <v>114</v>
      </c>
    </row>
    <row r="195" spans="2:41" ht="60" x14ac:dyDescent="0.25">
      <c r="B195" s="8" t="s">
        <v>103</v>
      </c>
      <c r="C195" s="1" t="s">
        <v>104</v>
      </c>
      <c r="D195" s="1" t="s">
        <v>105</v>
      </c>
      <c r="E195" s="1" t="s">
        <v>106</v>
      </c>
      <c r="F195" s="5" t="s">
        <v>107</v>
      </c>
      <c r="I195" s="1">
        <v>2010</v>
      </c>
      <c r="J195" s="1" t="s">
        <v>48</v>
      </c>
      <c r="K195" s="1" t="s">
        <v>49</v>
      </c>
      <c r="L195" s="1" t="s">
        <v>115</v>
      </c>
      <c r="M195" s="1" t="s">
        <v>127</v>
      </c>
      <c r="N195" t="s">
        <v>94</v>
      </c>
      <c r="O195" s="1" t="s">
        <v>52</v>
      </c>
      <c r="P195" s="1">
        <v>28</v>
      </c>
      <c r="Q195" s="1" t="s">
        <v>159</v>
      </c>
      <c r="S195" s="1" t="s">
        <v>109</v>
      </c>
      <c r="Y195" s="1" t="s">
        <v>110</v>
      </c>
      <c r="Z195" s="1" t="s">
        <v>111</v>
      </c>
      <c r="AA195" s="1" t="s">
        <v>56</v>
      </c>
      <c r="AB195" s="4" t="s">
        <v>160</v>
      </c>
      <c r="AC195" s="2">
        <v>643</v>
      </c>
      <c r="AD195" s="2"/>
      <c r="AE195" s="2">
        <v>37.299999999999997</v>
      </c>
      <c r="AF195" s="2">
        <v>83.3</v>
      </c>
      <c r="AG195" s="2">
        <v>5</v>
      </c>
      <c r="AH195" s="2">
        <v>0.13</v>
      </c>
      <c r="AI195" s="2"/>
      <c r="AJ195" s="2"/>
      <c r="AK195" s="2">
        <v>504</v>
      </c>
      <c r="AL195" s="2">
        <v>708</v>
      </c>
      <c r="AN195" s="5" t="s">
        <v>113</v>
      </c>
      <c r="AO195" s="7" t="s">
        <v>114</v>
      </c>
    </row>
    <row r="196" spans="2:41" ht="60" x14ac:dyDescent="0.25">
      <c r="B196" s="8" t="s">
        <v>103</v>
      </c>
      <c r="C196" s="1" t="s">
        <v>104</v>
      </c>
      <c r="D196" s="1" t="s">
        <v>105</v>
      </c>
      <c r="E196" s="1" t="s">
        <v>106</v>
      </c>
      <c r="F196" s="5" t="s">
        <v>107</v>
      </c>
      <c r="I196" s="1">
        <v>2010</v>
      </c>
      <c r="J196" s="1" t="s">
        <v>48</v>
      </c>
      <c r="K196" s="1" t="s">
        <v>49</v>
      </c>
      <c r="L196" s="1" t="s">
        <v>115</v>
      </c>
      <c r="M196" s="1" t="s">
        <v>128</v>
      </c>
      <c r="N196" t="s">
        <v>51</v>
      </c>
      <c r="O196" s="1" t="s">
        <v>52</v>
      </c>
      <c r="P196" s="1">
        <v>28</v>
      </c>
      <c r="Q196" s="1" t="s">
        <v>159</v>
      </c>
      <c r="S196" s="1" t="s">
        <v>109</v>
      </c>
      <c r="Y196" s="1" t="s">
        <v>110</v>
      </c>
      <c r="Z196" s="1" t="s">
        <v>111</v>
      </c>
      <c r="AA196" s="1" t="s">
        <v>56</v>
      </c>
      <c r="AB196" s="4" t="s">
        <v>160</v>
      </c>
      <c r="AC196" s="2">
        <v>1226</v>
      </c>
      <c r="AD196" s="2"/>
      <c r="AE196" s="2">
        <v>8.86</v>
      </c>
      <c r="AF196" s="2">
        <v>19.8</v>
      </c>
      <c r="AG196" s="2">
        <v>5</v>
      </c>
      <c r="AH196" s="2">
        <v>1.6199999999999999E-2</v>
      </c>
      <c r="AI196" s="2"/>
      <c r="AJ196" s="2"/>
      <c r="AK196" s="2">
        <v>1196</v>
      </c>
      <c r="AL196" s="2">
        <v>1244</v>
      </c>
      <c r="AN196" s="5" t="s">
        <v>113</v>
      </c>
      <c r="AO196" s="7" t="s">
        <v>114</v>
      </c>
    </row>
    <row r="197" spans="2:41" ht="60" x14ac:dyDescent="0.25">
      <c r="B197" s="8" t="s">
        <v>103</v>
      </c>
      <c r="C197" s="1" t="s">
        <v>104</v>
      </c>
      <c r="D197" s="1" t="s">
        <v>105</v>
      </c>
      <c r="E197" s="1" t="s">
        <v>106</v>
      </c>
      <c r="F197" s="5" t="s">
        <v>107</v>
      </c>
      <c r="I197" s="1">
        <v>2010</v>
      </c>
      <c r="J197" s="1" t="s">
        <v>48</v>
      </c>
      <c r="K197" s="1" t="s">
        <v>49</v>
      </c>
      <c r="L197" s="1" t="s">
        <v>115</v>
      </c>
      <c r="M197" s="1" t="s">
        <v>129</v>
      </c>
      <c r="N197" t="s">
        <v>51</v>
      </c>
      <c r="O197" s="1" t="s">
        <v>52</v>
      </c>
      <c r="P197" s="1">
        <v>28</v>
      </c>
      <c r="Q197" s="1" t="s">
        <v>159</v>
      </c>
      <c r="S197" s="1" t="s">
        <v>109</v>
      </c>
      <c r="Y197" s="1" t="s">
        <v>110</v>
      </c>
      <c r="Z197" s="1" t="s">
        <v>111</v>
      </c>
      <c r="AA197" s="1" t="s">
        <v>56</v>
      </c>
      <c r="AB197" s="4" t="s">
        <v>160</v>
      </c>
      <c r="AC197" s="2">
        <v>920</v>
      </c>
      <c r="AD197" s="2"/>
      <c r="AE197" s="2">
        <v>72.5</v>
      </c>
      <c r="AF197" s="2">
        <v>162</v>
      </c>
      <c r="AG197" s="2">
        <v>5</v>
      </c>
      <c r="AH197" s="2">
        <v>0.17599999999999999</v>
      </c>
      <c r="AI197" s="2"/>
      <c r="AJ197" s="2"/>
      <c r="AK197" s="2">
        <v>723</v>
      </c>
      <c r="AL197" s="2">
        <v>1076</v>
      </c>
      <c r="AN197" s="5" t="s">
        <v>113</v>
      </c>
      <c r="AO197" s="7" t="s">
        <v>114</v>
      </c>
    </row>
    <row r="198" spans="2:41" ht="60" x14ac:dyDescent="0.25">
      <c r="B198" s="8" t="s">
        <v>103</v>
      </c>
      <c r="C198" s="1" t="s">
        <v>104</v>
      </c>
      <c r="D198" s="1" t="s">
        <v>105</v>
      </c>
      <c r="E198" s="1" t="s">
        <v>106</v>
      </c>
      <c r="F198" s="5" t="s">
        <v>107</v>
      </c>
      <c r="I198" s="1">
        <v>2010</v>
      </c>
      <c r="J198" s="1" t="s">
        <v>48</v>
      </c>
      <c r="K198" s="1" t="s">
        <v>49</v>
      </c>
      <c r="L198" s="1" t="s">
        <v>115</v>
      </c>
      <c r="M198" s="1" t="s">
        <v>129</v>
      </c>
      <c r="N198" t="s">
        <v>94</v>
      </c>
      <c r="O198" s="1" t="s">
        <v>52</v>
      </c>
      <c r="P198" s="1">
        <v>28</v>
      </c>
      <c r="Q198" s="1" t="s">
        <v>159</v>
      </c>
      <c r="S198" s="1" t="s">
        <v>109</v>
      </c>
      <c r="Y198" s="1" t="s">
        <v>110</v>
      </c>
      <c r="Z198" s="1" t="s">
        <v>111</v>
      </c>
      <c r="AA198" s="1" t="s">
        <v>56</v>
      </c>
      <c r="AB198" s="4" t="s">
        <v>160</v>
      </c>
      <c r="AC198" s="2">
        <v>893</v>
      </c>
      <c r="AD198" s="2"/>
      <c r="AE198" s="2">
        <v>51.1</v>
      </c>
      <c r="AF198" s="2">
        <v>114</v>
      </c>
      <c r="AG198" s="2">
        <v>5</v>
      </c>
      <c r="AH198" s="2">
        <v>0.128</v>
      </c>
      <c r="AI198" s="2"/>
      <c r="AJ198" s="2"/>
      <c r="AK198" s="2">
        <v>705</v>
      </c>
      <c r="AL198" s="2">
        <v>995</v>
      </c>
      <c r="AN198" s="5" t="s">
        <v>113</v>
      </c>
      <c r="AO198" s="7" t="s">
        <v>114</v>
      </c>
    </row>
    <row r="199" spans="2:41" ht="60" x14ac:dyDescent="0.25">
      <c r="B199" s="8" t="s">
        <v>103</v>
      </c>
      <c r="C199" s="1" t="s">
        <v>104</v>
      </c>
      <c r="D199" s="1" t="s">
        <v>105</v>
      </c>
      <c r="E199" s="1" t="s">
        <v>106</v>
      </c>
      <c r="F199" s="5" t="s">
        <v>107</v>
      </c>
      <c r="I199" s="1">
        <v>2010</v>
      </c>
      <c r="J199" s="1" t="s">
        <v>48</v>
      </c>
      <c r="K199" s="1" t="s">
        <v>49</v>
      </c>
      <c r="L199" s="1" t="s">
        <v>115</v>
      </c>
      <c r="M199" s="1" t="s">
        <v>130</v>
      </c>
      <c r="N199" t="s">
        <v>51</v>
      </c>
      <c r="O199" s="1" t="s">
        <v>52</v>
      </c>
      <c r="P199" s="1">
        <v>28</v>
      </c>
      <c r="Q199" s="1" t="s">
        <v>159</v>
      </c>
      <c r="S199" s="1" t="s">
        <v>109</v>
      </c>
      <c r="Y199" s="1" t="s">
        <v>110</v>
      </c>
      <c r="Z199" s="1" t="s">
        <v>111</v>
      </c>
      <c r="AA199" s="1" t="s">
        <v>56</v>
      </c>
      <c r="AB199" s="4" t="s">
        <v>160</v>
      </c>
      <c r="AC199" s="2">
        <v>990</v>
      </c>
      <c r="AD199" s="2"/>
      <c r="AE199" s="2">
        <v>107</v>
      </c>
      <c r="AF199" s="2">
        <v>240</v>
      </c>
      <c r="AG199" s="2">
        <v>5</v>
      </c>
      <c r="AH199" s="2">
        <v>0.24299999999999999</v>
      </c>
      <c r="AI199" s="2"/>
      <c r="AJ199" s="2"/>
      <c r="AK199" s="2">
        <v>573</v>
      </c>
      <c r="AL199" s="2">
        <v>1194</v>
      </c>
      <c r="AN199" s="5" t="s">
        <v>113</v>
      </c>
      <c r="AO199" s="7" t="s">
        <v>114</v>
      </c>
    </row>
    <row r="200" spans="2:41" ht="60" x14ac:dyDescent="0.25">
      <c r="B200" s="8" t="s">
        <v>103</v>
      </c>
      <c r="C200" s="1" t="s">
        <v>104</v>
      </c>
      <c r="D200" s="1" t="s">
        <v>105</v>
      </c>
      <c r="E200" s="1" t="s">
        <v>106</v>
      </c>
      <c r="F200" s="5" t="s">
        <v>107</v>
      </c>
      <c r="I200" s="1">
        <v>2010</v>
      </c>
      <c r="J200" s="1" t="s">
        <v>48</v>
      </c>
      <c r="K200" s="1" t="s">
        <v>49</v>
      </c>
      <c r="L200" s="1" t="s">
        <v>115</v>
      </c>
      <c r="M200" s="1" t="s">
        <v>130</v>
      </c>
      <c r="N200" t="s">
        <v>94</v>
      </c>
      <c r="O200" s="1" t="s">
        <v>52</v>
      </c>
      <c r="P200" s="1">
        <v>28</v>
      </c>
      <c r="Q200" s="1" t="s">
        <v>159</v>
      </c>
      <c r="S200" s="1" t="s">
        <v>109</v>
      </c>
      <c r="Y200" s="1" t="s">
        <v>110</v>
      </c>
      <c r="Z200" s="1" t="s">
        <v>111</v>
      </c>
      <c r="AA200" s="1" t="s">
        <v>56</v>
      </c>
      <c r="AB200" s="4" t="s">
        <v>160</v>
      </c>
      <c r="AC200" s="2">
        <v>800</v>
      </c>
      <c r="AD200" s="2"/>
      <c r="AE200" s="2">
        <v>124</v>
      </c>
      <c r="AF200" s="2">
        <v>277</v>
      </c>
      <c r="AG200" s="2">
        <v>5</v>
      </c>
      <c r="AH200" s="2">
        <v>0.34599999999999997</v>
      </c>
      <c r="AI200" s="2"/>
      <c r="AJ200" s="2"/>
      <c r="AK200" s="2">
        <v>340</v>
      </c>
      <c r="AL200" s="2">
        <v>1015</v>
      </c>
      <c r="AN200" s="5" t="s">
        <v>113</v>
      </c>
      <c r="AO200" s="7" t="s">
        <v>114</v>
      </c>
    </row>
    <row r="201" spans="2:41" ht="60" x14ac:dyDescent="0.25">
      <c r="B201" s="8" t="s">
        <v>103</v>
      </c>
      <c r="C201" s="1" t="s">
        <v>104</v>
      </c>
      <c r="D201" s="1" t="s">
        <v>105</v>
      </c>
      <c r="E201" s="1" t="s">
        <v>106</v>
      </c>
      <c r="F201" s="5" t="s">
        <v>107</v>
      </c>
      <c r="I201" s="1">
        <v>2010</v>
      </c>
      <c r="J201" s="1" t="s">
        <v>48</v>
      </c>
      <c r="K201" s="1" t="s">
        <v>49</v>
      </c>
      <c r="L201" s="1" t="s">
        <v>115</v>
      </c>
      <c r="M201" s="1" t="s">
        <v>131</v>
      </c>
      <c r="N201" t="s">
        <v>51</v>
      </c>
      <c r="O201" s="1" t="s">
        <v>52</v>
      </c>
      <c r="P201" s="1">
        <v>28</v>
      </c>
      <c r="Q201" s="1" t="s">
        <v>159</v>
      </c>
      <c r="S201" s="1" t="s">
        <v>109</v>
      </c>
      <c r="Y201" s="1" t="s">
        <v>110</v>
      </c>
      <c r="Z201" s="1" t="s">
        <v>111</v>
      </c>
      <c r="AA201" s="1" t="s">
        <v>56</v>
      </c>
      <c r="AB201" s="4" t="s">
        <v>160</v>
      </c>
      <c r="AC201" s="2">
        <v>810</v>
      </c>
      <c r="AD201" s="2"/>
      <c r="AE201" s="2">
        <v>103</v>
      </c>
      <c r="AF201" s="2">
        <v>230</v>
      </c>
      <c r="AG201" s="2">
        <v>5</v>
      </c>
      <c r="AH201" s="2">
        <v>0.28399999999999997</v>
      </c>
      <c r="AI201" s="2"/>
      <c r="AJ201" s="2"/>
      <c r="AK201" s="2">
        <v>402</v>
      </c>
      <c r="AL201" s="2">
        <v>944</v>
      </c>
      <c r="AN201" s="5" t="s">
        <v>113</v>
      </c>
      <c r="AO201" s="7" t="s">
        <v>114</v>
      </c>
    </row>
    <row r="202" spans="2:41" ht="60" x14ac:dyDescent="0.25">
      <c r="B202" s="8" t="s">
        <v>103</v>
      </c>
      <c r="C202" s="1" t="s">
        <v>104</v>
      </c>
      <c r="D202" s="1" t="s">
        <v>105</v>
      </c>
      <c r="E202" s="1" t="s">
        <v>106</v>
      </c>
      <c r="F202" s="5" t="s">
        <v>107</v>
      </c>
      <c r="I202" s="1">
        <v>2010</v>
      </c>
      <c r="J202" s="1" t="s">
        <v>48</v>
      </c>
      <c r="K202" s="1" t="s">
        <v>49</v>
      </c>
      <c r="L202" s="1" t="s">
        <v>115</v>
      </c>
      <c r="M202" s="1" t="s">
        <v>131</v>
      </c>
      <c r="N202" t="s">
        <v>94</v>
      </c>
      <c r="O202" s="1" t="s">
        <v>52</v>
      </c>
      <c r="P202" s="1">
        <v>28</v>
      </c>
      <c r="Q202" s="1" t="s">
        <v>159</v>
      </c>
      <c r="S202" s="1" t="s">
        <v>109</v>
      </c>
      <c r="Y202" s="1" t="s">
        <v>110</v>
      </c>
      <c r="Z202" s="1" t="s">
        <v>111</v>
      </c>
      <c r="AA202" s="1" t="s">
        <v>56</v>
      </c>
      <c r="AB202" s="4" t="s">
        <v>160</v>
      </c>
      <c r="AC202" s="2">
        <v>438</v>
      </c>
      <c r="AD202" s="2"/>
      <c r="AE202" s="2">
        <v>42.2</v>
      </c>
      <c r="AF202" s="2">
        <v>94.3</v>
      </c>
      <c r="AG202" s="2">
        <v>5</v>
      </c>
      <c r="AH202" s="2">
        <v>0.215</v>
      </c>
      <c r="AI202" s="2"/>
      <c r="AJ202" s="2"/>
      <c r="AK202" s="2">
        <v>332</v>
      </c>
      <c r="AL202" s="2">
        <v>584</v>
      </c>
      <c r="AN202" s="5" t="s">
        <v>113</v>
      </c>
      <c r="AO202" s="7" t="s">
        <v>114</v>
      </c>
    </row>
    <row r="203" spans="2:41" ht="60" x14ac:dyDescent="0.25">
      <c r="B203" s="8" t="s">
        <v>103</v>
      </c>
      <c r="C203" s="1" t="s">
        <v>104</v>
      </c>
      <c r="D203" s="1" t="s">
        <v>105</v>
      </c>
      <c r="E203" s="1" t="s">
        <v>106</v>
      </c>
      <c r="F203" s="5" t="s">
        <v>107</v>
      </c>
      <c r="I203" s="1">
        <v>2010</v>
      </c>
      <c r="J203" s="1" t="s">
        <v>48</v>
      </c>
      <c r="K203" s="1" t="s">
        <v>49</v>
      </c>
      <c r="L203" s="1" t="s">
        <v>115</v>
      </c>
      <c r="M203" s="1" t="s">
        <v>132</v>
      </c>
      <c r="N203" t="s">
        <v>51</v>
      </c>
      <c r="O203" s="1" t="s">
        <v>52</v>
      </c>
      <c r="P203" s="1">
        <v>28</v>
      </c>
      <c r="Q203" s="1" t="s">
        <v>159</v>
      </c>
      <c r="S203" s="1" t="s">
        <v>109</v>
      </c>
      <c r="Y203" s="1" t="s">
        <v>110</v>
      </c>
      <c r="Z203" s="1" t="s">
        <v>111</v>
      </c>
      <c r="AA203" s="1" t="s">
        <v>56</v>
      </c>
      <c r="AB203" s="4" t="s">
        <v>160</v>
      </c>
      <c r="AC203" s="2">
        <v>1092</v>
      </c>
      <c r="AD203" s="2"/>
      <c r="AE203" s="2">
        <v>72.3</v>
      </c>
      <c r="AF203" s="2">
        <v>162</v>
      </c>
      <c r="AG203" s="2">
        <v>5</v>
      </c>
      <c r="AH203" s="2">
        <v>0.14799999999999999</v>
      </c>
      <c r="AI203" s="2"/>
      <c r="AJ203" s="2"/>
      <c r="AK203" s="2">
        <v>881</v>
      </c>
      <c r="AL203" s="2">
        <v>1222</v>
      </c>
      <c r="AN203" s="5" t="s">
        <v>113</v>
      </c>
      <c r="AO203" s="7" t="s">
        <v>114</v>
      </c>
    </row>
    <row r="204" spans="2:41" ht="60" x14ac:dyDescent="0.25">
      <c r="B204" s="8" t="s">
        <v>103</v>
      </c>
      <c r="C204" s="1" t="s">
        <v>104</v>
      </c>
      <c r="D204" s="1" t="s">
        <v>105</v>
      </c>
      <c r="E204" s="1" t="s">
        <v>106</v>
      </c>
      <c r="F204" s="5" t="s">
        <v>107</v>
      </c>
      <c r="I204" s="1">
        <v>2010</v>
      </c>
      <c r="J204" s="1" t="s">
        <v>48</v>
      </c>
      <c r="K204" s="1" t="s">
        <v>49</v>
      </c>
      <c r="L204" s="1" t="s">
        <v>115</v>
      </c>
      <c r="M204" s="1" t="s">
        <v>132</v>
      </c>
      <c r="N204" t="s">
        <v>94</v>
      </c>
      <c r="O204" s="1" t="s">
        <v>52</v>
      </c>
      <c r="P204" s="1">
        <v>28</v>
      </c>
      <c r="Q204" s="1" t="s">
        <v>159</v>
      </c>
      <c r="S204" s="1" t="s">
        <v>109</v>
      </c>
      <c r="Y204" s="1" t="s">
        <v>110</v>
      </c>
      <c r="Z204" s="1" t="s">
        <v>111</v>
      </c>
      <c r="AA204" s="1" t="s">
        <v>56</v>
      </c>
      <c r="AB204" s="4" t="s">
        <v>160</v>
      </c>
      <c r="AC204" s="2">
        <v>970</v>
      </c>
      <c r="AD204" s="2"/>
      <c r="AE204" s="2">
        <v>105</v>
      </c>
      <c r="AF204" s="2">
        <v>235</v>
      </c>
      <c r="AG204" s="2">
        <v>5</v>
      </c>
      <c r="AH204" s="2">
        <v>0.24199999999999999</v>
      </c>
      <c r="AI204" s="2"/>
      <c r="AJ204" s="2"/>
      <c r="AK204" s="2">
        <v>596</v>
      </c>
      <c r="AL204" s="2">
        <v>1150</v>
      </c>
      <c r="AN204" s="5" t="s">
        <v>113</v>
      </c>
      <c r="AO204" s="7" t="s">
        <v>114</v>
      </c>
    </row>
    <row r="205" spans="2:41" ht="60" x14ac:dyDescent="0.25">
      <c r="B205" s="8" t="s">
        <v>103</v>
      </c>
      <c r="C205" s="1" t="s">
        <v>104</v>
      </c>
      <c r="D205" s="1" t="s">
        <v>105</v>
      </c>
      <c r="E205" s="1" t="s">
        <v>106</v>
      </c>
      <c r="F205" s="5" t="s">
        <v>107</v>
      </c>
      <c r="I205" s="1">
        <v>2010</v>
      </c>
      <c r="J205" s="1" t="s">
        <v>48</v>
      </c>
      <c r="K205" s="1" t="s">
        <v>49</v>
      </c>
      <c r="L205" s="1" t="s">
        <v>115</v>
      </c>
      <c r="M205" s="1" t="s">
        <v>133</v>
      </c>
      <c r="N205" t="s">
        <v>94</v>
      </c>
      <c r="O205" s="1" t="s">
        <v>52</v>
      </c>
      <c r="P205" s="1">
        <v>28</v>
      </c>
      <c r="Q205" s="1" t="s">
        <v>159</v>
      </c>
      <c r="S205" s="1" t="s">
        <v>109</v>
      </c>
      <c r="Y205" s="1" t="s">
        <v>110</v>
      </c>
      <c r="Z205" s="1" t="s">
        <v>111</v>
      </c>
      <c r="AA205" s="1" t="s">
        <v>56</v>
      </c>
      <c r="AB205" s="4" t="s">
        <v>160</v>
      </c>
      <c r="AC205" s="2">
        <v>637</v>
      </c>
      <c r="AD205" s="2"/>
      <c r="AE205" s="2">
        <v>12.2</v>
      </c>
      <c r="AF205" s="2">
        <v>24.4</v>
      </c>
      <c r="AG205" s="2">
        <v>4</v>
      </c>
      <c r="AH205" s="2">
        <v>3.8300000000000001E-2</v>
      </c>
      <c r="AI205" s="2"/>
      <c r="AJ205" s="2"/>
      <c r="AK205" s="2">
        <v>609</v>
      </c>
      <c r="AL205" s="2">
        <v>666</v>
      </c>
      <c r="AN205" s="5" t="s">
        <v>113</v>
      </c>
      <c r="AO205" s="7" t="s">
        <v>114</v>
      </c>
    </row>
    <row r="206" spans="2:41" ht="60" x14ac:dyDescent="0.25">
      <c r="B206" s="8" t="s">
        <v>103</v>
      </c>
      <c r="C206" s="1" t="s">
        <v>104</v>
      </c>
      <c r="D206" s="1" t="s">
        <v>105</v>
      </c>
      <c r="E206" s="1" t="s">
        <v>106</v>
      </c>
      <c r="F206" s="5" t="s">
        <v>107</v>
      </c>
      <c r="I206" s="1">
        <v>2010</v>
      </c>
      <c r="J206" s="1" t="s">
        <v>48</v>
      </c>
      <c r="K206" s="1" t="s">
        <v>49</v>
      </c>
      <c r="L206" s="1" t="s">
        <v>115</v>
      </c>
      <c r="M206" s="1" t="s">
        <v>134</v>
      </c>
      <c r="N206" t="s">
        <v>51</v>
      </c>
      <c r="O206" s="1" t="s">
        <v>52</v>
      </c>
      <c r="P206" s="1">
        <v>28</v>
      </c>
      <c r="Q206" s="1" t="s">
        <v>159</v>
      </c>
      <c r="S206" s="1" t="s">
        <v>109</v>
      </c>
      <c r="Y206" s="1" t="s">
        <v>110</v>
      </c>
      <c r="Z206" s="1" t="s">
        <v>111</v>
      </c>
      <c r="AA206" s="1" t="s">
        <v>56</v>
      </c>
      <c r="AB206" s="4" t="s">
        <v>160</v>
      </c>
      <c r="AC206" s="2">
        <v>1026</v>
      </c>
      <c r="AD206" s="2"/>
      <c r="AE206" s="2">
        <v>46.6</v>
      </c>
      <c r="AF206" s="2">
        <v>104</v>
      </c>
      <c r="AG206" s="2">
        <v>5</v>
      </c>
      <c r="AH206" s="2">
        <v>0.10199999999999999</v>
      </c>
      <c r="AI206" s="2"/>
      <c r="AJ206" s="2"/>
      <c r="AK206" s="2">
        <v>884</v>
      </c>
      <c r="AL206" s="2">
        <v>1131</v>
      </c>
      <c r="AN206" s="5" t="s">
        <v>113</v>
      </c>
      <c r="AO206" s="7" t="s">
        <v>114</v>
      </c>
    </row>
    <row r="207" spans="2:41" ht="60" x14ac:dyDescent="0.25">
      <c r="B207" s="8" t="s">
        <v>103</v>
      </c>
      <c r="C207" s="1" t="s">
        <v>104</v>
      </c>
      <c r="D207" s="1" t="s">
        <v>105</v>
      </c>
      <c r="E207" s="1" t="s">
        <v>106</v>
      </c>
      <c r="F207" s="5" t="s">
        <v>107</v>
      </c>
      <c r="I207" s="1">
        <v>2010</v>
      </c>
      <c r="J207" s="1" t="s">
        <v>48</v>
      </c>
      <c r="K207" s="1" t="s">
        <v>49</v>
      </c>
      <c r="L207" s="1" t="s">
        <v>115</v>
      </c>
      <c r="M207" s="1" t="s">
        <v>134</v>
      </c>
      <c r="N207" t="s">
        <v>94</v>
      </c>
      <c r="O207" s="1" t="s">
        <v>52</v>
      </c>
      <c r="P207" s="1">
        <v>28</v>
      </c>
      <c r="Q207" s="1" t="s">
        <v>159</v>
      </c>
      <c r="S207" s="1" t="s">
        <v>109</v>
      </c>
      <c r="Y207" s="1" t="s">
        <v>110</v>
      </c>
      <c r="Z207" s="1" t="s">
        <v>111</v>
      </c>
      <c r="AA207" s="1" t="s">
        <v>56</v>
      </c>
      <c r="AB207" s="4" t="s">
        <v>160</v>
      </c>
      <c r="AC207" s="2">
        <v>1215</v>
      </c>
      <c r="AD207" s="2"/>
      <c r="AE207" s="2">
        <v>26.8</v>
      </c>
      <c r="AF207" s="2">
        <v>60</v>
      </c>
      <c r="AG207" s="2">
        <v>5</v>
      </c>
      <c r="AH207" s="2">
        <v>4.9399999999999999E-2</v>
      </c>
      <c r="AI207" s="2"/>
      <c r="AJ207" s="2"/>
      <c r="AK207" s="2">
        <v>1131</v>
      </c>
      <c r="AL207" s="2">
        <v>1295</v>
      </c>
      <c r="AN207" s="5" t="s">
        <v>113</v>
      </c>
      <c r="AO207" s="7" t="s">
        <v>114</v>
      </c>
    </row>
    <row r="208" spans="2:41" ht="60" x14ac:dyDescent="0.25">
      <c r="B208" s="8" t="s">
        <v>103</v>
      </c>
      <c r="C208" s="1" t="s">
        <v>104</v>
      </c>
      <c r="D208" s="1" t="s">
        <v>105</v>
      </c>
      <c r="E208" s="1" t="s">
        <v>106</v>
      </c>
      <c r="F208" s="5" t="s">
        <v>107</v>
      </c>
      <c r="I208" s="1">
        <v>2010</v>
      </c>
      <c r="J208" s="1" t="s">
        <v>48</v>
      </c>
      <c r="K208" s="1" t="s">
        <v>49</v>
      </c>
      <c r="L208" s="1" t="s">
        <v>115</v>
      </c>
      <c r="M208" s="1" t="s">
        <v>135</v>
      </c>
      <c r="N208" t="s">
        <v>51</v>
      </c>
      <c r="O208" s="1" t="s">
        <v>52</v>
      </c>
      <c r="P208" s="1">
        <v>28</v>
      </c>
      <c r="Q208" s="1" t="s">
        <v>159</v>
      </c>
      <c r="S208" s="1" t="s">
        <v>109</v>
      </c>
      <c r="Y208" s="1" t="s">
        <v>110</v>
      </c>
      <c r="Z208" s="1" t="s">
        <v>111</v>
      </c>
      <c r="AA208" s="1" t="s">
        <v>56</v>
      </c>
      <c r="AB208" s="4" t="s">
        <v>160</v>
      </c>
      <c r="AC208" s="2">
        <v>1083</v>
      </c>
      <c r="AD208" s="2"/>
      <c r="AE208" s="2">
        <v>104</v>
      </c>
      <c r="AF208" s="2">
        <v>207</v>
      </c>
      <c r="AG208" s="2">
        <v>4</v>
      </c>
      <c r="AH208" s="2">
        <v>0.191</v>
      </c>
      <c r="AI208" s="2"/>
      <c r="AJ208" s="2"/>
      <c r="AK208" s="2">
        <v>773</v>
      </c>
      <c r="AL208" s="2">
        <v>1204</v>
      </c>
      <c r="AN208" s="5" t="s">
        <v>113</v>
      </c>
      <c r="AO208" s="7" t="s">
        <v>114</v>
      </c>
    </row>
    <row r="209" spans="2:41" ht="60" x14ac:dyDescent="0.25">
      <c r="B209" s="8" t="s">
        <v>103</v>
      </c>
      <c r="C209" s="1" t="s">
        <v>104</v>
      </c>
      <c r="D209" s="1" t="s">
        <v>105</v>
      </c>
      <c r="E209" s="1" t="s">
        <v>106</v>
      </c>
      <c r="F209" s="5" t="s">
        <v>107</v>
      </c>
      <c r="I209" s="1">
        <v>2010</v>
      </c>
      <c r="J209" s="1" t="s">
        <v>48</v>
      </c>
      <c r="K209" s="1" t="s">
        <v>49</v>
      </c>
      <c r="L209" s="1" t="s">
        <v>115</v>
      </c>
      <c r="M209" s="1" t="s">
        <v>136</v>
      </c>
      <c r="N209" t="s">
        <v>94</v>
      </c>
      <c r="O209" s="1" t="s">
        <v>52</v>
      </c>
      <c r="P209" s="1">
        <v>28</v>
      </c>
      <c r="Q209" s="1" t="s">
        <v>159</v>
      </c>
      <c r="S209" s="1" t="s">
        <v>109</v>
      </c>
      <c r="Y209" s="1" t="s">
        <v>110</v>
      </c>
      <c r="Z209" s="1" t="s">
        <v>111</v>
      </c>
      <c r="AA209" s="1" t="s">
        <v>56</v>
      </c>
      <c r="AB209" s="4" t="s">
        <v>160</v>
      </c>
      <c r="AC209" s="2">
        <v>494</v>
      </c>
      <c r="AD209" s="2"/>
      <c r="AE209" s="2">
        <v>73.2</v>
      </c>
      <c r="AF209" s="2">
        <v>164</v>
      </c>
      <c r="AG209" s="2">
        <v>5</v>
      </c>
      <c r="AH209" s="2">
        <v>0.33100000000000002</v>
      </c>
      <c r="AI209" s="2"/>
      <c r="AJ209" s="2"/>
      <c r="AK209" s="2">
        <v>302</v>
      </c>
      <c r="AL209" s="2">
        <v>673</v>
      </c>
      <c r="AN209" s="5" t="s">
        <v>113</v>
      </c>
      <c r="AO209" s="7" t="s">
        <v>114</v>
      </c>
    </row>
    <row r="210" spans="2:41" ht="60" x14ac:dyDescent="0.25">
      <c r="B210" s="8" t="s">
        <v>103</v>
      </c>
      <c r="C210" s="1" t="s">
        <v>104</v>
      </c>
      <c r="D210" s="1" t="s">
        <v>105</v>
      </c>
      <c r="E210" s="1" t="s">
        <v>106</v>
      </c>
      <c r="F210" s="5" t="s">
        <v>107</v>
      </c>
      <c r="I210" s="1">
        <v>2010</v>
      </c>
      <c r="J210" s="1" t="s">
        <v>48</v>
      </c>
      <c r="K210" s="1" t="s">
        <v>49</v>
      </c>
      <c r="L210" s="1" t="s">
        <v>115</v>
      </c>
      <c r="M210" s="1" t="s">
        <v>137</v>
      </c>
      <c r="N210" t="s">
        <v>51</v>
      </c>
      <c r="O210" s="1" t="s">
        <v>52</v>
      </c>
      <c r="P210" s="1">
        <v>28</v>
      </c>
      <c r="Q210" s="1" t="s">
        <v>159</v>
      </c>
      <c r="S210" s="1" t="s">
        <v>109</v>
      </c>
      <c r="Y210" s="1" t="s">
        <v>110</v>
      </c>
      <c r="Z210" s="1" t="s">
        <v>111</v>
      </c>
      <c r="AA210" s="1" t="s">
        <v>56</v>
      </c>
      <c r="AB210" s="4" t="s">
        <v>160</v>
      </c>
      <c r="AC210" s="2">
        <v>850</v>
      </c>
      <c r="AD210" s="2"/>
      <c r="AE210" s="2">
        <v>32.6</v>
      </c>
      <c r="AF210" s="2">
        <v>73</v>
      </c>
      <c r="AG210" s="2">
        <v>5</v>
      </c>
      <c r="AH210" s="2">
        <v>8.5800000000000001E-2</v>
      </c>
      <c r="AI210" s="2"/>
      <c r="AJ210" s="2"/>
      <c r="AK210" s="2">
        <v>786</v>
      </c>
      <c r="AL210" s="2">
        <v>967</v>
      </c>
      <c r="AN210" s="5" t="s">
        <v>113</v>
      </c>
      <c r="AO210" s="7" t="s">
        <v>114</v>
      </c>
    </row>
    <row r="211" spans="2:41" ht="60" x14ac:dyDescent="0.25">
      <c r="B211" s="8" t="s">
        <v>103</v>
      </c>
      <c r="C211" s="1" t="s">
        <v>104</v>
      </c>
      <c r="D211" s="1" t="s">
        <v>105</v>
      </c>
      <c r="E211" s="1" t="s">
        <v>106</v>
      </c>
      <c r="F211" s="5" t="s">
        <v>107</v>
      </c>
      <c r="I211" s="1">
        <v>2010</v>
      </c>
      <c r="J211" s="1" t="s">
        <v>48</v>
      </c>
      <c r="K211" s="1" t="s">
        <v>49</v>
      </c>
      <c r="L211" s="1" t="s">
        <v>115</v>
      </c>
      <c r="M211" s="1" t="s">
        <v>137</v>
      </c>
      <c r="N211" t="s">
        <v>94</v>
      </c>
      <c r="O211" s="1" t="s">
        <v>52</v>
      </c>
      <c r="P211" s="1">
        <v>28</v>
      </c>
      <c r="Q211" s="1" t="s">
        <v>159</v>
      </c>
      <c r="S211" s="1" t="s">
        <v>109</v>
      </c>
      <c r="Y211" s="1" t="s">
        <v>110</v>
      </c>
      <c r="Z211" s="1" t="s">
        <v>111</v>
      </c>
      <c r="AA211" s="1" t="s">
        <v>56</v>
      </c>
      <c r="AB211" s="4" t="s">
        <v>160</v>
      </c>
      <c r="AC211" s="2">
        <v>932</v>
      </c>
      <c r="AD211" s="2"/>
      <c r="AE211" s="2">
        <v>101</v>
      </c>
      <c r="AF211" s="2">
        <v>226</v>
      </c>
      <c r="AG211" s="2">
        <v>5</v>
      </c>
      <c r="AH211" s="2">
        <v>0.24199999999999999</v>
      </c>
      <c r="AI211" s="2"/>
      <c r="AJ211" s="2"/>
      <c r="AK211" s="2">
        <v>692</v>
      </c>
      <c r="AL211" s="2">
        <v>1176</v>
      </c>
      <c r="AN211" s="5" t="s">
        <v>113</v>
      </c>
      <c r="AO211" s="7" t="s">
        <v>114</v>
      </c>
    </row>
    <row r="212" spans="2:41" ht="60" x14ac:dyDescent="0.25">
      <c r="B212" s="8" t="s">
        <v>103</v>
      </c>
      <c r="C212" s="1" t="s">
        <v>104</v>
      </c>
      <c r="D212" s="1" t="s">
        <v>105</v>
      </c>
      <c r="E212" s="1" t="s">
        <v>106</v>
      </c>
      <c r="F212" s="5" t="s">
        <v>107</v>
      </c>
      <c r="I212" s="1">
        <v>2010</v>
      </c>
      <c r="J212" s="1" t="s">
        <v>48</v>
      </c>
      <c r="K212" s="1" t="s">
        <v>49</v>
      </c>
      <c r="L212" s="1" t="s">
        <v>115</v>
      </c>
      <c r="M212" s="1" t="s">
        <v>138</v>
      </c>
      <c r="N212" t="s">
        <v>94</v>
      </c>
      <c r="O212" s="1" t="s">
        <v>52</v>
      </c>
      <c r="P212" s="1">
        <v>28</v>
      </c>
      <c r="Q212" s="1" t="s">
        <v>159</v>
      </c>
      <c r="S212" s="1" t="s">
        <v>109</v>
      </c>
      <c r="Y212" s="1" t="s">
        <v>110</v>
      </c>
      <c r="Z212" s="1" t="s">
        <v>111</v>
      </c>
      <c r="AA212" s="1" t="s">
        <v>56</v>
      </c>
      <c r="AB212" s="4" t="s">
        <v>160</v>
      </c>
      <c r="AC212" s="2">
        <v>1041</v>
      </c>
      <c r="AD212" s="2"/>
      <c r="AE212" s="2">
        <v>24.8</v>
      </c>
      <c r="AF212" s="2">
        <v>43</v>
      </c>
      <c r="AG212" s="2">
        <v>3</v>
      </c>
      <c r="AH212" s="2">
        <v>4.1300000000000003E-2</v>
      </c>
      <c r="AI212" s="2"/>
      <c r="AJ212" s="2"/>
      <c r="AK212" s="2">
        <v>991</v>
      </c>
      <c r="AL212" s="2">
        <v>1066</v>
      </c>
      <c r="AN212" s="5" t="s">
        <v>113</v>
      </c>
      <c r="AO212" s="7" t="s">
        <v>114</v>
      </c>
    </row>
    <row r="213" spans="2:41" ht="60" x14ac:dyDescent="0.25">
      <c r="B213" s="8" t="s">
        <v>103</v>
      </c>
      <c r="C213" s="1" t="s">
        <v>104</v>
      </c>
      <c r="D213" s="1" t="s">
        <v>105</v>
      </c>
      <c r="E213" s="1" t="s">
        <v>106</v>
      </c>
      <c r="F213" s="5" t="s">
        <v>107</v>
      </c>
      <c r="I213" s="1">
        <v>2010</v>
      </c>
      <c r="J213" s="1" t="s">
        <v>48</v>
      </c>
      <c r="K213" s="1" t="s">
        <v>49</v>
      </c>
      <c r="L213" s="1" t="s">
        <v>115</v>
      </c>
      <c r="M213" s="1" t="s">
        <v>116</v>
      </c>
      <c r="N213" t="s">
        <v>51</v>
      </c>
      <c r="O213" s="1" t="s">
        <v>52</v>
      </c>
      <c r="P213" s="1">
        <v>28</v>
      </c>
      <c r="Q213" s="1" t="s">
        <v>159</v>
      </c>
      <c r="S213" s="1" t="s">
        <v>109</v>
      </c>
      <c r="Y213" s="1" t="s">
        <v>110</v>
      </c>
      <c r="Z213" s="1" t="s">
        <v>111</v>
      </c>
      <c r="AA213" s="1" t="s">
        <v>56</v>
      </c>
      <c r="AB213" s="4" t="s">
        <v>160</v>
      </c>
      <c r="AC213" s="2">
        <v>339</v>
      </c>
      <c r="AD213" s="2"/>
      <c r="AE213" s="2">
        <v>68.8</v>
      </c>
      <c r="AF213" s="2">
        <v>119</v>
      </c>
      <c r="AG213" s="2">
        <v>3</v>
      </c>
      <c r="AH213" s="2">
        <v>0.35199999999999998</v>
      </c>
      <c r="AI213" s="2"/>
      <c r="AJ213" s="2"/>
      <c r="AK213" s="2">
        <v>202</v>
      </c>
      <c r="AL213" s="2">
        <v>421</v>
      </c>
      <c r="AN213" s="5" t="s">
        <v>113</v>
      </c>
      <c r="AO213" s="7" t="s">
        <v>114</v>
      </c>
    </row>
    <row r="214" spans="2:41" ht="60" x14ac:dyDescent="0.25">
      <c r="B214" s="8" t="s">
        <v>103</v>
      </c>
      <c r="C214" s="1" t="s">
        <v>104</v>
      </c>
      <c r="D214" s="1" t="s">
        <v>105</v>
      </c>
      <c r="E214" s="1" t="s">
        <v>106</v>
      </c>
      <c r="F214" s="5" t="s">
        <v>107</v>
      </c>
      <c r="I214" s="1">
        <v>2010</v>
      </c>
      <c r="J214" s="1" t="s">
        <v>48</v>
      </c>
      <c r="K214" s="1" t="s">
        <v>49</v>
      </c>
      <c r="L214" s="1" t="s">
        <v>115</v>
      </c>
      <c r="M214" s="1" t="s">
        <v>116</v>
      </c>
      <c r="N214" t="s">
        <v>94</v>
      </c>
      <c r="O214" s="1" t="s">
        <v>52</v>
      </c>
      <c r="P214" s="1">
        <v>28</v>
      </c>
      <c r="Q214" s="1" t="s">
        <v>159</v>
      </c>
      <c r="S214" s="1" t="s">
        <v>109</v>
      </c>
      <c r="Y214" s="1" t="s">
        <v>110</v>
      </c>
      <c r="Z214" s="1" t="s">
        <v>111</v>
      </c>
      <c r="AA214" s="1" t="s">
        <v>56</v>
      </c>
      <c r="AB214" s="4" t="s">
        <v>160</v>
      </c>
      <c r="AC214" s="2">
        <v>704</v>
      </c>
      <c r="AD214" s="2"/>
      <c r="AE214" s="2">
        <v>242</v>
      </c>
      <c r="AF214" s="2">
        <v>542</v>
      </c>
      <c r="AG214" s="2">
        <v>5</v>
      </c>
      <c r="AH214" s="2">
        <v>0.77</v>
      </c>
      <c r="AI214" s="2"/>
      <c r="AJ214" s="2"/>
      <c r="AK214" s="2">
        <v>84</v>
      </c>
      <c r="AL214" s="2">
        <v>1181</v>
      </c>
      <c r="AN214" s="5" t="s">
        <v>113</v>
      </c>
      <c r="AO214" s="7" t="s">
        <v>114</v>
      </c>
    </row>
    <row r="215" spans="2:41" ht="60" x14ac:dyDescent="0.25">
      <c r="B215" s="8" t="s">
        <v>103</v>
      </c>
      <c r="C215" s="1" t="s">
        <v>104</v>
      </c>
      <c r="D215" s="1" t="s">
        <v>105</v>
      </c>
      <c r="E215" s="1" t="s">
        <v>106</v>
      </c>
      <c r="F215" s="5" t="s">
        <v>107</v>
      </c>
      <c r="I215" s="1">
        <v>2010</v>
      </c>
      <c r="J215" s="1" t="s">
        <v>48</v>
      </c>
      <c r="K215" s="1" t="s">
        <v>49</v>
      </c>
      <c r="L215" s="1" t="s">
        <v>115</v>
      </c>
      <c r="M215" s="1" t="s">
        <v>139</v>
      </c>
      <c r="N215" t="s">
        <v>51</v>
      </c>
      <c r="O215" s="1" t="s">
        <v>52</v>
      </c>
      <c r="P215" s="1">
        <v>28</v>
      </c>
      <c r="Q215" s="1" t="s">
        <v>159</v>
      </c>
      <c r="S215" s="1" t="s">
        <v>109</v>
      </c>
      <c r="Y215" s="1" t="s">
        <v>110</v>
      </c>
      <c r="Z215" s="1" t="s">
        <v>111</v>
      </c>
      <c r="AA215" s="1" t="s">
        <v>56</v>
      </c>
      <c r="AB215" s="4" t="s">
        <v>160</v>
      </c>
      <c r="AC215" s="2">
        <v>804</v>
      </c>
      <c r="AD215" s="2"/>
      <c r="AE215" s="2">
        <v>111</v>
      </c>
      <c r="AF215" s="2">
        <v>249</v>
      </c>
      <c r="AG215" s="2">
        <v>5</v>
      </c>
      <c r="AH215" s="2">
        <v>0.31</v>
      </c>
      <c r="AI215" s="2"/>
      <c r="AJ215" s="2"/>
      <c r="AK215" s="2">
        <v>409</v>
      </c>
      <c r="AL215" s="2">
        <v>1051</v>
      </c>
      <c r="AN215" s="5" t="s">
        <v>113</v>
      </c>
      <c r="AO215" s="7" t="s">
        <v>114</v>
      </c>
    </row>
    <row r="216" spans="2:41" ht="60" x14ac:dyDescent="0.25">
      <c r="B216" s="8" t="s">
        <v>103</v>
      </c>
      <c r="C216" s="1" t="s">
        <v>104</v>
      </c>
      <c r="D216" s="1" t="s">
        <v>105</v>
      </c>
      <c r="E216" s="1" t="s">
        <v>106</v>
      </c>
      <c r="F216" s="5" t="s">
        <v>107</v>
      </c>
      <c r="I216" s="1">
        <v>2010</v>
      </c>
      <c r="J216" s="1" t="s">
        <v>48</v>
      </c>
      <c r="K216" s="1" t="s">
        <v>49</v>
      </c>
      <c r="L216" s="1" t="s">
        <v>115</v>
      </c>
      <c r="M216" s="1" t="s">
        <v>139</v>
      </c>
      <c r="N216" t="s">
        <v>94</v>
      </c>
      <c r="O216" s="1" t="s">
        <v>52</v>
      </c>
      <c r="P216" s="1">
        <v>28</v>
      </c>
      <c r="Q216" s="1" t="s">
        <v>159</v>
      </c>
      <c r="S216" s="1" t="s">
        <v>109</v>
      </c>
      <c r="Y216" s="1" t="s">
        <v>110</v>
      </c>
      <c r="Z216" s="1" t="s">
        <v>111</v>
      </c>
      <c r="AA216" s="1" t="s">
        <v>56</v>
      </c>
      <c r="AB216" s="4" t="s">
        <v>160</v>
      </c>
      <c r="AC216" s="2">
        <v>854</v>
      </c>
      <c r="AD216" s="2"/>
      <c r="AE216" s="2">
        <v>60.8</v>
      </c>
      <c r="AF216" s="2">
        <v>136</v>
      </c>
      <c r="AG216" s="2">
        <v>5</v>
      </c>
      <c r="AH216" s="2">
        <v>0.159</v>
      </c>
      <c r="AI216" s="2"/>
      <c r="AJ216" s="2"/>
      <c r="AK216" s="2">
        <v>612</v>
      </c>
      <c r="AL216" s="2">
        <v>933</v>
      </c>
      <c r="AN216" s="5" t="s">
        <v>113</v>
      </c>
      <c r="AO216" s="7" t="s">
        <v>114</v>
      </c>
    </row>
    <row r="217" spans="2:41" ht="60" x14ac:dyDescent="0.25">
      <c r="B217" s="8" t="s">
        <v>103</v>
      </c>
      <c r="C217" s="1" t="s">
        <v>104</v>
      </c>
      <c r="D217" s="1" t="s">
        <v>105</v>
      </c>
      <c r="E217" s="1" t="s">
        <v>106</v>
      </c>
      <c r="F217" s="5" t="s">
        <v>107</v>
      </c>
      <c r="I217" s="1">
        <v>2010</v>
      </c>
      <c r="J217" s="1" t="s">
        <v>48</v>
      </c>
      <c r="K217" s="1" t="s">
        <v>49</v>
      </c>
      <c r="L217" s="1" t="s">
        <v>115</v>
      </c>
      <c r="M217" s="1" t="s">
        <v>140</v>
      </c>
      <c r="N217" t="s">
        <v>51</v>
      </c>
      <c r="O217" s="1" t="s">
        <v>52</v>
      </c>
      <c r="P217" s="1">
        <v>28</v>
      </c>
      <c r="Q217" s="1" t="s">
        <v>159</v>
      </c>
      <c r="S217" s="1" t="s">
        <v>109</v>
      </c>
      <c r="Y217" s="1" t="s">
        <v>110</v>
      </c>
      <c r="Z217" s="1" t="s">
        <v>111</v>
      </c>
      <c r="AA217" s="1" t="s">
        <v>56</v>
      </c>
      <c r="AB217" s="4" t="s">
        <v>160</v>
      </c>
      <c r="AC217" s="2">
        <v>295</v>
      </c>
      <c r="AD217" s="2"/>
      <c r="AE217" s="2">
        <v>69.7</v>
      </c>
      <c r="AF217" s="2">
        <v>156</v>
      </c>
      <c r="AG217" s="2">
        <v>5</v>
      </c>
      <c r="AH217" s="2">
        <v>0.52800000000000002</v>
      </c>
      <c r="AI217" s="2"/>
      <c r="AJ217" s="2"/>
      <c r="AK217" s="2">
        <v>136</v>
      </c>
      <c r="AL217" s="2">
        <v>497</v>
      </c>
      <c r="AN217" s="5" t="s">
        <v>113</v>
      </c>
      <c r="AO217" s="7" t="s">
        <v>114</v>
      </c>
    </row>
    <row r="218" spans="2:41" ht="60" x14ac:dyDescent="0.25">
      <c r="B218" s="8" t="s">
        <v>103</v>
      </c>
      <c r="C218" s="1" t="s">
        <v>104</v>
      </c>
      <c r="D218" s="1" t="s">
        <v>105</v>
      </c>
      <c r="E218" s="1" t="s">
        <v>106</v>
      </c>
      <c r="F218" s="5" t="s">
        <v>107</v>
      </c>
      <c r="I218" s="1">
        <v>2010</v>
      </c>
      <c r="J218" s="1" t="s">
        <v>48</v>
      </c>
      <c r="K218" s="1" t="s">
        <v>49</v>
      </c>
      <c r="L218" s="1" t="s">
        <v>115</v>
      </c>
      <c r="M218" s="1" t="s">
        <v>140</v>
      </c>
      <c r="N218" t="s">
        <v>94</v>
      </c>
      <c r="O218" s="1" t="s">
        <v>52</v>
      </c>
      <c r="P218" s="1">
        <v>28</v>
      </c>
      <c r="Q218" s="1" t="s">
        <v>159</v>
      </c>
      <c r="S218" s="1" t="s">
        <v>109</v>
      </c>
      <c r="Y218" s="1" t="s">
        <v>110</v>
      </c>
      <c r="Z218" s="1" t="s">
        <v>111</v>
      </c>
      <c r="AA218" s="1" t="s">
        <v>56</v>
      </c>
      <c r="AB218" s="4" t="s">
        <v>160</v>
      </c>
      <c r="AC218" s="2">
        <v>928</v>
      </c>
      <c r="AD218" s="2"/>
      <c r="AE218" s="2">
        <v>36</v>
      </c>
      <c r="AF218" s="2">
        <v>80.5</v>
      </c>
      <c r="AG218" s="2">
        <v>5</v>
      </c>
      <c r="AH218" s="2">
        <v>8.6800000000000002E-2</v>
      </c>
      <c r="AI218" s="2"/>
      <c r="AJ218" s="2"/>
      <c r="AK218" s="2">
        <v>798</v>
      </c>
      <c r="AL218" s="2">
        <v>1003</v>
      </c>
      <c r="AN218" s="5" t="s">
        <v>113</v>
      </c>
      <c r="AO218" s="7" t="s">
        <v>114</v>
      </c>
    </row>
    <row r="219" spans="2:41" ht="60" x14ac:dyDescent="0.25">
      <c r="B219" s="8" t="s">
        <v>103</v>
      </c>
      <c r="C219" s="1" t="s">
        <v>104</v>
      </c>
      <c r="D219" s="1" t="s">
        <v>105</v>
      </c>
      <c r="E219" s="1" t="s">
        <v>106</v>
      </c>
      <c r="F219" s="5" t="s">
        <v>107</v>
      </c>
      <c r="I219" s="1">
        <v>2010</v>
      </c>
      <c r="J219" s="1" t="s">
        <v>48</v>
      </c>
      <c r="K219" s="1" t="s">
        <v>49</v>
      </c>
      <c r="L219" s="1" t="s">
        <v>115</v>
      </c>
      <c r="M219" s="1" t="s">
        <v>141</v>
      </c>
      <c r="N219" t="s">
        <v>51</v>
      </c>
      <c r="O219" s="1" t="s">
        <v>52</v>
      </c>
      <c r="P219" s="1">
        <v>28</v>
      </c>
      <c r="Q219" s="1" t="s">
        <v>159</v>
      </c>
      <c r="S219" s="1" t="s">
        <v>109</v>
      </c>
      <c r="Y219" s="1" t="s">
        <v>110</v>
      </c>
      <c r="Z219" s="1" t="s">
        <v>111</v>
      </c>
      <c r="AA219" s="1" t="s">
        <v>56</v>
      </c>
      <c r="AB219" s="4" t="s">
        <v>160</v>
      </c>
      <c r="AC219" s="2">
        <v>716</v>
      </c>
      <c r="AD219" s="2"/>
      <c r="AE219" s="2">
        <v>146</v>
      </c>
      <c r="AF219" s="2">
        <v>326</v>
      </c>
      <c r="AG219" s="2">
        <v>5</v>
      </c>
      <c r="AH219" s="2">
        <v>0.45500000000000002</v>
      </c>
      <c r="AI219" s="2"/>
      <c r="AJ219" s="2"/>
      <c r="AK219" s="2">
        <v>135</v>
      </c>
      <c r="AL219" s="2">
        <v>888</v>
      </c>
      <c r="AN219" s="5" t="s">
        <v>113</v>
      </c>
      <c r="AO219" s="7" t="s">
        <v>114</v>
      </c>
    </row>
    <row r="220" spans="2:41" ht="60" x14ac:dyDescent="0.25">
      <c r="B220" s="8" t="s">
        <v>103</v>
      </c>
      <c r="C220" s="1" t="s">
        <v>104</v>
      </c>
      <c r="D220" s="1" t="s">
        <v>105</v>
      </c>
      <c r="E220" s="1" t="s">
        <v>106</v>
      </c>
      <c r="F220" s="5" t="s">
        <v>107</v>
      </c>
      <c r="I220" s="1">
        <v>2010</v>
      </c>
      <c r="J220" s="1" t="s">
        <v>48</v>
      </c>
      <c r="K220" s="1" t="s">
        <v>49</v>
      </c>
      <c r="L220" s="1" t="s">
        <v>115</v>
      </c>
      <c r="M220" s="1" t="s">
        <v>141</v>
      </c>
      <c r="N220" t="s">
        <v>94</v>
      </c>
      <c r="O220" s="1" t="s">
        <v>52</v>
      </c>
      <c r="P220" s="1">
        <v>28</v>
      </c>
      <c r="Q220" s="1" t="s">
        <v>159</v>
      </c>
      <c r="S220" s="1" t="s">
        <v>109</v>
      </c>
      <c r="Y220" s="1" t="s">
        <v>110</v>
      </c>
      <c r="Z220" s="1" t="s">
        <v>111</v>
      </c>
      <c r="AA220" s="1" t="s">
        <v>56</v>
      </c>
      <c r="AB220" s="4" t="s">
        <v>160</v>
      </c>
      <c r="AC220" s="2">
        <v>217</v>
      </c>
      <c r="AD220" s="2"/>
      <c r="AE220" s="2">
        <v>61.2</v>
      </c>
      <c r="AF220" s="2">
        <v>106</v>
      </c>
      <c r="AG220" s="2">
        <v>3</v>
      </c>
      <c r="AH220" s="2">
        <v>0.48699999999999999</v>
      </c>
      <c r="AI220" s="2"/>
      <c r="AJ220" s="2"/>
      <c r="AK220" s="2">
        <v>125</v>
      </c>
      <c r="AL220" s="2">
        <v>333</v>
      </c>
      <c r="AN220" s="5" t="s">
        <v>113</v>
      </c>
      <c r="AO220" s="7" t="s">
        <v>114</v>
      </c>
    </row>
    <row r="221" spans="2:41" ht="60" x14ac:dyDescent="0.25">
      <c r="B221" s="8" t="s">
        <v>103</v>
      </c>
      <c r="C221" s="1" t="s">
        <v>104</v>
      </c>
      <c r="D221" s="1" t="s">
        <v>105</v>
      </c>
      <c r="E221" s="1" t="s">
        <v>106</v>
      </c>
      <c r="F221" s="5" t="s">
        <v>107</v>
      </c>
      <c r="I221" s="1">
        <v>2010</v>
      </c>
      <c r="J221" s="1" t="s">
        <v>48</v>
      </c>
      <c r="K221" s="1" t="s">
        <v>49</v>
      </c>
      <c r="L221" s="1" t="s">
        <v>115</v>
      </c>
      <c r="M221" s="1" t="s">
        <v>142</v>
      </c>
      <c r="N221" t="s">
        <v>51</v>
      </c>
      <c r="O221" s="1" t="s">
        <v>52</v>
      </c>
      <c r="P221" s="1">
        <v>28</v>
      </c>
      <c r="Q221" s="1" t="s">
        <v>159</v>
      </c>
      <c r="S221" s="1" t="s">
        <v>109</v>
      </c>
      <c r="Y221" s="1" t="s">
        <v>110</v>
      </c>
      <c r="Z221" s="1" t="s">
        <v>111</v>
      </c>
      <c r="AA221" s="1" t="s">
        <v>56</v>
      </c>
      <c r="AB221" s="4" t="s">
        <v>160</v>
      </c>
      <c r="AC221" s="2">
        <v>1032</v>
      </c>
      <c r="AD221" s="2"/>
      <c r="AE221" s="2">
        <v>59.6</v>
      </c>
      <c r="AF221" s="2">
        <v>133</v>
      </c>
      <c r="AG221" s="2">
        <v>5</v>
      </c>
      <c r="AH221" s="2">
        <v>0.129</v>
      </c>
      <c r="AI221" s="2"/>
      <c r="AJ221" s="2"/>
      <c r="AK221" s="2">
        <v>910</v>
      </c>
      <c r="AL221" s="2">
        <v>1208</v>
      </c>
      <c r="AN221" s="5" t="s">
        <v>113</v>
      </c>
      <c r="AO221" s="7" t="s">
        <v>114</v>
      </c>
    </row>
    <row r="222" spans="2:41" ht="60" x14ac:dyDescent="0.25">
      <c r="B222" s="8" t="s">
        <v>103</v>
      </c>
      <c r="C222" s="1" t="s">
        <v>104</v>
      </c>
      <c r="D222" s="1" t="s">
        <v>105</v>
      </c>
      <c r="E222" s="1" t="s">
        <v>106</v>
      </c>
      <c r="F222" s="5" t="s">
        <v>107</v>
      </c>
      <c r="I222" s="1">
        <v>2010</v>
      </c>
      <c r="J222" s="1" t="s">
        <v>48</v>
      </c>
      <c r="K222" s="1" t="s">
        <v>49</v>
      </c>
      <c r="L222" s="1" t="s">
        <v>115</v>
      </c>
      <c r="M222" s="1" t="s">
        <v>142</v>
      </c>
      <c r="N222" t="s">
        <v>94</v>
      </c>
      <c r="O222" s="1" t="s">
        <v>52</v>
      </c>
      <c r="P222" s="1">
        <v>28</v>
      </c>
      <c r="Q222" s="1" t="s">
        <v>159</v>
      </c>
      <c r="S222" s="1" t="s">
        <v>109</v>
      </c>
      <c r="Y222" s="1" t="s">
        <v>110</v>
      </c>
      <c r="Z222" s="1" t="s">
        <v>111</v>
      </c>
      <c r="AA222" s="1" t="s">
        <v>56</v>
      </c>
      <c r="AB222" s="4" t="s">
        <v>160</v>
      </c>
      <c r="AC222" s="2">
        <v>1189</v>
      </c>
      <c r="AD222" s="2"/>
      <c r="AE222" s="2">
        <v>74.400000000000006</v>
      </c>
      <c r="AF222" s="2">
        <v>166</v>
      </c>
      <c r="AG222" s="2">
        <v>5</v>
      </c>
      <c r="AH222" s="2">
        <v>0.14000000000000001</v>
      </c>
      <c r="AI222" s="2"/>
      <c r="AJ222" s="2"/>
      <c r="AK222" s="2">
        <v>892</v>
      </c>
      <c r="AL222" s="2">
        <v>1280</v>
      </c>
      <c r="AN222" s="5" t="s">
        <v>113</v>
      </c>
      <c r="AO222" s="7" t="s">
        <v>114</v>
      </c>
    </row>
    <row r="223" spans="2:41" ht="60" x14ac:dyDescent="0.25">
      <c r="B223" s="8" t="s">
        <v>103</v>
      </c>
      <c r="C223" s="1" t="s">
        <v>104</v>
      </c>
      <c r="D223" s="1" t="s">
        <v>105</v>
      </c>
      <c r="E223" s="1" t="s">
        <v>106</v>
      </c>
      <c r="F223" s="5" t="s">
        <v>107</v>
      </c>
      <c r="I223" s="1">
        <v>2010</v>
      </c>
      <c r="J223" s="1" t="s">
        <v>48</v>
      </c>
      <c r="K223" s="1" t="s">
        <v>49</v>
      </c>
      <c r="L223" s="1" t="s">
        <v>115</v>
      </c>
      <c r="M223" s="1" t="s">
        <v>143</v>
      </c>
      <c r="N223" t="s">
        <v>51</v>
      </c>
      <c r="O223" s="1" t="s">
        <v>52</v>
      </c>
      <c r="P223" s="1">
        <v>28</v>
      </c>
      <c r="Q223" s="1" t="s">
        <v>159</v>
      </c>
      <c r="S223" s="1" t="s">
        <v>109</v>
      </c>
      <c r="Y223" s="1" t="s">
        <v>110</v>
      </c>
      <c r="Z223" s="1" t="s">
        <v>111</v>
      </c>
      <c r="AA223" s="1" t="s">
        <v>56</v>
      </c>
      <c r="AB223" s="4" t="s">
        <v>160</v>
      </c>
      <c r="AC223" s="2">
        <v>963</v>
      </c>
      <c r="AD223" s="2"/>
      <c r="AE223" s="2">
        <v>94.6</v>
      </c>
      <c r="AF223" s="2">
        <v>212</v>
      </c>
      <c r="AG223" s="2">
        <v>5</v>
      </c>
      <c r="AH223" s="2">
        <v>0.22</v>
      </c>
      <c r="AI223" s="2"/>
      <c r="AJ223" s="2"/>
      <c r="AK223" s="2">
        <v>589</v>
      </c>
      <c r="AL223" s="2">
        <v>1087</v>
      </c>
      <c r="AN223" s="5" t="s">
        <v>113</v>
      </c>
      <c r="AO223" s="7" t="s">
        <v>114</v>
      </c>
    </row>
    <row r="224" spans="2:41" ht="60" x14ac:dyDescent="0.25">
      <c r="B224" s="8" t="s">
        <v>103</v>
      </c>
      <c r="C224" s="1" t="s">
        <v>104</v>
      </c>
      <c r="D224" s="1" t="s">
        <v>105</v>
      </c>
      <c r="E224" s="1" t="s">
        <v>106</v>
      </c>
      <c r="F224" s="5" t="s">
        <v>107</v>
      </c>
      <c r="I224" s="1">
        <v>2010</v>
      </c>
      <c r="J224" s="1" t="s">
        <v>48</v>
      </c>
      <c r="K224" s="1" t="s">
        <v>49</v>
      </c>
      <c r="L224" s="1" t="s">
        <v>115</v>
      </c>
      <c r="M224" s="1" t="s">
        <v>143</v>
      </c>
      <c r="N224" t="s">
        <v>94</v>
      </c>
      <c r="O224" s="1" t="s">
        <v>52</v>
      </c>
      <c r="P224" s="1">
        <v>28</v>
      </c>
      <c r="Q224" s="1" t="s">
        <v>159</v>
      </c>
      <c r="S224" s="1" t="s">
        <v>109</v>
      </c>
      <c r="Y224" s="1" t="s">
        <v>110</v>
      </c>
      <c r="Z224" s="1" t="s">
        <v>111</v>
      </c>
      <c r="AA224" s="1" t="s">
        <v>56</v>
      </c>
      <c r="AB224" s="4" t="s">
        <v>160</v>
      </c>
      <c r="AC224" s="2">
        <v>704</v>
      </c>
      <c r="AD224" s="2"/>
      <c r="AE224" s="2">
        <v>97.9</v>
      </c>
      <c r="AF224" s="2">
        <v>219</v>
      </c>
      <c r="AG224" s="2">
        <v>5</v>
      </c>
      <c r="AH224" s="2">
        <v>0.311</v>
      </c>
      <c r="AI224" s="2"/>
      <c r="AJ224" s="2"/>
      <c r="AK224" s="2">
        <v>388</v>
      </c>
      <c r="AL224" s="2">
        <v>892</v>
      </c>
      <c r="AN224" s="5" t="s">
        <v>113</v>
      </c>
      <c r="AO224" s="7" t="s">
        <v>114</v>
      </c>
    </row>
    <row r="225" spans="2:41" ht="60" x14ac:dyDescent="0.25">
      <c r="B225" s="8" t="s">
        <v>103</v>
      </c>
      <c r="C225" s="1" t="s">
        <v>104</v>
      </c>
      <c r="D225" s="1" t="s">
        <v>105</v>
      </c>
      <c r="E225" s="1" t="s">
        <v>106</v>
      </c>
      <c r="F225" s="5" t="s">
        <v>107</v>
      </c>
      <c r="I225" s="1">
        <v>2010</v>
      </c>
      <c r="J225" s="1" t="s">
        <v>48</v>
      </c>
      <c r="K225" s="1" t="s">
        <v>49</v>
      </c>
      <c r="L225" s="1" t="s">
        <v>115</v>
      </c>
      <c r="M225" s="1" t="s">
        <v>144</v>
      </c>
      <c r="N225" t="s">
        <v>51</v>
      </c>
      <c r="O225" s="1" t="s">
        <v>52</v>
      </c>
      <c r="P225" s="1">
        <v>28</v>
      </c>
      <c r="Q225" s="1" t="s">
        <v>159</v>
      </c>
      <c r="S225" s="1" t="s">
        <v>109</v>
      </c>
      <c r="Y225" s="1" t="s">
        <v>110</v>
      </c>
      <c r="Z225" s="1" t="s">
        <v>111</v>
      </c>
      <c r="AA225" s="1" t="s">
        <v>56</v>
      </c>
      <c r="AB225" s="4" t="s">
        <v>160</v>
      </c>
      <c r="AC225" s="2">
        <v>1033</v>
      </c>
      <c r="AD225" s="2"/>
      <c r="AE225" s="2">
        <v>42.8</v>
      </c>
      <c r="AF225" s="2">
        <v>95.7</v>
      </c>
      <c r="AG225" s="2">
        <v>5</v>
      </c>
      <c r="AH225" s="2">
        <v>9.2600000000000002E-2</v>
      </c>
      <c r="AI225" s="2"/>
      <c r="AJ225" s="2"/>
      <c r="AK225" s="2">
        <v>865</v>
      </c>
      <c r="AL225" s="2">
        <v>1102</v>
      </c>
      <c r="AN225" s="5" t="s">
        <v>113</v>
      </c>
      <c r="AO225" s="7" t="s">
        <v>114</v>
      </c>
    </row>
    <row r="226" spans="2:41" ht="60" x14ac:dyDescent="0.25">
      <c r="B226" s="8" t="s">
        <v>103</v>
      </c>
      <c r="C226" s="1" t="s">
        <v>104</v>
      </c>
      <c r="D226" s="1" t="s">
        <v>105</v>
      </c>
      <c r="E226" s="1" t="s">
        <v>106</v>
      </c>
      <c r="F226" s="5" t="s">
        <v>107</v>
      </c>
      <c r="I226" s="1">
        <v>2010</v>
      </c>
      <c r="J226" s="1" t="s">
        <v>48</v>
      </c>
      <c r="K226" s="1" t="s">
        <v>49</v>
      </c>
      <c r="L226" s="1" t="s">
        <v>115</v>
      </c>
      <c r="M226" s="1" t="s">
        <v>144</v>
      </c>
      <c r="N226" t="s">
        <v>94</v>
      </c>
      <c r="O226" s="1" t="s">
        <v>52</v>
      </c>
      <c r="P226" s="1">
        <v>28</v>
      </c>
      <c r="Q226" s="1" t="s">
        <v>159</v>
      </c>
      <c r="S226" s="1" t="s">
        <v>109</v>
      </c>
      <c r="Y226" s="1" t="s">
        <v>110</v>
      </c>
      <c r="Z226" s="1" t="s">
        <v>111</v>
      </c>
      <c r="AA226" s="1" t="s">
        <v>56</v>
      </c>
      <c r="AB226" s="4" t="s">
        <v>160</v>
      </c>
      <c r="AC226" s="2">
        <v>1025</v>
      </c>
      <c r="AD226" s="2"/>
      <c r="AE226" s="2">
        <v>90.2</v>
      </c>
      <c r="AF226" s="2">
        <v>202</v>
      </c>
      <c r="AG226" s="2">
        <v>5</v>
      </c>
      <c r="AH226" s="2">
        <v>0.19700000000000001</v>
      </c>
      <c r="AI226" s="2"/>
      <c r="AJ226" s="2"/>
      <c r="AK226" s="2">
        <v>669</v>
      </c>
      <c r="AL226" s="2">
        <v>1152</v>
      </c>
      <c r="AN226" s="5" t="s">
        <v>113</v>
      </c>
      <c r="AO226" s="7" t="s">
        <v>114</v>
      </c>
    </row>
    <row r="227" spans="2:41" ht="60" x14ac:dyDescent="0.25">
      <c r="B227" s="8" t="s">
        <v>103</v>
      </c>
      <c r="C227" s="1" t="s">
        <v>104</v>
      </c>
      <c r="D227" s="1" t="s">
        <v>105</v>
      </c>
      <c r="E227" s="1" t="s">
        <v>106</v>
      </c>
      <c r="F227" s="5" t="s">
        <v>107</v>
      </c>
      <c r="I227" s="1">
        <v>2010</v>
      </c>
      <c r="J227" s="1" t="s">
        <v>48</v>
      </c>
      <c r="K227" s="1" t="s">
        <v>49</v>
      </c>
      <c r="L227" s="1" t="s">
        <v>115</v>
      </c>
      <c r="M227" s="1" t="s">
        <v>145</v>
      </c>
      <c r="N227" t="s">
        <v>51</v>
      </c>
      <c r="O227" s="1" t="s">
        <v>52</v>
      </c>
      <c r="P227" s="1">
        <v>28</v>
      </c>
      <c r="Q227" s="1" t="s">
        <v>159</v>
      </c>
      <c r="S227" s="1" t="s">
        <v>109</v>
      </c>
      <c r="Y227" s="1" t="s">
        <v>110</v>
      </c>
      <c r="Z227" s="1" t="s">
        <v>111</v>
      </c>
      <c r="AA227" s="1" t="s">
        <v>56</v>
      </c>
      <c r="AB227" s="4" t="s">
        <v>160</v>
      </c>
      <c r="AC227" s="2">
        <v>863</v>
      </c>
      <c r="AD227" s="2"/>
      <c r="AE227" s="2">
        <v>95</v>
      </c>
      <c r="AF227" s="2">
        <v>212</v>
      </c>
      <c r="AG227" s="2">
        <v>5</v>
      </c>
      <c r="AH227" s="2">
        <v>0.246</v>
      </c>
      <c r="AI227" s="2"/>
      <c r="AJ227" s="2"/>
      <c r="AK227" s="2">
        <v>623</v>
      </c>
      <c r="AL227" s="2">
        <v>1057</v>
      </c>
      <c r="AN227" s="5" t="s">
        <v>113</v>
      </c>
      <c r="AO227" s="7" t="s">
        <v>114</v>
      </c>
    </row>
    <row r="228" spans="2:41" ht="60" x14ac:dyDescent="0.25">
      <c r="B228" s="8" t="s">
        <v>103</v>
      </c>
      <c r="C228" s="1" t="s">
        <v>104</v>
      </c>
      <c r="D228" s="1" t="s">
        <v>105</v>
      </c>
      <c r="E228" s="1" t="s">
        <v>106</v>
      </c>
      <c r="F228" s="5" t="s">
        <v>107</v>
      </c>
      <c r="I228" s="1">
        <v>2010</v>
      </c>
      <c r="J228" s="1" t="s">
        <v>48</v>
      </c>
      <c r="K228" s="1" t="s">
        <v>49</v>
      </c>
      <c r="L228" s="1" t="s">
        <v>115</v>
      </c>
      <c r="M228" s="1" t="s">
        <v>145</v>
      </c>
      <c r="N228" t="s">
        <v>94</v>
      </c>
      <c r="O228" s="1" t="s">
        <v>52</v>
      </c>
      <c r="P228" s="1">
        <v>28</v>
      </c>
      <c r="Q228" s="1" t="s">
        <v>159</v>
      </c>
      <c r="S228" s="1" t="s">
        <v>109</v>
      </c>
      <c r="Y228" s="1" t="s">
        <v>110</v>
      </c>
      <c r="Z228" s="1" t="s">
        <v>111</v>
      </c>
      <c r="AA228" s="1" t="s">
        <v>56</v>
      </c>
      <c r="AB228" s="4" t="s">
        <v>160</v>
      </c>
      <c r="AC228" s="2">
        <v>552</v>
      </c>
      <c r="AD228" s="2"/>
      <c r="AE228" s="2">
        <v>107</v>
      </c>
      <c r="AF228" s="2">
        <v>240</v>
      </c>
      <c r="AG228" s="2">
        <v>5</v>
      </c>
      <c r="AH228" s="2">
        <v>0.435</v>
      </c>
      <c r="AI228" s="2"/>
      <c r="AJ228" s="2"/>
      <c r="AK228" s="2">
        <v>245</v>
      </c>
      <c r="AL228" s="2">
        <v>779</v>
      </c>
      <c r="AN228" s="5" t="s">
        <v>113</v>
      </c>
      <c r="AO228" s="7" t="s">
        <v>114</v>
      </c>
    </row>
    <row r="229" spans="2:41" ht="60" x14ac:dyDescent="0.25">
      <c r="B229" s="8" t="s">
        <v>103</v>
      </c>
      <c r="C229" s="1" t="s">
        <v>104</v>
      </c>
      <c r="D229" s="1" t="s">
        <v>105</v>
      </c>
      <c r="E229" s="1" t="s">
        <v>106</v>
      </c>
      <c r="F229" s="5" t="s">
        <v>107</v>
      </c>
      <c r="I229" s="1">
        <v>2010</v>
      </c>
      <c r="J229" s="1" t="s">
        <v>48</v>
      </c>
      <c r="K229" s="1" t="s">
        <v>49</v>
      </c>
      <c r="L229" s="1" t="s">
        <v>115</v>
      </c>
      <c r="M229" s="1" t="s">
        <v>146</v>
      </c>
      <c r="N229" t="s">
        <v>51</v>
      </c>
      <c r="O229" s="1" t="s">
        <v>52</v>
      </c>
      <c r="P229" s="1">
        <v>28</v>
      </c>
      <c r="Q229" s="1" t="s">
        <v>159</v>
      </c>
      <c r="S229" s="1" t="s">
        <v>109</v>
      </c>
      <c r="Y229" s="1" t="s">
        <v>110</v>
      </c>
      <c r="Z229" s="1" t="s">
        <v>111</v>
      </c>
      <c r="AA229" s="1" t="s">
        <v>56</v>
      </c>
      <c r="AB229" s="4" t="s">
        <v>160</v>
      </c>
      <c r="AC229" s="2">
        <v>424</v>
      </c>
      <c r="AD229" s="2"/>
      <c r="AE229" s="2">
        <v>67</v>
      </c>
      <c r="AF229" s="2">
        <v>150</v>
      </c>
      <c r="AG229" s="2">
        <v>5</v>
      </c>
      <c r="AH229" s="2">
        <v>0.35299999999999998</v>
      </c>
      <c r="AI229" s="2"/>
      <c r="AJ229" s="2"/>
      <c r="AK229" s="2">
        <v>190</v>
      </c>
      <c r="AL229" s="2">
        <v>608</v>
      </c>
      <c r="AN229" s="5" t="s">
        <v>113</v>
      </c>
      <c r="AO229" s="7" t="s">
        <v>114</v>
      </c>
    </row>
    <row r="230" spans="2:41" ht="60" x14ac:dyDescent="0.25">
      <c r="B230" s="8" t="s">
        <v>103</v>
      </c>
      <c r="C230" s="1" t="s">
        <v>104</v>
      </c>
      <c r="D230" s="1" t="s">
        <v>105</v>
      </c>
      <c r="E230" s="1" t="s">
        <v>106</v>
      </c>
      <c r="F230" s="5" t="s">
        <v>107</v>
      </c>
      <c r="I230" s="1">
        <v>2010</v>
      </c>
      <c r="J230" s="1" t="s">
        <v>48</v>
      </c>
      <c r="K230" s="1" t="s">
        <v>49</v>
      </c>
      <c r="L230" s="1" t="s">
        <v>115</v>
      </c>
      <c r="M230" s="1" t="s">
        <v>146</v>
      </c>
      <c r="N230" t="s">
        <v>94</v>
      </c>
      <c r="O230" s="1" t="s">
        <v>52</v>
      </c>
      <c r="P230" s="1">
        <v>28</v>
      </c>
      <c r="Q230" s="1" t="s">
        <v>159</v>
      </c>
      <c r="S230" s="1" t="s">
        <v>109</v>
      </c>
      <c r="Y230" s="1" t="s">
        <v>110</v>
      </c>
      <c r="Z230" s="1" t="s">
        <v>111</v>
      </c>
      <c r="AA230" s="1" t="s">
        <v>56</v>
      </c>
      <c r="AB230" s="4" t="s">
        <v>160</v>
      </c>
      <c r="AC230" s="2">
        <v>422</v>
      </c>
      <c r="AD230" s="2"/>
      <c r="AE230" s="2">
        <v>43.3</v>
      </c>
      <c r="AF230" s="2">
        <v>75</v>
      </c>
      <c r="AG230" s="2">
        <v>3</v>
      </c>
      <c r="AH230" s="2">
        <v>0.17799999999999999</v>
      </c>
      <c r="AI230" s="2"/>
      <c r="AJ230" s="2"/>
      <c r="AK230" s="2">
        <v>346</v>
      </c>
      <c r="AL230" s="2">
        <v>496</v>
      </c>
      <c r="AN230" s="5" t="s">
        <v>113</v>
      </c>
      <c r="AO230" s="7" t="s">
        <v>114</v>
      </c>
    </row>
    <row r="231" spans="2:41" ht="60" x14ac:dyDescent="0.25">
      <c r="B231" s="8" t="s">
        <v>103</v>
      </c>
      <c r="C231" s="1" t="s">
        <v>104</v>
      </c>
      <c r="D231" s="1" t="s">
        <v>105</v>
      </c>
      <c r="E231" s="1" t="s">
        <v>106</v>
      </c>
      <c r="F231" s="5" t="s">
        <v>107</v>
      </c>
      <c r="I231" s="1">
        <v>2010</v>
      </c>
      <c r="J231" s="1" t="s">
        <v>48</v>
      </c>
      <c r="K231" s="1" t="s">
        <v>49</v>
      </c>
      <c r="L231" s="1" t="s">
        <v>115</v>
      </c>
      <c r="M231" s="1" t="s">
        <v>147</v>
      </c>
      <c r="N231" t="s">
        <v>51</v>
      </c>
      <c r="O231" s="1" t="s">
        <v>52</v>
      </c>
      <c r="P231" s="1">
        <v>28</v>
      </c>
      <c r="Q231" s="1" t="s">
        <v>159</v>
      </c>
      <c r="S231" s="1" t="s">
        <v>109</v>
      </c>
      <c r="Y231" s="1" t="s">
        <v>110</v>
      </c>
      <c r="Z231" s="1" t="s">
        <v>111</v>
      </c>
      <c r="AA231" s="1" t="s">
        <v>56</v>
      </c>
      <c r="AB231" s="4" t="s">
        <v>160</v>
      </c>
      <c r="AC231" s="2">
        <v>649</v>
      </c>
      <c r="AD231" s="2"/>
      <c r="AE231" s="2">
        <v>55.9</v>
      </c>
      <c r="AF231" s="2">
        <v>125</v>
      </c>
      <c r="AG231" s="2">
        <v>5</v>
      </c>
      <c r="AH231" s="2">
        <v>0.192</v>
      </c>
      <c r="AI231" s="2"/>
      <c r="AJ231" s="2"/>
      <c r="AK231" s="2">
        <v>537</v>
      </c>
      <c r="AL231" s="2">
        <v>825</v>
      </c>
      <c r="AN231" s="5" t="s">
        <v>113</v>
      </c>
      <c r="AO231" s="7" t="s">
        <v>114</v>
      </c>
    </row>
    <row r="232" spans="2:41" ht="60" x14ac:dyDescent="0.25">
      <c r="B232" s="8" t="s">
        <v>103</v>
      </c>
      <c r="C232" s="1" t="s">
        <v>104</v>
      </c>
      <c r="D232" s="1" t="s">
        <v>105</v>
      </c>
      <c r="E232" s="1" t="s">
        <v>106</v>
      </c>
      <c r="F232" s="5" t="s">
        <v>107</v>
      </c>
      <c r="I232" s="1">
        <v>2010</v>
      </c>
      <c r="J232" s="1" t="s">
        <v>48</v>
      </c>
      <c r="K232" s="1" t="s">
        <v>49</v>
      </c>
      <c r="L232" s="1" t="s">
        <v>115</v>
      </c>
      <c r="M232" s="1" t="s">
        <v>147</v>
      </c>
      <c r="N232" t="s">
        <v>94</v>
      </c>
      <c r="O232" s="1" t="s">
        <v>52</v>
      </c>
      <c r="P232" s="1">
        <v>28</v>
      </c>
      <c r="Q232" s="1" t="s">
        <v>159</v>
      </c>
      <c r="S232" s="1" t="s">
        <v>109</v>
      </c>
      <c r="Y232" s="1" t="s">
        <v>110</v>
      </c>
      <c r="Z232" s="1" t="s">
        <v>111</v>
      </c>
      <c r="AA232" s="1" t="s">
        <v>56</v>
      </c>
      <c r="AB232" s="4" t="s">
        <v>160</v>
      </c>
      <c r="AC232" s="2">
        <v>660</v>
      </c>
      <c r="AD232" s="2"/>
      <c r="AE232" s="2">
        <v>95.9</v>
      </c>
      <c r="AF232" s="2">
        <v>214</v>
      </c>
      <c r="AG232" s="2">
        <v>5</v>
      </c>
      <c r="AH232" s="2">
        <v>0.32500000000000001</v>
      </c>
      <c r="AI232" s="2"/>
      <c r="AJ232" s="2"/>
      <c r="AK232" s="2">
        <v>379</v>
      </c>
      <c r="AL232" s="2">
        <v>918</v>
      </c>
      <c r="AN232" s="5" t="s">
        <v>113</v>
      </c>
      <c r="AO232" s="7" t="s">
        <v>114</v>
      </c>
    </row>
    <row r="233" spans="2:41" ht="60" x14ac:dyDescent="0.25">
      <c r="B233" s="8" t="s">
        <v>103</v>
      </c>
      <c r="C233" s="1" t="s">
        <v>104</v>
      </c>
      <c r="D233" s="1" t="s">
        <v>105</v>
      </c>
      <c r="E233" s="1" t="s">
        <v>106</v>
      </c>
      <c r="F233" s="5" t="s">
        <v>107</v>
      </c>
      <c r="I233" s="1">
        <v>2010</v>
      </c>
      <c r="J233" s="1" t="s">
        <v>48</v>
      </c>
      <c r="K233" s="1" t="s">
        <v>49</v>
      </c>
      <c r="L233" s="1" t="s">
        <v>115</v>
      </c>
      <c r="M233" s="1" t="s">
        <v>148</v>
      </c>
      <c r="N233" t="s">
        <v>51</v>
      </c>
      <c r="O233" s="1" t="s">
        <v>52</v>
      </c>
      <c r="P233" s="1">
        <v>28</v>
      </c>
      <c r="Q233" s="1" t="s">
        <v>159</v>
      </c>
      <c r="S233" s="1" t="s">
        <v>109</v>
      </c>
      <c r="Y233" s="1" t="s">
        <v>110</v>
      </c>
      <c r="Z233" s="1" t="s">
        <v>111</v>
      </c>
      <c r="AA233" s="1" t="s">
        <v>56</v>
      </c>
      <c r="AB233" s="4" t="s">
        <v>160</v>
      </c>
      <c r="AC233" s="2">
        <v>470</v>
      </c>
      <c r="AD233" s="2"/>
      <c r="AE233" s="2">
        <v>119</v>
      </c>
      <c r="AF233" s="2">
        <v>265</v>
      </c>
      <c r="AG233" s="2">
        <v>5</v>
      </c>
      <c r="AH233" s="2">
        <v>0.56399999999999995</v>
      </c>
      <c r="AI233" s="2"/>
      <c r="AJ233" s="2"/>
      <c r="AK233" s="2">
        <v>158</v>
      </c>
      <c r="AL233" s="2">
        <v>753</v>
      </c>
      <c r="AN233" s="5" t="s">
        <v>113</v>
      </c>
      <c r="AO233" s="7" t="s">
        <v>114</v>
      </c>
    </row>
    <row r="234" spans="2:41" ht="60" x14ac:dyDescent="0.25">
      <c r="B234" s="8" t="s">
        <v>103</v>
      </c>
      <c r="C234" s="1" t="s">
        <v>104</v>
      </c>
      <c r="D234" s="1" t="s">
        <v>105</v>
      </c>
      <c r="E234" s="1" t="s">
        <v>106</v>
      </c>
      <c r="F234" s="5" t="s">
        <v>107</v>
      </c>
      <c r="I234" s="1">
        <v>2010</v>
      </c>
      <c r="J234" s="1" t="s">
        <v>48</v>
      </c>
      <c r="K234" s="1" t="s">
        <v>49</v>
      </c>
      <c r="L234" s="1" t="s">
        <v>115</v>
      </c>
      <c r="M234" s="1" t="s">
        <v>148</v>
      </c>
      <c r="N234" t="s">
        <v>94</v>
      </c>
      <c r="O234" s="1" t="s">
        <v>52</v>
      </c>
      <c r="P234" s="1">
        <v>28</v>
      </c>
      <c r="Q234" s="1" t="s">
        <v>159</v>
      </c>
      <c r="S234" s="1" t="s">
        <v>109</v>
      </c>
      <c r="Y234" s="1" t="s">
        <v>110</v>
      </c>
      <c r="Z234" s="1" t="s">
        <v>111</v>
      </c>
      <c r="AA234" s="1" t="s">
        <v>56</v>
      </c>
      <c r="AB234" s="4" t="s">
        <v>160</v>
      </c>
      <c r="AC234" s="2">
        <v>827</v>
      </c>
      <c r="AD234" s="2"/>
      <c r="AE234" s="2">
        <v>87.3</v>
      </c>
      <c r="AF234" s="2">
        <v>195</v>
      </c>
      <c r="AG234" s="2">
        <v>5</v>
      </c>
      <c r="AH234" s="2">
        <v>0.23599999999999999</v>
      </c>
      <c r="AI234" s="2"/>
      <c r="AJ234" s="2"/>
      <c r="AK234" s="2">
        <v>574</v>
      </c>
      <c r="AL234" s="2">
        <v>1014</v>
      </c>
      <c r="AN234" s="5" t="s">
        <v>113</v>
      </c>
      <c r="AO234" s="7" t="s">
        <v>114</v>
      </c>
    </row>
    <row r="235" spans="2:41" ht="90" x14ac:dyDescent="0.25">
      <c r="B235" s="8" t="s">
        <v>161</v>
      </c>
      <c r="C235" s="1" t="s">
        <v>162</v>
      </c>
      <c r="D235" s="1" t="s">
        <v>163</v>
      </c>
      <c r="E235" s="1" t="s">
        <v>164</v>
      </c>
      <c r="F235" s="5" t="s">
        <v>165</v>
      </c>
      <c r="G235" s="1">
        <v>2005</v>
      </c>
      <c r="I235" s="1">
        <v>2010</v>
      </c>
      <c r="J235" s="1" t="s">
        <v>48</v>
      </c>
      <c r="K235" s="1" t="s">
        <v>49</v>
      </c>
      <c r="L235" s="1" t="s">
        <v>115</v>
      </c>
      <c r="M235" s="1" t="s">
        <v>108</v>
      </c>
      <c r="N235" s="1" t="s">
        <v>51</v>
      </c>
      <c r="O235" s="1" t="s">
        <v>52</v>
      </c>
      <c r="P235" s="1">
        <v>28</v>
      </c>
      <c r="Q235" s="1" t="s">
        <v>53</v>
      </c>
      <c r="S235" s="1" t="s">
        <v>166</v>
      </c>
      <c r="T235" s="1" t="s">
        <v>88</v>
      </c>
      <c r="U235" s="1" t="s">
        <v>167</v>
      </c>
      <c r="V235" s="1" t="s">
        <v>168</v>
      </c>
      <c r="W235" s="1" t="s">
        <v>169</v>
      </c>
      <c r="Y235" s="1" t="s">
        <v>170</v>
      </c>
      <c r="Z235" s="1" t="s">
        <v>55</v>
      </c>
      <c r="AA235" s="1" t="s">
        <v>55</v>
      </c>
      <c r="AB235" s="3" t="s">
        <v>171</v>
      </c>
      <c r="AC235" s="2">
        <v>909.3</v>
      </c>
      <c r="AD235" s="2"/>
      <c r="AE235" s="2"/>
      <c r="AF235" s="2"/>
      <c r="AG235" s="2">
        <v>10</v>
      </c>
      <c r="AH235" s="2"/>
      <c r="AI235" s="2"/>
      <c r="AJ235" s="2"/>
      <c r="AK235" s="2"/>
      <c r="AL235" s="2">
        <v>1199</v>
      </c>
      <c r="AN235" s="6" t="s">
        <v>172</v>
      </c>
      <c r="AO235" s="5" t="s">
        <v>173</v>
      </c>
    </row>
    <row r="236" spans="2:41" ht="90" x14ac:dyDescent="0.25">
      <c r="B236" s="8" t="s">
        <v>161</v>
      </c>
      <c r="C236" s="1" t="s">
        <v>162</v>
      </c>
      <c r="D236" s="1" t="s">
        <v>163</v>
      </c>
      <c r="E236" s="1" t="s">
        <v>164</v>
      </c>
      <c r="F236" s="5" t="s">
        <v>165</v>
      </c>
      <c r="G236" s="1">
        <v>2005</v>
      </c>
      <c r="I236" s="1">
        <v>2010</v>
      </c>
      <c r="J236" s="1" t="s">
        <v>48</v>
      </c>
      <c r="K236" s="1" t="s">
        <v>49</v>
      </c>
      <c r="L236" s="1" t="s">
        <v>115</v>
      </c>
      <c r="M236" s="1" t="s">
        <v>174</v>
      </c>
      <c r="N236" s="1" t="s">
        <v>51</v>
      </c>
      <c r="O236" s="1" t="s">
        <v>52</v>
      </c>
      <c r="P236" s="1">
        <v>28</v>
      </c>
      <c r="Q236" s="1" t="s">
        <v>53</v>
      </c>
      <c r="S236" s="1" t="s">
        <v>166</v>
      </c>
      <c r="T236" s="1" t="s">
        <v>88</v>
      </c>
      <c r="U236" s="1" t="s">
        <v>167</v>
      </c>
      <c r="V236" s="1" t="s">
        <v>168</v>
      </c>
      <c r="W236" s="1" t="s">
        <v>169</v>
      </c>
      <c r="Y236" s="1" t="s">
        <v>170</v>
      </c>
      <c r="Z236" s="1" t="s">
        <v>55</v>
      </c>
      <c r="AA236" s="1" t="s">
        <v>55</v>
      </c>
      <c r="AB236" s="3" t="s">
        <v>171</v>
      </c>
      <c r="AC236" s="2">
        <v>500.9</v>
      </c>
      <c r="AD236" s="2"/>
      <c r="AE236" s="2"/>
      <c r="AF236" s="2"/>
      <c r="AG236" s="2">
        <v>10</v>
      </c>
      <c r="AH236" s="2"/>
      <c r="AI236" s="2"/>
      <c r="AJ236" s="2"/>
      <c r="AK236" s="2"/>
      <c r="AL236" s="2">
        <v>861</v>
      </c>
      <c r="AN236" s="6" t="s">
        <v>172</v>
      </c>
      <c r="AO236" s="5" t="s">
        <v>173</v>
      </c>
    </row>
    <row r="237" spans="2:41" ht="90" x14ac:dyDescent="0.25">
      <c r="B237" s="8" t="s">
        <v>161</v>
      </c>
      <c r="C237" s="1" t="s">
        <v>162</v>
      </c>
      <c r="D237" s="1" t="s">
        <v>163</v>
      </c>
      <c r="E237" s="1" t="s">
        <v>164</v>
      </c>
      <c r="F237" s="5" t="s">
        <v>165</v>
      </c>
      <c r="G237" s="1">
        <v>2005</v>
      </c>
      <c r="I237" s="1">
        <v>2010</v>
      </c>
      <c r="J237" s="1" t="s">
        <v>48</v>
      </c>
      <c r="K237" s="1" t="s">
        <v>49</v>
      </c>
      <c r="L237" s="1" t="s">
        <v>115</v>
      </c>
      <c r="M237" s="1" t="s">
        <v>116</v>
      </c>
      <c r="N237" s="1" t="s">
        <v>51</v>
      </c>
      <c r="O237" s="1" t="s">
        <v>52</v>
      </c>
      <c r="P237" s="1">
        <v>28</v>
      </c>
      <c r="Q237" s="1" t="s">
        <v>53</v>
      </c>
      <c r="S237" s="1" t="s">
        <v>166</v>
      </c>
      <c r="T237" s="1" t="s">
        <v>88</v>
      </c>
      <c r="U237" s="1" t="s">
        <v>167</v>
      </c>
      <c r="V237" s="1" t="s">
        <v>168</v>
      </c>
      <c r="W237" s="1" t="s">
        <v>169</v>
      </c>
      <c r="Y237" s="1" t="s">
        <v>170</v>
      </c>
      <c r="Z237" s="1" t="s">
        <v>55</v>
      </c>
      <c r="AA237" s="1" t="s">
        <v>55</v>
      </c>
      <c r="AB237" s="3" t="s">
        <v>171</v>
      </c>
      <c r="AC237" s="2">
        <v>926</v>
      </c>
      <c r="AD237" s="2"/>
      <c r="AE237" s="2"/>
      <c r="AF237" s="2"/>
      <c r="AG237" s="2">
        <v>10</v>
      </c>
      <c r="AH237" s="2"/>
      <c r="AI237" s="2"/>
      <c r="AJ237" s="2"/>
      <c r="AK237" s="2"/>
      <c r="AL237" s="2">
        <v>984</v>
      </c>
      <c r="AN237" s="6" t="s">
        <v>172</v>
      </c>
      <c r="AO237" s="5" t="s">
        <v>173</v>
      </c>
    </row>
    <row r="238" spans="2:41" ht="90" x14ac:dyDescent="0.25">
      <c r="B238" s="8" t="s">
        <v>161</v>
      </c>
      <c r="C238" s="1" t="s">
        <v>162</v>
      </c>
      <c r="D238" s="1" t="s">
        <v>163</v>
      </c>
      <c r="E238" s="1" t="s">
        <v>164</v>
      </c>
      <c r="F238" s="5" t="s">
        <v>165</v>
      </c>
      <c r="G238" s="1">
        <v>2005</v>
      </c>
      <c r="I238" s="1">
        <v>2010</v>
      </c>
      <c r="J238" s="1" t="s">
        <v>48</v>
      </c>
      <c r="K238" s="1" t="s">
        <v>49</v>
      </c>
      <c r="L238" s="1" t="s">
        <v>115</v>
      </c>
      <c r="M238" s="1" t="s">
        <v>117</v>
      </c>
      <c r="N238" s="1" t="s">
        <v>51</v>
      </c>
      <c r="O238" s="1" t="s">
        <v>52</v>
      </c>
      <c r="P238" s="1">
        <v>28</v>
      </c>
      <c r="Q238" s="1" t="s">
        <v>53</v>
      </c>
      <c r="S238" s="1" t="s">
        <v>166</v>
      </c>
      <c r="T238" s="1" t="s">
        <v>88</v>
      </c>
      <c r="U238" s="1" t="s">
        <v>167</v>
      </c>
      <c r="V238" s="1" t="s">
        <v>168</v>
      </c>
      <c r="W238" s="1" t="s">
        <v>169</v>
      </c>
      <c r="Y238" s="1" t="s">
        <v>170</v>
      </c>
      <c r="Z238" s="1" t="s">
        <v>55</v>
      </c>
      <c r="AA238" s="1" t="s">
        <v>55</v>
      </c>
      <c r="AB238" s="3" t="s">
        <v>171</v>
      </c>
      <c r="AC238" s="2">
        <v>840.7</v>
      </c>
      <c r="AD238" s="2"/>
      <c r="AE238" s="2"/>
      <c r="AF238" s="2"/>
      <c r="AG238" s="2">
        <v>9</v>
      </c>
      <c r="AH238" s="2"/>
      <c r="AI238" s="2"/>
      <c r="AJ238" s="2"/>
      <c r="AK238" s="2"/>
      <c r="AL238" s="2">
        <v>875</v>
      </c>
      <c r="AN238" s="6" t="s">
        <v>172</v>
      </c>
      <c r="AO238" s="5" t="s">
        <v>173</v>
      </c>
    </row>
    <row r="239" spans="2:41" ht="90" x14ac:dyDescent="0.25">
      <c r="B239" s="8" t="s">
        <v>161</v>
      </c>
      <c r="C239" s="1" t="s">
        <v>162</v>
      </c>
      <c r="D239" s="1" t="s">
        <v>163</v>
      </c>
      <c r="E239" s="1" t="s">
        <v>164</v>
      </c>
      <c r="F239" s="5" t="s">
        <v>165</v>
      </c>
      <c r="G239" s="1">
        <v>2005</v>
      </c>
      <c r="I239" s="1">
        <v>2010</v>
      </c>
      <c r="J239" s="1" t="s">
        <v>48</v>
      </c>
      <c r="K239" s="1" t="s">
        <v>49</v>
      </c>
      <c r="L239" s="1" t="s">
        <v>115</v>
      </c>
      <c r="M239" s="1" t="s">
        <v>118</v>
      </c>
      <c r="N239" s="1" t="s">
        <v>51</v>
      </c>
      <c r="O239" s="1" t="s">
        <v>52</v>
      </c>
      <c r="P239" s="1">
        <v>28</v>
      </c>
      <c r="Q239" s="1" t="s">
        <v>53</v>
      </c>
      <c r="S239" s="1" t="s">
        <v>166</v>
      </c>
      <c r="T239" s="1" t="s">
        <v>88</v>
      </c>
      <c r="U239" s="1" t="s">
        <v>167</v>
      </c>
      <c r="V239" s="1" t="s">
        <v>168</v>
      </c>
      <c r="W239" s="1" t="s">
        <v>169</v>
      </c>
      <c r="Y239" s="1" t="s">
        <v>170</v>
      </c>
      <c r="Z239" s="1" t="s">
        <v>55</v>
      </c>
      <c r="AA239" s="1" t="s">
        <v>55</v>
      </c>
      <c r="AB239" s="3" t="s">
        <v>171</v>
      </c>
      <c r="AC239" s="2">
        <v>762.1</v>
      </c>
      <c r="AD239" s="2"/>
      <c r="AE239" s="2"/>
      <c r="AF239" s="2"/>
      <c r="AG239" s="2">
        <v>10</v>
      </c>
      <c r="AH239" s="2"/>
      <c r="AI239" s="2"/>
      <c r="AJ239" s="2"/>
      <c r="AK239" s="2"/>
      <c r="AL239" s="2">
        <v>939</v>
      </c>
      <c r="AN239" s="6" t="s">
        <v>172</v>
      </c>
      <c r="AO239" s="5" t="s">
        <v>173</v>
      </c>
    </row>
    <row r="240" spans="2:41" ht="90" x14ac:dyDescent="0.25">
      <c r="B240" s="8" t="s">
        <v>161</v>
      </c>
      <c r="C240" s="1" t="s">
        <v>162</v>
      </c>
      <c r="D240" s="1" t="s">
        <v>163</v>
      </c>
      <c r="E240" s="1" t="s">
        <v>164</v>
      </c>
      <c r="F240" s="5" t="s">
        <v>165</v>
      </c>
      <c r="G240" s="1">
        <v>2005</v>
      </c>
      <c r="I240" s="1">
        <v>2010</v>
      </c>
      <c r="J240" s="1" t="s">
        <v>48</v>
      </c>
      <c r="K240" s="1" t="s">
        <v>49</v>
      </c>
      <c r="L240" s="1" t="s">
        <v>115</v>
      </c>
      <c r="M240" s="1" t="s">
        <v>119</v>
      </c>
      <c r="N240" s="1" t="s">
        <v>51</v>
      </c>
      <c r="O240" s="1" t="s">
        <v>52</v>
      </c>
      <c r="P240" s="1">
        <v>28</v>
      </c>
      <c r="Q240" s="1" t="s">
        <v>53</v>
      </c>
      <c r="S240" s="1" t="s">
        <v>166</v>
      </c>
      <c r="T240" s="1" t="s">
        <v>88</v>
      </c>
      <c r="U240" s="1" t="s">
        <v>167</v>
      </c>
      <c r="V240" s="1" t="s">
        <v>168</v>
      </c>
      <c r="W240" s="1" t="s">
        <v>169</v>
      </c>
      <c r="Y240" s="1" t="s">
        <v>170</v>
      </c>
      <c r="Z240" s="1" t="s">
        <v>55</v>
      </c>
      <c r="AA240" s="1" t="s">
        <v>55</v>
      </c>
      <c r="AB240" s="3" t="s">
        <v>171</v>
      </c>
      <c r="AC240" s="2">
        <v>694.9</v>
      </c>
      <c r="AD240" s="2"/>
      <c r="AE240" s="2"/>
      <c r="AF240" s="2"/>
      <c r="AG240" s="2">
        <v>10</v>
      </c>
      <c r="AH240" s="2"/>
      <c r="AI240" s="2"/>
      <c r="AJ240" s="2"/>
      <c r="AK240" s="2"/>
      <c r="AL240" s="2">
        <v>823</v>
      </c>
      <c r="AN240" s="6" t="s">
        <v>172</v>
      </c>
      <c r="AO240" s="5" t="s">
        <v>173</v>
      </c>
    </row>
    <row r="241" spans="2:41" ht="90" x14ac:dyDescent="0.25">
      <c r="B241" s="8" t="s">
        <v>161</v>
      </c>
      <c r="C241" s="1" t="s">
        <v>162</v>
      </c>
      <c r="D241" s="1" t="s">
        <v>163</v>
      </c>
      <c r="E241" s="1" t="s">
        <v>164</v>
      </c>
      <c r="F241" s="5" t="s">
        <v>165</v>
      </c>
      <c r="G241" s="1">
        <v>2005</v>
      </c>
      <c r="I241" s="1">
        <v>2010</v>
      </c>
      <c r="J241" s="1" t="s">
        <v>48</v>
      </c>
      <c r="K241" s="1" t="s">
        <v>49</v>
      </c>
      <c r="L241" s="1" t="s">
        <v>115</v>
      </c>
      <c r="M241" s="1" t="s">
        <v>120</v>
      </c>
      <c r="N241" s="1" t="s">
        <v>51</v>
      </c>
      <c r="O241" s="1" t="s">
        <v>52</v>
      </c>
      <c r="P241" s="1">
        <v>28</v>
      </c>
      <c r="Q241" s="1" t="s">
        <v>53</v>
      </c>
      <c r="S241" s="1" t="s">
        <v>166</v>
      </c>
      <c r="T241" s="1" t="s">
        <v>88</v>
      </c>
      <c r="U241" s="1" t="s">
        <v>167</v>
      </c>
      <c r="V241" s="1" t="s">
        <v>168</v>
      </c>
      <c r="W241" s="1" t="s">
        <v>169</v>
      </c>
      <c r="Y241" s="1" t="s">
        <v>170</v>
      </c>
      <c r="Z241" s="1" t="s">
        <v>55</v>
      </c>
      <c r="AA241" s="1" t="s">
        <v>55</v>
      </c>
      <c r="AB241" s="3" t="s">
        <v>171</v>
      </c>
      <c r="AC241" s="2">
        <v>776.9</v>
      </c>
      <c r="AD241" s="2"/>
      <c r="AE241" s="2"/>
      <c r="AF241" s="2"/>
      <c r="AG241" s="2">
        <v>9</v>
      </c>
      <c r="AH241" s="2"/>
      <c r="AI241" s="2"/>
      <c r="AJ241" s="2"/>
      <c r="AK241" s="2"/>
      <c r="AL241" s="2">
        <v>933</v>
      </c>
      <c r="AN241" s="6" t="s">
        <v>172</v>
      </c>
      <c r="AO241" s="5" t="s">
        <v>173</v>
      </c>
    </row>
    <row r="242" spans="2:41" ht="90" x14ac:dyDescent="0.25">
      <c r="B242" s="8" t="s">
        <v>161</v>
      </c>
      <c r="C242" s="1" t="s">
        <v>162</v>
      </c>
      <c r="D242" s="1" t="s">
        <v>163</v>
      </c>
      <c r="E242" s="1" t="s">
        <v>164</v>
      </c>
      <c r="F242" s="5" t="s">
        <v>165</v>
      </c>
      <c r="G242" s="1">
        <v>2005</v>
      </c>
      <c r="I242" s="1">
        <v>2010</v>
      </c>
      <c r="J242" s="1" t="s">
        <v>48</v>
      </c>
      <c r="K242" s="1" t="s">
        <v>49</v>
      </c>
      <c r="L242" s="1" t="s">
        <v>115</v>
      </c>
      <c r="M242" s="1" t="s">
        <v>121</v>
      </c>
      <c r="N242" s="1" t="s">
        <v>51</v>
      </c>
      <c r="O242" s="1" t="s">
        <v>52</v>
      </c>
      <c r="P242" s="1">
        <v>28</v>
      </c>
      <c r="Q242" s="1" t="s">
        <v>53</v>
      </c>
      <c r="S242" s="1" t="s">
        <v>166</v>
      </c>
      <c r="T242" s="1" t="s">
        <v>88</v>
      </c>
      <c r="U242" s="1" t="s">
        <v>167</v>
      </c>
      <c r="V242" s="1" t="s">
        <v>168</v>
      </c>
      <c r="W242" s="1" t="s">
        <v>169</v>
      </c>
      <c r="Y242" s="1" t="s">
        <v>170</v>
      </c>
      <c r="Z242" s="1" t="s">
        <v>55</v>
      </c>
      <c r="AA242" s="1" t="s">
        <v>55</v>
      </c>
      <c r="AB242" s="3" t="s">
        <v>171</v>
      </c>
      <c r="AC242" s="2">
        <v>676.4</v>
      </c>
      <c r="AD242" s="2"/>
      <c r="AE242" s="2"/>
      <c r="AF242" s="2"/>
      <c r="AG242" s="2">
        <v>10</v>
      </c>
      <c r="AH242" s="2"/>
      <c r="AI242" s="2"/>
      <c r="AJ242" s="2"/>
      <c r="AK242" s="2"/>
      <c r="AL242" s="2">
        <v>915</v>
      </c>
      <c r="AN242" s="6" t="s">
        <v>172</v>
      </c>
      <c r="AO242" s="5" t="s">
        <v>173</v>
      </c>
    </row>
    <row r="243" spans="2:41" ht="90" x14ac:dyDescent="0.25">
      <c r="B243" s="8" t="s">
        <v>161</v>
      </c>
      <c r="C243" s="1" t="s">
        <v>162</v>
      </c>
      <c r="D243" s="1" t="s">
        <v>163</v>
      </c>
      <c r="E243" s="1" t="s">
        <v>164</v>
      </c>
      <c r="F243" s="5" t="s">
        <v>165</v>
      </c>
      <c r="G243" s="1">
        <v>2005</v>
      </c>
      <c r="I243" s="1">
        <v>2010</v>
      </c>
      <c r="J243" s="1" t="s">
        <v>48</v>
      </c>
      <c r="K243" s="1" t="s">
        <v>49</v>
      </c>
      <c r="L243" s="1" t="s">
        <v>115</v>
      </c>
      <c r="M243" s="1" t="s">
        <v>122</v>
      </c>
      <c r="N243" s="1" t="s">
        <v>51</v>
      </c>
      <c r="O243" s="1" t="s">
        <v>52</v>
      </c>
      <c r="P243" s="1">
        <v>28</v>
      </c>
      <c r="Q243" s="1" t="s">
        <v>53</v>
      </c>
      <c r="S243" s="1" t="s">
        <v>166</v>
      </c>
      <c r="T243" s="1" t="s">
        <v>88</v>
      </c>
      <c r="U243" s="1" t="s">
        <v>167</v>
      </c>
      <c r="V243" s="1" t="s">
        <v>168</v>
      </c>
      <c r="W243" s="1" t="s">
        <v>169</v>
      </c>
      <c r="Y243" s="1" t="s">
        <v>170</v>
      </c>
      <c r="Z243" s="1" t="s">
        <v>55</v>
      </c>
      <c r="AA243" s="1" t="s">
        <v>55</v>
      </c>
      <c r="AB243" s="3" t="s">
        <v>171</v>
      </c>
      <c r="AC243" s="2">
        <v>915.4</v>
      </c>
      <c r="AD243" s="2"/>
      <c r="AE243" s="2"/>
      <c r="AF243" s="2"/>
      <c r="AG243" s="2">
        <v>10</v>
      </c>
      <c r="AH243" s="2"/>
      <c r="AI243" s="2"/>
      <c r="AJ243" s="2"/>
      <c r="AK243" s="2"/>
      <c r="AL243" s="2">
        <v>1054</v>
      </c>
      <c r="AN243" s="6" t="s">
        <v>172</v>
      </c>
      <c r="AO243" s="5" t="s">
        <v>173</v>
      </c>
    </row>
    <row r="244" spans="2:41" ht="90" x14ac:dyDescent="0.25">
      <c r="B244" s="8" t="s">
        <v>161</v>
      </c>
      <c r="C244" s="1" t="s">
        <v>162</v>
      </c>
      <c r="D244" s="1" t="s">
        <v>163</v>
      </c>
      <c r="E244" s="1" t="s">
        <v>164</v>
      </c>
      <c r="F244" s="5" t="s">
        <v>165</v>
      </c>
      <c r="G244" s="1">
        <v>2005</v>
      </c>
      <c r="I244" s="1">
        <v>2010</v>
      </c>
      <c r="J244" s="1" t="s">
        <v>48</v>
      </c>
      <c r="K244" s="1" t="s">
        <v>49</v>
      </c>
      <c r="L244" s="1" t="s">
        <v>115</v>
      </c>
      <c r="M244" s="1" t="s">
        <v>126</v>
      </c>
      <c r="N244" s="1" t="s">
        <v>51</v>
      </c>
      <c r="O244" s="1" t="s">
        <v>52</v>
      </c>
      <c r="P244" s="1">
        <v>28</v>
      </c>
      <c r="Q244" s="1" t="s">
        <v>53</v>
      </c>
      <c r="S244" s="1" t="s">
        <v>166</v>
      </c>
      <c r="T244" s="1" t="s">
        <v>88</v>
      </c>
      <c r="U244" s="1" t="s">
        <v>167</v>
      </c>
      <c r="V244" s="1" t="s">
        <v>168</v>
      </c>
      <c r="W244" s="1" t="s">
        <v>169</v>
      </c>
      <c r="Y244" s="1" t="s">
        <v>170</v>
      </c>
      <c r="Z244" s="1" t="s">
        <v>55</v>
      </c>
      <c r="AA244" s="1" t="s">
        <v>55</v>
      </c>
      <c r="AB244" s="3" t="s">
        <v>171</v>
      </c>
      <c r="AC244" s="2">
        <v>567.20000000000005</v>
      </c>
      <c r="AD244" s="2"/>
      <c r="AE244" s="2"/>
      <c r="AF244" s="2"/>
      <c r="AG244" s="2">
        <v>10</v>
      </c>
      <c r="AH244" s="2"/>
      <c r="AI244" s="2"/>
      <c r="AJ244" s="2"/>
      <c r="AK244" s="2"/>
      <c r="AL244" s="2">
        <v>731</v>
      </c>
      <c r="AN244" s="6" t="s">
        <v>172</v>
      </c>
      <c r="AO244" s="5" t="s">
        <v>173</v>
      </c>
    </row>
    <row r="245" spans="2:41" ht="90" x14ac:dyDescent="0.25">
      <c r="B245" s="8" t="s">
        <v>161</v>
      </c>
      <c r="C245" s="1" t="s">
        <v>162</v>
      </c>
      <c r="D245" s="1" t="s">
        <v>163</v>
      </c>
      <c r="E245" s="1" t="s">
        <v>164</v>
      </c>
      <c r="F245" s="5" t="s">
        <v>165</v>
      </c>
      <c r="G245" s="1">
        <v>2005</v>
      </c>
      <c r="I245" s="1">
        <v>2010</v>
      </c>
      <c r="J245" s="1" t="s">
        <v>48</v>
      </c>
      <c r="K245" s="1" t="s">
        <v>49</v>
      </c>
      <c r="L245" s="1" t="s">
        <v>115</v>
      </c>
      <c r="M245" s="1" t="s">
        <v>175</v>
      </c>
      <c r="N245" s="1" t="s">
        <v>51</v>
      </c>
      <c r="O245" s="1" t="s">
        <v>52</v>
      </c>
      <c r="P245" s="1">
        <v>28</v>
      </c>
      <c r="Q245" s="1" t="s">
        <v>53</v>
      </c>
      <c r="S245" s="1" t="s">
        <v>166</v>
      </c>
      <c r="T245" s="1" t="s">
        <v>88</v>
      </c>
      <c r="U245" s="1" t="s">
        <v>167</v>
      </c>
      <c r="V245" s="1" t="s">
        <v>168</v>
      </c>
      <c r="W245" s="1" t="s">
        <v>169</v>
      </c>
      <c r="Y245" s="1" t="s">
        <v>170</v>
      </c>
      <c r="Z245" s="1" t="s">
        <v>55</v>
      </c>
      <c r="AA245" s="1" t="s">
        <v>55</v>
      </c>
      <c r="AB245" s="3" t="s">
        <v>171</v>
      </c>
      <c r="AC245" s="2">
        <v>625.4</v>
      </c>
      <c r="AD245" s="2"/>
      <c r="AE245" s="2"/>
      <c r="AF245" s="2"/>
      <c r="AG245" s="2">
        <v>10</v>
      </c>
      <c r="AH245" s="2"/>
      <c r="AI245" s="2"/>
      <c r="AJ245" s="2"/>
      <c r="AK245" s="2"/>
      <c r="AL245" s="2">
        <v>869</v>
      </c>
      <c r="AN245" s="6" t="s">
        <v>172</v>
      </c>
      <c r="AO245" s="5" t="s">
        <v>173</v>
      </c>
    </row>
    <row r="246" spans="2:41" ht="90" x14ac:dyDescent="0.25">
      <c r="B246" s="8" t="s">
        <v>161</v>
      </c>
      <c r="C246" s="1" t="s">
        <v>162</v>
      </c>
      <c r="D246" s="1" t="s">
        <v>163</v>
      </c>
      <c r="E246" s="1" t="s">
        <v>164</v>
      </c>
      <c r="F246" s="5" t="s">
        <v>165</v>
      </c>
      <c r="G246" s="1">
        <v>2005</v>
      </c>
      <c r="I246" s="1">
        <v>2010</v>
      </c>
      <c r="J246" s="1" t="s">
        <v>48</v>
      </c>
      <c r="K246" s="1" t="s">
        <v>49</v>
      </c>
      <c r="L246" s="1" t="s">
        <v>115</v>
      </c>
      <c r="M246" s="1" t="s">
        <v>127</v>
      </c>
      <c r="N246" s="1" t="s">
        <v>51</v>
      </c>
      <c r="O246" s="1" t="s">
        <v>52</v>
      </c>
      <c r="P246" s="1">
        <v>28</v>
      </c>
      <c r="Q246" s="1" t="s">
        <v>53</v>
      </c>
      <c r="S246" s="1" t="s">
        <v>166</v>
      </c>
      <c r="T246" s="1" t="s">
        <v>88</v>
      </c>
      <c r="U246" s="1" t="s">
        <v>167</v>
      </c>
      <c r="V246" s="1" t="s">
        <v>168</v>
      </c>
      <c r="W246" s="1" t="s">
        <v>169</v>
      </c>
      <c r="Y246" s="1" t="s">
        <v>170</v>
      </c>
      <c r="Z246" s="1" t="s">
        <v>55</v>
      </c>
      <c r="AA246" s="1" t="s">
        <v>55</v>
      </c>
      <c r="AB246" s="3" t="s">
        <v>171</v>
      </c>
      <c r="AC246" s="2">
        <v>839</v>
      </c>
      <c r="AD246" s="2"/>
      <c r="AE246" s="2"/>
      <c r="AF246" s="2"/>
      <c r="AG246" s="2">
        <v>10</v>
      </c>
      <c r="AH246" s="2"/>
      <c r="AI246" s="2"/>
      <c r="AJ246" s="2"/>
      <c r="AK246" s="2"/>
      <c r="AL246" s="2">
        <v>953</v>
      </c>
      <c r="AN246" s="6" t="s">
        <v>172</v>
      </c>
      <c r="AO246" s="5" t="s">
        <v>173</v>
      </c>
    </row>
    <row r="247" spans="2:41" ht="90" x14ac:dyDescent="0.25">
      <c r="B247" s="8" t="s">
        <v>161</v>
      </c>
      <c r="C247" s="1" t="s">
        <v>162</v>
      </c>
      <c r="D247" s="1" t="s">
        <v>163</v>
      </c>
      <c r="E247" s="1" t="s">
        <v>164</v>
      </c>
      <c r="F247" s="5" t="s">
        <v>165</v>
      </c>
      <c r="G247" s="1">
        <v>2005</v>
      </c>
      <c r="I247" s="1">
        <v>2010</v>
      </c>
      <c r="J247" s="1" t="s">
        <v>48</v>
      </c>
      <c r="K247" s="1" t="s">
        <v>49</v>
      </c>
      <c r="L247" s="1" t="s">
        <v>115</v>
      </c>
      <c r="M247" s="1" t="s">
        <v>128</v>
      </c>
      <c r="N247" s="1" t="s">
        <v>51</v>
      </c>
      <c r="O247" s="1" t="s">
        <v>52</v>
      </c>
      <c r="P247" s="1">
        <v>28</v>
      </c>
      <c r="Q247" s="1" t="s">
        <v>53</v>
      </c>
      <c r="S247" s="1" t="s">
        <v>166</v>
      </c>
      <c r="T247" s="1" t="s">
        <v>88</v>
      </c>
      <c r="U247" s="1" t="s">
        <v>167</v>
      </c>
      <c r="V247" s="1" t="s">
        <v>168</v>
      </c>
      <c r="W247" s="1" t="s">
        <v>169</v>
      </c>
      <c r="Y247" s="1" t="s">
        <v>170</v>
      </c>
      <c r="Z247" s="1" t="s">
        <v>55</v>
      </c>
      <c r="AA247" s="1" t="s">
        <v>55</v>
      </c>
      <c r="AB247" s="3" t="s">
        <v>171</v>
      </c>
      <c r="AC247" s="2">
        <v>917.8</v>
      </c>
      <c r="AD247" s="2"/>
      <c r="AE247" s="2"/>
      <c r="AF247" s="2"/>
      <c r="AG247" s="2">
        <v>10</v>
      </c>
      <c r="AH247" s="2"/>
      <c r="AI247" s="2"/>
      <c r="AJ247" s="2"/>
      <c r="AK247" s="2"/>
      <c r="AL247" s="2">
        <v>983</v>
      </c>
      <c r="AN247" s="6" t="s">
        <v>172</v>
      </c>
      <c r="AO247" s="5" t="s">
        <v>173</v>
      </c>
    </row>
    <row r="248" spans="2:41" ht="90" x14ac:dyDescent="0.25">
      <c r="B248" s="8" t="s">
        <v>161</v>
      </c>
      <c r="C248" s="1" t="s">
        <v>162</v>
      </c>
      <c r="D248" s="1" t="s">
        <v>163</v>
      </c>
      <c r="E248" s="1" t="s">
        <v>164</v>
      </c>
      <c r="F248" s="5" t="s">
        <v>165</v>
      </c>
      <c r="G248" s="1">
        <v>2005</v>
      </c>
      <c r="I248" s="1">
        <v>2010</v>
      </c>
      <c r="J248" s="1" t="s">
        <v>48</v>
      </c>
      <c r="K248" s="1" t="s">
        <v>49</v>
      </c>
      <c r="L248" s="1" t="s">
        <v>115</v>
      </c>
      <c r="M248" s="1" t="s">
        <v>129</v>
      </c>
      <c r="N248" s="1" t="s">
        <v>51</v>
      </c>
      <c r="O248" s="1" t="s">
        <v>52</v>
      </c>
      <c r="P248" s="1">
        <v>28</v>
      </c>
      <c r="Q248" s="1" t="s">
        <v>53</v>
      </c>
      <c r="S248" s="1" t="s">
        <v>166</v>
      </c>
      <c r="T248" s="1" t="s">
        <v>88</v>
      </c>
      <c r="U248" s="1" t="s">
        <v>167</v>
      </c>
      <c r="V248" s="1" t="s">
        <v>168</v>
      </c>
      <c r="W248" s="1" t="s">
        <v>169</v>
      </c>
      <c r="Y248" s="1" t="s">
        <v>170</v>
      </c>
      <c r="Z248" s="1" t="s">
        <v>55</v>
      </c>
      <c r="AA248" s="1" t="s">
        <v>55</v>
      </c>
      <c r="AB248" s="3" t="s">
        <v>171</v>
      </c>
      <c r="AC248" s="2">
        <v>731.6</v>
      </c>
      <c r="AD248" s="2"/>
      <c r="AE248" s="2"/>
      <c r="AF248" s="2"/>
      <c r="AG248" s="2">
        <v>10</v>
      </c>
      <c r="AH248" s="2"/>
      <c r="AI248" s="2"/>
      <c r="AJ248" s="2"/>
      <c r="AK248" s="2"/>
      <c r="AL248" s="2">
        <v>884</v>
      </c>
      <c r="AN248" s="6" t="s">
        <v>172</v>
      </c>
      <c r="AO248" s="5" t="s">
        <v>173</v>
      </c>
    </row>
    <row r="249" spans="2:41" ht="90" x14ac:dyDescent="0.25">
      <c r="B249" s="8" t="s">
        <v>161</v>
      </c>
      <c r="C249" s="1" t="s">
        <v>162</v>
      </c>
      <c r="D249" s="1" t="s">
        <v>163</v>
      </c>
      <c r="E249" s="1" t="s">
        <v>164</v>
      </c>
      <c r="F249" s="5" t="s">
        <v>165</v>
      </c>
      <c r="G249" s="1">
        <v>2005</v>
      </c>
      <c r="I249" s="1">
        <v>2010</v>
      </c>
      <c r="J249" s="1" t="s">
        <v>48</v>
      </c>
      <c r="K249" s="1" t="s">
        <v>49</v>
      </c>
      <c r="L249" s="1" t="s">
        <v>115</v>
      </c>
      <c r="M249" s="1" t="s">
        <v>130</v>
      </c>
      <c r="N249" s="1" t="s">
        <v>51</v>
      </c>
      <c r="O249" s="1" t="s">
        <v>52</v>
      </c>
      <c r="P249" s="1">
        <v>28</v>
      </c>
      <c r="Q249" s="1" t="s">
        <v>53</v>
      </c>
      <c r="S249" s="1" t="s">
        <v>166</v>
      </c>
      <c r="T249" s="1" t="s">
        <v>88</v>
      </c>
      <c r="U249" s="1" t="s">
        <v>167</v>
      </c>
      <c r="V249" s="1" t="s">
        <v>168</v>
      </c>
      <c r="W249" s="1" t="s">
        <v>169</v>
      </c>
      <c r="Y249" s="1" t="s">
        <v>170</v>
      </c>
      <c r="Z249" s="1" t="s">
        <v>55</v>
      </c>
      <c r="AA249" s="1" t="s">
        <v>55</v>
      </c>
      <c r="AB249" s="3" t="s">
        <v>171</v>
      </c>
      <c r="AC249" s="2">
        <v>572.5</v>
      </c>
      <c r="AD249" s="2"/>
      <c r="AE249" s="2"/>
      <c r="AF249" s="2"/>
      <c r="AG249" s="2">
        <v>10</v>
      </c>
      <c r="AH249" s="2"/>
      <c r="AI249" s="2"/>
      <c r="AJ249" s="2"/>
      <c r="AK249" s="2"/>
      <c r="AL249" s="2" t="s">
        <v>176</v>
      </c>
      <c r="AN249" s="6" t="s">
        <v>172</v>
      </c>
      <c r="AO249" s="5" t="s">
        <v>173</v>
      </c>
    </row>
    <row r="250" spans="2:41" ht="90" x14ac:dyDescent="0.25">
      <c r="B250" s="8" t="s">
        <v>161</v>
      </c>
      <c r="C250" s="1" t="s">
        <v>162</v>
      </c>
      <c r="D250" s="1" t="s">
        <v>163</v>
      </c>
      <c r="E250" s="1" t="s">
        <v>164</v>
      </c>
      <c r="F250" s="5" t="s">
        <v>165</v>
      </c>
      <c r="G250" s="1">
        <v>2005</v>
      </c>
      <c r="I250" s="1">
        <v>2010</v>
      </c>
      <c r="J250" s="1" t="s">
        <v>48</v>
      </c>
      <c r="K250" s="1" t="s">
        <v>49</v>
      </c>
      <c r="L250" s="1" t="s">
        <v>115</v>
      </c>
      <c r="M250" s="1" t="s">
        <v>132</v>
      </c>
      <c r="N250" s="1" t="s">
        <v>51</v>
      </c>
      <c r="O250" s="1" t="s">
        <v>52</v>
      </c>
      <c r="P250" s="1">
        <v>28</v>
      </c>
      <c r="Q250" s="1" t="s">
        <v>53</v>
      </c>
      <c r="S250" s="1" t="s">
        <v>166</v>
      </c>
      <c r="T250" s="1" t="s">
        <v>88</v>
      </c>
      <c r="U250" s="1" t="s">
        <v>167</v>
      </c>
      <c r="V250" s="1" t="s">
        <v>168</v>
      </c>
      <c r="W250" s="1" t="s">
        <v>169</v>
      </c>
      <c r="Y250" s="1" t="s">
        <v>170</v>
      </c>
      <c r="Z250" s="1" t="s">
        <v>55</v>
      </c>
      <c r="AA250" s="1" t="s">
        <v>55</v>
      </c>
      <c r="AB250" s="3" t="s">
        <v>171</v>
      </c>
      <c r="AC250" s="2">
        <v>781.4</v>
      </c>
      <c r="AD250" s="2"/>
      <c r="AE250" s="2"/>
      <c r="AF250" s="2"/>
      <c r="AG250" s="2">
        <v>10</v>
      </c>
      <c r="AH250" s="2"/>
      <c r="AI250" s="2"/>
      <c r="AJ250" s="2"/>
      <c r="AK250" s="2"/>
      <c r="AL250" s="2">
        <v>895</v>
      </c>
      <c r="AN250" s="6" t="s">
        <v>172</v>
      </c>
      <c r="AO250" s="5" t="s">
        <v>173</v>
      </c>
    </row>
    <row r="251" spans="2:41" ht="90" x14ac:dyDescent="0.25">
      <c r="B251" s="8" t="s">
        <v>161</v>
      </c>
      <c r="C251" s="1" t="s">
        <v>162</v>
      </c>
      <c r="D251" s="1" t="s">
        <v>163</v>
      </c>
      <c r="E251" s="1" t="s">
        <v>164</v>
      </c>
      <c r="F251" s="5" t="s">
        <v>165</v>
      </c>
      <c r="G251" s="1">
        <v>2005</v>
      </c>
      <c r="I251" s="1">
        <v>2010</v>
      </c>
      <c r="J251" s="1" t="s">
        <v>48</v>
      </c>
      <c r="K251" s="1" t="s">
        <v>49</v>
      </c>
      <c r="L251" s="1" t="s">
        <v>115</v>
      </c>
      <c r="M251" s="1" t="s">
        <v>133</v>
      </c>
      <c r="N251" s="1" t="s">
        <v>51</v>
      </c>
      <c r="O251" s="1" t="s">
        <v>52</v>
      </c>
      <c r="P251" s="1">
        <v>28</v>
      </c>
      <c r="Q251" s="1" t="s">
        <v>53</v>
      </c>
      <c r="S251" s="1" t="s">
        <v>166</v>
      </c>
      <c r="T251" s="1" t="s">
        <v>88</v>
      </c>
      <c r="U251" s="1" t="s">
        <v>167</v>
      </c>
      <c r="V251" s="1" t="s">
        <v>168</v>
      </c>
      <c r="W251" s="1" t="s">
        <v>169</v>
      </c>
      <c r="Y251" s="1" t="s">
        <v>170</v>
      </c>
      <c r="Z251" s="1" t="s">
        <v>55</v>
      </c>
      <c r="AA251" s="1" t="s">
        <v>55</v>
      </c>
      <c r="AB251" s="3" t="s">
        <v>171</v>
      </c>
      <c r="AC251" s="2">
        <v>612.9</v>
      </c>
      <c r="AD251" s="2"/>
      <c r="AE251" s="2"/>
      <c r="AF251" s="2"/>
      <c r="AG251" s="2">
        <v>10</v>
      </c>
      <c r="AH251" s="2"/>
      <c r="AI251" s="2"/>
      <c r="AJ251" s="2"/>
      <c r="AK251" s="2"/>
      <c r="AL251" s="2">
        <v>742</v>
      </c>
      <c r="AN251" s="6" t="s">
        <v>172</v>
      </c>
      <c r="AO251" s="5" t="s">
        <v>173</v>
      </c>
    </row>
    <row r="252" spans="2:41" ht="90" x14ac:dyDescent="0.25">
      <c r="B252" s="8" t="s">
        <v>161</v>
      </c>
      <c r="C252" s="1" t="s">
        <v>162</v>
      </c>
      <c r="D252" s="1" t="s">
        <v>163</v>
      </c>
      <c r="E252" s="1" t="s">
        <v>164</v>
      </c>
      <c r="F252" s="5" t="s">
        <v>165</v>
      </c>
      <c r="G252" s="1">
        <v>2005</v>
      </c>
      <c r="I252" s="1">
        <v>2010</v>
      </c>
      <c r="J252" s="1" t="s">
        <v>48</v>
      </c>
      <c r="K252" s="1" t="s">
        <v>49</v>
      </c>
      <c r="L252" s="1" t="s">
        <v>115</v>
      </c>
      <c r="M252" s="1" t="s">
        <v>177</v>
      </c>
      <c r="N252" s="1" t="s">
        <v>51</v>
      </c>
      <c r="O252" s="1" t="s">
        <v>52</v>
      </c>
      <c r="P252" s="1">
        <v>28</v>
      </c>
      <c r="Q252" s="1" t="s">
        <v>53</v>
      </c>
      <c r="S252" s="1" t="s">
        <v>166</v>
      </c>
      <c r="T252" s="1" t="s">
        <v>88</v>
      </c>
      <c r="U252" s="1" t="s">
        <v>167</v>
      </c>
      <c r="V252" s="1" t="s">
        <v>168</v>
      </c>
      <c r="W252" s="1" t="s">
        <v>169</v>
      </c>
      <c r="Y252" s="1" t="s">
        <v>170</v>
      </c>
      <c r="Z252" s="1" t="s">
        <v>55</v>
      </c>
      <c r="AA252" s="1" t="s">
        <v>55</v>
      </c>
      <c r="AB252" s="3" t="s">
        <v>171</v>
      </c>
      <c r="AC252" s="2">
        <v>487.4</v>
      </c>
      <c r="AD252" s="2"/>
      <c r="AE252" s="2"/>
      <c r="AF252" s="2"/>
      <c r="AG252" s="2">
        <v>10</v>
      </c>
      <c r="AH252" s="2"/>
      <c r="AI252" s="2"/>
      <c r="AJ252" s="2"/>
      <c r="AK252" s="2"/>
      <c r="AL252" s="2">
        <v>721</v>
      </c>
      <c r="AN252" s="6" t="s">
        <v>172</v>
      </c>
      <c r="AO252" s="5" t="s">
        <v>173</v>
      </c>
    </row>
    <row r="253" spans="2:41" ht="90" x14ac:dyDescent="0.25">
      <c r="B253" s="8" t="s">
        <v>161</v>
      </c>
      <c r="C253" s="1" t="s">
        <v>162</v>
      </c>
      <c r="D253" s="1" t="s">
        <v>163</v>
      </c>
      <c r="E253" s="1" t="s">
        <v>164</v>
      </c>
      <c r="F253" s="5" t="s">
        <v>165</v>
      </c>
      <c r="G253" s="1">
        <v>2005</v>
      </c>
      <c r="I253" s="1">
        <v>2010</v>
      </c>
      <c r="J253" s="1" t="s">
        <v>48</v>
      </c>
      <c r="K253" s="1" t="s">
        <v>49</v>
      </c>
      <c r="L253" s="1" t="s">
        <v>115</v>
      </c>
      <c r="M253" s="1" t="s">
        <v>136</v>
      </c>
      <c r="N253" s="1" t="s">
        <v>51</v>
      </c>
      <c r="O253" s="1" t="s">
        <v>52</v>
      </c>
      <c r="P253" s="1">
        <v>28</v>
      </c>
      <c r="Q253" s="1" t="s">
        <v>53</v>
      </c>
      <c r="S253" s="1" t="s">
        <v>166</v>
      </c>
      <c r="T253" s="1" t="s">
        <v>88</v>
      </c>
      <c r="U253" s="1" t="s">
        <v>167</v>
      </c>
      <c r="V253" s="1" t="s">
        <v>168</v>
      </c>
      <c r="W253" s="1" t="s">
        <v>169</v>
      </c>
      <c r="Y253" s="1" t="s">
        <v>170</v>
      </c>
      <c r="Z253" s="1" t="s">
        <v>55</v>
      </c>
      <c r="AA253" s="1" t="s">
        <v>55</v>
      </c>
      <c r="AB253" s="3" t="s">
        <v>171</v>
      </c>
      <c r="AC253" s="2">
        <v>1023.1</v>
      </c>
      <c r="AD253" s="2"/>
      <c r="AE253" s="2"/>
      <c r="AF253" s="2"/>
      <c r="AG253" s="2">
        <v>10</v>
      </c>
      <c r="AH253" s="2"/>
      <c r="AI253" s="2"/>
      <c r="AJ253" s="2"/>
      <c r="AK253" s="2"/>
      <c r="AL253" s="2">
        <v>1244</v>
      </c>
      <c r="AN253" s="6" t="s">
        <v>172</v>
      </c>
      <c r="AO253" s="5" t="s">
        <v>173</v>
      </c>
    </row>
    <row r="254" spans="2:41" ht="90" x14ac:dyDescent="0.25">
      <c r="B254" s="8" t="s">
        <v>161</v>
      </c>
      <c r="C254" s="1" t="s">
        <v>162</v>
      </c>
      <c r="D254" s="1" t="s">
        <v>163</v>
      </c>
      <c r="E254" s="1" t="s">
        <v>164</v>
      </c>
      <c r="F254" s="5" t="s">
        <v>165</v>
      </c>
      <c r="G254" s="1">
        <v>2005</v>
      </c>
      <c r="I254" s="1">
        <v>2010</v>
      </c>
      <c r="J254" s="1" t="s">
        <v>48</v>
      </c>
      <c r="K254" s="1" t="s">
        <v>49</v>
      </c>
      <c r="L254" s="1" t="s">
        <v>115</v>
      </c>
      <c r="M254" s="1" t="s">
        <v>137</v>
      </c>
      <c r="N254" s="1" t="s">
        <v>51</v>
      </c>
      <c r="O254" s="1" t="s">
        <v>52</v>
      </c>
      <c r="P254" s="1">
        <v>28</v>
      </c>
      <c r="Q254" s="1" t="s">
        <v>53</v>
      </c>
      <c r="S254" s="1" t="s">
        <v>166</v>
      </c>
      <c r="T254" s="1" t="s">
        <v>88</v>
      </c>
      <c r="U254" s="1" t="s">
        <v>167</v>
      </c>
      <c r="V254" s="1" t="s">
        <v>168</v>
      </c>
      <c r="W254" s="1" t="s">
        <v>169</v>
      </c>
      <c r="Y254" s="1" t="s">
        <v>170</v>
      </c>
      <c r="Z254" s="1" t="s">
        <v>55</v>
      </c>
      <c r="AA254" s="1" t="s">
        <v>55</v>
      </c>
      <c r="AB254" s="3" t="s">
        <v>171</v>
      </c>
      <c r="AC254" s="2">
        <v>556.1</v>
      </c>
      <c r="AD254" s="2"/>
      <c r="AE254" s="2"/>
      <c r="AF254" s="2"/>
      <c r="AG254" s="2">
        <v>10</v>
      </c>
      <c r="AH254" s="2"/>
      <c r="AI254" s="2"/>
      <c r="AJ254" s="2"/>
      <c r="AK254" s="2"/>
      <c r="AL254" s="2">
        <v>957</v>
      </c>
      <c r="AN254" s="6" t="s">
        <v>172</v>
      </c>
      <c r="AO254" s="5" t="s">
        <v>173</v>
      </c>
    </row>
    <row r="255" spans="2:41" ht="90" x14ac:dyDescent="0.25">
      <c r="B255" s="8" t="s">
        <v>161</v>
      </c>
      <c r="C255" s="1" t="s">
        <v>162</v>
      </c>
      <c r="D255" s="1" t="s">
        <v>163</v>
      </c>
      <c r="E255" s="1" t="s">
        <v>164</v>
      </c>
      <c r="F255" s="5" t="s">
        <v>165</v>
      </c>
      <c r="G255" s="1">
        <v>2005</v>
      </c>
      <c r="I255" s="1">
        <v>2010</v>
      </c>
      <c r="J255" s="1" t="s">
        <v>48</v>
      </c>
      <c r="K255" s="1" t="s">
        <v>49</v>
      </c>
      <c r="L255" s="1" t="s">
        <v>115</v>
      </c>
      <c r="M255" s="1" t="s">
        <v>178</v>
      </c>
      <c r="N255" s="1" t="s">
        <v>51</v>
      </c>
      <c r="O255" s="1" t="s">
        <v>52</v>
      </c>
      <c r="P255" s="1">
        <v>28</v>
      </c>
      <c r="Q255" s="1" t="s">
        <v>53</v>
      </c>
      <c r="S255" s="1" t="s">
        <v>166</v>
      </c>
      <c r="T255" s="1" t="s">
        <v>88</v>
      </c>
      <c r="U255" s="1" t="s">
        <v>167</v>
      </c>
      <c r="V255" s="1" t="s">
        <v>168</v>
      </c>
      <c r="W255" s="1" t="s">
        <v>169</v>
      </c>
      <c r="Y255" s="1" t="s">
        <v>170</v>
      </c>
      <c r="Z255" s="1" t="s">
        <v>55</v>
      </c>
      <c r="AA255" s="1" t="s">
        <v>55</v>
      </c>
      <c r="AB255" s="3" t="s">
        <v>171</v>
      </c>
      <c r="AC255" s="2">
        <v>815.6</v>
      </c>
      <c r="AD255" s="2"/>
      <c r="AE255" s="2"/>
      <c r="AF255" s="2"/>
      <c r="AG255" s="2">
        <v>10</v>
      </c>
      <c r="AH255" s="2"/>
      <c r="AI255" s="2"/>
      <c r="AJ255" s="2"/>
      <c r="AK255" s="2"/>
      <c r="AL255" s="2" t="s">
        <v>179</v>
      </c>
      <c r="AN255" s="6" t="s">
        <v>172</v>
      </c>
      <c r="AO255" s="5" t="s">
        <v>173</v>
      </c>
    </row>
    <row r="256" spans="2:41" ht="90" x14ac:dyDescent="0.25">
      <c r="B256" s="8" t="s">
        <v>161</v>
      </c>
      <c r="C256" s="1" t="s">
        <v>162</v>
      </c>
      <c r="D256" s="1" t="s">
        <v>163</v>
      </c>
      <c r="E256" s="1" t="s">
        <v>164</v>
      </c>
      <c r="F256" s="5" t="s">
        <v>165</v>
      </c>
      <c r="G256" s="1">
        <v>2005</v>
      </c>
      <c r="I256" s="1">
        <v>2010</v>
      </c>
      <c r="J256" s="1" t="s">
        <v>48</v>
      </c>
      <c r="K256" s="1" t="s">
        <v>49</v>
      </c>
      <c r="L256" s="1" t="s">
        <v>115</v>
      </c>
      <c r="M256" s="1" t="s">
        <v>180</v>
      </c>
      <c r="N256" s="1" t="s">
        <v>51</v>
      </c>
      <c r="O256" s="1" t="s">
        <v>52</v>
      </c>
      <c r="P256" s="1">
        <v>28</v>
      </c>
      <c r="Q256" s="1" t="s">
        <v>53</v>
      </c>
      <c r="S256" s="1" t="s">
        <v>166</v>
      </c>
      <c r="T256" s="1" t="s">
        <v>88</v>
      </c>
      <c r="U256" s="1" t="s">
        <v>167</v>
      </c>
      <c r="V256" s="1" t="s">
        <v>168</v>
      </c>
      <c r="W256" s="1" t="s">
        <v>169</v>
      </c>
      <c r="Y256" s="1" t="s">
        <v>170</v>
      </c>
      <c r="Z256" s="1" t="s">
        <v>55</v>
      </c>
      <c r="AA256" s="1" t="s">
        <v>55</v>
      </c>
      <c r="AB256" s="3" t="s">
        <v>171</v>
      </c>
      <c r="AC256" s="2">
        <v>708.5</v>
      </c>
      <c r="AD256" s="2"/>
      <c r="AE256" s="2"/>
      <c r="AF256" s="2"/>
      <c r="AG256" s="2">
        <v>10</v>
      </c>
      <c r="AH256" s="2"/>
      <c r="AI256" s="2"/>
      <c r="AJ256" s="2"/>
      <c r="AK256" s="2"/>
      <c r="AL256" s="2">
        <v>949</v>
      </c>
      <c r="AN256" s="6" t="s">
        <v>172</v>
      </c>
      <c r="AO256" s="5" t="s">
        <v>173</v>
      </c>
    </row>
    <row r="257" spans="2:41" ht="90" x14ac:dyDescent="0.25">
      <c r="B257" s="8" t="s">
        <v>161</v>
      </c>
      <c r="C257" s="1" t="s">
        <v>162</v>
      </c>
      <c r="D257" s="1" t="s">
        <v>163</v>
      </c>
      <c r="E257" s="1" t="s">
        <v>164</v>
      </c>
      <c r="F257" s="5" t="s">
        <v>165</v>
      </c>
      <c r="G257" s="1">
        <v>2005</v>
      </c>
      <c r="I257" s="1">
        <v>2010</v>
      </c>
      <c r="J257" s="1" t="s">
        <v>48</v>
      </c>
      <c r="K257" s="1" t="s">
        <v>49</v>
      </c>
      <c r="L257" s="1" t="s">
        <v>115</v>
      </c>
      <c r="M257" s="1" t="s">
        <v>181</v>
      </c>
      <c r="N257" s="1" t="s">
        <v>51</v>
      </c>
      <c r="O257" s="1" t="s">
        <v>52</v>
      </c>
      <c r="P257" s="1">
        <v>28</v>
      </c>
      <c r="Q257" s="1" t="s">
        <v>53</v>
      </c>
      <c r="S257" s="1" t="s">
        <v>166</v>
      </c>
      <c r="T257" s="1" t="s">
        <v>88</v>
      </c>
      <c r="U257" s="1" t="s">
        <v>167</v>
      </c>
      <c r="V257" s="1" t="s">
        <v>168</v>
      </c>
      <c r="W257" s="1" t="s">
        <v>169</v>
      </c>
      <c r="Y257" s="1" t="s">
        <v>170</v>
      </c>
      <c r="Z257" s="1" t="s">
        <v>55</v>
      </c>
      <c r="AA257" s="1" t="s">
        <v>55</v>
      </c>
      <c r="AB257" s="3" t="s">
        <v>171</v>
      </c>
      <c r="AC257" s="2">
        <v>664.2</v>
      </c>
      <c r="AD257" s="2"/>
      <c r="AE257" s="2"/>
      <c r="AF257" s="2"/>
      <c r="AG257" s="2">
        <v>10</v>
      </c>
      <c r="AH257" s="2"/>
      <c r="AI257" s="2"/>
      <c r="AJ257" s="2"/>
      <c r="AK257" s="2"/>
      <c r="AL257" s="2">
        <v>920</v>
      </c>
      <c r="AN257" s="6" t="s">
        <v>172</v>
      </c>
      <c r="AO257" s="5" t="s">
        <v>173</v>
      </c>
    </row>
    <row r="258" spans="2:41" ht="90" x14ac:dyDescent="0.25">
      <c r="B258" s="8" t="s">
        <v>161</v>
      </c>
      <c r="C258" s="1" t="s">
        <v>162</v>
      </c>
      <c r="D258" s="1" t="s">
        <v>163</v>
      </c>
      <c r="E258" s="1" t="s">
        <v>164</v>
      </c>
      <c r="F258" s="5" t="s">
        <v>165</v>
      </c>
      <c r="G258" s="1">
        <v>2005</v>
      </c>
      <c r="I258" s="1">
        <v>2010</v>
      </c>
      <c r="J258" s="1" t="s">
        <v>48</v>
      </c>
      <c r="K258" s="1" t="s">
        <v>49</v>
      </c>
      <c r="L258" s="1" t="s">
        <v>115</v>
      </c>
      <c r="M258" s="1" t="s">
        <v>182</v>
      </c>
      <c r="N258" s="1" t="s">
        <v>51</v>
      </c>
      <c r="O258" s="1" t="s">
        <v>52</v>
      </c>
      <c r="P258" s="1">
        <v>28</v>
      </c>
      <c r="Q258" s="1" t="s">
        <v>53</v>
      </c>
      <c r="S258" s="1" t="s">
        <v>166</v>
      </c>
      <c r="T258" s="1" t="s">
        <v>88</v>
      </c>
      <c r="U258" s="1" t="s">
        <v>167</v>
      </c>
      <c r="V258" s="1" t="s">
        <v>168</v>
      </c>
      <c r="W258" s="1" t="s">
        <v>169</v>
      </c>
      <c r="Y258" s="1" t="s">
        <v>170</v>
      </c>
      <c r="Z258" s="1" t="s">
        <v>55</v>
      </c>
      <c r="AA258" s="1" t="s">
        <v>55</v>
      </c>
      <c r="AB258" s="3" t="s">
        <v>171</v>
      </c>
      <c r="AC258" s="2">
        <v>756.4</v>
      </c>
      <c r="AD258" s="2"/>
      <c r="AE258" s="2"/>
      <c r="AF258" s="2"/>
      <c r="AG258" s="2">
        <v>10</v>
      </c>
      <c r="AH258" s="2"/>
      <c r="AI258" s="2"/>
      <c r="AJ258" s="2"/>
      <c r="AK258" s="2"/>
      <c r="AL258" s="2">
        <v>895</v>
      </c>
      <c r="AN258" s="6" t="s">
        <v>172</v>
      </c>
      <c r="AO258" s="5" t="s">
        <v>173</v>
      </c>
    </row>
    <row r="259" spans="2:41" ht="90" x14ac:dyDescent="0.25">
      <c r="B259" s="8" t="s">
        <v>161</v>
      </c>
      <c r="C259" s="1" t="s">
        <v>162</v>
      </c>
      <c r="D259" s="1" t="s">
        <v>163</v>
      </c>
      <c r="E259" s="1" t="s">
        <v>164</v>
      </c>
      <c r="F259" s="5" t="s">
        <v>165</v>
      </c>
      <c r="G259" s="1">
        <v>2005</v>
      </c>
      <c r="I259" s="1">
        <v>2010</v>
      </c>
      <c r="J259" s="1" t="s">
        <v>48</v>
      </c>
      <c r="K259" s="1" t="s">
        <v>49</v>
      </c>
      <c r="L259" s="1" t="s">
        <v>115</v>
      </c>
      <c r="M259" s="1" t="s">
        <v>141</v>
      </c>
      <c r="N259" s="1" t="s">
        <v>51</v>
      </c>
      <c r="O259" s="1" t="s">
        <v>52</v>
      </c>
      <c r="P259" s="1">
        <v>28</v>
      </c>
      <c r="Q259" s="1" t="s">
        <v>53</v>
      </c>
      <c r="S259" s="1" t="s">
        <v>166</v>
      </c>
      <c r="T259" s="1" t="s">
        <v>88</v>
      </c>
      <c r="U259" s="1" t="s">
        <v>167</v>
      </c>
      <c r="V259" s="1" t="s">
        <v>168</v>
      </c>
      <c r="W259" s="1" t="s">
        <v>169</v>
      </c>
      <c r="Y259" s="1" t="s">
        <v>170</v>
      </c>
      <c r="Z259" s="1" t="s">
        <v>55</v>
      </c>
      <c r="AA259" s="1" t="s">
        <v>55</v>
      </c>
      <c r="AB259" s="3" t="s">
        <v>171</v>
      </c>
      <c r="AC259" s="2">
        <v>873.2</v>
      </c>
      <c r="AD259" s="2"/>
      <c r="AE259" s="2"/>
      <c r="AF259" s="2"/>
      <c r="AG259" s="2">
        <v>10</v>
      </c>
      <c r="AH259" s="2"/>
      <c r="AI259" s="2"/>
      <c r="AJ259" s="2"/>
      <c r="AK259" s="2"/>
      <c r="AL259" s="2">
        <v>1033</v>
      </c>
      <c r="AN259" s="6" t="s">
        <v>172</v>
      </c>
      <c r="AO259" s="5" t="s">
        <v>173</v>
      </c>
    </row>
    <row r="260" spans="2:41" ht="90" x14ac:dyDescent="0.25">
      <c r="B260" s="8" t="s">
        <v>161</v>
      </c>
      <c r="C260" s="1" t="s">
        <v>162</v>
      </c>
      <c r="D260" s="1" t="s">
        <v>163</v>
      </c>
      <c r="E260" s="1" t="s">
        <v>164</v>
      </c>
      <c r="F260" s="5" t="s">
        <v>165</v>
      </c>
      <c r="G260" s="1">
        <v>2005</v>
      </c>
      <c r="I260" s="1">
        <v>2010</v>
      </c>
      <c r="J260" s="1" t="s">
        <v>48</v>
      </c>
      <c r="K260" s="1" t="s">
        <v>49</v>
      </c>
      <c r="L260" s="1" t="s">
        <v>115</v>
      </c>
      <c r="M260" s="1" t="s">
        <v>183</v>
      </c>
      <c r="N260" s="1" t="s">
        <v>51</v>
      </c>
      <c r="O260" s="1" t="s">
        <v>52</v>
      </c>
      <c r="P260" s="1">
        <v>28</v>
      </c>
      <c r="Q260" s="1" t="s">
        <v>53</v>
      </c>
      <c r="S260" s="1" t="s">
        <v>166</v>
      </c>
      <c r="T260" s="1" t="s">
        <v>88</v>
      </c>
      <c r="U260" s="1" t="s">
        <v>167</v>
      </c>
      <c r="V260" s="1" t="s">
        <v>168</v>
      </c>
      <c r="W260" s="1" t="s">
        <v>169</v>
      </c>
      <c r="Y260" s="1" t="s">
        <v>170</v>
      </c>
      <c r="Z260" s="1" t="s">
        <v>55</v>
      </c>
      <c r="AA260" s="1" t="s">
        <v>55</v>
      </c>
      <c r="AB260" s="3" t="s">
        <v>171</v>
      </c>
      <c r="AC260" s="2">
        <v>946.9</v>
      </c>
      <c r="AD260" s="2"/>
      <c r="AE260" s="2"/>
      <c r="AF260" s="2"/>
      <c r="AG260" s="2">
        <v>10</v>
      </c>
      <c r="AH260" s="2"/>
      <c r="AI260" s="2"/>
      <c r="AJ260" s="2"/>
      <c r="AK260" s="2"/>
      <c r="AL260" s="2">
        <v>1077</v>
      </c>
      <c r="AN260" s="6" t="s">
        <v>172</v>
      </c>
      <c r="AO260" s="5" t="s">
        <v>173</v>
      </c>
    </row>
    <row r="261" spans="2:41" ht="90" x14ac:dyDescent="0.25">
      <c r="B261" s="8" t="s">
        <v>161</v>
      </c>
      <c r="C261" s="1" t="s">
        <v>162</v>
      </c>
      <c r="D261" s="1" t="s">
        <v>163</v>
      </c>
      <c r="E261" s="1" t="s">
        <v>164</v>
      </c>
      <c r="F261" s="5" t="s">
        <v>165</v>
      </c>
      <c r="G261" s="1">
        <v>2005</v>
      </c>
      <c r="I261" s="1">
        <v>2010</v>
      </c>
      <c r="J261" s="1" t="s">
        <v>48</v>
      </c>
      <c r="K261" s="1" t="s">
        <v>49</v>
      </c>
      <c r="L261" s="1" t="s">
        <v>115</v>
      </c>
      <c r="M261" s="1" t="s">
        <v>142</v>
      </c>
      <c r="N261" s="1" t="s">
        <v>51</v>
      </c>
      <c r="O261" s="1" t="s">
        <v>52</v>
      </c>
      <c r="P261" s="1">
        <v>28</v>
      </c>
      <c r="Q261" s="1" t="s">
        <v>53</v>
      </c>
      <c r="S261" s="1" t="s">
        <v>166</v>
      </c>
      <c r="T261" s="1" t="s">
        <v>88</v>
      </c>
      <c r="U261" s="1" t="s">
        <v>167</v>
      </c>
      <c r="V261" s="1" t="s">
        <v>168</v>
      </c>
      <c r="W261" s="1" t="s">
        <v>169</v>
      </c>
      <c r="Y261" s="1" t="s">
        <v>170</v>
      </c>
      <c r="Z261" s="1" t="s">
        <v>55</v>
      </c>
      <c r="AA261" s="1" t="s">
        <v>55</v>
      </c>
      <c r="AB261" s="3" t="s">
        <v>171</v>
      </c>
      <c r="AC261" s="2">
        <v>702</v>
      </c>
      <c r="AD261" s="2"/>
      <c r="AE261" s="2"/>
      <c r="AF261" s="2"/>
      <c r="AG261" s="2">
        <v>9</v>
      </c>
      <c r="AH261" s="2"/>
      <c r="AI261" s="2"/>
      <c r="AJ261" s="2"/>
      <c r="AK261" s="2"/>
      <c r="AL261" s="2">
        <v>931</v>
      </c>
      <c r="AN261" s="6" t="s">
        <v>172</v>
      </c>
      <c r="AO261" s="5" t="s">
        <v>173</v>
      </c>
    </row>
    <row r="262" spans="2:41" ht="90" x14ac:dyDescent="0.25">
      <c r="B262" s="8" t="s">
        <v>161</v>
      </c>
      <c r="C262" s="1" t="s">
        <v>162</v>
      </c>
      <c r="D262" s="1" t="s">
        <v>163</v>
      </c>
      <c r="E262" s="1" t="s">
        <v>164</v>
      </c>
      <c r="F262" s="5" t="s">
        <v>165</v>
      </c>
      <c r="G262" s="1">
        <v>2005</v>
      </c>
      <c r="I262" s="1">
        <v>2010</v>
      </c>
      <c r="J262" s="1" t="s">
        <v>48</v>
      </c>
      <c r="K262" s="1" t="s">
        <v>49</v>
      </c>
      <c r="L262" s="1" t="s">
        <v>115</v>
      </c>
      <c r="M262" s="1" t="s">
        <v>143</v>
      </c>
      <c r="N262" s="1" t="s">
        <v>51</v>
      </c>
      <c r="O262" s="1" t="s">
        <v>52</v>
      </c>
      <c r="P262" s="1">
        <v>28</v>
      </c>
      <c r="Q262" s="1" t="s">
        <v>53</v>
      </c>
      <c r="S262" s="1" t="s">
        <v>166</v>
      </c>
      <c r="T262" s="1" t="s">
        <v>88</v>
      </c>
      <c r="U262" s="1" t="s">
        <v>167</v>
      </c>
      <c r="V262" s="1" t="s">
        <v>168</v>
      </c>
      <c r="W262" s="1" t="s">
        <v>169</v>
      </c>
      <c r="Y262" s="1" t="s">
        <v>170</v>
      </c>
      <c r="Z262" s="1" t="s">
        <v>55</v>
      </c>
      <c r="AA262" s="1" t="s">
        <v>55</v>
      </c>
      <c r="AB262" s="3" t="s">
        <v>171</v>
      </c>
      <c r="AC262" s="2">
        <v>839.1</v>
      </c>
      <c r="AD262" s="2"/>
      <c r="AE262" s="2"/>
      <c r="AF262" s="2"/>
      <c r="AG262" s="2">
        <v>10</v>
      </c>
      <c r="AH262" s="2"/>
      <c r="AI262" s="2"/>
      <c r="AJ262" s="2"/>
      <c r="AK262" s="2"/>
      <c r="AL262" s="2">
        <v>938</v>
      </c>
      <c r="AN262" s="6" t="s">
        <v>172</v>
      </c>
      <c r="AO262" s="5" t="s">
        <v>173</v>
      </c>
    </row>
    <row r="263" spans="2:41" ht="90" x14ac:dyDescent="0.25">
      <c r="B263" s="8" t="s">
        <v>161</v>
      </c>
      <c r="C263" s="1" t="s">
        <v>162</v>
      </c>
      <c r="D263" s="1" t="s">
        <v>163</v>
      </c>
      <c r="E263" s="1" t="s">
        <v>164</v>
      </c>
      <c r="F263" s="5" t="s">
        <v>165</v>
      </c>
      <c r="G263" s="1">
        <v>2005</v>
      </c>
      <c r="I263" s="1">
        <v>2010</v>
      </c>
      <c r="J263" s="1" t="s">
        <v>48</v>
      </c>
      <c r="K263" s="1" t="s">
        <v>49</v>
      </c>
      <c r="L263" s="1" t="s">
        <v>115</v>
      </c>
      <c r="M263" s="1" t="s">
        <v>144</v>
      </c>
      <c r="N263" s="1" t="s">
        <v>51</v>
      </c>
      <c r="O263" s="1" t="s">
        <v>52</v>
      </c>
      <c r="P263" s="1">
        <v>28</v>
      </c>
      <c r="Q263" s="1" t="s">
        <v>53</v>
      </c>
      <c r="S263" s="1" t="s">
        <v>166</v>
      </c>
      <c r="T263" s="1" t="s">
        <v>88</v>
      </c>
      <c r="U263" s="1" t="s">
        <v>167</v>
      </c>
      <c r="V263" s="1" t="s">
        <v>168</v>
      </c>
      <c r="W263" s="1" t="s">
        <v>169</v>
      </c>
      <c r="Y263" s="1" t="s">
        <v>170</v>
      </c>
      <c r="Z263" s="1" t="s">
        <v>55</v>
      </c>
      <c r="AA263" s="1" t="s">
        <v>55</v>
      </c>
      <c r="AB263" s="3" t="s">
        <v>171</v>
      </c>
      <c r="AC263" s="2">
        <v>836.7</v>
      </c>
      <c r="AD263" s="2"/>
      <c r="AE263" s="2"/>
      <c r="AF263" s="2"/>
      <c r="AG263" s="2">
        <v>10</v>
      </c>
      <c r="AH263" s="2"/>
      <c r="AI263" s="2"/>
      <c r="AJ263" s="2"/>
      <c r="AK263" s="2"/>
      <c r="AL263" s="2">
        <v>1051</v>
      </c>
      <c r="AN263" s="6" t="s">
        <v>172</v>
      </c>
      <c r="AO263" s="5" t="s">
        <v>173</v>
      </c>
    </row>
    <row r="264" spans="2:41" ht="90" x14ac:dyDescent="0.25">
      <c r="B264" s="8" t="s">
        <v>161</v>
      </c>
      <c r="C264" s="1" t="s">
        <v>162</v>
      </c>
      <c r="D264" s="1" t="s">
        <v>163</v>
      </c>
      <c r="E264" s="1" t="s">
        <v>164</v>
      </c>
      <c r="F264" s="5" t="s">
        <v>165</v>
      </c>
      <c r="G264" s="1">
        <v>2005</v>
      </c>
      <c r="I264" s="1">
        <v>2010</v>
      </c>
      <c r="J264" s="1" t="s">
        <v>48</v>
      </c>
      <c r="K264" s="1" t="s">
        <v>49</v>
      </c>
      <c r="L264" s="1" t="s">
        <v>115</v>
      </c>
      <c r="M264" s="1" t="s">
        <v>145</v>
      </c>
      <c r="N264" s="1" t="s">
        <v>51</v>
      </c>
      <c r="O264" s="1" t="s">
        <v>52</v>
      </c>
      <c r="P264" s="1">
        <v>28</v>
      </c>
      <c r="Q264" s="1" t="s">
        <v>53</v>
      </c>
      <c r="S264" s="1" t="s">
        <v>166</v>
      </c>
      <c r="T264" s="1" t="s">
        <v>88</v>
      </c>
      <c r="U264" s="1" t="s">
        <v>167</v>
      </c>
      <c r="V264" s="1" t="s">
        <v>168</v>
      </c>
      <c r="W264" s="1" t="s">
        <v>169</v>
      </c>
      <c r="Y264" s="1" t="s">
        <v>170</v>
      </c>
      <c r="Z264" s="1" t="s">
        <v>55</v>
      </c>
      <c r="AA264" s="1" t="s">
        <v>55</v>
      </c>
      <c r="AB264" s="3" t="s">
        <v>171</v>
      </c>
      <c r="AC264" s="2">
        <v>822.3</v>
      </c>
      <c r="AD264" s="2"/>
      <c r="AE264" s="2"/>
      <c r="AF264" s="2"/>
      <c r="AG264" s="2">
        <v>10</v>
      </c>
      <c r="AH264" s="2"/>
      <c r="AI264" s="2"/>
      <c r="AJ264" s="2"/>
      <c r="AK264" s="2"/>
      <c r="AL264" s="2">
        <v>1017</v>
      </c>
      <c r="AN264" s="6" t="s">
        <v>172</v>
      </c>
      <c r="AO264" s="5" t="s">
        <v>173</v>
      </c>
    </row>
    <row r="265" spans="2:41" ht="90" x14ac:dyDescent="0.25">
      <c r="B265" s="8" t="s">
        <v>161</v>
      </c>
      <c r="C265" s="1" t="s">
        <v>162</v>
      </c>
      <c r="D265" s="1" t="s">
        <v>163</v>
      </c>
      <c r="E265" s="1" t="s">
        <v>164</v>
      </c>
      <c r="F265" s="5" t="s">
        <v>165</v>
      </c>
      <c r="G265" s="1">
        <v>2005</v>
      </c>
      <c r="I265" s="1">
        <v>2010</v>
      </c>
      <c r="J265" s="1" t="s">
        <v>48</v>
      </c>
      <c r="K265" s="1" t="s">
        <v>49</v>
      </c>
      <c r="L265" s="1" t="s">
        <v>115</v>
      </c>
      <c r="M265" s="1" t="s">
        <v>146</v>
      </c>
      <c r="N265" s="1" t="s">
        <v>51</v>
      </c>
      <c r="O265" s="1" t="s">
        <v>52</v>
      </c>
      <c r="P265" s="1">
        <v>28</v>
      </c>
      <c r="Q265" s="1" t="s">
        <v>53</v>
      </c>
      <c r="S265" s="1" t="s">
        <v>166</v>
      </c>
      <c r="T265" s="1" t="s">
        <v>88</v>
      </c>
      <c r="U265" s="1" t="s">
        <v>167</v>
      </c>
      <c r="V265" s="1" t="s">
        <v>168</v>
      </c>
      <c r="W265" s="1" t="s">
        <v>169</v>
      </c>
      <c r="Y265" s="1" t="s">
        <v>170</v>
      </c>
      <c r="Z265" s="1" t="s">
        <v>55</v>
      </c>
      <c r="AA265" s="1" t="s">
        <v>55</v>
      </c>
      <c r="AB265" s="3" t="s">
        <v>171</v>
      </c>
      <c r="AC265" s="2">
        <v>813.4</v>
      </c>
      <c r="AD265" s="2"/>
      <c r="AE265" s="2"/>
      <c r="AF265" s="2"/>
      <c r="AG265" s="2">
        <v>9</v>
      </c>
      <c r="AH265" s="2"/>
      <c r="AI265" s="2"/>
      <c r="AJ265" s="2"/>
      <c r="AK265" s="2"/>
      <c r="AL265" s="2">
        <v>980</v>
      </c>
      <c r="AN265" s="6" t="s">
        <v>172</v>
      </c>
      <c r="AO265" s="5" t="s">
        <v>173</v>
      </c>
    </row>
    <row r="266" spans="2:41" ht="90" x14ac:dyDescent="0.25">
      <c r="B266" s="8" t="s">
        <v>161</v>
      </c>
      <c r="C266" s="1" t="s">
        <v>162</v>
      </c>
      <c r="D266" s="1" t="s">
        <v>163</v>
      </c>
      <c r="E266" s="1" t="s">
        <v>164</v>
      </c>
      <c r="F266" s="5" t="s">
        <v>165</v>
      </c>
      <c r="G266" s="1">
        <v>2005</v>
      </c>
      <c r="I266" s="1">
        <v>2010</v>
      </c>
      <c r="J266" s="1" t="s">
        <v>48</v>
      </c>
      <c r="K266" s="1" t="s">
        <v>49</v>
      </c>
      <c r="L266" s="1" t="s">
        <v>115</v>
      </c>
      <c r="M266" s="1" t="s">
        <v>148</v>
      </c>
      <c r="N266" s="1" t="s">
        <v>51</v>
      </c>
      <c r="O266" s="1" t="s">
        <v>52</v>
      </c>
      <c r="P266" s="1">
        <v>28</v>
      </c>
      <c r="Q266" s="1" t="s">
        <v>53</v>
      </c>
      <c r="S266" s="1" t="s">
        <v>166</v>
      </c>
      <c r="T266" s="1" t="s">
        <v>88</v>
      </c>
      <c r="U266" s="1" t="s">
        <v>167</v>
      </c>
      <c r="V266" s="1" t="s">
        <v>168</v>
      </c>
      <c r="W266" s="1" t="s">
        <v>169</v>
      </c>
      <c r="Y266" s="1" t="s">
        <v>170</v>
      </c>
      <c r="Z266" s="1" t="s">
        <v>55</v>
      </c>
      <c r="AA266" s="1" t="s">
        <v>55</v>
      </c>
      <c r="AB266" s="3" t="s">
        <v>171</v>
      </c>
      <c r="AC266" s="2">
        <v>834</v>
      </c>
      <c r="AD266" s="2"/>
      <c r="AE266" s="2"/>
      <c r="AF266" s="2"/>
      <c r="AG266" s="2">
        <v>9</v>
      </c>
      <c r="AH266" s="2"/>
      <c r="AI266" s="2"/>
      <c r="AJ266" s="2"/>
      <c r="AK266" s="2"/>
      <c r="AL266" s="2">
        <v>997</v>
      </c>
      <c r="AN266" s="6" t="s">
        <v>172</v>
      </c>
      <c r="AO266" s="5" t="s">
        <v>173</v>
      </c>
    </row>
    <row r="267" spans="2:41" ht="90" x14ac:dyDescent="0.25">
      <c r="B267" s="8" t="s">
        <v>161</v>
      </c>
      <c r="C267" s="1" t="s">
        <v>162</v>
      </c>
      <c r="D267" s="1" t="s">
        <v>163</v>
      </c>
      <c r="E267" s="1" t="s">
        <v>164</v>
      </c>
      <c r="F267" s="5" t="s">
        <v>165</v>
      </c>
      <c r="G267" s="1">
        <v>2005</v>
      </c>
      <c r="I267" s="1">
        <v>2010</v>
      </c>
      <c r="J267" s="1" t="s">
        <v>48</v>
      </c>
      <c r="K267" s="1" t="s">
        <v>49</v>
      </c>
      <c r="L267" s="1" t="s">
        <v>115</v>
      </c>
      <c r="M267" s="1" t="s">
        <v>149</v>
      </c>
      <c r="N267" s="1" t="s">
        <v>51</v>
      </c>
      <c r="O267" s="1" t="s">
        <v>52</v>
      </c>
      <c r="P267" s="1">
        <v>28</v>
      </c>
      <c r="Q267" s="1" t="s">
        <v>53</v>
      </c>
      <c r="S267" s="1" t="s">
        <v>166</v>
      </c>
      <c r="T267" s="1" t="s">
        <v>88</v>
      </c>
      <c r="U267" s="1" t="s">
        <v>167</v>
      </c>
      <c r="V267" s="1" t="s">
        <v>168</v>
      </c>
      <c r="W267" s="1" t="s">
        <v>169</v>
      </c>
      <c r="Y267" s="1" t="s">
        <v>170</v>
      </c>
      <c r="Z267" s="1" t="s">
        <v>55</v>
      </c>
      <c r="AA267" s="1" t="s">
        <v>55</v>
      </c>
      <c r="AB267" s="3" t="s">
        <v>171</v>
      </c>
      <c r="AC267" s="2">
        <v>788.5</v>
      </c>
      <c r="AD267" s="2"/>
      <c r="AE267" s="2"/>
      <c r="AF267" s="2"/>
      <c r="AG267" s="2">
        <v>10</v>
      </c>
      <c r="AH267" s="2"/>
      <c r="AI267" s="2"/>
      <c r="AJ267" s="2"/>
      <c r="AK267" s="2"/>
      <c r="AL267" s="2">
        <v>970</v>
      </c>
      <c r="AN267" s="6" t="s">
        <v>172</v>
      </c>
      <c r="AO267" s="5" t="s">
        <v>173</v>
      </c>
    </row>
    <row r="268" spans="2:41" ht="90" x14ac:dyDescent="0.25">
      <c r="B268" s="8" t="s">
        <v>161</v>
      </c>
      <c r="C268" s="1" t="s">
        <v>162</v>
      </c>
      <c r="D268" s="1" t="s">
        <v>163</v>
      </c>
      <c r="E268" s="1" t="s">
        <v>164</v>
      </c>
      <c r="F268" s="5" t="s">
        <v>165</v>
      </c>
      <c r="G268" s="1">
        <v>2005</v>
      </c>
      <c r="I268" s="1">
        <v>2010</v>
      </c>
      <c r="J268" s="1" t="s">
        <v>48</v>
      </c>
      <c r="K268" s="1" t="s">
        <v>49</v>
      </c>
      <c r="L268" s="1" t="s">
        <v>115</v>
      </c>
      <c r="M268" s="1" t="s">
        <v>184</v>
      </c>
      <c r="N268" s="1" t="s">
        <v>51</v>
      </c>
      <c r="O268" s="1" t="s">
        <v>52</v>
      </c>
      <c r="P268" s="1">
        <v>28</v>
      </c>
      <c r="Q268" s="1" t="s">
        <v>53</v>
      </c>
      <c r="S268" s="1" t="s">
        <v>166</v>
      </c>
      <c r="T268" s="1" t="s">
        <v>88</v>
      </c>
      <c r="U268" s="1" t="s">
        <v>167</v>
      </c>
      <c r="V268" s="1" t="s">
        <v>168</v>
      </c>
      <c r="W268" s="1" t="s">
        <v>169</v>
      </c>
      <c r="Y268" s="1" t="s">
        <v>170</v>
      </c>
      <c r="Z268" s="1" t="s">
        <v>55</v>
      </c>
      <c r="AA268" s="1" t="s">
        <v>55</v>
      </c>
      <c r="AB268" s="3" t="s">
        <v>171</v>
      </c>
      <c r="AC268" s="2">
        <v>789.1</v>
      </c>
      <c r="AD268" s="2"/>
      <c r="AE268" s="2"/>
      <c r="AF268" s="2"/>
      <c r="AG268" s="2">
        <v>8</v>
      </c>
      <c r="AH268" s="2"/>
      <c r="AI268" s="2"/>
      <c r="AJ268" s="2"/>
      <c r="AK268" s="2"/>
      <c r="AL268" s="2">
        <v>916</v>
      </c>
      <c r="AN268" s="6" t="s">
        <v>172</v>
      </c>
      <c r="AO268" s="5" t="s">
        <v>173</v>
      </c>
    </row>
    <row r="269" spans="2:41" ht="90" x14ac:dyDescent="0.25">
      <c r="B269" s="8" t="s">
        <v>161</v>
      </c>
      <c r="C269" s="1" t="s">
        <v>162</v>
      </c>
      <c r="D269" s="1" t="s">
        <v>163</v>
      </c>
      <c r="E269" s="1" t="s">
        <v>164</v>
      </c>
      <c r="F269" s="5" t="s">
        <v>165</v>
      </c>
      <c r="G269" s="1">
        <v>2005</v>
      </c>
      <c r="I269" s="1">
        <v>2010</v>
      </c>
      <c r="J269" s="1" t="s">
        <v>48</v>
      </c>
      <c r="K269" s="1" t="s">
        <v>49</v>
      </c>
      <c r="L269" s="1" t="s">
        <v>115</v>
      </c>
      <c r="M269" s="1" t="s">
        <v>150</v>
      </c>
      <c r="N269" s="1" t="s">
        <v>51</v>
      </c>
      <c r="O269" s="1" t="s">
        <v>52</v>
      </c>
      <c r="P269" s="1">
        <v>28</v>
      </c>
      <c r="Q269" s="1" t="s">
        <v>53</v>
      </c>
      <c r="S269" s="1" t="s">
        <v>166</v>
      </c>
      <c r="T269" s="1" t="s">
        <v>88</v>
      </c>
      <c r="U269" s="1" t="s">
        <v>167</v>
      </c>
      <c r="V269" s="1" t="s">
        <v>168</v>
      </c>
      <c r="W269" s="1" t="s">
        <v>169</v>
      </c>
      <c r="Y269" s="1" t="s">
        <v>170</v>
      </c>
      <c r="Z269" s="1" t="s">
        <v>55</v>
      </c>
      <c r="AA269" s="1" t="s">
        <v>55</v>
      </c>
      <c r="AB269" s="3" t="s">
        <v>171</v>
      </c>
      <c r="AC269" s="2">
        <v>688.7</v>
      </c>
      <c r="AD269" s="2"/>
      <c r="AE269" s="2"/>
      <c r="AF269" s="2"/>
      <c r="AG269" s="2">
        <v>10</v>
      </c>
      <c r="AH269" s="2"/>
      <c r="AI269" s="2"/>
      <c r="AJ269" s="2"/>
      <c r="AK269" s="2"/>
      <c r="AL269" s="2">
        <v>858</v>
      </c>
      <c r="AN269" s="6" t="s">
        <v>172</v>
      </c>
      <c r="AO269" s="5" t="s">
        <v>173</v>
      </c>
    </row>
    <row r="270" spans="2:41" ht="90" x14ac:dyDescent="0.25">
      <c r="B270" s="8" t="s">
        <v>161</v>
      </c>
      <c r="C270" s="1" t="s">
        <v>162</v>
      </c>
      <c r="D270" s="1" t="s">
        <v>163</v>
      </c>
      <c r="E270" s="1" t="s">
        <v>164</v>
      </c>
      <c r="F270" s="5" t="s">
        <v>165</v>
      </c>
      <c r="G270" s="1">
        <v>2005</v>
      </c>
      <c r="I270" s="1">
        <v>2010</v>
      </c>
      <c r="J270" s="1" t="s">
        <v>48</v>
      </c>
      <c r="K270" s="1" t="s">
        <v>49</v>
      </c>
      <c r="L270" s="1" t="s">
        <v>115</v>
      </c>
      <c r="M270" s="1" t="s">
        <v>151</v>
      </c>
      <c r="N270" s="1" t="s">
        <v>51</v>
      </c>
      <c r="O270" s="1" t="s">
        <v>52</v>
      </c>
      <c r="P270" s="1">
        <v>28</v>
      </c>
      <c r="Q270" s="1" t="s">
        <v>53</v>
      </c>
      <c r="S270" s="1" t="s">
        <v>166</v>
      </c>
      <c r="T270" s="1" t="s">
        <v>88</v>
      </c>
      <c r="U270" s="1" t="s">
        <v>167</v>
      </c>
      <c r="V270" s="1" t="s">
        <v>168</v>
      </c>
      <c r="W270" s="1" t="s">
        <v>169</v>
      </c>
      <c r="Y270" s="1" t="s">
        <v>170</v>
      </c>
      <c r="Z270" s="1" t="s">
        <v>55</v>
      </c>
      <c r="AA270" s="1" t="s">
        <v>55</v>
      </c>
      <c r="AB270" s="3" t="s">
        <v>171</v>
      </c>
      <c r="AC270" s="2">
        <v>867.9</v>
      </c>
      <c r="AD270" s="2"/>
      <c r="AE270" s="2"/>
      <c r="AF270" s="2"/>
      <c r="AG270" s="2">
        <v>10</v>
      </c>
      <c r="AH270" s="2"/>
      <c r="AI270" s="2"/>
      <c r="AJ270" s="2"/>
      <c r="AK270" s="2"/>
      <c r="AL270" s="2">
        <v>1174</v>
      </c>
      <c r="AN270" s="6" t="s">
        <v>172</v>
      </c>
      <c r="AO270" s="5" t="s">
        <v>173</v>
      </c>
    </row>
    <row r="271" spans="2:41" ht="90" x14ac:dyDescent="0.25">
      <c r="B271" s="8" t="s">
        <v>161</v>
      </c>
      <c r="C271" s="1" t="s">
        <v>162</v>
      </c>
      <c r="D271" s="1" t="s">
        <v>163</v>
      </c>
      <c r="E271" s="1" t="s">
        <v>164</v>
      </c>
      <c r="F271" s="5" t="s">
        <v>165</v>
      </c>
      <c r="G271" s="1">
        <v>2005</v>
      </c>
      <c r="I271" s="1">
        <v>2010</v>
      </c>
      <c r="J271" s="1" t="s">
        <v>48</v>
      </c>
      <c r="K271" s="1" t="s">
        <v>49</v>
      </c>
      <c r="L271" s="1" t="s">
        <v>115</v>
      </c>
      <c r="M271" s="1" t="s">
        <v>152</v>
      </c>
      <c r="N271" s="1" t="s">
        <v>51</v>
      </c>
      <c r="O271" s="1" t="s">
        <v>52</v>
      </c>
      <c r="P271" s="1">
        <v>28</v>
      </c>
      <c r="Q271" s="1" t="s">
        <v>53</v>
      </c>
      <c r="S271" s="1" t="s">
        <v>166</v>
      </c>
      <c r="T271" s="1" t="s">
        <v>88</v>
      </c>
      <c r="U271" s="1" t="s">
        <v>167</v>
      </c>
      <c r="V271" s="1" t="s">
        <v>168</v>
      </c>
      <c r="W271" s="1" t="s">
        <v>169</v>
      </c>
      <c r="Y271" s="1" t="s">
        <v>170</v>
      </c>
      <c r="Z271" s="1" t="s">
        <v>55</v>
      </c>
      <c r="AA271" s="1" t="s">
        <v>55</v>
      </c>
      <c r="AB271" s="3" t="s">
        <v>171</v>
      </c>
      <c r="AC271" s="2">
        <v>916.9</v>
      </c>
      <c r="AD271" s="2"/>
      <c r="AE271" s="2"/>
      <c r="AF271" s="2"/>
      <c r="AG271" s="2">
        <v>10</v>
      </c>
      <c r="AH271" s="2"/>
      <c r="AI271" s="2"/>
      <c r="AJ271" s="2"/>
      <c r="AK271" s="2"/>
      <c r="AL271" s="2">
        <v>1012</v>
      </c>
      <c r="AN271" s="6" t="s">
        <v>172</v>
      </c>
      <c r="AO271" s="5" t="s">
        <v>173</v>
      </c>
    </row>
    <row r="272" spans="2:41" ht="90" x14ac:dyDescent="0.25">
      <c r="B272" s="8" t="s">
        <v>161</v>
      </c>
      <c r="C272" s="1" t="s">
        <v>162</v>
      </c>
      <c r="D272" s="1" t="s">
        <v>163</v>
      </c>
      <c r="E272" s="1" t="s">
        <v>164</v>
      </c>
      <c r="F272" s="5" t="s">
        <v>165</v>
      </c>
      <c r="G272" s="1">
        <v>2005</v>
      </c>
      <c r="I272" s="1">
        <v>2010</v>
      </c>
      <c r="J272" s="1" t="s">
        <v>48</v>
      </c>
      <c r="K272" s="1" t="s">
        <v>49</v>
      </c>
      <c r="L272" s="1" t="s">
        <v>115</v>
      </c>
      <c r="M272" s="1" t="s">
        <v>154</v>
      </c>
      <c r="N272" s="1" t="s">
        <v>51</v>
      </c>
      <c r="O272" s="1" t="s">
        <v>52</v>
      </c>
      <c r="P272" s="1">
        <v>28</v>
      </c>
      <c r="Q272" s="1" t="s">
        <v>53</v>
      </c>
      <c r="S272" s="1" t="s">
        <v>166</v>
      </c>
      <c r="T272" s="1" t="s">
        <v>88</v>
      </c>
      <c r="U272" s="1" t="s">
        <v>167</v>
      </c>
      <c r="V272" s="1" t="s">
        <v>168</v>
      </c>
      <c r="W272" s="1" t="s">
        <v>169</v>
      </c>
      <c r="Y272" s="1" t="s">
        <v>170</v>
      </c>
      <c r="Z272" s="1" t="s">
        <v>55</v>
      </c>
      <c r="AA272" s="1" t="s">
        <v>55</v>
      </c>
      <c r="AB272" s="3" t="s">
        <v>171</v>
      </c>
      <c r="AC272" s="2">
        <v>781.3</v>
      </c>
      <c r="AD272" s="2"/>
      <c r="AE272" s="2"/>
      <c r="AF272" s="2"/>
      <c r="AG272" s="2">
        <v>9</v>
      </c>
      <c r="AH272" s="2"/>
      <c r="AI272" s="2"/>
      <c r="AJ272" s="2"/>
      <c r="AK272" s="2"/>
      <c r="AL272" s="2">
        <v>924</v>
      </c>
      <c r="AN272" s="6" t="s">
        <v>172</v>
      </c>
      <c r="AO272" s="5" t="s">
        <v>173</v>
      </c>
    </row>
    <row r="273" spans="2:41" ht="90" x14ac:dyDescent="0.25">
      <c r="B273" s="8" t="s">
        <v>161</v>
      </c>
      <c r="C273" s="1" t="s">
        <v>162</v>
      </c>
      <c r="D273" s="1" t="s">
        <v>163</v>
      </c>
      <c r="E273" s="1" t="s">
        <v>164</v>
      </c>
      <c r="F273" s="5" t="s">
        <v>165</v>
      </c>
      <c r="G273" s="1">
        <v>2005</v>
      </c>
      <c r="I273" s="1">
        <v>2010</v>
      </c>
      <c r="J273" s="1" t="s">
        <v>48</v>
      </c>
      <c r="K273" s="1" t="s">
        <v>49</v>
      </c>
      <c r="L273" s="1" t="s">
        <v>115</v>
      </c>
      <c r="M273" s="1" t="s">
        <v>155</v>
      </c>
      <c r="N273" s="1" t="s">
        <v>51</v>
      </c>
      <c r="O273" s="1" t="s">
        <v>52</v>
      </c>
      <c r="P273" s="1">
        <v>28</v>
      </c>
      <c r="Q273" s="1" t="s">
        <v>53</v>
      </c>
      <c r="S273" s="1" t="s">
        <v>166</v>
      </c>
      <c r="T273" s="1" t="s">
        <v>88</v>
      </c>
      <c r="U273" s="1" t="s">
        <v>167</v>
      </c>
      <c r="V273" s="1" t="s">
        <v>168</v>
      </c>
      <c r="W273" s="1" t="s">
        <v>169</v>
      </c>
      <c r="Y273" s="1" t="s">
        <v>170</v>
      </c>
      <c r="Z273" s="1" t="s">
        <v>55</v>
      </c>
      <c r="AA273" s="1" t="s">
        <v>55</v>
      </c>
      <c r="AB273" s="3" t="s">
        <v>171</v>
      </c>
      <c r="AC273" s="2">
        <v>643.29999999999995</v>
      </c>
      <c r="AD273" s="2"/>
      <c r="AE273" s="2"/>
      <c r="AF273" s="2"/>
      <c r="AG273" s="2">
        <v>9</v>
      </c>
      <c r="AH273" s="2"/>
      <c r="AI273" s="2"/>
      <c r="AJ273" s="2"/>
      <c r="AK273" s="2"/>
      <c r="AL273" s="2">
        <v>833</v>
      </c>
      <c r="AN273" s="6" t="s">
        <v>172</v>
      </c>
      <c r="AO273" s="5" t="s">
        <v>173</v>
      </c>
    </row>
    <row r="274" spans="2:41" ht="90" x14ac:dyDescent="0.25">
      <c r="B274" s="8" t="s">
        <v>161</v>
      </c>
      <c r="C274" s="1" t="s">
        <v>162</v>
      </c>
      <c r="D274" s="1" t="s">
        <v>163</v>
      </c>
      <c r="E274" s="1" t="s">
        <v>164</v>
      </c>
      <c r="F274" s="5" t="s">
        <v>165</v>
      </c>
      <c r="G274" s="1">
        <v>2005</v>
      </c>
      <c r="I274" s="1">
        <v>2010</v>
      </c>
      <c r="J274" s="1" t="s">
        <v>48</v>
      </c>
      <c r="K274" s="1" t="s">
        <v>49</v>
      </c>
      <c r="L274" s="1" t="s">
        <v>115</v>
      </c>
      <c r="M274" s="1" t="s">
        <v>156</v>
      </c>
      <c r="N274" s="1" t="s">
        <v>51</v>
      </c>
      <c r="O274" s="1" t="s">
        <v>52</v>
      </c>
      <c r="P274" s="1">
        <v>28</v>
      </c>
      <c r="Q274" s="1" t="s">
        <v>53</v>
      </c>
      <c r="S274" s="1" t="s">
        <v>166</v>
      </c>
      <c r="T274" s="1" t="s">
        <v>88</v>
      </c>
      <c r="U274" s="1" t="s">
        <v>167</v>
      </c>
      <c r="V274" s="1" t="s">
        <v>168</v>
      </c>
      <c r="W274" s="1" t="s">
        <v>169</v>
      </c>
      <c r="Y274" s="1" t="s">
        <v>170</v>
      </c>
      <c r="Z274" s="1" t="s">
        <v>55</v>
      </c>
      <c r="AA274" s="1" t="s">
        <v>55</v>
      </c>
      <c r="AB274" s="3" t="s">
        <v>171</v>
      </c>
      <c r="AC274" s="2">
        <v>837.2</v>
      </c>
      <c r="AD274" s="2"/>
      <c r="AE274" s="2"/>
      <c r="AF274" s="2"/>
      <c r="AG274" s="2">
        <v>10</v>
      </c>
      <c r="AH274" s="2"/>
      <c r="AI274" s="2"/>
      <c r="AJ274" s="2"/>
      <c r="AK274" s="2"/>
      <c r="AL274" s="2">
        <v>1045</v>
      </c>
      <c r="AN274" s="6" t="s">
        <v>172</v>
      </c>
      <c r="AO274" s="5" t="s">
        <v>173</v>
      </c>
    </row>
    <row r="275" spans="2:41" ht="90" x14ac:dyDescent="0.25">
      <c r="B275" s="8" t="s">
        <v>161</v>
      </c>
      <c r="C275" s="1" t="s">
        <v>162</v>
      </c>
      <c r="D275" s="1" t="s">
        <v>163</v>
      </c>
      <c r="E275" s="1" t="s">
        <v>164</v>
      </c>
      <c r="F275" s="5" t="s">
        <v>165</v>
      </c>
      <c r="G275" s="1">
        <v>2005</v>
      </c>
      <c r="I275" s="1">
        <v>2010</v>
      </c>
      <c r="J275" s="1" t="s">
        <v>48</v>
      </c>
      <c r="K275" s="1" t="s">
        <v>49</v>
      </c>
      <c r="L275" s="1" t="s">
        <v>115</v>
      </c>
      <c r="M275" s="1" t="s">
        <v>157</v>
      </c>
      <c r="N275" s="1" t="s">
        <v>51</v>
      </c>
      <c r="O275" s="1" t="s">
        <v>52</v>
      </c>
      <c r="P275" s="1">
        <v>28</v>
      </c>
      <c r="Q275" s="1" t="s">
        <v>53</v>
      </c>
      <c r="S275" s="1" t="s">
        <v>166</v>
      </c>
      <c r="T275" s="1" t="s">
        <v>88</v>
      </c>
      <c r="U275" s="1" t="s">
        <v>167</v>
      </c>
      <c r="V275" s="1" t="s">
        <v>168</v>
      </c>
      <c r="W275" s="1" t="s">
        <v>169</v>
      </c>
      <c r="Y275" s="1" t="s">
        <v>170</v>
      </c>
      <c r="Z275" s="1" t="s">
        <v>55</v>
      </c>
      <c r="AA275" s="1" t="s">
        <v>55</v>
      </c>
      <c r="AB275" s="3" t="s">
        <v>171</v>
      </c>
      <c r="AC275" s="2">
        <v>862.2</v>
      </c>
      <c r="AD275" s="2"/>
      <c r="AE275" s="2"/>
      <c r="AF275" s="2"/>
      <c r="AG275" s="2">
        <v>10</v>
      </c>
      <c r="AH275" s="2"/>
      <c r="AI275" s="2"/>
      <c r="AJ275" s="2"/>
      <c r="AK275" s="2"/>
      <c r="AL275" s="2">
        <v>1034</v>
      </c>
      <c r="AN275" s="6" t="s">
        <v>172</v>
      </c>
      <c r="AO275" s="5" t="s">
        <v>173</v>
      </c>
    </row>
    <row r="276" spans="2:41" ht="90" x14ac:dyDescent="0.25">
      <c r="B276" s="8" t="s">
        <v>161</v>
      </c>
      <c r="C276" s="1" t="s">
        <v>162</v>
      </c>
      <c r="D276" s="1" t="s">
        <v>163</v>
      </c>
      <c r="E276" s="1" t="s">
        <v>164</v>
      </c>
      <c r="F276" s="5" t="s">
        <v>165</v>
      </c>
      <c r="G276" s="1">
        <v>2005</v>
      </c>
      <c r="I276" s="1">
        <v>2010</v>
      </c>
      <c r="J276" s="1" t="s">
        <v>48</v>
      </c>
      <c r="K276" s="1" t="s">
        <v>49</v>
      </c>
      <c r="L276" s="1" t="s">
        <v>115</v>
      </c>
      <c r="M276" s="1" t="s">
        <v>158</v>
      </c>
      <c r="N276" s="1" t="s">
        <v>51</v>
      </c>
      <c r="O276" s="1" t="s">
        <v>52</v>
      </c>
      <c r="P276" s="1">
        <v>28</v>
      </c>
      <c r="Q276" s="1" t="s">
        <v>53</v>
      </c>
      <c r="S276" s="1" t="s">
        <v>166</v>
      </c>
      <c r="T276" s="1" t="s">
        <v>88</v>
      </c>
      <c r="U276" s="1" t="s">
        <v>167</v>
      </c>
      <c r="V276" s="1" t="s">
        <v>168</v>
      </c>
      <c r="W276" s="1" t="s">
        <v>169</v>
      </c>
      <c r="Y276" s="1" t="s">
        <v>170</v>
      </c>
      <c r="Z276" s="1" t="s">
        <v>55</v>
      </c>
      <c r="AA276" s="1" t="s">
        <v>55</v>
      </c>
      <c r="AB276" s="3" t="s">
        <v>171</v>
      </c>
      <c r="AC276" s="2">
        <v>786.3</v>
      </c>
      <c r="AD276" s="2"/>
      <c r="AE276" s="2"/>
      <c r="AF276" s="2"/>
      <c r="AG276" s="2">
        <v>10</v>
      </c>
      <c r="AH276" s="2"/>
      <c r="AI276" s="2"/>
      <c r="AJ276" s="2"/>
      <c r="AK276" s="2"/>
      <c r="AL276" s="2">
        <v>879</v>
      </c>
      <c r="AN276" s="6" t="s">
        <v>172</v>
      </c>
      <c r="AO276" s="5" t="s">
        <v>173</v>
      </c>
    </row>
    <row r="277" spans="2:41" ht="90" x14ac:dyDescent="0.25">
      <c r="B277" s="8" t="s">
        <v>161</v>
      </c>
      <c r="C277" s="1" t="s">
        <v>162</v>
      </c>
      <c r="D277" s="1" t="s">
        <v>163</v>
      </c>
      <c r="E277" s="1" t="s">
        <v>164</v>
      </c>
      <c r="F277" s="5" t="s">
        <v>165</v>
      </c>
      <c r="G277" s="1">
        <v>2005</v>
      </c>
      <c r="I277" s="1">
        <v>2010</v>
      </c>
      <c r="J277" s="1" t="s">
        <v>48</v>
      </c>
      <c r="K277" s="1" t="s">
        <v>49</v>
      </c>
      <c r="L277" s="1" t="s">
        <v>115</v>
      </c>
      <c r="M277" s="1" t="s">
        <v>108</v>
      </c>
      <c r="N277" s="1" t="s">
        <v>51</v>
      </c>
      <c r="O277" s="1" t="s">
        <v>185</v>
      </c>
      <c r="P277" s="1">
        <v>30</v>
      </c>
      <c r="Q277" s="1" t="s">
        <v>159</v>
      </c>
      <c r="S277" s="1" t="s">
        <v>166</v>
      </c>
      <c r="T277" s="1" t="s">
        <v>88</v>
      </c>
      <c r="U277" s="1" t="s">
        <v>167</v>
      </c>
      <c r="V277" s="1" t="s">
        <v>168</v>
      </c>
      <c r="W277" s="1" t="s">
        <v>169</v>
      </c>
      <c r="Y277" s="1" t="s">
        <v>170</v>
      </c>
      <c r="Z277" s="1" t="s">
        <v>55</v>
      </c>
      <c r="AA277" s="1" t="s">
        <v>55</v>
      </c>
      <c r="AB277" s="3" t="s">
        <v>171</v>
      </c>
      <c r="AC277" s="2">
        <v>970.4</v>
      </c>
      <c r="AD277" s="2"/>
      <c r="AE277" s="2"/>
      <c r="AF277" s="2"/>
      <c r="AG277" s="2">
        <v>12</v>
      </c>
      <c r="AH277" s="2"/>
      <c r="AI277" s="2"/>
      <c r="AJ277" s="2"/>
      <c r="AK277" s="2"/>
      <c r="AL277" s="2">
        <v>1150</v>
      </c>
      <c r="AN277" s="6" t="s">
        <v>172</v>
      </c>
      <c r="AO277" s="5" t="s">
        <v>173</v>
      </c>
    </row>
    <row r="278" spans="2:41" ht="90" x14ac:dyDescent="0.25">
      <c r="B278" s="8" t="s">
        <v>161</v>
      </c>
      <c r="C278" s="1" t="s">
        <v>162</v>
      </c>
      <c r="D278" s="1" t="s">
        <v>163</v>
      </c>
      <c r="E278" s="1" t="s">
        <v>164</v>
      </c>
      <c r="F278" s="5" t="s">
        <v>165</v>
      </c>
      <c r="G278" s="1">
        <v>2005</v>
      </c>
      <c r="I278" s="1">
        <v>2010</v>
      </c>
      <c r="J278" s="1" t="s">
        <v>48</v>
      </c>
      <c r="K278" s="1" t="s">
        <v>49</v>
      </c>
      <c r="L278" s="1" t="s">
        <v>115</v>
      </c>
      <c r="M278" s="1" t="s">
        <v>174</v>
      </c>
      <c r="N278" s="1" t="s">
        <v>51</v>
      </c>
      <c r="O278" s="1" t="s">
        <v>185</v>
      </c>
      <c r="P278" s="1">
        <v>30</v>
      </c>
      <c r="Q278" s="1" t="s">
        <v>159</v>
      </c>
      <c r="S278" s="1" t="s">
        <v>166</v>
      </c>
      <c r="T278" s="1" t="s">
        <v>88</v>
      </c>
      <c r="U278" s="1" t="s">
        <v>167</v>
      </c>
      <c r="V278" s="1" t="s">
        <v>168</v>
      </c>
      <c r="W278" s="1" t="s">
        <v>169</v>
      </c>
      <c r="Y278" s="1" t="s">
        <v>170</v>
      </c>
      <c r="Z278" s="1" t="s">
        <v>55</v>
      </c>
      <c r="AA278" s="1" t="s">
        <v>55</v>
      </c>
      <c r="AB278" s="3" t="s">
        <v>171</v>
      </c>
      <c r="AC278" s="2">
        <v>1033.3</v>
      </c>
      <c r="AD278" s="2"/>
      <c r="AE278" s="2"/>
      <c r="AF278" s="2"/>
      <c r="AG278" s="2">
        <v>12</v>
      </c>
      <c r="AH278" s="2"/>
      <c r="AI278" s="2"/>
      <c r="AJ278" s="2"/>
      <c r="AK278" s="2"/>
      <c r="AL278" s="2">
        <v>1158</v>
      </c>
      <c r="AN278" s="6" t="s">
        <v>172</v>
      </c>
      <c r="AO278" s="5" t="s">
        <v>173</v>
      </c>
    </row>
    <row r="279" spans="2:41" ht="90" x14ac:dyDescent="0.25">
      <c r="B279" s="8" t="s">
        <v>161</v>
      </c>
      <c r="C279" s="1" t="s">
        <v>162</v>
      </c>
      <c r="D279" s="1" t="s">
        <v>163</v>
      </c>
      <c r="E279" s="1" t="s">
        <v>164</v>
      </c>
      <c r="F279" s="5" t="s">
        <v>165</v>
      </c>
      <c r="G279" s="1">
        <v>2005</v>
      </c>
      <c r="I279" s="1">
        <v>2010</v>
      </c>
      <c r="J279" s="1" t="s">
        <v>48</v>
      </c>
      <c r="K279" s="1" t="s">
        <v>49</v>
      </c>
      <c r="L279" s="1" t="s">
        <v>115</v>
      </c>
      <c r="M279" s="1" t="s">
        <v>116</v>
      </c>
      <c r="N279" s="1" t="s">
        <v>51</v>
      </c>
      <c r="O279" s="1" t="s">
        <v>185</v>
      </c>
      <c r="P279" s="1">
        <v>30</v>
      </c>
      <c r="Q279" s="1" t="s">
        <v>159</v>
      </c>
      <c r="S279" s="1" t="s">
        <v>166</v>
      </c>
      <c r="T279" s="1" t="s">
        <v>88</v>
      </c>
      <c r="U279" s="1" t="s">
        <v>167</v>
      </c>
      <c r="V279" s="1" t="s">
        <v>168</v>
      </c>
      <c r="W279" s="1" t="s">
        <v>169</v>
      </c>
      <c r="Y279" s="1" t="s">
        <v>170</v>
      </c>
      <c r="Z279" s="1" t="s">
        <v>55</v>
      </c>
      <c r="AA279" s="1" t="s">
        <v>55</v>
      </c>
      <c r="AB279" s="3" t="s">
        <v>171</v>
      </c>
      <c r="AC279" s="2">
        <v>550</v>
      </c>
      <c r="AD279" s="2"/>
      <c r="AE279" s="2"/>
      <c r="AF279" s="2"/>
      <c r="AG279" s="2">
        <v>9</v>
      </c>
      <c r="AH279" s="2"/>
      <c r="AI279" s="2"/>
      <c r="AJ279" s="2"/>
      <c r="AK279" s="2"/>
      <c r="AL279" s="2">
        <v>902</v>
      </c>
      <c r="AN279" s="6" t="s">
        <v>172</v>
      </c>
      <c r="AO279" s="5" t="s">
        <v>173</v>
      </c>
    </row>
    <row r="280" spans="2:41" ht="90" x14ac:dyDescent="0.25">
      <c r="B280" s="8" t="s">
        <v>161</v>
      </c>
      <c r="C280" s="1" t="s">
        <v>162</v>
      </c>
      <c r="D280" s="1" t="s">
        <v>163</v>
      </c>
      <c r="E280" s="1" t="s">
        <v>164</v>
      </c>
      <c r="F280" s="5" t="s">
        <v>165</v>
      </c>
      <c r="G280" s="1">
        <v>2005</v>
      </c>
      <c r="I280" s="1">
        <v>2010</v>
      </c>
      <c r="J280" s="1" t="s">
        <v>48</v>
      </c>
      <c r="K280" s="1" t="s">
        <v>49</v>
      </c>
      <c r="L280" s="1" t="s">
        <v>115</v>
      </c>
      <c r="M280" s="1" t="s">
        <v>117</v>
      </c>
      <c r="N280" s="1" t="s">
        <v>51</v>
      </c>
      <c r="O280" s="1" t="s">
        <v>185</v>
      </c>
      <c r="P280" s="1">
        <v>30</v>
      </c>
      <c r="Q280" s="1" t="s">
        <v>159</v>
      </c>
      <c r="S280" s="1" t="s">
        <v>166</v>
      </c>
      <c r="T280" s="1" t="s">
        <v>88</v>
      </c>
      <c r="U280" s="1" t="s">
        <v>167</v>
      </c>
      <c r="V280" s="1" t="s">
        <v>168</v>
      </c>
      <c r="W280" s="1" t="s">
        <v>169</v>
      </c>
      <c r="Y280" s="1" t="s">
        <v>170</v>
      </c>
      <c r="Z280" s="1" t="s">
        <v>55</v>
      </c>
      <c r="AA280" s="1" t="s">
        <v>55</v>
      </c>
      <c r="AB280" s="3" t="s">
        <v>171</v>
      </c>
      <c r="AC280" s="2">
        <v>506.6</v>
      </c>
      <c r="AD280" s="2"/>
      <c r="AE280" s="2"/>
      <c r="AF280" s="2"/>
      <c r="AG280" s="2">
        <v>12</v>
      </c>
      <c r="AH280" s="2"/>
      <c r="AI280" s="2"/>
      <c r="AJ280" s="2"/>
      <c r="AK280" s="2"/>
      <c r="AL280" s="2">
        <v>780</v>
      </c>
      <c r="AN280" s="6" t="s">
        <v>172</v>
      </c>
      <c r="AO280" s="5" t="s">
        <v>173</v>
      </c>
    </row>
    <row r="281" spans="2:41" ht="90" x14ac:dyDescent="0.25">
      <c r="B281" s="8" t="s">
        <v>161</v>
      </c>
      <c r="C281" s="1" t="s">
        <v>162</v>
      </c>
      <c r="D281" s="1" t="s">
        <v>163</v>
      </c>
      <c r="E281" s="1" t="s">
        <v>164</v>
      </c>
      <c r="F281" s="5" t="s">
        <v>165</v>
      </c>
      <c r="G281" s="1">
        <v>2005</v>
      </c>
      <c r="I281" s="1">
        <v>2010</v>
      </c>
      <c r="J281" s="1" t="s">
        <v>48</v>
      </c>
      <c r="K281" s="1" t="s">
        <v>49</v>
      </c>
      <c r="L281" s="1" t="s">
        <v>115</v>
      </c>
      <c r="M281" s="1" t="s">
        <v>118</v>
      </c>
      <c r="N281" s="1" t="s">
        <v>51</v>
      </c>
      <c r="O281" s="1" t="s">
        <v>185</v>
      </c>
      <c r="P281" s="1">
        <v>30</v>
      </c>
      <c r="Q281" s="1" t="s">
        <v>159</v>
      </c>
      <c r="S281" s="1" t="s">
        <v>166</v>
      </c>
      <c r="T281" s="1" t="s">
        <v>88</v>
      </c>
      <c r="U281" s="1" t="s">
        <v>167</v>
      </c>
      <c r="V281" s="1" t="s">
        <v>168</v>
      </c>
      <c r="W281" s="1" t="s">
        <v>169</v>
      </c>
      <c r="Y281" s="1" t="s">
        <v>170</v>
      </c>
      <c r="Z281" s="1" t="s">
        <v>55</v>
      </c>
      <c r="AA281" s="1" t="s">
        <v>55</v>
      </c>
      <c r="AB281" s="3" t="s">
        <v>171</v>
      </c>
      <c r="AC281" s="2">
        <v>490.3</v>
      </c>
      <c r="AD281" s="2"/>
      <c r="AE281" s="2"/>
      <c r="AF281" s="2"/>
      <c r="AG281" s="2">
        <v>10</v>
      </c>
      <c r="AH281" s="2"/>
      <c r="AI281" s="2"/>
      <c r="AJ281" s="2"/>
      <c r="AK281" s="2"/>
      <c r="AL281" s="2">
        <v>756</v>
      </c>
      <c r="AN281" s="6" t="s">
        <v>172</v>
      </c>
      <c r="AO281" s="5" t="s">
        <v>173</v>
      </c>
    </row>
    <row r="282" spans="2:41" ht="90" x14ac:dyDescent="0.25">
      <c r="B282" s="8" t="s">
        <v>161</v>
      </c>
      <c r="C282" s="1" t="s">
        <v>162</v>
      </c>
      <c r="D282" s="1" t="s">
        <v>163</v>
      </c>
      <c r="E282" s="1" t="s">
        <v>164</v>
      </c>
      <c r="F282" s="5" t="s">
        <v>165</v>
      </c>
      <c r="G282" s="1">
        <v>2005</v>
      </c>
      <c r="I282" s="1">
        <v>2010</v>
      </c>
      <c r="J282" s="1" t="s">
        <v>48</v>
      </c>
      <c r="K282" s="1" t="s">
        <v>49</v>
      </c>
      <c r="L282" s="1" t="s">
        <v>115</v>
      </c>
      <c r="M282" s="1" t="s">
        <v>119</v>
      </c>
      <c r="N282" s="1" t="s">
        <v>51</v>
      </c>
      <c r="O282" s="1" t="s">
        <v>185</v>
      </c>
      <c r="P282" s="1">
        <v>30</v>
      </c>
      <c r="Q282" s="1" t="s">
        <v>159</v>
      </c>
      <c r="S282" s="1" t="s">
        <v>166</v>
      </c>
      <c r="T282" s="1" t="s">
        <v>88</v>
      </c>
      <c r="U282" s="1" t="s">
        <v>167</v>
      </c>
      <c r="V282" s="1" t="s">
        <v>168</v>
      </c>
      <c r="W282" s="1" t="s">
        <v>169</v>
      </c>
      <c r="Y282" s="1" t="s">
        <v>170</v>
      </c>
      <c r="Z282" s="1" t="s">
        <v>55</v>
      </c>
      <c r="AA282" s="1" t="s">
        <v>55</v>
      </c>
      <c r="AB282" s="3" t="s">
        <v>171</v>
      </c>
      <c r="AC282" s="2">
        <v>717</v>
      </c>
      <c r="AD282" s="2"/>
      <c r="AE282" s="2"/>
      <c r="AF282" s="2"/>
      <c r="AG282" s="2">
        <v>12</v>
      </c>
      <c r="AH282" s="2"/>
      <c r="AI282" s="2"/>
      <c r="AJ282" s="2"/>
      <c r="AK282" s="2"/>
      <c r="AL282" s="2">
        <v>802</v>
      </c>
      <c r="AN282" s="6" t="s">
        <v>172</v>
      </c>
      <c r="AO282" s="5" t="s">
        <v>173</v>
      </c>
    </row>
    <row r="283" spans="2:41" ht="90" x14ac:dyDescent="0.25">
      <c r="B283" s="8" t="s">
        <v>161</v>
      </c>
      <c r="C283" s="1" t="s">
        <v>162</v>
      </c>
      <c r="D283" s="1" t="s">
        <v>163</v>
      </c>
      <c r="E283" s="1" t="s">
        <v>164</v>
      </c>
      <c r="F283" s="5" t="s">
        <v>165</v>
      </c>
      <c r="G283" s="1">
        <v>2005</v>
      </c>
      <c r="I283" s="1">
        <v>2010</v>
      </c>
      <c r="J283" s="1" t="s">
        <v>48</v>
      </c>
      <c r="K283" s="1" t="s">
        <v>49</v>
      </c>
      <c r="L283" s="1" t="s">
        <v>115</v>
      </c>
      <c r="M283" s="1" t="s">
        <v>120</v>
      </c>
      <c r="N283" s="1" t="s">
        <v>51</v>
      </c>
      <c r="O283" s="1" t="s">
        <v>185</v>
      </c>
      <c r="P283" s="1">
        <v>30</v>
      </c>
      <c r="Q283" s="1" t="s">
        <v>159</v>
      </c>
      <c r="S283" s="1" t="s">
        <v>166</v>
      </c>
      <c r="T283" s="1" t="s">
        <v>88</v>
      </c>
      <c r="U283" s="1" t="s">
        <v>167</v>
      </c>
      <c r="V283" s="1" t="s">
        <v>168</v>
      </c>
      <c r="W283" s="1" t="s">
        <v>169</v>
      </c>
      <c r="Y283" s="1" t="s">
        <v>170</v>
      </c>
      <c r="Z283" s="1" t="s">
        <v>55</v>
      </c>
      <c r="AA283" s="1" t="s">
        <v>55</v>
      </c>
      <c r="AB283" s="3" t="s">
        <v>171</v>
      </c>
      <c r="AC283" s="2">
        <v>781.9</v>
      </c>
      <c r="AD283" s="2"/>
      <c r="AE283" s="2"/>
      <c r="AF283" s="2"/>
      <c r="AG283" s="2">
        <v>12</v>
      </c>
      <c r="AH283" s="2"/>
      <c r="AI283" s="2"/>
      <c r="AJ283" s="2"/>
      <c r="AK283" s="2"/>
      <c r="AL283" s="2">
        <v>956</v>
      </c>
      <c r="AN283" s="6" t="s">
        <v>172</v>
      </c>
      <c r="AO283" s="5" t="s">
        <v>173</v>
      </c>
    </row>
    <row r="284" spans="2:41" ht="90" x14ac:dyDescent="0.25">
      <c r="B284" s="8" t="s">
        <v>161</v>
      </c>
      <c r="C284" s="1" t="s">
        <v>162</v>
      </c>
      <c r="D284" s="1" t="s">
        <v>163</v>
      </c>
      <c r="E284" s="1" t="s">
        <v>164</v>
      </c>
      <c r="F284" s="5" t="s">
        <v>165</v>
      </c>
      <c r="G284" s="1">
        <v>2005</v>
      </c>
      <c r="I284" s="1">
        <v>2010</v>
      </c>
      <c r="J284" s="1" t="s">
        <v>48</v>
      </c>
      <c r="K284" s="1" t="s">
        <v>49</v>
      </c>
      <c r="L284" s="1" t="s">
        <v>115</v>
      </c>
      <c r="M284" s="1" t="s">
        <v>121</v>
      </c>
      <c r="N284" s="1" t="s">
        <v>51</v>
      </c>
      <c r="O284" s="1" t="s">
        <v>185</v>
      </c>
      <c r="P284" s="1">
        <v>30</v>
      </c>
      <c r="Q284" s="1" t="s">
        <v>159</v>
      </c>
      <c r="S284" s="1" t="s">
        <v>166</v>
      </c>
      <c r="T284" s="1" t="s">
        <v>88</v>
      </c>
      <c r="U284" s="1" t="s">
        <v>167</v>
      </c>
      <c r="V284" s="1" t="s">
        <v>168</v>
      </c>
      <c r="W284" s="1" t="s">
        <v>169</v>
      </c>
      <c r="Y284" s="1" t="s">
        <v>170</v>
      </c>
      <c r="Z284" s="1" t="s">
        <v>55</v>
      </c>
      <c r="AA284" s="1" t="s">
        <v>55</v>
      </c>
      <c r="AB284" s="3" t="s">
        <v>171</v>
      </c>
      <c r="AC284" s="2">
        <v>735.5</v>
      </c>
      <c r="AD284" s="2"/>
      <c r="AE284" s="2"/>
      <c r="AF284" s="2"/>
      <c r="AG284" s="2">
        <v>11</v>
      </c>
      <c r="AH284" s="2"/>
      <c r="AI284" s="2"/>
      <c r="AJ284" s="2"/>
      <c r="AK284" s="2"/>
      <c r="AL284" s="2">
        <v>951</v>
      </c>
      <c r="AN284" s="6" t="s">
        <v>172</v>
      </c>
      <c r="AO284" s="5" t="s">
        <v>173</v>
      </c>
    </row>
    <row r="285" spans="2:41" ht="90" x14ac:dyDescent="0.25">
      <c r="B285" s="8" t="s">
        <v>161</v>
      </c>
      <c r="C285" s="1" t="s">
        <v>162</v>
      </c>
      <c r="D285" s="1" t="s">
        <v>163</v>
      </c>
      <c r="E285" s="1" t="s">
        <v>164</v>
      </c>
      <c r="F285" s="5" t="s">
        <v>165</v>
      </c>
      <c r="G285" s="1">
        <v>2005</v>
      </c>
      <c r="I285" s="1">
        <v>2010</v>
      </c>
      <c r="J285" s="1" t="s">
        <v>48</v>
      </c>
      <c r="K285" s="1" t="s">
        <v>49</v>
      </c>
      <c r="L285" s="1" t="s">
        <v>115</v>
      </c>
      <c r="M285" s="1" t="s">
        <v>122</v>
      </c>
      <c r="N285" s="1" t="s">
        <v>51</v>
      </c>
      <c r="O285" s="1" t="s">
        <v>185</v>
      </c>
      <c r="P285" s="1">
        <v>30</v>
      </c>
      <c r="Q285" s="1" t="s">
        <v>159</v>
      </c>
      <c r="S285" s="1" t="s">
        <v>166</v>
      </c>
      <c r="T285" s="1" t="s">
        <v>88</v>
      </c>
      <c r="U285" s="1" t="s">
        <v>167</v>
      </c>
      <c r="V285" s="1" t="s">
        <v>168</v>
      </c>
      <c r="W285" s="1" t="s">
        <v>169</v>
      </c>
      <c r="Y285" s="1" t="s">
        <v>170</v>
      </c>
      <c r="Z285" s="1" t="s">
        <v>55</v>
      </c>
      <c r="AA285" s="1" t="s">
        <v>55</v>
      </c>
      <c r="AB285" s="3" t="s">
        <v>171</v>
      </c>
      <c r="AC285" s="2">
        <v>894.9</v>
      </c>
      <c r="AD285" s="2"/>
      <c r="AE285" s="2"/>
      <c r="AF285" s="2"/>
      <c r="AG285" s="2">
        <v>10</v>
      </c>
      <c r="AH285" s="2"/>
      <c r="AI285" s="2"/>
      <c r="AJ285" s="2"/>
      <c r="AK285" s="2"/>
      <c r="AL285" s="2">
        <v>1170</v>
      </c>
      <c r="AN285" s="6" t="s">
        <v>172</v>
      </c>
      <c r="AO285" s="5" t="s">
        <v>173</v>
      </c>
    </row>
    <row r="286" spans="2:41" ht="90" x14ac:dyDescent="0.25">
      <c r="B286" s="8" t="s">
        <v>161</v>
      </c>
      <c r="C286" s="1" t="s">
        <v>162</v>
      </c>
      <c r="D286" s="1" t="s">
        <v>163</v>
      </c>
      <c r="E286" s="1" t="s">
        <v>164</v>
      </c>
      <c r="F286" s="5" t="s">
        <v>165</v>
      </c>
      <c r="G286" s="1">
        <v>2005</v>
      </c>
      <c r="I286" s="1">
        <v>2010</v>
      </c>
      <c r="J286" s="1" t="s">
        <v>48</v>
      </c>
      <c r="K286" s="1" t="s">
        <v>49</v>
      </c>
      <c r="L286" s="1" t="s">
        <v>115</v>
      </c>
      <c r="M286" s="1" t="s">
        <v>126</v>
      </c>
      <c r="N286" s="1" t="s">
        <v>51</v>
      </c>
      <c r="O286" s="1" t="s">
        <v>185</v>
      </c>
      <c r="P286" s="1">
        <v>30</v>
      </c>
      <c r="Q286" s="1" t="s">
        <v>159</v>
      </c>
      <c r="S286" s="1" t="s">
        <v>166</v>
      </c>
      <c r="T286" s="1" t="s">
        <v>88</v>
      </c>
      <c r="U286" s="1" t="s">
        <v>167</v>
      </c>
      <c r="V286" s="1" t="s">
        <v>168</v>
      </c>
      <c r="W286" s="1" t="s">
        <v>169</v>
      </c>
      <c r="Y286" s="1" t="s">
        <v>170</v>
      </c>
      <c r="Z286" s="1" t="s">
        <v>55</v>
      </c>
      <c r="AA286" s="1" t="s">
        <v>55</v>
      </c>
      <c r="AB286" s="3" t="s">
        <v>171</v>
      </c>
      <c r="AC286" s="2">
        <v>523.6</v>
      </c>
      <c r="AD286" s="2"/>
      <c r="AE286" s="2"/>
      <c r="AF286" s="2"/>
      <c r="AG286" s="2">
        <v>12</v>
      </c>
      <c r="AH286" s="2"/>
      <c r="AI286" s="2"/>
      <c r="AJ286" s="2"/>
      <c r="AK286" s="2"/>
      <c r="AL286" s="2">
        <v>629</v>
      </c>
      <c r="AN286" s="6" t="s">
        <v>172</v>
      </c>
      <c r="AO286" s="5" t="s">
        <v>173</v>
      </c>
    </row>
    <row r="287" spans="2:41" ht="90" x14ac:dyDescent="0.25">
      <c r="B287" s="8" t="s">
        <v>161</v>
      </c>
      <c r="C287" s="1" t="s">
        <v>162</v>
      </c>
      <c r="D287" s="1" t="s">
        <v>163</v>
      </c>
      <c r="E287" s="1" t="s">
        <v>164</v>
      </c>
      <c r="F287" s="5" t="s">
        <v>165</v>
      </c>
      <c r="G287" s="1">
        <v>2005</v>
      </c>
      <c r="I287" s="1">
        <v>2010</v>
      </c>
      <c r="J287" s="1" t="s">
        <v>48</v>
      </c>
      <c r="K287" s="1" t="s">
        <v>49</v>
      </c>
      <c r="L287" s="1" t="s">
        <v>115</v>
      </c>
      <c r="M287" s="1" t="s">
        <v>175</v>
      </c>
      <c r="N287" s="1" t="s">
        <v>51</v>
      </c>
      <c r="O287" s="1" t="s">
        <v>185</v>
      </c>
      <c r="P287" s="1">
        <v>30</v>
      </c>
      <c r="Q287" s="1" t="s">
        <v>159</v>
      </c>
      <c r="S287" s="1" t="s">
        <v>166</v>
      </c>
      <c r="T287" s="1" t="s">
        <v>88</v>
      </c>
      <c r="U287" s="1" t="s">
        <v>167</v>
      </c>
      <c r="V287" s="1" t="s">
        <v>168</v>
      </c>
      <c r="W287" s="1" t="s">
        <v>169</v>
      </c>
      <c r="Y287" s="1" t="s">
        <v>170</v>
      </c>
      <c r="Z287" s="1" t="s">
        <v>55</v>
      </c>
      <c r="AA287" s="1" t="s">
        <v>55</v>
      </c>
      <c r="AB287" s="3" t="s">
        <v>171</v>
      </c>
      <c r="AC287" s="2">
        <v>612.70000000000005</v>
      </c>
      <c r="AD287" s="2"/>
      <c r="AE287" s="2"/>
      <c r="AF287" s="2"/>
      <c r="AG287" s="2">
        <v>10</v>
      </c>
      <c r="AH287" s="2"/>
      <c r="AI287" s="2"/>
      <c r="AJ287" s="2"/>
      <c r="AK287" s="2"/>
      <c r="AL287" s="2">
        <v>843</v>
      </c>
      <c r="AN287" s="6" t="s">
        <v>172</v>
      </c>
      <c r="AO287" s="5" t="s">
        <v>173</v>
      </c>
    </row>
    <row r="288" spans="2:41" ht="90" x14ac:dyDescent="0.25">
      <c r="B288" s="8" t="s">
        <v>161</v>
      </c>
      <c r="C288" s="1" t="s">
        <v>162</v>
      </c>
      <c r="D288" s="1" t="s">
        <v>163</v>
      </c>
      <c r="E288" s="1" t="s">
        <v>164</v>
      </c>
      <c r="F288" s="5" t="s">
        <v>165</v>
      </c>
      <c r="G288" s="1">
        <v>2005</v>
      </c>
      <c r="I288" s="1">
        <v>2010</v>
      </c>
      <c r="J288" s="1" t="s">
        <v>48</v>
      </c>
      <c r="K288" s="1" t="s">
        <v>49</v>
      </c>
      <c r="L288" s="1" t="s">
        <v>115</v>
      </c>
      <c r="M288" s="1" t="s">
        <v>127</v>
      </c>
      <c r="N288" s="1" t="s">
        <v>51</v>
      </c>
      <c r="O288" s="1" t="s">
        <v>185</v>
      </c>
      <c r="P288" s="1">
        <v>30</v>
      </c>
      <c r="Q288" s="1" t="s">
        <v>159</v>
      </c>
      <c r="S288" s="1" t="s">
        <v>166</v>
      </c>
      <c r="T288" s="1" t="s">
        <v>88</v>
      </c>
      <c r="U288" s="1" t="s">
        <v>167</v>
      </c>
      <c r="V288" s="1" t="s">
        <v>168</v>
      </c>
      <c r="W288" s="1" t="s">
        <v>169</v>
      </c>
      <c r="Y288" s="1" t="s">
        <v>170</v>
      </c>
      <c r="Z288" s="1" t="s">
        <v>55</v>
      </c>
      <c r="AA288" s="1" t="s">
        <v>55</v>
      </c>
      <c r="AB288" s="3" t="s">
        <v>171</v>
      </c>
      <c r="AC288" s="2">
        <v>925.8</v>
      </c>
      <c r="AD288" s="2"/>
      <c r="AE288" s="2"/>
      <c r="AF288" s="2"/>
      <c r="AG288" s="2">
        <v>12</v>
      </c>
      <c r="AH288" s="2"/>
      <c r="AI288" s="2"/>
      <c r="AJ288" s="2"/>
      <c r="AK288" s="2"/>
      <c r="AL288" s="2">
        <v>1058</v>
      </c>
      <c r="AN288" s="6" t="s">
        <v>172</v>
      </c>
      <c r="AO288" s="5" t="s">
        <v>173</v>
      </c>
    </row>
    <row r="289" spans="2:41" ht="90" x14ac:dyDescent="0.25">
      <c r="B289" s="8" t="s">
        <v>161</v>
      </c>
      <c r="C289" s="1" t="s">
        <v>162</v>
      </c>
      <c r="D289" s="1" t="s">
        <v>163</v>
      </c>
      <c r="E289" s="1" t="s">
        <v>164</v>
      </c>
      <c r="F289" s="5" t="s">
        <v>165</v>
      </c>
      <c r="G289" s="1">
        <v>2005</v>
      </c>
      <c r="I289" s="1">
        <v>2010</v>
      </c>
      <c r="J289" s="1" t="s">
        <v>48</v>
      </c>
      <c r="K289" s="1" t="s">
        <v>49</v>
      </c>
      <c r="L289" s="1" t="s">
        <v>115</v>
      </c>
      <c r="M289" s="1" t="s">
        <v>128</v>
      </c>
      <c r="N289" s="1" t="s">
        <v>51</v>
      </c>
      <c r="O289" s="1" t="s">
        <v>185</v>
      </c>
      <c r="P289" s="1">
        <v>30</v>
      </c>
      <c r="Q289" s="1" t="s">
        <v>159</v>
      </c>
      <c r="S289" s="1" t="s">
        <v>166</v>
      </c>
      <c r="T289" s="1" t="s">
        <v>88</v>
      </c>
      <c r="U289" s="1" t="s">
        <v>167</v>
      </c>
      <c r="V289" s="1" t="s">
        <v>168</v>
      </c>
      <c r="W289" s="1" t="s">
        <v>169</v>
      </c>
      <c r="Y289" s="1" t="s">
        <v>170</v>
      </c>
      <c r="Z289" s="1" t="s">
        <v>55</v>
      </c>
      <c r="AA289" s="1" t="s">
        <v>55</v>
      </c>
      <c r="AB289" s="3" t="s">
        <v>171</v>
      </c>
      <c r="AC289" s="2">
        <v>1017.3</v>
      </c>
      <c r="AD289" s="2"/>
      <c r="AE289" s="2"/>
      <c r="AF289" s="2"/>
      <c r="AG289" s="2">
        <v>12</v>
      </c>
      <c r="AH289" s="2"/>
      <c r="AI289" s="2"/>
      <c r="AJ289" s="2"/>
      <c r="AK289" s="2"/>
      <c r="AL289" s="2">
        <v>1133</v>
      </c>
      <c r="AN289" s="6" t="s">
        <v>172</v>
      </c>
      <c r="AO289" s="5" t="s">
        <v>173</v>
      </c>
    </row>
    <row r="290" spans="2:41" ht="90" x14ac:dyDescent="0.25">
      <c r="B290" s="8" t="s">
        <v>161</v>
      </c>
      <c r="C290" s="1" t="s">
        <v>162</v>
      </c>
      <c r="D290" s="1" t="s">
        <v>163</v>
      </c>
      <c r="E290" s="1" t="s">
        <v>164</v>
      </c>
      <c r="F290" s="5" t="s">
        <v>165</v>
      </c>
      <c r="G290" s="1">
        <v>2005</v>
      </c>
      <c r="I290" s="1">
        <v>2010</v>
      </c>
      <c r="J290" s="1" t="s">
        <v>48</v>
      </c>
      <c r="K290" s="1" t="s">
        <v>49</v>
      </c>
      <c r="L290" s="1" t="s">
        <v>115</v>
      </c>
      <c r="M290" s="1" t="s">
        <v>129</v>
      </c>
      <c r="N290" s="1" t="s">
        <v>51</v>
      </c>
      <c r="O290" s="1" t="s">
        <v>185</v>
      </c>
      <c r="P290" s="1">
        <v>30</v>
      </c>
      <c r="Q290" s="1" t="s">
        <v>159</v>
      </c>
      <c r="S290" s="1" t="s">
        <v>166</v>
      </c>
      <c r="T290" s="1" t="s">
        <v>88</v>
      </c>
      <c r="U290" s="1" t="s">
        <v>167</v>
      </c>
      <c r="V290" s="1" t="s">
        <v>168</v>
      </c>
      <c r="W290" s="1" t="s">
        <v>169</v>
      </c>
      <c r="Y290" s="1" t="s">
        <v>170</v>
      </c>
      <c r="Z290" s="1" t="s">
        <v>55</v>
      </c>
      <c r="AA290" s="1" t="s">
        <v>55</v>
      </c>
      <c r="AB290" s="3" t="s">
        <v>171</v>
      </c>
      <c r="AC290" s="2">
        <v>677</v>
      </c>
      <c r="AD290" s="2"/>
      <c r="AE290" s="2"/>
      <c r="AF290" s="2"/>
      <c r="AG290" s="2">
        <v>12</v>
      </c>
      <c r="AH290" s="2"/>
      <c r="AI290" s="2"/>
      <c r="AJ290" s="2"/>
      <c r="AK290" s="2"/>
      <c r="AL290" s="2">
        <v>956</v>
      </c>
      <c r="AN290" s="6" t="s">
        <v>172</v>
      </c>
      <c r="AO290" s="5" t="s">
        <v>173</v>
      </c>
    </row>
    <row r="291" spans="2:41" ht="90" x14ac:dyDescent="0.25">
      <c r="B291" s="8" t="s">
        <v>161</v>
      </c>
      <c r="C291" s="1" t="s">
        <v>162</v>
      </c>
      <c r="D291" s="1" t="s">
        <v>163</v>
      </c>
      <c r="E291" s="1" t="s">
        <v>164</v>
      </c>
      <c r="F291" s="5" t="s">
        <v>165</v>
      </c>
      <c r="G291" s="1">
        <v>2005</v>
      </c>
      <c r="I291" s="1">
        <v>2010</v>
      </c>
      <c r="J291" s="1" t="s">
        <v>48</v>
      </c>
      <c r="K291" s="1" t="s">
        <v>49</v>
      </c>
      <c r="L291" s="1" t="s">
        <v>115</v>
      </c>
      <c r="M291" s="1" t="s">
        <v>130</v>
      </c>
      <c r="N291" s="1" t="s">
        <v>51</v>
      </c>
      <c r="O291" s="1" t="s">
        <v>185</v>
      </c>
      <c r="P291" s="1">
        <v>30</v>
      </c>
      <c r="Q291" s="1" t="s">
        <v>159</v>
      </c>
      <c r="S291" s="1" t="s">
        <v>166</v>
      </c>
      <c r="T291" s="1" t="s">
        <v>88</v>
      </c>
      <c r="U291" s="1" t="s">
        <v>167</v>
      </c>
      <c r="V291" s="1" t="s">
        <v>168</v>
      </c>
      <c r="W291" s="1" t="s">
        <v>169</v>
      </c>
      <c r="Y291" s="1" t="s">
        <v>170</v>
      </c>
      <c r="Z291" s="1" t="s">
        <v>55</v>
      </c>
      <c r="AA291" s="1" t="s">
        <v>55</v>
      </c>
      <c r="AB291" s="3" t="s">
        <v>171</v>
      </c>
      <c r="AC291" s="2">
        <v>649</v>
      </c>
      <c r="AD291" s="2"/>
      <c r="AE291" s="2"/>
      <c r="AF291" s="2"/>
      <c r="AG291" s="2">
        <v>11</v>
      </c>
      <c r="AH291" s="2"/>
      <c r="AI291" s="2"/>
      <c r="AJ291" s="2"/>
      <c r="AK291" s="2"/>
      <c r="AL291" s="2">
        <v>923</v>
      </c>
      <c r="AN291" s="6" t="s">
        <v>172</v>
      </c>
      <c r="AO291" s="5" t="s">
        <v>173</v>
      </c>
    </row>
    <row r="292" spans="2:41" ht="90" x14ac:dyDescent="0.25">
      <c r="B292" s="8" t="s">
        <v>161</v>
      </c>
      <c r="C292" s="1" t="s">
        <v>162</v>
      </c>
      <c r="D292" s="1" t="s">
        <v>163</v>
      </c>
      <c r="E292" s="1" t="s">
        <v>164</v>
      </c>
      <c r="F292" s="5" t="s">
        <v>165</v>
      </c>
      <c r="G292" s="1">
        <v>2005</v>
      </c>
      <c r="I292" s="1">
        <v>2010</v>
      </c>
      <c r="J292" s="1" t="s">
        <v>48</v>
      </c>
      <c r="K292" s="1" t="s">
        <v>49</v>
      </c>
      <c r="L292" s="1" t="s">
        <v>115</v>
      </c>
      <c r="M292" s="1" t="s">
        <v>132</v>
      </c>
      <c r="N292" s="1" t="s">
        <v>51</v>
      </c>
      <c r="O292" s="1" t="s">
        <v>185</v>
      </c>
      <c r="P292" s="1">
        <v>30</v>
      </c>
      <c r="Q292" s="1" t="s">
        <v>159</v>
      </c>
      <c r="S292" s="1" t="s">
        <v>166</v>
      </c>
      <c r="T292" s="1" t="s">
        <v>88</v>
      </c>
      <c r="U292" s="1" t="s">
        <v>167</v>
      </c>
      <c r="V292" s="1" t="s">
        <v>168</v>
      </c>
      <c r="W292" s="1" t="s">
        <v>169</v>
      </c>
      <c r="Y292" s="1" t="s">
        <v>170</v>
      </c>
      <c r="Z292" s="1" t="s">
        <v>55</v>
      </c>
      <c r="AA292" s="1" t="s">
        <v>55</v>
      </c>
      <c r="AB292" s="3" t="s">
        <v>171</v>
      </c>
      <c r="AC292" s="2">
        <v>980</v>
      </c>
      <c r="AD292" s="2"/>
      <c r="AE292" s="2"/>
      <c r="AF292" s="2"/>
      <c r="AG292" s="2">
        <v>12</v>
      </c>
      <c r="AH292" s="2"/>
      <c r="AI292" s="2"/>
      <c r="AJ292" s="2"/>
      <c r="AK292" s="2"/>
      <c r="AL292" s="2">
        <v>1109</v>
      </c>
      <c r="AN292" s="6" t="s">
        <v>172</v>
      </c>
      <c r="AO292" s="5" t="s">
        <v>173</v>
      </c>
    </row>
    <row r="293" spans="2:41" ht="90" x14ac:dyDescent="0.25">
      <c r="B293" s="8" t="s">
        <v>161</v>
      </c>
      <c r="C293" s="1" t="s">
        <v>162</v>
      </c>
      <c r="D293" s="1" t="s">
        <v>163</v>
      </c>
      <c r="E293" s="1" t="s">
        <v>164</v>
      </c>
      <c r="F293" s="5" t="s">
        <v>165</v>
      </c>
      <c r="G293" s="1">
        <v>2005</v>
      </c>
      <c r="I293" s="1">
        <v>2010</v>
      </c>
      <c r="J293" s="1" t="s">
        <v>48</v>
      </c>
      <c r="K293" s="1" t="s">
        <v>49</v>
      </c>
      <c r="L293" s="1" t="s">
        <v>115</v>
      </c>
      <c r="M293" s="1" t="s">
        <v>133</v>
      </c>
      <c r="N293" s="1" t="s">
        <v>51</v>
      </c>
      <c r="O293" s="1" t="s">
        <v>185</v>
      </c>
      <c r="P293" s="1">
        <v>30</v>
      </c>
      <c r="Q293" s="1" t="s">
        <v>159</v>
      </c>
      <c r="S293" s="1" t="s">
        <v>166</v>
      </c>
      <c r="T293" s="1" t="s">
        <v>88</v>
      </c>
      <c r="U293" s="1" t="s">
        <v>167</v>
      </c>
      <c r="V293" s="1" t="s">
        <v>168</v>
      </c>
      <c r="W293" s="1" t="s">
        <v>169</v>
      </c>
      <c r="Y293" s="1" t="s">
        <v>170</v>
      </c>
      <c r="Z293" s="1" t="s">
        <v>55</v>
      </c>
      <c r="AA293" s="1" t="s">
        <v>55</v>
      </c>
      <c r="AB293" s="3" t="s">
        <v>171</v>
      </c>
      <c r="AC293" s="2">
        <v>551.4</v>
      </c>
      <c r="AD293" s="2"/>
      <c r="AE293" s="2"/>
      <c r="AF293" s="2"/>
      <c r="AG293" s="2">
        <v>12</v>
      </c>
      <c r="AH293" s="2"/>
      <c r="AI293" s="2"/>
      <c r="AJ293" s="2"/>
      <c r="AK293" s="2"/>
      <c r="AL293" s="2">
        <v>711</v>
      </c>
      <c r="AN293" s="6" t="s">
        <v>172</v>
      </c>
      <c r="AO293" s="5" t="s">
        <v>173</v>
      </c>
    </row>
    <row r="294" spans="2:41" ht="90" x14ac:dyDescent="0.25">
      <c r="B294" s="8" t="s">
        <v>161</v>
      </c>
      <c r="C294" s="1" t="s">
        <v>162</v>
      </c>
      <c r="D294" s="1" t="s">
        <v>163</v>
      </c>
      <c r="E294" s="1" t="s">
        <v>164</v>
      </c>
      <c r="F294" s="5" t="s">
        <v>165</v>
      </c>
      <c r="G294" s="1">
        <v>2005</v>
      </c>
      <c r="I294" s="1">
        <v>2010</v>
      </c>
      <c r="J294" s="1" t="s">
        <v>48</v>
      </c>
      <c r="K294" s="1" t="s">
        <v>49</v>
      </c>
      <c r="L294" s="1" t="s">
        <v>115</v>
      </c>
      <c r="M294" s="1" t="s">
        <v>177</v>
      </c>
      <c r="N294" s="1" t="s">
        <v>51</v>
      </c>
      <c r="O294" s="1" t="s">
        <v>185</v>
      </c>
      <c r="P294" s="1">
        <v>30</v>
      </c>
      <c r="Q294" s="1" t="s">
        <v>159</v>
      </c>
      <c r="S294" s="1" t="s">
        <v>166</v>
      </c>
      <c r="T294" s="1" t="s">
        <v>88</v>
      </c>
      <c r="U294" s="1" t="s">
        <v>167</v>
      </c>
      <c r="V294" s="1" t="s">
        <v>168</v>
      </c>
      <c r="W294" s="1" t="s">
        <v>169</v>
      </c>
      <c r="Y294" s="1" t="s">
        <v>170</v>
      </c>
      <c r="Z294" s="1" t="s">
        <v>55</v>
      </c>
      <c r="AA294" s="1" t="s">
        <v>55</v>
      </c>
      <c r="AB294" s="3" t="s">
        <v>171</v>
      </c>
      <c r="AC294" s="2">
        <v>694.2</v>
      </c>
      <c r="AD294" s="2"/>
      <c r="AE294" s="2"/>
      <c r="AF294" s="2"/>
      <c r="AG294" s="2">
        <v>6</v>
      </c>
      <c r="AH294" s="2"/>
      <c r="AI294" s="2"/>
      <c r="AJ294" s="2"/>
      <c r="AK294" s="2"/>
      <c r="AL294" s="2">
        <v>744</v>
      </c>
      <c r="AN294" s="6" t="s">
        <v>172</v>
      </c>
      <c r="AO294" s="5" t="s">
        <v>173</v>
      </c>
    </row>
    <row r="295" spans="2:41" ht="90" x14ac:dyDescent="0.25">
      <c r="B295" s="8" t="s">
        <v>161</v>
      </c>
      <c r="C295" s="1" t="s">
        <v>162</v>
      </c>
      <c r="D295" s="1" t="s">
        <v>163</v>
      </c>
      <c r="E295" s="1" t="s">
        <v>164</v>
      </c>
      <c r="F295" s="5" t="s">
        <v>165</v>
      </c>
      <c r="G295" s="1">
        <v>2005</v>
      </c>
      <c r="I295" s="1">
        <v>2010</v>
      </c>
      <c r="J295" s="1" t="s">
        <v>48</v>
      </c>
      <c r="K295" s="1" t="s">
        <v>49</v>
      </c>
      <c r="L295" s="1" t="s">
        <v>115</v>
      </c>
      <c r="M295" s="1" t="s">
        <v>136</v>
      </c>
      <c r="N295" s="1" t="s">
        <v>51</v>
      </c>
      <c r="O295" s="1" t="s">
        <v>185</v>
      </c>
      <c r="P295" s="1">
        <v>30</v>
      </c>
      <c r="Q295" s="1" t="s">
        <v>159</v>
      </c>
      <c r="S295" s="1" t="s">
        <v>166</v>
      </c>
      <c r="T295" s="1" t="s">
        <v>88</v>
      </c>
      <c r="U295" s="1" t="s">
        <v>167</v>
      </c>
      <c r="V295" s="1" t="s">
        <v>168</v>
      </c>
      <c r="W295" s="1" t="s">
        <v>169</v>
      </c>
      <c r="Y295" s="1" t="s">
        <v>170</v>
      </c>
      <c r="Z295" s="1" t="s">
        <v>55</v>
      </c>
      <c r="AA295" s="1" t="s">
        <v>55</v>
      </c>
      <c r="AB295" s="3" t="s">
        <v>171</v>
      </c>
      <c r="AC295" s="2">
        <v>965.8</v>
      </c>
      <c r="AD295" s="2"/>
      <c r="AE295" s="2"/>
      <c r="AF295" s="2"/>
      <c r="AG295" s="2">
        <v>12</v>
      </c>
      <c r="AH295" s="2"/>
      <c r="AI295" s="2"/>
      <c r="AJ295" s="2"/>
      <c r="AK295" s="2"/>
      <c r="AL295" s="2">
        <v>1249</v>
      </c>
      <c r="AN295" s="6" t="s">
        <v>172</v>
      </c>
      <c r="AO295" s="5" t="s">
        <v>173</v>
      </c>
    </row>
    <row r="296" spans="2:41" ht="90" x14ac:dyDescent="0.25">
      <c r="B296" s="8" t="s">
        <v>161</v>
      </c>
      <c r="C296" s="1" t="s">
        <v>162</v>
      </c>
      <c r="D296" s="1" t="s">
        <v>163</v>
      </c>
      <c r="E296" s="1" t="s">
        <v>164</v>
      </c>
      <c r="F296" s="5" t="s">
        <v>165</v>
      </c>
      <c r="G296" s="1">
        <v>2005</v>
      </c>
      <c r="I296" s="1">
        <v>2010</v>
      </c>
      <c r="J296" s="1" t="s">
        <v>48</v>
      </c>
      <c r="K296" s="1" t="s">
        <v>49</v>
      </c>
      <c r="L296" s="1" t="s">
        <v>115</v>
      </c>
      <c r="M296" s="1" t="s">
        <v>137</v>
      </c>
      <c r="N296" s="1" t="s">
        <v>51</v>
      </c>
      <c r="O296" s="1" t="s">
        <v>185</v>
      </c>
      <c r="P296" s="1">
        <v>30</v>
      </c>
      <c r="Q296" s="1" t="s">
        <v>159</v>
      </c>
      <c r="S296" s="1" t="s">
        <v>166</v>
      </c>
      <c r="T296" s="1" t="s">
        <v>88</v>
      </c>
      <c r="U296" s="1" t="s">
        <v>167</v>
      </c>
      <c r="V296" s="1" t="s">
        <v>168</v>
      </c>
      <c r="W296" s="1" t="s">
        <v>169</v>
      </c>
      <c r="Y296" s="1" t="s">
        <v>170</v>
      </c>
      <c r="Z296" s="1" t="s">
        <v>55</v>
      </c>
      <c r="AA296" s="1" t="s">
        <v>55</v>
      </c>
      <c r="AB296" s="3" t="s">
        <v>171</v>
      </c>
      <c r="AC296" s="2">
        <v>613.5</v>
      </c>
      <c r="AD296" s="2"/>
      <c r="AE296" s="2"/>
      <c r="AF296" s="2"/>
      <c r="AG296" s="2">
        <v>11</v>
      </c>
      <c r="AH296" s="2"/>
      <c r="AI296" s="2"/>
      <c r="AJ296" s="2"/>
      <c r="AK296" s="2"/>
      <c r="AL296" s="2">
        <v>1082</v>
      </c>
      <c r="AN296" s="6" t="s">
        <v>172</v>
      </c>
      <c r="AO296" s="5" t="s">
        <v>173</v>
      </c>
    </row>
    <row r="297" spans="2:41" ht="90" x14ac:dyDescent="0.25">
      <c r="B297" s="8" t="s">
        <v>161</v>
      </c>
      <c r="C297" s="1" t="s">
        <v>162</v>
      </c>
      <c r="D297" s="1" t="s">
        <v>163</v>
      </c>
      <c r="E297" s="1" t="s">
        <v>164</v>
      </c>
      <c r="F297" s="5" t="s">
        <v>165</v>
      </c>
      <c r="G297" s="1">
        <v>2005</v>
      </c>
      <c r="I297" s="1">
        <v>2010</v>
      </c>
      <c r="J297" s="1" t="s">
        <v>48</v>
      </c>
      <c r="K297" s="1" t="s">
        <v>49</v>
      </c>
      <c r="L297" s="1" t="s">
        <v>115</v>
      </c>
      <c r="M297" s="1" t="s">
        <v>178</v>
      </c>
      <c r="N297" s="1" t="s">
        <v>51</v>
      </c>
      <c r="O297" s="1" t="s">
        <v>185</v>
      </c>
      <c r="P297" s="1">
        <v>30</v>
      </c>
      <c r="Q297" s="1" t="s">
        <v>159</v>
      </c>
      <c r="S297" s="1" t="s">
        <v>166</v>
      </c>
      <c r="T297" s="1" t="s">
        <v>88</v>
      </c>
      <c r="U297" s="1" t="s">
        <v>167</v>
      </c>
      <c r="V297" s="1" t="s">
        <v>168</v>
      </c>
      <c r="W297" s="1" t="s">
        <v>169</v>
      </c>
      <c r="Y297" s="1" t="s">
        <v>170</v>
      </c>
      <c r="Z297" s="1" t="s">
        <v>55</v>
      </c>
      <c r="AA297" s="1" t="s">
        <v>55</v>
      </c>
      <c r="AB297" s="3" t="s">
        <v>171</v>
      </c>
      <c r="AC297" s="2">
        <v>672.6</v>
      </c>
      <c r="AD297" s="2"/>
      <c r="AE297" s="2"/>
      <c r="AF297" s="2"/>
      <c r="AG297" s="2">
        <v>12</v>
      </c>
      <c r="AH297" s="2"/>
      <c r="AI297" s="2"/>
      <c r="AJ297" s="2"/>
      <c r="AK297" s="2"/>
      <c r="AL297" s="2">
        <v>1048</v>
      </c>
      <c r="AN297" s="6" t="s">
        <v>172</v>
      </c>
      <c r="AO297" s="5" t="s">
        <v>173</v>
      </c>
    </row>
    <row r="298" spans="2:41" ht="90" x14ac:dyDescent="0.25">
      <c r="B298" s="8" t="s">
        <v>161</v>
      </c>
      <c r="C298" s="1" t="s">
        <v>162</v>
      </c>
      <c r="D298" s="1" t="s">
        <v>163</v>
      </c>
      <c r="E298" s="1" t="s">
        <v>164</v>
      </c>
      <c r="F298" s="5" t="s">
        <v>165</v>
      </c>
      <c r="G298" s="1">
        <v>2005</v>
      </c>
      <c r="I298" s="1">
        <v>2010</v>
      </c>
      <c r="J298" s="1" t="s">
        <v>48</v>
      </c>
      <c r="K298" s="1" t="s">
        <v>49</v>
      </c>
      <c r="L298" s="1" t="s">
        <v>115</v>
      </c>
      <c r="M298" s="1" t="s">
        <v>180</v>
      </c>
      <c r="N298" s="1" t="s">
        <v>51</v>
      </c>
      <c r="O298" s="1" t="s">
        <v>185</v>
      </c>
      <c r="P298" s="1">
        <v>30</v>
      </c>
      <c r="Q298" s="1" t="s">
        <v>159</v>
      </c>
      <c r="S298" s="1" t="s">
        <v>166</v>
      </c>
      <c r="T298" s="1" t="s">
        <v>88</v>
      </c>
      <c r="U298" s="1" t="s">
        <v>167</v>
      </c>
      <c r="V298" s="1" t="s">
        <v>168</v>
      </c>
      <c r="W298" s="1" t="s">
        <v>169</v>
      </c>
      <c r="Y298" s="1" t="s">
        <v>170</v>
      </c>
      <c r="Z298" s="1" t="s">
        <v>55</v>
      </c>
      <c r="AA298" s="1" t="s">
        <v>55</v>
      </c>
      <c r="AB298" s="3" t="s">
        <v>171</v>
      </c>
      <c r="AC298" s="2">
        <v>807.1</v>
      </c>
      <c r="AD298" s="2"/>
      <c r="AE298" s="2"/>
      <c r="AF298" s="2"/>
      <c r="AG298" s="2">
        <v>12</v>
      </c>
      <c r="AH298" s="2"/>
      <c r="AI298" s="2"/>
      <c r="AJ298" s="2"/>
      <c r="AK298" s="2"/>
      <c r="AL298" s="2">
        <v>1029</v>
      </c>
      <c r="AN298" s="6" t="s">
        <v>172</v>
      </c>
      <c r="AO298" s="5" t="s">
        <v>173</v>
      </c>
    </row>
    <row r="299" spans="2:41" ht="90" x14ac:dyDescent="0.25">
      <c r="B299" s="8" t="s">
        <v>161</v>
      </c>
      <c r="C299" s="1" t="s">
        <v>162</v>
      </c>
      <c r="D299" s="1" t="s">
        <v>163</v>
      </c>
      <c r="E299" s="1" t="s">
        <v>164</v>
      </c>
      <c r="F299" s="5" t="s">
        <v>165</v>
      </c>
      <c r="G299" s="1">
        <v>2005</v>
      </c>
      <c r="I299" s="1">
        <v>2010</v>
      </c>
      <c r="J299" s="1" t="s">
        <v>48</v>
      </c>
      <c r="K299" s="1" t="s">
        <v>49</v>
      </c>
      <c r="L299" s="1" t="s">
        <v>115</v>
      </c>
      <c r="M299" s="1" t="s">
        <v>181</v>
      </c>
      <c r="N299" s="1" t="s">
        <v>51</v>
      </c>
      <c r="O299" s="1" t="s">
        <v>185</v>
      </c>
      <c r="P299" s="1">
        <v>30</v>
      </c>
      <c r="Q299" s="1" t="s">
        <v>159</v>
      </c>
      <c r="S299" s="1" t="s">
        <v>166</v>
      </c>
      <c r="T299" s="1" t="s">
        <v>88</v>
      </c>
      <c r="U299" s="1" t="s">
        <v>167</v>
      </c>
      <c r="V299" s="1" t="s">
        <v>168</v>
      </c>
      <c r="W299" s="1" t="s">
        <v>169</v>
      </c>
      <c r="Y299" s="1" t="s">
        <v>170</v>
      </c>
      <c r="Z299" s="1" t="s">
        <v>55</v>
      </c>
      <c r="AA299" s="1" t="s">
        <v>55</v>
      </c>
      <c r="AB299" s="3" t="s">
        <v>171</v>
      </c>
      <c r="AC299" s="2">
        <v>840.7</v>
      </c>
      <c r="AD299" s="2"/>
      <c r="AE299" s="2"/>
      <c r="AF299" s="2"/>
      <c r="AG299" s="2">
        <v>12</v>
      </c>
      <c r="AH299" s="2"/>
      <c r="AI299" s="2"/>
      <c r="AJ299" s="2"/>
      <c r="AK299" s="2"/>
      <c r="AL299" s="2">
        <v>983</v>
      </c>
      <c r="AN299" s="6" t="s">
        <v>172</v>
      </c>
      <c r="AO299" s="5" t="s">
        <v>173</v>
      </c>
    </row>
    <row r="300" spans="2:41" ht="90" x14ac:dyDescent="0.25">
      <c r="B300" s="8" t="s">
        <v>161</v>
      </c>
      <c r="C300" s="1" t="s">
        <v>162</v>
      </c>
      <c r="D300" s="1" t="s">
        <v>163</v>
      </c>
      <c r="E300" s="1" t="s">
        <v>164</v>
      </c>
      <c r="F300" s="5" t="s">
        <v>165</v>
      </c>
      <c r="G300" s="1">
        <v>2005</v>
      </c>
      <c r="I300" s="1">
        <v>2010</v>
      </c>
      <c r="J300" s="1" t="s">
        <v>48</v>
      </c>
      <c r="K300" s="1" t="s">
        <v>49</v>
      </c>
      <c r="L300" s="1" t="s">
        <v>115</v>
      </c>
      <c r="M300" s="1" t="s">
        <v>182</v>
      </c>
      <c r="N300" s="1" t="s">
        <v>51</v>
      </c>
      <c r="O300" s="1" t="s">
        <v>185</v>
      </c>
      <c r="P300" s="1">
        <v>30</v>
      </c>
      <c r="Q300" s="1" t="s">
        <v>159</v>
      </c>
      <c r="S300" s="1" t="s">
        <v>166</v>
      </c>
      <c r="T300" s="1" t="s">
        <v>88</v>
      </c>
      <c r="U300" s="1" t="s">
        <v>167</v>
      </c>
      <c r="V300" s="1" t="s">
        <v>168</v>
      </c>
      <c r="W300" s="1" t="s">
        <v>169</v>
      </c>
      <c r="Y300" s="1" t="s">
        <v>170</v>
      </c>
      <c r="Z300" s="1" t="s">
        <v>55</v>
      </c>
      <c r="AA300" s="1" t="s">
        <v>55</v>
      </c>
      <c r="AB300" s="3" t="s">
        <v>171</v>
      </c>
      <c r="AC300" s="2">
        <v>668.7</v>
      </c>
      <c r="AD300" s="2"/>
      <c r="AE300" s="2"/>
      <c r="AF300" s="2"/>
      <c r="AG300" s="2">
        <v>11</v>
      </c>
      <c r="AH300" s="2"/>
      <c r="AI300" s="2"/>
      <c r="AJ300" s="2"/>
      <c r="AK300" s="2"/>
      <c r="AL300" s="2">
        <v>798</v>
      </c>
      <c r="AN300" s="6" t="s">
        <v>172</v>
      </c>
      <c r="AO300" s="5" t="s">
        <v>173</v>
      </c>
    </row>
    <row r="301" spans="2:41" ht="90" x14ac:dyDescent="0.25">
      <c r="B301" s="8" t="s">
        <v>161</v>
      </c>
      <c r="C301" s="1" t="s">
        <v>162</v>
      </c>
      <c r="D301" s="1" t="s">
        <v>163</v>
      </c>
      <c r="E301" s="1" t="s">
        <v>164</v>
      </c>
      <c r="F301" s="5" t="s">
        <v>165</v>
      </c>
      <c r="G301" s="1">
        <v>2005</v>
      </c>
      <c r="I301" s="1">
        <v>2010</v>
      </c>
      <c r="J301" s="1" t="s">
        <v>48</v>
      </c>
      <c r="K301" s="1" t="s">
        <v>49</v>
      </c>
      <c r="L301" s="1" t="s">
        <v>115</v>
      </c>
      <c r="M301" s="1" t="s">
        <v>141</v>
      </c>
      <c r="N301" s="1" t="s">
        <v>51</v>
      </c>
      <c r="O301" s="1" t="s">
        <v>185</v>
      </c>
      <c r="P301" s="1">
        <v>30</v>
      </c>
      <c r="Q301" s="1" t="s">
        <v>159</v>
      </c>
      <c r="S301" s="1" t="s">
        <v>166</v>
      </c>
      <c r="T301" s="1" t="s">
        <v>88</v>
      </c>
      <c r="U301" s="1" t="s">
        <v>167</v>
      </c>
      <c r="V301" s="1" t="s">
        <v>168</v>
      </c>
      <c r="W301" s="1" t="s">
        <v>169</v>
      </c>
      <c r="Y301" s="1" t="s">
        <v>170</v>
      </c>
      <c r="Z301" s="1" t="s">
        <v>55</v>
      </c>
      <c r="AA301" s="1" t="s">
        <v>55</v>
      </c>
      <c r="AB301" s="3" t="s">
        <v>171</v>
      </c>
      <c r="AC301" s="2">
        <v>442.1</v>
      </c>
      <c r="AD301" s="2"/>
      <c r="AE301" s="2"/>
      <c r="AF301" s="2"/>
      <c r="AG301" s="2">
        <v>12</v>
      </c>
      <c r="AH301" s="2"/>
      <c r="AI301" s="2"/>
      <c r="AJ301" s="2"/>
      <c r="AK301" s="2"/>
      <c r="AL301" s="2">
        <v>718</v>
      </c>
      <c r="AN301" s="6" t="s">
        <v>172</v>
      </c>
      <c r="AO301" s="5" t="s">
        <v>173</v>
      </c>
    </row>
    <row r="302" spans="2:41" ht="90" x14ac:dyDescent="0.25">
      <c r="B302" s="8" t="s">
        <v>161</v>
      </c>
      <c r="C302" s="1" t="s">
        <v>162</v>
      </c>
      <c r="D302" s="1" t="s">
        <v>163</v>
      </c>
      <c r="E302" s="1" t="s">
        <v>164</v>
      </c>
      <c r="F302" s="5" t="s">
        <v>165</v>
      </c>
      <c r="G302" s="1">
        <v>2005</v>
      </c>
      <c r="I302" s="1">
        <v>2010</v>
      </c>
      <c r="J302" s="1" t="s">
        <v>48</v>
      </c>
      <c r="K302" s="1" t="s">
        <v>49</v>
      </c>
      <c r="L302" s="1" t="s">
        <v>115</v>
      </c>
      <c r="M302" s="1" t="s">
        <v>183</v>
      </c>
      <c r="N302" s="1" t="s">
        <v>51</v>
      </c>
      <c r="O302" s="1" t="s">
        <v>185</v>
      </c>
      <c r="P302" s="1">
        <v>30</v>
      </c>
      <c r="Q302" s="1" t="s">
        <v>159</v>
      </c>
      <c r="S302" s="1" t="s">
        <v>166</v>
      </c>
      <c r="T302" s="1" t="s">
        <v>88</v>
      </c>
      <c r="U302" s="1" t="s">
        <v>167</v>
      </c>
      <c r="V302" s="1" t="s">
        <v>168</v>
      </c>
      <c r="W302" s="1" t="s">
        <v>169</v>
      </c>
      <c r="Y302" s="1" t="s">
        <v>170</v>
      </c>
      <c r="Z302" s="1" t="s">
        <v>55</v>
      </c>
      <c r="AA302" s="1" t="s">
        <v>55</v>
      </c>
      <c r="AB302" s="3" t="s">
        <v>171</v>
      </c>
      <c r="AC302" s="2">
        <v>924.2</v>
      </c>
      <c r="AD302" s="2"/>
      <c r="AE302" s="2"/>
      <c r="AF302" s="2"/>
      <c r="AG302" s="2">
        <v>12</v>
      </c>
      <c r="AH302" s="2"/>
      <c r="AI302" s="2"/>
      <c r="AJ302" s="2"/>
      <c r="AK302" s="2"/>
      <c r="AL302" s="2">
        <v>1006</v>
      </c>
      <c r="AN302" s="6" t="s">
        <v>172</v>
      </c>
      <c r="AO302" s="5" t="s">
        <v>173</v>
      </c>
    </row>
    <row r="303" spans="2:41" ht="90" x14ac:dyDescent="0.25">
      <c r="B303" s="8" t="s">
        <v>161</v>
      </c>
      <c r="C303" s="1" t="s">
        <v>162</v>
      </c>
      <c r="D303" s="1" t="s">
        <v>163</v>
      </c>
      <c r="E303" s="1" t="s">
        <v>164</v>
      </c>
      <c r="F303" s="5" t="s">
        <v>165</v>
      </c>
      <c r="G303" s="1">
        <v>2005</v>
      </c>
      <c r="I303" s="1">
        <v>2010</v>
      </c>
      <c r="J303" s="1" t="s">
        <v>48</v>
      </c>
      <c r="K303" s="1" t="s">
        <v>49</v>
      </c>
      <c r="L303" s="1" t="s">
        <v>115</v>
      </c>
      <c r="M303" s="1" t="s">
        <v>142</v>
      </c>
      <c r="N303" s="1" t="s">
        <v>51</v>
      </c>
      <c r="O303" s="1" t="s">
        <v>185</v>
      </c>
      <c r="P303" s="1">
        <v>30</v>
      </c>
      <c r="Q303" s="1" t="s">
        <v>159</v>
      </c>
      <c r="S303" s="1" t="s">
        <v>166</v>
      </c>
      <c r="T303" s="1" t="s">
        <v>88</v>
      </c>
      <c r="U303" s="1" t="s">
        <v>167</v>
      </c>
      <c r="V303" s="1" t="s">
        <v>168</v>
      </c>
      <c r="W303" s="1" t="s">
        <v>169</v>
      </c>
      <c r="Y303" s="1" t="s">
        <v>170</v>
      </c>
      <c r="Z303" s="1" t="s">
        <v>55</v>
      </c>
      <c r="AA303" s="1" t="s">
        <v>55</v>
      </c>
      <c r="AB303" s="3" t="s">
        <v>171</v>
      </c>
      <c r="AC303" s="2">
        <v>1070.7</v>
      </c>
      <c r="AD303" s="2"/>
      <c r="AE303" s="2"/>
      <c r="AF303" s="2"/>
      <c r="AG303" s="2">
        <v>12</v>
      </c>
      <c r="AH303" s="2"/>
      <c r="AI303" s="2"/>
      <c r="AJ303" s="2"/>
      <c r="AK303" s="2"/>
      <c r="AL303" s="2" t="s">
        <v>186</v>
      </c>
      <c r="AN303" s="6" t="s">
        <v>172</v>
      </c>
      <c r="AO303" s="5" t="s">
        <v>173</v>
      </c>
    </row>
    <row r="304" spans="2:41" ht="90" x14ac:dyDescent="0.25">
      <c r="B304" s="8" t="s">
        <v>161</v>
      </c>
      <c r="C304" s="1" t="s">
        <v>162</v>
      </c>
      <c r="D304" s="1" t="s">
        <v>163</v>
      </c>
      <c r="E304" s="1" t="s">
        <v>164</v>
      </c>
      <c r="F304" s="5" t="s">
        <v>165</v>
      </c>
      <c r="G304" s="1">
        <v>2005</v>
      </c>
      <c r="I304" s="1">
        <v>2010</v>
      </c>
      <c r="J304" s="1" t="s">
        <v>48</v>
      </c>
      <c r="K304" s="1" t="s">
        <v>49</v>
      </c>
      <c r="L304" s="1" t="s">
        <v>115</v>
      </c>
      <c r="M304" s="1" t="s">
        <v>143</v>
      </c>
      <c r="N304" s="1" t="s">
        <v>51</v>
      </c>
      <c r="O304" s="1" t="s">
        <v>185</v>
      </c>
      <c r="P304" s="1">
        <v>30</v>
      </c>
      <c r="Q304" s="1" t="s">
        <v>159</v>
      </c>
      <c r="S304" s="1" t="s">
        <v>166</v>
      </c>
      <c r="T304" s="1" t="s">
        <v>88</v>
      </c>
      <c r="U304" s="1" t="s">
        <v>167</v>
      </c>
      <c r="V304" s="1" t="s">
        <v>168</v>
      </c>
      <c r="W304" s="1" t="s">
        <v>169</v>
      </c>
      <c r="Y304" s="1" t="s">
        <v>170</v>
      </c>
      <c r="Z304" s="1" t="s">
        <v>55</v>
      </c>
      <c r="AA304" s="1" t="s">
        <v>55</v>
      </c>
      <c r="AB304" s="3" t="s">
        <v>171</v>
      </c>
      <c r="AC304" s="2">
        <v>678.6</v>
      </c>
      <c r="AD304" s="2"/>
      <c r="AE304" s="2"/>
      <c r="AF304" s="2"/>
      <c r="AG304" s="2">
        <v>12</v>
      </c>
      <c r="AH304" s="2"/>
      <c r="AI304" s="2"/>
      <c r="AJ304" s="2"/>
      <c r="AK304" s="2"/>
      <c r="AL304" s="2">
        <v>871</v>
      </c>
      <c r="AN304" s="6" t="s">
        <v>172</v>
      </c>
      <c r="AO304" s="5" t="s">
        <v>173</v>
      </c>
    </row>
    <row r="305" spans="2:41" ht="90" x14ac:dyDescent="0.25">
      <c r="B305" s="8" t="s">
        <v>161</v>
      </c>
      <c r="C305" s="1" t="s">
        <v>162</v>
      </c>
      <c r="D305" s="1" t="s">
        <v>163</v>
      </c>
      <c r="E305" s="1" t="s">
        <v>164</v>
      </c>
      <c r="F305" s="5" t="s">
        <v>165</v>
      </c>
      <c r="G305" s="1">
        <v>2005</v>
      </c>
      <c r="I305" s="1">
        <v>2010</v>
      </c>
      <c r="J305" s="1" t="s">
        <v>48</v>
      </c>
      <c r="K305" s="1" t="s">
        <v>49</v>
      </c>
      <c r="L305" s="1" t="s">
        <v>115</v>
      </c>
      <c r="M305" s="1" t="s">
        <v>144</v>
      </c>
      <c r="N305" s="1" t="s">
        <v>51</v>
      </c>
      <c r="O305" s="1" t="s">
        <v>185</v>
      </c>
      <c r="P305" s="1">
        <v>30</v>
      </c>
      <c r="Q305" s="1" t="s">
        <v>159</v>
      </c>
      <c r="S305" s="1" t="s">
        <v>166</v>
      </c>
      <c r="T305" s="1" t="s">
        <v>88</v>
      </c>
      <c r="U305" s="1" t="s">
        <v>167</v>
      </c>
      <c r="V305" s="1" t="s">
        <v>168</v>
      </c>
      <c r="W305" s="1" t="s">
        <v>169</v>
      </c>
      <c r="Y305" s="1" t="s">
        <v>170</v>
      </c>
      <c r="Z305" s="1" t="s">
        <v>55</v>
      </c>
      <c r="AA305" s="1" t="s">
        <v>55</v>
      </c>
      <c r="AB305" s="3" t="s">
        <v>171</v>
      </c>
      <c r="AC305" s="2">
        <v>851</v>
      </c>
      <c r="AD305" s="2"/>
      <c r="AE305" s="2"/>
      <c r="AF305" s="2"/>
      <c r="AG305" s="2">
        <v>11</v>
      </c>
      <c r="AH305" s="2"/>
      <c r="AI305" s="2"/>
      <c r="AJ305" s="2"/>
      <c r="AK305" s="2"/>
      <c r="AL305" s="2">
        <v>1110</v>
      </c>
      <c r="AN305" s="6" t="s">
        <v>172</v>
      </c>
      <c r="AO305" s="5" t="s">
        <v>173</v>
      </c>
    </row>
    <row r="306" spans="2:41" ht="90" x14ac:dyDescent="0.25">
      <c r="B306" s="8" t="s">
        <v>161</v>
      </c>
      <c r="C306" s="1" t="s">
        <v>162</v>
      </c>
      <c r="D306" s="1" t="s">
        <v>163</v>
      </c>
      <c r="E306" s="1" t="s">
        <v>164</v>
      </c>
      <c r="F306" s="5" t="s">
        <v>165</v>
      </c>
      <c r="G306" s="1">
        <v>2005</v>
      </c>
      <c r="I306" s="1">
        <v>2010</v>
      </c>
      <c r="J306" s="1" t="s">
        <v>48</v>
      </c>
      <c r="K306" s="1" t="s">
        <v>49</v>
      </c>
      <c r="L306" s="1" t="s">
        <v>115</v>
      </c>
      <c r="M306" s="1" t="s">
        <v>145</v>
      </c>
      <c r="N306" s="1" t="s">
        <v>51</v>
      </c>
      <c r="O306" s="1" t="s">
        <v>185</v>
      </c>
      <c r="P306" s="1">
        <v>30</v>
      </c>
      <c r="Q306" s="1" t="s">
        <v>159</v>
      </c>
      <c r="S306" s="1" t="s">
        <v>166</v>
      </c>
      <c r="T306" s="1" t="s">
        <v>88</v>
      </c>
      <c r="U306" s="1" t="s">
        <v>167</v>
      </c>
      <c r="V306" s="1" t="s">
        <v>168</v>
      </c>
      <c r="W306" s="1" t="s">
        <v>169</v>
      </c>
      <c r="Y306" s="1" t="s">
        <v>170</v>
      </c>
      <c r="Z306" s="1" t="s">
        <v>55</v>
      </c>
      <c r="AA306" s="1" t="s">
        <v>55</v>
      </c>
      <c r="AB306" s="3" t="s">
        <v>171</v>
      </c>
      <c r="AC306" s="2">
        <v>880.3</v>
      </c>
      <c r="AD306" s="2"/>
      <c r="AE306" s="2"/>
      <c r="AF306" s="2"/>
      <c r="AG306" s="2">
        <v>12</v>
      </c>
      <c r="AH306" s="2"/>
      <c r="AI306" s="2"/>
      <c r="AJ306" s="2"/>
      <c r="AK306" s="2"/>
      <c r="AL306" s="2">
        <v>1046</v>
      </c>
      <c r="AN306" s="6" t="s">
        <v>172</v>
      </c>
      <c r="AO306" s="5" t="s">
        <v>173</v>
      </c>
    </row>
    <row r="307" spans="2:41" ht="90" x14ac:dyDescent="0.25">
      <c r="B307" s="8" t="s">
        <v>161</v>
      </c>
      <c r="C307" s="1" t="s">
        <v>162</v>
      </c>
      <c r="D307" s="1" t="s">
        <v>163</v>
      </c>
      <c r="E307" s="1" t="s">
        <v>164</v>
      </c>
      <c r="F307" s="5" t="s">
        <v>165</v>
      </c>
      <c r="G307" s="1">
        <v>2005</v>
      </c>
      <c r="I307" s="1">
        <v>2010</v>
      </c>
      <c r="J307" s="1" t="s">
        <v>48</v>
      </c>
      <c r="K307" s="1" t="s">
        <v>49</v>
      </c>
      <c r="L307" s="1" t="s">
        <v>115</v>
      </c>
      <c r="M307" s="1" t="s">
        <v>146</v>
      </c>
      <c r="N307" s="1" t="s">
        <v>51</v>
      </c>
      <c r="O307" s="1" t="s">
        <v>185</v>
      </c>
      <c r="P307" s="1">
        <v>30</v>
      </c>
      <c r="Q307" s="1" t="s">
        <v>159</v>
      </c>
      <c r="S307" s="1" t="s">
        <v>166</v>
      </c>
      <c r="T307" s="1" t="s">
        <v>88</v>
      </c>
      <c r="U307" s="1" t="s">
        <v>167</v>
      </c>
      <c r="V307" s="1" t="s">
        <v>168</v>
      </c>
      <c r="W307" s="1" t="s">
        <v>169</v>
      </c>
      <c r="Y307" s="1" t="s">
        <v>170</v>
      </c>
      <c r="Z307" s="1" t="s">
        <v>55</v>
      </c>
      <c r="AA307" s="1" t="s">
        <v>55</v>
      </c>
      <c r="AB307" s="3" t="s">
        <v>171</v>
      </c>
      <c r="AC307" s="2">
        <v>842.9</v>
      </c>
      <c r="AD307" s="2"/>
      <c r="AE307" s="2"/>
      <c r="AF307" s="2"/>
      <c r="AG307" s="2">
        <v>9</v>
      </c>
      <c r="AH307" s="2"/>
      <c r="AI307" s="2"/>
      <c r="AJ307" s="2"/>
      <c r="AK307" s="2"/>
      <c r="AL307" s="2">
        <v>1076</v>
      </c>
      <c r="AN307" s="6" t="s">
        <v>172</v>
      </c>
      <c r="AO307" s="5" t="s">
        <v>173</v>
      </c>
    </row>
    <row r="308" spans="2:41" ht="90" x14ac:dyDescent="0.25">
      <c r="B308" s="8" t="s">
        <v>161</v>
      </c>
      <c r="C308" s="1" t="s">
        <v>162</v>
      </c>
      <c r="D308" s="1" t="s">
        <v>163</v>
      </c>
      <c r="E308" s="1" t="s">
        <v>164</v>
      </c>
      <c r="F308" s="5" t="s">
        <v>165</v>
      </c>
      <c r="G308" s="1">
        <v>2005</v>
      </c>
      <c r="I308" s="1">
        <v>2010</v>
      </c>
      <c r="J308" s="1" t="s">
        <v>48</v>
      </c>
      <c r="K308" s="1" t="s">
        <v>49</v>
      </c>
      <c r="L308" s="1" t="s">
        <v>115</v>
      </c>
      <c r="M308" s="1" t="s">
        <v>148</v>
      </c>
      <c r="N308" s="1" t="s">
        <v>51</v>
      </c>
      <c r="O308" s="1" t="s">
        <v>185</v>
      </c>
      <c r="P308" s="1">
        <v>30</v>
      </c>
      <c r="Q308" s="1" t="s">
        <v>159</v>
      </c>
      <c r="S308" s="1" t="s">
        <v>166</v>
      </c>
      <c r="T308" s="1" t="s">
        <v>88</v>
      </c>
      <c r="U308" s="1" t="s">
        <v>167</v>
      </c>
      <c r="V308" s="1" t="s">
        <v>168</v>
      </c>
      <c r="W308" s="1" t="s">
        <v>169</v>
      </c>
      <c r="Y308" s="1" t="s">
        <v>170</v>
      </c>
      <c r="Z308" s="1" t="s">
        <v>55</v>
      </c>
      <c r="AA308" s="1" t="s">
        <v>55</v>
      </c>
      <c r="AB308" s="3" t="s">
        <v>171</v>
      </c>
      <c r="AC308" s="2">
        <v>379.8</v>
      </c>
      <c r="AD308" s="2"/>
      <c r="AE308" s="2"/>
      <c r="AF308" s="2"/>
      <c r="AG308" s="2">
        <v>12</v>
      </c>
      <c r="AH308" s="2"/>
      <c r="AI308" s="2"/>
      <c r="AJ308" s="2"/>
      <c r="AK308" s="2"/>
      <c r="AL308" s="2">
        <v>715</v>
      </c>
      <c r="AN308" s="6" t="s">
        <v>172</v>
      </c>
      <c r="AO308" s="5" t="s">
        <v>173</v>
      </c>
    </row>
    <row r="309" spans="2:41" ht="90" x14ac:dyDescent="0.25">
      <c r="B309" s="8" t="s">
        <v>161</v>
      </c>
      <c r="C309" s="1" t="s">
        <v>162</v>
      </c>
      <c r="D309" s="1" t="s">
        <v>163</v>
      </c>
      <c r="E309" s="1" t="s">
        <v>164</v>
      </c>
      <c r="F309" s="5" t="s">
        <v>165</v>
      </c>
      <c r="G309" s="1">
        <v>2005</v>
      </c>
      <c r="I309" s="1">
        <v>2010</v>
      </c>
      <c r="J309" s="1" t="s">
        <v>48</v>
      </c>
      <c r="K309" s="1" t="s">
        <v>49</v>
      </c>
      <c r="L309" s="1" t="s">
        <v>115</v>
      </c>
      <c r="M309" s="1" t="s">
        <v>149</v>
      </c>
      <c r="N309" s="1" t="s">
        <v>51</v>
      </c>
      <c r="O309" s="1" t="s">
        <v>185</v>
      </c>
      <c r="P309" s="1">
        <v>30</v>
      </c>
      <c r="Q309" s="1" t="s">
        <v>159</v>
      </c>
      <c r="S309" s="1" t="s">
        <v>166</v>
      </c>
      <c r="T309" s="1" t="s">
        <v>88</v>
      </c>
      <c r="U309" s="1" t="s">
        <v>167</v>
      </c>
      <c r="V309" s="1" t="s">
        <v>168</v>
      </c>
      <c r="W309" s="1" t="s">
        <v>169</v>
      </c>
      <c r="Y309" s="1" t="s">
        <v>170</v>
      </c>
      <c r="Z309" s="1" t="s">
        <v>55</v>
      </c>
      <c r="AA309" s="1" t="s">
        <v>55</v>
      </c>
      <c r="AB309" s="3" t="s">
        <v>171</v>
      </c>
      <c r="AC309" s="2">
        <v>814.4</v>
      </c>
      <c r="AD309" s="2"/>
      <c r="AE309" s="2"/>
      <c r="AF309" s="2"/>
      <c r="AG309" s="2">
        <v>12</v>
      </c>
      <c r="AH309" s="2"/>
      <c r="AI309" s="2"/>
      <c r="AJ309" s="2"/>
      <c r="AK309" s="2"/>
      <c r="AL309" s="2">
        <v>962</v>
      </c>
      <c r="AN309" s="6" t="s">
        <v>172</v>
      </c>
      <c r="AO309" s="5" t="s">
        <v>173</v>
      </c>
    </row>
    <row r="310" spans="2:41" ht="90" x14ac:dyDescent="0.25">
      <c r="B310" s="8" t="s">
        <v>161</v>
      </c>
      <c r="C310" s="1" t="s">
        <v>162</v>
      </c>
      <c r="D310" s="1" t="s">
        <v>163</v>
      </c>
      <c r="E310" s="1" t="s">
        <v>164</v>
      </c>
      <c r="F310" s="5" t="s">
        <v>165</v>
      </c>
      <c r="G310" s="1">
        <v>2005</v>
      </c>
      <c r="I310" s="1">
        <v>2010</v>
      </c>
      <c r="J310" s="1" t="s">
        <v>48</v>
      </c>
      <c r="K310" s="1" t="s">
        <v>49</v>
      </c>
      <c r="L310" s="1" t="s">
        <v>115</v>
      </c>
      <c r="M310" s="1" t="s">
        <v>184</v>
      </c>
      <c r="N310" s="1" t="s">
        <v>51</v>
      </c>
      <c r="O310" s="1" t="s">
        <v>185</v>
      </c>
      <c r="P310" s="1">
        <v>30</v>
      </c>
      <c r="Q310" s="1" t="s">
        <v>159</v>
      </c>
      <c r="S310" s="1" t="s">
        <v>166</v>
      </c>
      <c r="T310" s="1" t="s">
        <v>88</v>
      </c>
      <c r="U310" s="1" t="s">
        <v>167</v>
      </c>
      <c r="V310" s="1" t="s">
        <v>168</v>
      </c>
      <c r="W310" s="1" t="s">
        <v>169</v>
      </c>
      <c r="Y310" s="1" t="s">
        <v>170</v>
      </c>
      <c r="Z310" s="1" t="s">
        <v>55</v>
      </c>
      <c r="AA310" s="1" t="s">
        <v>55</v>
      </c>
      <c r="AB310" s="3" t="s">
        <v>171</v>
      </c>
      <c r="AC310" s="2">
        <v>756.4</v>
      </c>
      <c r="AD310" s="2"/>
      <c r="AE310" s="2"/>
      <c r="AF310" s="2"/>
      <c r="AG310" s="2">
        <v>12</v>
      </c>
      <c r="AH310" s="2"/>
      <c r="AI310" s="2"/>
      <c r="AJ310" s="2"/>
      <c r="AK310" s="2"/>
      <c r="AL310" s="2">
        <v>901</v>
      </c>
      <c r="AN310" s="6" t="s">
        <v>172</v>
      </c>
      <c r="AO310" s="5" t="s">
        <v>173</v>
      </c>
    </row>
    <row r="311" spans="2:41" ht="90" x14ac:dyDescent="0.25">
      <c r="B311" s="8" t="s">
        <v>161</v>
      </c>
      <c r="C311" s="1" t="s">
        <v>162</v>
      </c>
      <c r="D311" s="1" t="s">
        <v>163</v>
      </c>
      <c r="E311" s="1" t="s">
        <v>164</v>
      </c>
      <c r="F311" s="5" t="s">
        <v>165</v>
      </c>
      <c r="G311" s="1">
        <v>2005</v>
      </c>
      <c r="I311" s="1">
        <v>2010</v>
      </c>
      <c r="J311" s="1" t="s">
        <v>48</v>
      </c>
      <c r="K311" s="1" t="s">
        <v>49</v>
      </c>
      <c r="L311" s="1" t="s">
        <v>115</v>
      </c>
      <c r="M311" s="1" t="s">
        <v>150</v>
      </c>
      <c r="N311" s="1" t="s">
        <v>51</v>
      </c>
      <c r="O311" s="1" t="s">
        <v>185</v>
      </c>
      <c r="P311" s="1">
        <v>30</v>
      </c>
      <c r="Q311" s="1" t="s">
        <v>159</v>
      </c>
      <c r="S311" s="1" t="s">
        <v>166</v>
      </c>
      <c r="T311" s="1" t="s">
        <v>88</v>
      </c>
      <c r="U311" s="1" t="s">
        <v>167</v>
      </c>
      <c r="V311" s="1" t="s">
        <v>168</v>
      </c>
      <c r="W311" s="1" t="s">
        <v>169</v>
      </c>
      <c r="Y311" s="1" t="s">
        <v>170</v>
      </c>
      <c r="Z311" s="1" t="s">
        <v>55</v>
      </c>
      <c r="AA311" s="1" t="s">
        <v>55</v>
      </c>
      <c r="AB311" s="3" t="s">
        <v>171</v>
      </c>
      <c r="AC311" s="2">
        <v>876.5</v>
      </c>
      <c r="AD311" s="2"/>
      <c r="AE311" s="2"/>
      <c r="AF311" s="2"/>
      <c r="AG311" s="2">
        <v>12</v>
      </c>
      <c r="AH311" s="2"/>
      <c r="AI311" s="2"/>
      <c r="AJ311" s="2"/>
      <c r="AK311" s="2"/>
      <c r="AL311" s="2">
        <v>1017</v>
      </c>
      <c r="AN311" s="6" t="s">
        <v>172</v>
      </c>
      <c r="AO311" s="5" t="s">
        <v>173</v>
      </c>
    </row>
    <row r="312" spans="2:41" ht="90" x14ac:dyDescent="0.25">
      <c r="B312" s="8" t="s">
        <v>161</v>
      </c>
      <c r="C312" s="1" t="s">
        <v>162</v>
      </c>
      <c r="D312" s="1" t="s">
        <v>163</v>
      </c>
      <c r="E312" s="1" t="s">
        <v>164</v>
      </c>
      <c r="F312" s="5" t="s">
        <v>165</v>
      </c>
      <c r="G312" s="1">
        <v>2005</v>
      </c>
      <c r="I312" s="1">
        <v>2010</v>
      </c>
      <c r="J312" s="1" t="s">
        <v>48</v>
      </c>
      <c r="K312" s="1" t="s">
        <v>49</v>
      </c>
      <c r="L312" s="1" t="s">
        <v>115</v>
      </c>
      <c r="M312" s="1" t="s">
        <v>151</v>
      </c>
      <c r="N312" s="1" t="s">
        <v>51</v>
      </c>
      <c r="O312" s="1" t="s">
        <v>185</v>
      </c>
      <c r="P312" s="1">
        <v>30</v>
      </c>
      <c r="Q312" s="1" t="s">
        <v>159</v>
      </c>
      <c r="S312" s="1" t="s">
        <v>166</v>
      </c>
      <c r="T312" s="1" t="s">
        <v>88</v>
      </c>
      <c r="U312" s="1" t="s">
        <v>167</v>
      </c>
      <c r="V312" s="1" t="s">
        <v>168</v>
      </c>
      <c r="W312" s="1" t="s">
        <v>169</v>
      </c>
      <c r="Y312" s="1" t="s">
        <v>170</v>
      </c>
      <c r="Z312" s="1" t="s">
        <v>55</v>
      </c>
      <c r="AA312" s="1" t="s">
        <v>55</v>
      </c>
      <c r="AB312" s="3" t="s">
        <v>171</v>
      </c>
      <c r="AC312" s="2">
        <v>772.5</v>
      </c>
      <c r="AD312" s="2"/>
      <c r="AE312" s="2"/>
      <c r="AF312" s="2"/>
      <c r="AG312" s="2">
        <v>11</v>
      </c>
      <c r="AH312" s="2"/>
      <c r="AI312" s="2"/>
      <c r="AJ312" s="2"/>
      <c r="AK312" s="2"/>
      <c r="AL312" s="2">
        <v>959</v>
      </c>
      <c r="AN312" s="6" t="s">
        <v>172</v>
      </c>
      <c r="AO312" s="5" t="s">
        <v>173</v>
      </c>
    </row>
    <row r="313" spans="2:41" ht="90" x14ac:dyDescent="0.25">
      <c r="B313" s="8" t="s">
        <v>161</v>
      </c>
      <c r="C313" s="1" t="s">
        <v>162</v>
      </c>
      <c r="D313" s="1" t="s">
        <v>163</v>
      </c>
      <c r="E313" s="1" t="s">
        <v>164</v>
      </c>
      <c r="F313" s="5" t="s">
        <v>165</v>
      </c>
      <c r="G313" s="1">
        <v>2005</v>
      </c>
      <c r="I313" s="1">
        <v>2010</v>
      </c>
      <c r="J313" s="1" t="s">
        <v>48</v>
      </c>
      <c r="K313" s="1" t="s">
        <v>49</v>
      </c>
      <c r="L313" s="1" t="s">
        <v>115</v>
      </c>
      <c r="M313" s="1" t="s">
        <v>152</v>
      </c>
      <c r="N313" s="1" t="s">
        <v>51</v>
      </c>
      <c r="O313" s="1" t="s">
        <v>185</v>
      </c>
      <c r="P313" s="1">
        <v>30</v>
      </c>
      <c r="Q313" s="1" t="s">
        <v>159</v>
      </c>
      <c r="S313" s="1" t="s">
        <v>166</v>
      </c>
      <c r="T313" s="1" t="s">
        <v>88</v>
      </c>
      <c r="U313" s="1" t="s">
        <v>167</v>
      </c>
      <c r="V313" s="1" t="s">
        <v>168</v>
      </c>
      <c r="W313" s="1" t="s">
        <v>169</v>
      </c>
      <c r="Y313" s="1" t="s">
        <v>170</v>
      </c>
      <c r="Z313" s="1" t="s">
        <v>55</v>
      </c>
      <c r="AA313" s="1" t="s">
        <v>55</v>
      </c>
      <c r="AB313" s="3" t="s">
        <v>171</v>
      </c>
      <c r="AC313" s="2">
        <v>752.8</v>
      </c>
      <c r="AD313" s="2"/>
      <c r="AE313" s="2"/>
      <c r="AF313" s="2"/>
      <c r="AG313" s="2">
        <v>12</v>
      </c>
      <c r="AH313" s="2"/>
      <c r="AI313" s="2"/>
      <c r="AJ313" s="2"/>
      <c r="AK313" s="2"/>
      <c r="AL313" s="2">
        <v>1119</v>
      </c>
      <c r="AN313" s="6" t="s">
        <v>172</v>
      </c>
      <c r="AO313" s="5" t="s">
        <v>173</v>
      </c>
    </row>
    <row r="314" spans="2:41" ht="90" x14ac:dyDescent="0.25">
      <c r="B314" s="8" t="s">
        <v>161</v>
      </c>
      <c r="C314" s="1" t="s">
        <v>162</v>
      </c>
      <c r="D314" s="1" t="s">
        <v>163</v>
      </c>
      <c r="E314" s="1" t="s">
        <v>164</v>
      </c>
      <c r="F314" s="5" t="s">
        <v>165</v>
      </c>
      <c r="G314" s="1">
        <v>2005</v>
      </c>
      <c r="I314" s="1">
        <v>2010</v>
      </c>
      <c r="J314" s="1" t="s">
        <v>48</v>
      </c>
      <c r="K314" s="1" t="s">
        <v>49</v>
      </c>
      <c r="L314" s="1" t="s">
        <v>115</v>
      </c>
      <c r="M314" s="1" t="s">
        <v>154</v>
      </c>
      <c r="N314" s="1" t="s">
        <v>51</v>
      </c>
      <c r="O314" s="1" t="s">
        <v>185</v>
      </c>
      <c r="P314" s="1">
        <v>30</v>
      </c>
      <c r="Q314" s="1" t="s">
        <v>159</v>
      </c>
      <c r="S314" s="1" t="s">
        <v>166</v>
      </c>
      <c r="T314" s="1" t="s">
        <v>88</v>
      </c>
      <c r="U314" s="1" t="s">
        <v>167</v>
      </c>
      <c r="V314" s="1" t="s">
        <v>168</v>
      </c>
      <c r="W314" s="1" t="s">
        <v>169</v>
      </c>
      <c r="Y314" s="1" t="s">
        <v>170</v>
      </c>
      <c r="Z314" s="1" t="s">
        <v>55</v>
      </c>
      <c r="AA314" s="1" t="s">
        <v>55</v>
      </c>
      <c r="AB314" s="3" t="s">
        <v>171</v>
      </c>
      <c r="AC314" s="2">
        <v>645</v>
      </c>
      <c r="AD314" s="2"/>
      <c r="AE314" s="2"/>
      <c r="AF314" s="2"/>
      <c r="AG314" s="2">
        <v>12</v>
      </c>
      <c r="AH314" s="2"/>
      <c r="AI314" s="2"/>
      <c r="AJ314" s="2"/>
      <c r="AK314" s="2"/>
      <c r="AL314" s="2">
        <v>755</v>
      </c>
      <c r="AN314" s="6" t="s">
        <v>172</v>
      </c>
      <c r="AO314" s="5" t="s">
        <v>173</v>
      </c>
    </row>
    <row r="315" spans="2:41" ht="90" x14ac:dyDescent="0.25">
      <c r="B315" s="8" t="s">
        <v>161</v>
      </c>
      <c r="C315" s="1" t="s">
        <v>162</v>
      </c>
      <c r="D315" s="1" t="s">
        <v>163</v>
      </c>
      <c r="E315" s="1" t="s">
        <v>164</v>
      </c>
      <c r="F315" s="5" t="s">
        <v>165</v>
      </c>
      <c r="G315" s="1">
        <v>2005</v>
      </c>
      <c r="I315" s="1">
        <v>2010</v>
      </c>
      <c r="J315" s="1" t="s">
        <v>48</v>
      </c>
      <c r="K315" s="1" t="s">
        <v>49</v>
      </c>
      <c r="L315" s="1" t="s">
        <v>115</v>
      </c>
      <c r="M315" s="1" t="s">
        <v>155</v>
      </c>
      <c r="N315" s="1" t="s">
        <v>51</v>
      </c>
      <c r="O315" s="1" t="s">
        <v>185</v>
      </c>
      <c r="P315" s="1">
        <v>30</v>
      </c>
      <c r="Q315" s="1" t="s">
        <v>159</v>
      </c>
      <c r="S315" s="1" t="s">
        <v>166</v>
      </c>
      <c r="T315" s="1" t="s">
        <v>88</v>
      </c>
      <c r="U315" s="1" t="s">
        <v>167</v>
      </c>
      <c r="V315" s="1" t="s">
        <v>168</v>
      </c>
      <c r="W315" s="1" t="s">
        <v>169</v>
      </c>
      <c r="Y315" s="1" t="s">
        <v>170</v>
      </c>
      <c r="Z315" s="1" t="s">
        <v>55</v>
      </c>
      <c r="AA315" s="1" t="s">
        <v>55</v>
      </c>
      <c r="AB315" s="3" t="s">
        <v>171</v>
      </c>
      <c r="AC315" s="2">
        <v>1011</v>
      </c>
      <c r="AD315" s="2"/>
      <c r="AE315" s="2"/>
      <c r="AF315" s="2"/>
      <c r="AG315" s="2">
        <v>8</v>
      </c>
      <c r="AH315" s="2"/>
      <c r="AI315" s="2"/>
      <c r="AJ315" s="2"/>
      <c r="AK315" s="2"/>
      <c r="AL315" s="2">
        <v>1312</v>
      </c>
      <c r="AN315" s="6" t="s">
        <v>172</v>
      </c>
      <c r="AO315" s="5" t="s">
        <v>173</v>
      </c>
    </row>
    <row r="316" spans="2:41" ht="90" x14ac:dyDescent="0.25">
      <c r="B316" s="8" t="s">
        <v>161</v>
      </c>
      <c r="C316" s="1" t="s">
        <v>162</v>
      </c>
      <c r="D316" s="1" t="s">
        <v>163</v>
      </c>
      <c r="E316" s="1" t="s">
        <v>164</v>
      </c>
      <c r="F316" s="5" t="s">
        <v>165</v>
      </c>
      <c r="G316" s="1">
        <v>2005</v>
      </c>
      <c r="I316" s="1">
        <v>2010</v>
      </c>
      <c r="J316" s="1" t="s">
        <v>48</v>
      </c>
      <c r="K316" s="1" t="s">
        <v>49</v>
      </c>
      <c r="L316" s="1" t="s">
        <v>115</v>
      </c>
      <c r="M316" s="1" t="s">
        <v>156</v>
      </c>
      <c r="N316" s="1" t="s">
        <v>51</v>
      </c>
      <c r="O316" s="1" t="s">
        <v>185</v>
      </c>
      <c r="P316" s="1">
        <v>30</v>
      </c>
      <c r="Q316" s="1" t="s">
        <v>159</v>
      </c>
      <c r="S316" s="1" t="s">
        <v>166</v>
      </c>
      <c r="T316" s="1" t="s">
        <v>88</v>
      </c>
      <c r="U316" s="1" t="s">
        <v>167</v>
      </c>
      <c r="V316" s="1" t="s">
        <v>168</v>
      </c>
      <c r="W316" s="1" t="s">
        <v>169</v>
      </c>
      <c r="Y316" s="1" t="s">
        <v>170</v>
      </c>
      <c r="Z316" s="1" t="s">
        <v>55</v>
      </c>
      <c r="AA316" s="1" t="s">
        <v>55</v>
      </c>
      <c r="AB316" s="3" t="s">
        <v>171</v>
      </c>
      <c r="AC316" s="2">
        <v>555.20000000000005</v>
      </c>
      <c r="AD316" s="2"/>
      <c r="AE316" s="2"/>
      <c r="AF316" s="2"/>
      <c r="AG316" s="2">
        <v>12</v>
      </c>
      <c r="AH316" s="2"/>
      <c r="AI316" s="2"/>
      <c r="AJ316" s="2"/>
      <c r="AK316" s="2"/>
      <c r="AL316" s="2">
        <v>821</v>
      </c>
      <c r="AN316" s="6" t="s">
        <v>172</v>
      </c>
      <c r="AO316" s="5" t="s">
        <v>173</v>
      </c>
    </row>
    <row r="317" spans="2:41" ht="90" x14ac:dyDescent="0.25">
      <c r="B317" s="8" t="s">
        <v>161</v>
      </c>
      <c r="C317" s="1" t="s">
        <v>162</v>
      </c>
      <c r="D317" s="1" t="s">
        <v>163</v>
      </c>
      <c r="E317" s="1" t="s">
        <v>164</v>
      </c>
      <c r="F317" s="5" t="s">
        <v>165</v>
      </c>
      <c r="G317" s="1">
        <v>2005</v>
      </c>
      <c r="I317" s="1">
        <v>2010</v>
      </c>
      <c r="J317" s="1" t="s">
        <v>48</v>
      </c>
      <c r="K317" s="1" t="s">
        <v>49</v>
      </c>
      <c r="L317" s="1" t="s">
        <v>115</v>
      </c>
      <c r="M317" s="1" t="s">
        <v>157</v>
      </c>
      <c r="N317" s="1" t="s">
        <v>51</v>
      </c>
      <c r="O317" s="1" t="s">
        <v>185</v>
      </c>
      <c r="P317" s="1">
        <v>30</v>
      </c>
      <c r="Q317" s="1" t="s">
        <v>159</v>
      </c>
      <c r="S317" s="1" t="s">
        <v>166</v>
      </c>
      <c r="T317" s="1" t="s">
        <v>88</v>
      </c>
      <c r="U317" s="1" t="s">
        <v>167</v>
      </c>
      <c r="V317" s="1" t="s">
        <v>168</v>
      </c>
      <c r="W317" s="1" t="s">
        <v>169</v>
      </c>
      <c r="Y317" s="1" t="s">
        <v>170</v>
      </c>
      <c r="Z317" s="1" t="s">
        <v>55</v>
      </c>
      <c r="AA317" s="1" t="s">
        <v>55</v>
      </c>
      <c r="AB317" s="3" t="s">
        <v>171</v>
      </c>
      <c r="AC317" s="2">
        <v>1043.0999999999999</v>
      </c>
      <c r="AD317" s="2"/>
      <c r="AE317" s="2"/>
      <c r="AF317" s="2"/>
      <c r="AG317" s="2">
        <v>12</v>
      </c>
      <c r="AH317" s="2"/>
      <c r="AI317" s="2"/>
      <c r="AJ317" s="2"/>
      <c r="AK317" s="2"/>
      <c r="AL317" s="2">
        <v>1229</v>
      </c>
      <c r="AN317" s="6" t="s">
        <v>172</v>
      </c>
      <c r="AO317" s="5" t="s">
        <v>173</v>
      </c>
    </row>
    <row r="318" spans="2:41" ht="90" x14ac:dyDescent="0.25">
      <c r="B318" s="8" t="s">
        <v>161</v>
      </c>
      <c r="C318" s="1" t="s">
        <v>162</v>
      </c>
      <c r="D318" s="1" t="s">
        <v>163</v>
      </c>
      <c r="E318" s="1" t="s">
        <v>164</v>
      </c>
      <c r="F318" s="5" t="s">
        <v>165</v>
      </c>
      <c r="G318" s="1">
        <v>2005</v>
      </c>
      <c r="I318" s="1">
        <v>2010</v>
      </c>
      <c r="J318" s="1" t="s">
        <v>48</v>
      </c>
      <c r="K318" s="1" t="s">
        <v>49</v>
      </c>
      <c r="L318" s="1" t="s">
        <v>115</v>
      </c>
      <c r="M318" s="1" t="s">
        <v>158</v>
      </c>
      <c r="N318" s="1" t="s">
        <v>51</v>
      </c>
      <c r="O318" s="1" t="s">
        <v>185</v>
      </c>
      <c r="P318" s="1">
        <v>30</v>
      </c>
      <c r="Q318" s="1" t="s">
        <v>159</v>
      </c>
      <c r="S318" s="1" t="s">
        <v>166</v>
      </c>
      <c r="T318" s="1" t="s">
        <v>88</v>
      </c>
      <c r="U318" s="1" t="s">
        <v>167</v>
      </c>
      <c r="V318" s="1" t="s">
        <v>168</v>
      </c>
      <c r="W318" s="1" t="s">
        <v>169</v>
      </c>
      <c r="Y318" s="1" t="s">
        <v>170</v>
      </c>
      <c r="Z318" s="1" t="s">
        <v>55</v>
      </c>
      <c r="AA318" s="1" t="s">
        <v>55</v>
      </c>
      <c r="AB318" s="3" t="s">
        <v>171</v>
      </c>
      <c r="AC318" s="2">
        <v>821.8</v>
      </c>
      <c r="AD318" s="2"/>
      <c r="AE318" s="2"/>
      <c r="AF318" s="2"/>
      <c r="AG318" s="2">
        <v>12</v>
      </c>
      <c r="AH318" s="2"/>
      <c r="AI318" s="2"/>
      <c r="AJ318" s="2"/>
      <c r="AK318" s="2"/>
      <c r="AL318" s="2">
        <v>1007</v>
      </c>
      <c r="AN318" s="6" t="s">
        <v>172</v>
      </c>
      <c r="AO318" s="5" t="s">
        <v>173</v>
      </c>
    </row>
    <row r="319" spans="2:41" ht="75" x14ac:dyDescent="0.25">
      <c r="B319" s="8" t="s">
        <v>187</v>
      </c>
      <c r="C319" s="1" t="s">
        <v>188</v>
      </c>
      <c r="D319" s="1" t="s">
        <v>189</v>
      </c>
      <c r="E319" s="1" t="s">
        <v>190</v>
      </c>
      <c r="F319" s="5" t="s">
        <v>191</v>
      </c>
      <c r="I319" s="1">
        <v>2012</v>
      </c>
      <c r="J319" s="1" t="s">
        <v>48</v>
      </c>
      <c r="K319" s="1" t="s">
        <v>49</v>
      </c>
      <c r="L319" s="1" t="s">
        <v>49</v>
      </c>
      <c r="M319" s="1" t="s">
        <v>87</v>
      </c>
      <c r="N319" s="1" t="s">
        <v>51</v>
      </c>
      <c r="O319" s="1" t="s">
        <v>52</v>
      </c>
      <c r="P319" s="1">
        <v>28</v>
      </c>
      <c r="Q319" s="1" t="s">
        <v>53</v>
      </c>
      <c r="S319" s="1" t="s">
        <v>192</v>
      </c>
      <c r="T319" s="1" t="s">
        <v>88</v>
      </c>
      <c r="V319" s="1" t="s">
        <v>193</v>
      </c>
      <c r="W319" s="1" t="s">
        <v>194</v>
      </c>
      <c r="Y319" s="1" t="s">
        <v>110</v>
      </c>
      <c r="Z319" s="1" t="s">
        <v>111</v>
      </c>
      <c r="AA319" s="1" t="s">
        <v>56</v>
      </c>
      <c r="AB319" s="3" t="s">
        <v>195</v>
      </c>
      <c r="AC319" s="2">
        <v>856</v>
      </c>
      <c r="AD319" s="2">
        <v>866</v>
      </c>
      <c r="AE319" s="2">
        <v>34.4</v>
      </c>
      <c r="AF319" s="2">
        <f>Table1[[#This Row],[SE]]*SQRT(Table1[[#This Row],[N]])</f>
        <v>185.24966936542691</v>
      </c>
      <c r="AG319" s="2">
        <v>29</v>
      </c>
      <c r="AH319" s="2">
        <v>0.217</v>
      </c>
      <c r="AI319" s="2"/>
      <c r="AJ319" s="2"/>
      <c r="AK319" s="2">
        <v>272</v>
      </c>
      <c r="AL319" s="2">
        <v>1180</v>
      </c>
      <c r="AM319" s="1" t="s">
        <v>196</v>
      </c>
      <c r="AN319" s="6" t="s">
        <v>197</v>
      </c>
      <c r="AO319" s="9" t="s">
        <v>198</v>
      </c>
    </row>
    <row r="320" spans="2:41" ht="75" x14ac:dyDescent="0.25">
      <c r="B320" s="8" t="s">
        <v>187</v>
      </c>
      <c r="C320" s="1" t="s">
        <v>188</v>
      </c>
      <c r="D320" s="1" t="s">
        <v>189</v>
      </c>
      <c r="E320" s="1" t="s">
        <v>190</v>
      </c>
      <c r="F320" s="5" t="s">
        <v>191</v>
      </c>
      <c r="I320" s="1">
        <v>2012</v>
      </c>
      <c r="J320" s="1" t="s">
        <v>48</v>
      </c>
      <c r="K320" s="1" t="s">
        <v>49</v>
      </c>
      <c r="L320" s="1" t="s">
        <v>49</v>
      </c>
      <c r="M320" s="1" t="s">
        <v>87</v>
      </c>
      <c r="N320" s="1" t="s">
        <v>94</v>
      </c>
      <c r="O320" s="1" t="s">
        <v>52</v>
      </c>
      <c r="P320" s="1">
        <v>28</v>
      </c>
      <c r="Q320" s="1" t="s">
        <v>53</v>
      </c>
      <c r="S320" s="1" t="s">
        <v>192</v>
      </c>
      <c r="T320" s="1" t="s">
        <v>88</v>
      </c>
      <c r="V320" s="1" t="s">
        <v>193</v>
      </c>
      <c r="W320" s="1" t="s">
        <v>194</v>
      </c>
      <c r="Y320" s="1" t="s">
        <v>110</v>
      </c>
      <c r="Z320" s="1" t="s">
        <v>111</v>
      </c>
      <c r="AA320" s="1" t="s">
        <v>56</v>
      </c>
      <c r="AB320" s="3" t="s">
        <v>195</v>
      </c>
      <c r="AC320" s="2">
        <v>894</v>
      </c>
      <c r="AD320" s="2">
        <v>901</v>
      </c>
      <c r="AE320" s="2">
        <v>20.100000000000001</v>
      </c>
      <c r="AF320" s="2">
        <f>Table1[[#This Row],[SE]]*SQRT(Table1[[#This Row],[N]])</f>
        <v>113.70277041479686</v>
      </c>
      <c r="AG320" s="2">
        <v>32</v>
      </c>
      <c r="AH320" s="2">
        <v>0.127</v>
      </c>
      <c r="AI320" s="2"/>
      <c r="AJ320" s="2"/>
      <c r="AK320" s="2">
        <v>706</v>
      </c>
      <c r="AL320" s="2">
        <v>1140</v>
      </c>
      <c r="AM320" s="1" t="s">
        <v>196</v>
      </c>
      <c r="AN320" s="6" t="s">
        <v>197</v>
      </c>
      <c r="AO320" s="9" t="s">
        <v>198</v>
      </c>
    </row>
    <row r="321" spans="2:41" ht="75" x14ac:dyDescent="0.25">
      <c r="B321" s="8" t="s">
        <v>187</v>
      </c>
      <c r="C321" s="1" t="s">
        <v>188</v>
      </c>
      <c r="D321" s="1" t="s">
        <v>189</v>
      </c>
      <c r="E321" s="1" t="s">
        <v>190</v>
      </c>
      <c r="F321" s="5" t="s">
        <v>191</v>
      </c>
      <c r="I321" s="1">
        <v>2012</v>
      </c>
      <c r="J321" s="1" t="s">
        <v>48</v>
      </c>
      <c r="K321" s="1" t="s">
        <v>49</v>
      </c>
      <c r="L321" s="1" t="s">
        <v>49</v>
      </c>
      <c r="M321" s="1" t="s">
        <v>96</v>
      </c>
      <c r="N321" s="1" t="s">
        <v>51</v>
      </c>
      <c r="O321" s="1" t="s">
        <v>52</v>
      </c>
      <c r="P321" s="1">
        <v>28</v>
      </c>
      <c r="Q321" s="1" t="s">
        <v>53</v>
      </c>
      <c r="S321" s="1" t="s">
        <v>192</v>
      </c>
      <c r="T321" s="1" t="s">
        <v>88</v>
      </c>
      <c r="V321" s="1" t="s">
        <v>193</v>
      </c>
      <c r="W321" s="1" t="s">
        <v>194</v>
      </c>
      <c r="Y321" s="1" t="s">
        <v>110</v>
      </c>
      <c r="Z321" s="1" t="s">
        <v>111</v>
      </c>
      <c r="AA321" s="1" t="s">
        <v>56</v>
      </c>
      <c r="AB321" s="3" t="s">
        <v>195</v>
      </c>
      <c r="AC321" s="2">
        <v>580</v>
      </c>
      <c r="AD321" s="2">
        <v>650</v>
      </c>
      <c r="AE321" s="2">
        <v>38.9</v>
      </c>
      <c r="AF321" s="2">
        <f>Table1[[#This Row],[SE]]*SQRT(Table1[[#This Row],[N]])</f>
        <v>209.4829109975322</v>
      </c>
      <c r="AG321" s="2">
        <v>29</v>
      </c>
      <c r="AH321" s="2">
        <v>0.38</v>
      </c>
      <c r="AI321" s="2"/>
      <c r="AJ321" s="2"/>
      <c r="AK321" s="2">
        <v>260</v>
      </c>
      <c r="AL321" s="2">
        <v>917</v>
      </c>
      <c r="AM321" s="1" t="s">
        <v>196</v>
      </c>
      <c r="AN321" s="6" t="s">
        <v>197</v>
      </c>
      <c r="AO321" s="9" t="s">
        <v>198</v>
      </c>
    </row>
    <row r="322" spans="2:41" ht="75" x14ac:dyDescent="0.25">
      <c r="B322" s="8" t="s">
        <v>187</v>
      </c>
      <c r="C322" s="1" t="s">
        <v>188</v>
      </c>
      <c r="D322" s="1" t="s">
        <v>189</v>
      </c>
      <c r="E322" s="1" t="s">
        <v>190</v>
      </c>
      <c r="F322" s="5" t="s">
        <v>191</v>
      </c>
      <c r="I322" s="1">
        <v>2012</v>
      </c>
      <c r="J322" s="1" t="s">
        <v>48</v>
      </c>
      <c r="K322" s="1" t="s">
        <v>49</v>
      </c>
      <c r="L322" s="1" t="s">
        <v>49</v>
      </c>
      <c r="M322" s="1" t="s">
        <v>96</v>
      </c>
      <c r="N322" s="1" t="s">
        <v>94</v>
      </c>
      <c r="O322" s="1" t="s">
        <v>52</v>
      </c>
      <c r="P322" s="1">
        <v>28</v>
      </c>
      <c r="Q322" s="1" t="s">
        <v>53</v>
      </c>
      <c r="S322" s="1" t="s">
        <v>192</v>
      </c>
      <c r="T322" s="1" t="s">
        <v>88</v>
      </c>
      <c r="V322" s="1" t="s">
        <v>193</v>
      </c>
      <c r="W322" s="1" t="s">
        <v>194</v>
      </c>
      <c r="Y322" s="1" t="s">
        <v>110</v>
      </c>
      <c r="Z322" s="1" t="s">
        <v>111</v>
      </c>
      <c r="AA322" s="1" t="s">
        <v>56</v>
      </c>
      <c r="AB322" s="3" t="s">
        <v>195</v>
      </c>
      <c r="AC322" s="2">
        <v>641</v>
      </c>
      <c r="AD322" s="2">
        <v>698</v>
      </c>
      <c r="AE322" s="2">
        <v>33.200000000000003</v>
      </c>
      <c r="AF322" s="2">
        <f>Table1[[#This Row],[SE]]*SQRT(Table1[[#This Row],[N]])</f>
        <v>169.28744785128046</v>
      </c>
      <c r="AG322" s="2">
        <v>26</v>
      </c>
      <c r="AH322" s="2">
        <v>0.27900000000000003</v>
      </c>
      <c r="AI322" s="2"/>
      <c r="AJ322" s="2"/>
      <c r="AK322" s="2">
        <v>238</v>
      </c>
      <c r="AL322" s="2">
        <v>904</v>
      </c>
      <c r="AM322" s="1" t="s">
        <v>196</v>
      </c>
      <c r="AN322" s="6" t="s">
        <v>197</v>
      </c>
      <c r="AO322" s="9" t="s">
        <v>198</v>
      </c>
    </row>
    <row r="323" spans="2:41" ht="75" x14ac:dyDescent="0.25">
      <c r="B323" s="8" t="s">
        <v>187</v>
      </c>
      <c r="C323" s="1" t="s">
        <v>188</v>
      </c>
      <c r="D323" s="1" t="s">
        <v>189</v>
      </c>
      <c r="E323" s="1" t="s">
        <v>190</v>
      </c>
      <c r="F323" s="5" t="s">
        <v>191</v>
      </c>
      <c r="I323" s="1">
        <v>2012</v>
      </c>
      <c r="J323" s="1" t="s">
        <v>48</v>
      </c>
      <c r="K323" s="1" t="s">
        <v>49</v>
      </c>
      <c r="L323" s="1" t="s">
        <v>49</v>
      </c>
      <c r="M323" s="1" t="s">
        <v>199</v>
      </c>
      <c r="N323" s="1" t="s">
        <v>51</v>
      </c>
      <c r="O323" s="1" t="s">
        <v>52</v>
      </c>
      <c r="P323" s="1">
        <v>28</v>
      </c>
      <c r="Q323" s="1" t="s">
        <v>53</v>
      </c>
      <c r="S323" s="1" t="s">
        <v>192</v>
      </c>
      <c r="T323" s="1" t="s">
        <v>88</v>
      </c>
      <c r="V323" s="1" t="s">
        <v>193</v>
      </c>
      <c r="W323" s="1" t="s">
        <v>194</v>
      </c>
      <c r="Y323" s="1" t="s">
        <v>110</v>
      </c>
      <c r="Z323" s="1" t="s">
        <v>111</v>
      </c>
      <c r="AA323" s="1" t="s">
        <v>56</v>
      </c>
      <c r="AB323" s="3" t="s">
        <v>195</v>
      </c>
      <c r="AC323" s="2">
        <v>787</v>
      </c>
      <c r="AD323" s="2">
        <v>780</v>
      </c>
      <c r="AE323" s="2">
        <v>28.1</v>
      </c>
      <c r="AF323" s="2">
        <f>Table1[[#This Row],[SE]]*SQRT(Table1[[#This Row],[N]])</f>
        <v>158.95760441073591</v>
      </c>
      <c r="AG323" s="2">
        <v>32</v>
      </c>
      <c r="AH323" s="2">
        <v>0.20200000000000001</v>
      </c>
      <c r="AI323" s="2"/>
      <c r="AJ323" s="2"/>
      <c r="AK323">
        <v>483</v>
      </c>
      <c r="AL323">
        <v>1099</v>
      </c>
      <c r="AM323" s="1" t="s">
        <v>196</v>
      </c>
      <c r="AN323" s="6" t="s">
        <v>197</v>
      </c>
      <c r="AO323" s="9" t="s">
        <v>198</v>
      </c>
    </row>
    <row r="324" spans="2:41" ht="75" x14ac:dyDescent="0.25">
      <c r="B324" s="8" t="s">
        <v>187</v>
      </c>
      <c r="C324" s="1" t="s">
        <v>188</v>
      </c>
      <c r="D324" s="1" t="s">
        <v>189</v>
      </c>
      <c r="E324" s="1" t="s">
        <v>190</v>
      </c>
      <c r="F324" s="5" t="s">
        <v>191</v>
      </c>
      <c r="I324" s="1">
        <v>2012</v>
      </c>
      <c r="J324" s="1" t="s">
        <v>48</v>
      </c>
      <c r="K324" s="1" t="s">
        <v>49</v>
      </c>
      <c r="L324" s="1" t="s">
        <v>49</v>
      </c>
      <c r="M324" s="1" t="s">
        <v>199</v>
      </c>
      <c r="N324" s="1" t="s">
        <v>94</v>
      </c>
      <c r="O324" s="1" t="s">
        <v>52</v>
      </c>
      <c r="P324" s="1">
        <v>28</v>
      </c>
      <c r="Q324" s="1" t="s">
        <v>53</v>
      </c>
      <c r="S324" s="1" t="s">
        <v>192</v>
      </c>
      <c r="T324" s="1" t="s">
        <v>88</v>
      </c>
      <c r="V324" s="1" t="s">
        <v>193</v>
      </c>
      <c r="W324" s="1" t="s">
        <v>194</v>
      </c>
      <c r="Y324" s="1" t="s">
        <v>110</v>
      </c>
      <c r="Z324" s="1" t="s">
        <v>111</v>
      </c>
      <c r="AA324" s="1" t="s">
        <v>56</v>
      </c>
      <c r="AB324" s="3" t="s">
        <v>195</v>
      </c>
      <c r="AC324" s="2">
        <v>878</v>
      </c>
      <c r="AD324" s="2">
        <v>879</v>
      </c>
      <c r="AE324" s="2">
        <v>23.2</v>
      </c>
      <c r="AF324" s="2">
        <f>Table1[[#This Row],[SE]]*SQRT(Table1[[#This Row],[N]])</f>
        <v>131.23901858822322</v>
      </c>
      <c r="AG324" s="2">
        <v>32</v>
      </c>
      <c r="AH324" s="2">
        <v>0.15</v>
      </c>
      <c r="AI324" s="2"/>
      <c r="AJ324" s="2"/>
      <c r="AK324">
        <v>534</v>
      </c>
      <c r="AL324">
        <v>1102</v>
      </c>
      <c r="AM324" s="1" t="s">
        <v>196</v>
      </c>
      <c r="AN324" s="6" t="s">
        <v>197</v>
      </c>
      <c r="AO324" s="9" t="s">
        <v>198</v>
      </c>
    </row>
    <row r="325" spans="2:41" ht="75" x14ac:dyDescent="0.25">
      <c r="B325" s="8" t="s">
        <v>187</v>
      </c>
      <c r="C325" s="1" t="s">
        <v>188</v>
      </c>
      <c r="D325" s="1" t="s">
        <v>189</v>
      </c>
      <c r="E325" s="1" t="s">
        <v>190</v>
      </c>
      <c r="F325" s="5" t="s">
        <v>191</v>
      </c>
      <c r="I325" s="1">
        <v>2012</v>
      </c>
      <c r="J325" s="1" t="s">
        <v>48</v>
      </c>
      <c r="K325" s="1" t="s">
        <v>49</v>
      </c>
      <c r="L325" s="1" t="s">
        <v>49</v>
      </c>
      <c r="M325" s="1" t="s">
        <v>200</v>
      </c>
      <c r="N325" s="1" t="s">
        <v>51</v>
      </c>
      <c r="O325" s="1" t="s">
        <v>52</v>
      </c>
      <c r="P325" s="1">
        <v>28</v>
      </c>
      <c r="Q325" s="1" t="s">
        <v>53</v>
      </c>
      <c r="S325" s="1" t="s">
        <v>192</v>
      </c>
      <c r="T325" s="1" t="s">
        <v>88</v>
      </c>
      <c r="V325" s="1" t="s">
        <v>193</v>
      </c>
      <c r="W325" s="1" t="s">
        <v>194</v>
      </c>
      <c r="Y325" s="1" t="s">
        <v>110</v>
      </c>
      <c r="Z325" s="1" t="s">
        <v>111</v>
      </c>
      <c r="AA325" s="1" t="s">
        <v>56</v>
      </c>
      <c r="AB325" s="3" t="s">
        <v>195</v>
      </c>
      <c r="AC325" s="2">
        <v>631</v>
      </c>
      <c r="AD325" s="2">
        <v>654</v>
      </c>
      <c r="AE325" s="2">
        <v>23</v>
      </c>
      <c r="AF325" s="2">
        <f>Table1[[#This Row],[SE]]*SQRT(Table1[[#This Row],[N]])</f>
        <v>130.10764773832474</v>
      </c>
      <c r="AG325" s="2">
        <v>32</v>
      </c>
      <c r="AH325" s="2">
        <v>0.20599999999999999</v>
      </c>
      <c r="AI325" s="2"/>
      <c r="AJ325" s="2"/>
      <c r="AK325">
        <v>357</v>
      </c>
      <c r="AL325">
        <v>806</v>
      </c>
      <c r="AM325" s="1" t="s">
        <v>196</v>
      </c>
      <c r="AN325" s="6" t="s">
        <v>197</v>
      </c>
      <c r="AO325" s="9" t="s">
        <v>198</v>
      </c>
    </row>
    <row r="326" spans="2:41" ht="75" x14ac:dyDescent="0.25">
      <c r="B326" s="8" t="s">
        <v>187</v>
      </c>
      <c r="C326" s="1" t="s">
        <v>188</v>
      </c>
      <c r="D326" s="1" t="s">
        <v>189</v>
      </c>
      <c r="E326" s="1" t="s">
        <v>190</v>
      </c>
      <c r="F326" s="5" t="s">
        <v>191</v>
      </c>
      <c r="I326" s="1">
        <v>2012</v>
      </c>
      <c r="J326" s="1" t="s">
        <v>48</v>
      </c>
      <c r="K326" s="1" t="s">
        <v>49</v>
      </c>
      <c r="L326" s="1" t="s">
        <v>49</v>
      </c>
      <c r="M326" s="1" t="s">
        <v>200</v>
      </c>
      <c r="N326" s="1" t="s">
        <v>94</v>
      </c>
      <c r="O326" s="1" t="s">
        <v>52</v>
      </c>
      <c r="P326" s="1">
        <v>28</v>
      </c>
      <c r="Q326" s="1" t="s">
        <v>53</v>
      </c>
      <c r="S326" s="1" t="s">
        <v>192</v>
      </c>
      <c r="T326" s="1" t="s">
        <v>88</v>
      </c>
      <c r="V326" s="1" t="s">
        <v>193</v>
      </c>
      <c r="W326" s="1" t="s">
        <v>194</v>
      </c>
      <c r="Y326" s="1" t="s">
        <v>110</v>
      </c>
      <c r="Z326" s="1" t="s">
        <v>111</v>
      </c>
      <c r="AA326" s="1" t="s">
        <v>56</v>
      </c>
      <c r="AB326" s="3" t="s">
        <v>195</v>
      </c>
      <c r="AC326" s="2">
        <v>613</v>
      </c>
      <c r="AD326" s="2">
        <v>623</v>
      </c>
      <c r="AE326" s="2">
        <v>23.7</v>
      </c>
      <c r="AF326" s="2">
        <f>Table1[[#This Row],[SE]]*SQRT(Table1[[#This Row],[N]])</f>
        <v>129.81024612872437</v>
      </c>
      <c r="AG326" s="2">
        <v>30</v>
      </c>
      <c r="AH326" s="2">
        <v>0.21199999999999999</v>
      </c>
      <c r="AI326" s="2"/>
      <c r="AJ326" s="2"/>
      <c r="AK326">
        <v>252</v>
      </c>
      <c r="AL326">
        <v>861</v>
      </c>
      <c r="AM326" s="1" t="s">
        <v>196</v>
      </c>
      <c r="AN326" s="6" t="s">
        <v>197</v>
      </c>
      <c r="AO326" s="9" t="s">
        <v>198</v>
      </c>
    </row>
    <row r="327" spans="2:41" ht="75" x14ac:dyDescent="0.25">
      <c r="B327" s="8" t="s">
        <v>187</v>
      </c>
      <c r="C327" s="1" t="s">
        <v>188</v>
      </c>
      <c r="D327" s="1" t="s">
        <v>189</v>
      </c>
      <c r="E327" s="1" t="s">
        <v>190</v>
      </c>
      <c r="F327" s="5" t="s">
        <v>191</v>
      </c>
      <c r="I327" s="1">
        <v>2012</v>
      </c>
      <c r="J327" s="1" t="s">
        <v>48</v>
      </c>
      <c r="K327" s="1" t="s">
        <v>49</v>
      </c>
      <c r="L327" s="1" t="s">
        <v>49</v>
      </c>
      <c r="M327" s="1" t="s">
        <v>201</v>
      </c>
      <c r="N327" s="1" t="s">
        <v>51</v>
      </c>
      <c r="O327" s="1" t="s">
        <v>52</v>
      </c>
      <c r="P327" s="1">
        <v>28</v>
      </c>
      <c r="Q327" s="1" t="s">
        <v>53</v>
      </c>
      <c r="S327" s="1" t="s">
        <v>192</v>
      </c>
      <c r="T327" s="1" t="s">
        <v>88</v>
      </c>
      <c r="V327" s="1" t="s">
        <v>193</v>
      </c>
      <c r="W327" s="1" t="s">
        <v>194</v>
      </c>
      <c r="Y327" s="1" t="s">
        <v>110</v>
      </c>
      <c r="Z327" s="1" t="s">
        <v>111</v>
      </c>
      <c r="AA327" s="1" t="s">
        <v>56</v>
      </c>
      <c r="AB327" s="3" t="s">
        <v>195</v>
      </c>
      <c r="AC327" s="2">
        <v>734</v>
      </c>
      <c r="AD327" s="2">
        <v>771</v>
      </c>
      <c r="AE327" s="2">
        <v>27.3</v>
      </c>
      <c r="AF327" s="2">
        <f>Table1[[#This Row],[SE]]*SQRT(Table1[[#This Row],[N]])</f>
        <v>154.43212101114199</v>
      </c>
      <c r="AG327" s="2">
        <v>32</v>
      </c>
      <c r="AH327" s="2">
        <v>0.21</v>
      </c>
      <c r="AI327" s="2"/>
      <c r="AJ327" s="2"/>
      <c r="AK327">
        <v>301</v>
      </c>
      <c r="AL327">
        <v>930</v>
      </c>
      <c r="AM327" s="1" t="s">
        <v>196</v>
      </c>
      <c r="AN327" s="6" t="s">
        <v>197</v>
      </c>
      <c r="AO327" s="9" t="s">
        <v>198</v>
      </c>
    </row>
    <row r="328" spans="2:41" ht="75" x14ac:dyDescent="0.25">
      <c r="B328" s="8" t="s">
        <v>187</v>
      </c>
      <c r="C328" s="1" t="s">
        <v>188</v>
      </c>
      <c r="D328" s="1" t="s">
        <v>189</v>
      </c>
      <c r="E328" s="1" t="s">
        <v>190</v>
      </c>
      <c r="F328" s="5" t="s">
        <v>191</v>
      </c>
      <c r="I328" s="1">
        <v>2012</v>
      </c>
      <c r="J328" s="1" t="s">
        <v>48</v>
      </c>
      <c r="K328" s="1" t="s">
        <v>49</v>
      </c>
      <c r="L328" s="1" t="s">
        <v>49</v>
      </c>
      <c r="M328" s="1" t="s">
        <v>201</v>
      </c>
      <c r="N328" s="1" t="s">
        <v>94</v>
      </c>
      <c r="O328" s="1" t="s">
        <v>52</v>
      </c>
      <c r="P328" s="1">
        <v>28</v>
      </c>
      <c r="Q328" s="1" t="s">
        <v>53</v>
      </c>
      <c r="S328" s="1" t="s">
        <v>192</v>
      </c>
      <c r="T328" s="1" t="s">
        <v>88</v>
      </c>
      <c r="V328" s="1" t="s">
        <v>193</v>
      </c>
      <c r="W328" s="1" t="s">
        <v>194</v>
      </c>
      <c r="Y328" s="1" t="s">
        <v>110</v>
      </c>
      <c r="Z328" s="1" t="s">
        <v>111</v>
      </c>
      <c r="AA328" s="1" t="s">
        <v>56</v>
      </c>
      <c r="AB328" s="3" t="s">
        <v>195</v>
      </c>
      <c r="AC328" s="2">
        <v>664</v>
      </c>
      <c r="AD328" s="2">
        <v>710</v>
      </c>
      <c r="AE328" s="2">
        <v>35.700000000000003</v>
      </c>
      <c r="AF328" s="2">
        <f>Table1[[#This Row],[SE]]*SQRT(Table1[[#This Row],[N]])</f>
        <v>201.949696706878</v>
      </c>
      <c r="AG328" s="2">
        <v>32</v>
      </c>
      <c r="AH328" s="2">
        <v>0.30399999999999999</v>
      </c>
      <c r="AI328" s="2"/>
      <c r="AJ328" s="2"/>
      <c r="AK328">
        <v>232</v>
      </c>
      <c r="AL328">
        <v>975</v>
      </c>
      <c r="AM328" s="1" t="s">
        <v>196</v>
      </c>
      <c r="AN328" s="6" t="s">
        <v>197</v>
      </c>
      <c r="AO328" s="9" t="s">
        <v>198</v>
      </c>
    </row>
    <row r="329" spans="2:41" ht="75" x14ac:dyDescent="0.25">
      <c r="B329" s="8" t="s">
        <v>187</v>
      </c>
      <c r="C329" s="1" t="s">
        <v>188</v>
      </c>
      <c r="D329" s="1" t="s">
        <v>189</v>
      </c>
      <c r="E329" s="1" t="s">
        <v>190</v>
      </c>
      <c r="F329" s="5" t="s">
        <v>191</v>
      </c>
      <c r="I329" s="1">
        <v>2012</v>
      </c>
      <c r="J329" s="1" t="s">
        <v>48</v>
      </c>
      <c r="K329" s="1" t="s">
        <v>49</v>
      </c>
      <c r="L329" s="1" t="s">
        <v>49</v>
      </c>
      <c r="M329" s="1" t="s">
        <v>202</v>
      </c>
      <c r="N329" s="1" t="s">
        <v>51</v>
      </c>
      <c r="O329" s="1" t="s">
        <v>52</v>
      </c>
      <c r="P329" s="1">
        <v>28</v>
      </c>
      <c r="Q329" s="1" t="s">
        <v>53</v>
      </c>
      <c r="S329" s="1" t="s">
        <v>192</v>
      </c>
      <c r="T329" s="1" t="s">
        <v>88</v>
      </c>
      <c r="V329" s="1" t="s">
        <v>193</v>
      </c>
      <c r="W329" s="1" t="s">
        <v>194</v>
      </c>
      <c r="Y329" s="1" t="s">
        <v>110</v>
      </c>
      <c r="Z329" s="1" t="s">
        <v>111</v>
      </c>
      <c r="AA329" s="1" t="s">
        <v>56</v>
      </c>
      <c r="AB329" s="3" t="s">
        <v>195</v>
      </c>
      <c r="AC329" s="2">
        <v>580</v>
      </c>
      <c r="AD329" s="2">
        <v>604</v>
      </c>
      <c r="AE329" s="2">
        <v>24.3</v>
      </c>
      <c r="AF329" s="2">
        <f>Table1[[#This Row],[SE]]*SQRT(Table1[[#This Row],[N]])</f>
        <v>137.46155826266485</v>
      </c>
      <c r="AG329" s="2">
        <v>32</v>
      </c>
      <c r="AH329" s="2">
        <v>0.23699999999999999</v>
      </c>
      <c r="AI329" s="2"/>
      <c r="AJ329" s="2"/>
      <c r="AK329">
        <v>217</v>
      </c>
      <c r="AL329">
        <v>877</v>
      </c>
      <c r="AM329" s="1" t="s">
        <v>196</v>
      </c>
      <c r="AN329" s="6" t="s">
        <v>197</v>
      </c>
      <c r="AO329" s="9" t="s">
        <v>198</v>
      </c>
    </row>
    <row r="330" spans="2:41" ht="75" x14ac:dyDescent="0.25">
      <c r="B330" s="8" t="s">
        <v>187</v>
      </c>
      <c r="C330" s="1" t="s">
        <v>188</v>
      </c>
      <c r="D330" s="1" t="s">
        <v>189</v>
      </c>
      <c r="E330" s="1" t="s">
        <v>190</v>
      </c>
      <c r="F330" s="5" t="s">
        <v>191</v>
      </c>
      <c r="I330" s="1">
        <v>2012</v>
      </c>
      <c r="J330" s="1" t="s">
        <v>48</v>
      </c>
      <c r="K330" s="1" t="s">
        <v>49</v>
      </c>
      <c r="L330" s="1" t="s">
        <v>49</v>
      </c>
      <c r="M330" s="1" t="s">
        <v>202</v>
      </c>
      <c r="N330" s="1" t="s">
        <v>94</v>
      </c>
      <c r="O330" s="1" t="s">
        <v>52</v>
      </c>
      <c r="P330" s="1">
        <v>28</v>
      </c>
      <c r="Q330" s="1" t="s">
        <v>53</v>
      </c>
      <c r="S330" s="1" t="s">
        <v>192</v>
      </c>
      <c r="T330" s="1" t="s">
        <v>88</v>
      </c>
      <c r="V330" s="1" t="s">
        <v>193</v>
      </c>
      <c r="W330" s="1" t="s">
        <v>194</v>
      </c>
      <c r="Y330" s="1" t="s">
        <v>110</v>
      </c>
      <c r="Z330" s="1" t="s">
        <v>111</v>
      </c>
      <c r="AA330" s="1" t="s">
        <v>56</v>
      </c>
      <c r="AB330" s="3" t="s">
        <v>195</v>
      </c>
      <c r="AC330" s="2">
        <v>592</v>
      </c>
      <c r="AD330" s="2">
        <v>568</v>
      </c>
      <c r="AE330" s="2">
        <v>28</v>
      </c>
      <c r="AF330" s="2">
        <f>Table1[[#This Row],[SE]]*SQRT(Table1[[#This Row],[N]])</f>
        <v>158.39191898578665</v>
      </c>
      <c r="AG330" s="2">
        <v>32</v>
      </c>
      <c r="AH330" s="2">
        <v>0.26700000000000002</v>
      </c>
      <c r="AI330" s="2"/>
      <c r="AJ330" s="2"/>
      <c r="AK330">
        <v>350</v>
      </c>
      <c r="AL330">
        <v>889</v>
      </c>
      <c r="AM330" s="1" t="s">
        <v>196</v>
      </c>
      <c r="AN330" s="6" t="s">
        <v>197</v>
      </c>
      <c r="AO330" s="9" t="s">
        <v>198</v>
      </c>
    </row>
    <row r="331" spans="2:41" ht="75" x14ac:dyDescent="0.25">
      <c r="B331" s="8" t="s">
        <v>187</v>
      </c>
      <c r="C331" s="1" t="s">
        <v>188</v>
      </c>
      <c r="D331" s="1" t="s">
        <v>189</v>
      </c>
      <c r="E331" s="1" t="s">
        <v>190</v>
      </c>
      <c r="F331" s="5" t="s">
        <v>191</v>
      </c>
      <c r="I331" s="1">
        <v>2012</v>
      </c>
      <c r="J331" s="1" t="s">
        <v>48</v>
      </c>
      <c r="K331" s="1" t="s">
        <v>49</v>
      </c>
      <c r="L331" s="1" t="s">
        <v>49</v>
      </c>
      <c r="M331" s="1" t="s">
        <v>203</v>
      </c>
      <c r="N331" s="1" t="s">
        <v>51</v>
      </c>
      <c r="O331" s="1" t="s">
        <v>52</v>
      </c>
      <c r="P331" s="1">
        <v>28</v>
      </c>
      <c r="Q331" s="1" t="s">
        <v>53</v>
      </c>
      <c r="S331" s="1" t="s">
        <v>192</v>
      </c>
      <c r="T331" s="1" t="s">
        <v>88</v>
      </c>
      <c r="V331" s="1" t="s">
        <v>193</v>
      </c>
      <c r="W331" s="1" t="s">
        <v>194</v>
      </c>
      <c r="Y331" s="1" t="s">
        <v>110</v>
      </c>
      <c r="Z331" s="1" t="s">
        <v>111</v>
      </c>
      <c r="AA331" s="1" t="s">
        <v>56</v>
      </c>
      <c r="AB331" s="3" t="s">
        <v>195</v>
      </c>
      <c r="AC331" s="2">
        <v>611</v>
      </c>
      <c r="AD331" s="2">
        <v>624</v>
      </c>
      <c r="AE331" s="2">
        <v>44.6</v>
      </c>
      <c r="AF331" s="2">
        <f>Table1[[#This Row],[SE]]*SQRT(Table1[[#This Row],[N]])</f>
        <v>218.49448505625946</v>
      </c>
      <c r="AG331" s="2">
        <v>24</v>
      </c>
      <c r="AH331" s="2">
        <v>0.35699999999999998</v>
      </c>
      <c r="AI331" s="2"/>
      <c r="AJ331" s="2"/>
      <c r="AK331">
        <v>266</v>
      </c>
      <c r="AL331">
        <v>1034</v>
      </c>
      <c r="AM331" s="1" t="s">
        <v>196</v>
      </c>
      <c r="AN331" s="6" t="s">
        <v>197</v>
      </c>
      <c r="AO331" s="9" t="s">
        <v>198</v>
      </c>
    </row>
    <row r="332" spans="2:41" ht="75" x14ac:dyDescent="0.25">
      <c r="B332" s="8" t="s">
        <v>187</v>
      </c>
      <c r="C332" s="1" t="s">
        <v>188</v>
      </c>
      <c r="D332" s="1" t="s">
        <v>189</v>
      </c>
      <c r="E332" s="1" t="s">
        <v>190</v>
      </c>
      <c r="F332" s="5" t="s">
        <v>191</v>
      </c>
      <c r="I332" s="1">
        <v>2012</v>
      </c>
      <c r="J332" s="1" t="s">
        <v>48</v>
      </c>
      <c r="K332" s="1" t="s">
        <v>49</v>
      </c>
      <c r="L332" s="1" t="s">
        <v>49</v>
      </c>
      <c r="M332" s="1" t="s">
        <v>203</v>
      </c>
      <c r="N332" s="1" t="s">
        <v>94</v>
      </c>
      <c r="O332" s="1" t="s">
        <v>52</v>
      </c>
      <c r="P332" s="1">
        <v>28</v>
      </c>
      <c r="Q332" s="1" t="s">
        <v>53</v>
      </c>
      <c r="S332" s="1" t="s">
        <v>192</v>
      </c>
      <c r="T332" s="1" t="s">
        <v>88</v>
      </c>
      <c r="V332" s="1" t="s">
        <v>193</v>
      </c>
      <c r="W332" s="1" t="s">
        <v>194</v>
      </c>
      <c r="Y332" s="1" t="s">
        <v>110</v>
      </c>
      <c r="Z332" s="1" t="s">
        <v>111</v>
      </c>
      <c r="AA332" s="1" t="s">
        <v>56</v>
      </c>
      <c r="AB332" s="3" t="s">
        <v>195</v>
      </c>
      <c r="AC332" s="2">
        <v>594</v>
      </c>
      <c r="AD332" s="2">
        <v>493</v>
      </c>
      <c r="AE332" s="2">
        <v>52.2</v>
      </c>
      <c r="AF332" s="2">
        <f>Table1[[#This Row],[SE]]*SQRT(Table1[[#This Row],[N]])</f>
        <v>255.7267291465638</v>
      </c>
      <c r="AG332" s="2">
        <v>24</v>
      </c>
      <c r="AH332" s="2">
        <v>0.43099999999999999</v>
      </c>
      <c r="AI332" s="2"/>
      <c r="AJ332" s="2"/>
      <c r="AK332">
        <v>260</v>
      </c>
      <c r="AL332">
        <v>1020</v>
      </c>
      <c r="AM332" s="1" t="s">
        <v>196</v>
      </c>
      <c r="AN332" s="6" t="s">
        <v>197</v>
      </c>
      <c r="AO332" s="9" t="s">
        <v>198</v>
      </c>
    </row>
    <row r="333" spans="2:41" ht="75" x14ac:dyDescent="0.25">
      <c r="B333" s="8" t="s">
        <v>187</v>
      </c>
      <c r="C333" s="1" t="s">
        <v>188</v>
      </c>
      <c r="D333" s="1" t="s">
        <v>189</v>
      </c>
      <c r="E333" s="1" t="s">
        <v>190</v>
      </c>
      <c r="F333" s="5" t="s">
        <v>191</v>
      </c>
      <c r="I333" s="1">
        <v>2012</v>
      </c>
      <c r="J333" s="1" t="s">
        <v>48</v>
      </c>
      <c r="K333" s="1" t="s">
        <v>49</v>
      </c>
      <c r="L333" s="1" t="s">
        <v>49</v>
      </c>
      <c r="M333" s="1" t="s">
        <v>204</v>
      </c>
      <c r="N333" s="1" t="s">
        <v>51</v>
      </c>
      <c r="O333" s="1" t="s">
        <v>52</v>
      </c>
      <c r="P333" s="1">
        <v>28</v>
      </c>
      <c r="Q333" s="1" t="s">
        <v>53</v>
      </c>
      <c r="S333" s="1" t="s">
        <v>192</v>
      </c>
      <c r="T333" s="1" t="s">
        <v>88</v>
      </c>
      <c r="V333" s="1" t="s">
        <v>193</v>
      </c>
      <c r="W333" s="1" t="s">
        <v>194</v>
      </c>
      <c r="Y333" s="1" t="s">
        <v>110</v>
      </c>
      <c r="Z333" s="1" t="s">
        <v>111</v>
      </c>
      <c r="AA333" s="1" t="s">
        <v>56</v>
      </c>
      <c r="AB333" s="3" t="s">
        <v>195</v>
      </c>
      <c r="AC333" s="2">
        <v>724</v>
      </c>
      <c r="AD333" s="2">
        <v>777</v>
      </c>
      <c r="AE333" s="2">
        <v>24.4</v>
      </c>
      <c r="AF333" s="2">
        <f>Table1[[#This Row],[SE]]*SQRT(Table1[[#This Row],[N]])</f>
        <v>131.39802129408187</v>
      </c>
      <c r="AG333" s="2">
        <v>29</v>
      </c>
      <c r="AH333" s="2">
        <v>0.182</v>
      </c>
      <c r="AI333" s="2"/>
      <c r="AJ333" s="2"/>
      <c r="AK333">
        <v>323</v>
      </c>
      <c r="AL333">
        <v>876</v>
      </c>
      <c r="AM333" s="1" t="s">
        <v>196</v>
      </c>
      <c r="AN333" s="6" t="s">
        <v>197</v>
      </c>
      <c r="AO333" s="9" t="s">
        <v>198</v>
      </c>
    </row>
    <row r="334" spans="2:41" ht="75" x14ac:dyDescent="0.25">
      <c r="B334" s="8" t="s">
        <v>187</v>
      </c>
      <c r="C334" s="1" t="s">
        <v>188</v>
      </c>
      <c r="D334" s="1" t="s">
        <v>189</v>
      </c>
      <c r="E334" s="1" t="s">
        <v>190</v>
      </c>
      <c r="F334" s="5" t="s">
        <v>191</v>
      </c>
      <c r="I334" s="1">
        <v>2012</v>
      </c>
      <c r="J334" s="1" t="s">
        <v>48</v>
      </c>
      <c r="K334" s="1" t="s">
        <v>49</v>
      </c>
      <c r="L334" s="1" t="s">
        <v>49</v>
      </c>
      <c r="M334" s="1" t="s">
        <v>204</v>
      </c>
      <c r="N334" s="1" t="s">
        <v>94</v>
      </c>
      <c r="O334" s="1" t="s">
        <v>52</v>
      </c>
      <c r="P334" s="1">
        <v>28</v>
      </c>
      <c r="Q334" s="1" t="s">
        <v>53</v>
      </c>
      <c r="S334" s="1" t="s">
        <v>192</v>
      </c>
      <c r="T334" s="1" t="s">
        <v>88</v>
      </c>
      <c r="V334" s="1" t="s">
        <v>193</v>
      </c>
      <c r="W334" s="1" t="s">
        <v>194</v>
      </c>
      <c r="Y334" s="1" t="s">
        <v>110</v>
      </c>
      <c r="Z334" s="1" t="s">
        <v>111</v>
      </c>
      <c r="AA334" s="1" t="s">
        <v>56</v>
      </c>
      <c r="AB334" s="3" t="s">
        <v>195</v>
      </c>
      <c r="AC334" s="2">
        <v>719</v>
      </c>
      <c r="AD334" s="2">
        <v>721</v>
      </c>
      <c r="AE334" s="2">
        <v>25.2</v>
      </c>
      <c r="AF334" s="2">
        <f>Table1[[#This Row],[SE]]*SQRT(Table1[[#This Row],[N]])</f>
        <v>142.55272708720798</v>
      </c>
      <c r="AG334" s="2">
        <v>32</v>
      </c>
      <c r="AH334" s="2">
        <v>0.19900000000000001</v>
      </c>
      <c r="AI334" s="2"/>
      <c r="AJ334" s="2"/>
      <c r="AK334">
        <v>381</v>
      </c>
      <c r="AL334">
        <v>966</v>
      </c>
      <c r="AM334" s="1" t="s">
        <v>196</v>
      </c>
      <c r="AN334" s="6" t="s">
        <v>197</v>
      </c>
      <c r="AO334" s="9" t="s">
        <v>198</v>
      </c>
    </row>
    <row r="335" spans="2:41" ht="75" x14ac:dyDescent="0.25">
      <c r="B335" s="8" t="s">
        <v>187</v>
      </c>
      <c r="C335" s="1" t="s">
        <v>188</v>
      </c>
      <c r="D335" s="1" t="s">
        <v>189</v>
      </c>
      <c r="E335" s="1" t="s">
        <v>190</v>
      </c>
      <c r="F335" s="5" t="s">
        <v>191</v>
      </c>
      <c r="I335" s="1">
        <v>2012</v>
      </c>
      <c r="J335" s="1" t="s">
        <v>48</v>
      </c>
      <c r="K335" s="1" t="s">
        <v>49</v>
      </c>
      <c r="L335" s="1" t="s">
        <v>49</v>
      </c>
      <c r="M335" s="1" t="s">
        <v>205</v>
      </c>
      <c r="N335" s="1" t="s">
        <v>51</v>
      </c>
      <c r="O335" s="1" t="s">
        <v>52</v>
      </c>
      <c r="P335" s="1">
        <v>28</v>
      </c>
      <c r="Q335" s="1" t="s">
        <v>53</v>
      </c>
      <c r="S335" s="1" t="s">
        <v>192</v>
      </c>
      <c r="T335" s="1" t="s">
        <v>88</v>
      </c>
      <c r="V335" s="1" t="s">
        <v>193</v>
      </c>
      <c r="W335" s="1" t="s">
        <v>194</v>
      </c>
      <c r="Y335" s="1" t="s">
        <v>110</v>
      </c>
      <c r="Z335" s="1" t="s">
        <v>111</v>
      </c>
      <c r="AA335" s="1" t="s">
        <v>56</v>
      </c>
      <c r="AB335" s="3" t="s">
        <v>195</v>
      </c>
      <c r="AC335" s="2">
        <v>828</v>
      </c>
      <c r="AD335" s="2">
        <v>888</v>
      </c>
      <c r="AE335" s="2">
        <v>40.799999999999997</v>
      </c>
      <c r="AF335" s="2">
        <f>Table1[[#This Row],[SE]]*SQRT(Table1[[#This Row],[N]])</f>
        <v>230.79965337928911</v>
      </c>
      <c r="AG335" s="2">
        <v>32</v>
      </c>
      <c r="AH335" s="2">
        <v>0.27900000000000003</v>
      </c>
      <c r="AI335" s="2"/>
      <c r="AJ335" s="2"/>
      <c r="AK335">
        <v>300</v>
      </c>
      <c r="AL335">
        <v>1202</v>
      </c>
      <c r="AM335" s="1" t="s">
        <v>196</v>
      </c>
      <c r="AN335" s="6" t="s">
        <v>197</v>
      </c>
      <c r="AO335" s="9" t="s">
        <v>198</v>
      </c>
    </row>
    <row r="336" spans="2:41" ht="75" x14ac:dyDescent="0.25">
      <c r="B336" s="8" t="s">
        <v>187</v>
      </c>
      <c r="C336" s="1" t="s">
        <v>188</v>
      </c>
      <c r="D336" s="1" t="s">
        <v>189</v>
      </c>
      <c r="E336" s="1" t="s">
        <v>190</v>
      </c>
      <c r="F336" s="5" t="s">
        <v>191</v>
      </c>
      <c r="I336" s="1">
        <v>2012</v>
      </c>
      <c r="J336" s="1" t="s">
        <v>48</v>
      </c>
      <c r="K336" s="1" t="s">
        <v>49</v>
      </c>
      <c r="L336" s="1" t="s">
        <v>49</v>
      </c>
      <c r="M336" s="1" t="s">
        <v>205</v>
      </c>
      <c r="N336" s="1" t="s">
        <v>94</v>
      </c>
      <c r="O336" s="1" t="s">
        <v>52</v>
      </c>
      <c r="P336" s="1">
        <v>28</v>
      </c>
      <c r="Q336" s="1" t="s">
        <v>53</v>
      </c>
      <c r="S336" s="1" t="s">
        <v>192</v>
      </c>
      <c r="T336" s="1" t="s">
        <v>88</v>
      </c>
      <c r="V336" s="1" t="s">
        <v>193</v>
      </c>
      <c r="W336" s="1" t="s">
        <v>194</v>
      </c>
      <c r="Y336" s="1" t="s">
        <v>110</v>
      </c>
      <c r="Z336" s="1" t="s">
        <v>111</v>
      </c>
      <c r="AA336" s="1" t="s">
        <v>56</v>
      </c>
      <c r="AB336" s="3" t="s">
        <v>195</v>
      </c>
      <c r="AC336" s="2">
        <v>738</v>
      </c>
      <c r="AD336" s="2">
        <v>792</v>
      </c>
      <c r="AE336" s="2">
        <v>36.299999999999997</v>
      </c>
      <c r="AF336" s="2">
        <f>Table1[[#This Row],[SE]]*SQRT(Table1[[#This Row],[N]])</f>
        <v>181.5</v>
      </c>
      <c r="AG336" s="2">
        <v>25</v>
      </c>
      <c r="AH336" s="2">
        <v>0.246</v>
      </c>
      <c r="AI336" s="2"/>
      <c r="AJ336" s="2"/>
      <c r="AK336">
        <v>266</v>
      </c>
      <c r="AL336">
        <v>936</v>
      </c>
      <c r="AM336" s="1" t="s">
        <v>196</v>
      </c>
      <c r="AN336" s="6" t="s">
        <v>197</v>
      </c>
      <c r="AO336" s="9" t="s">
        <v>198</v>
      </c>
    </row>
    <row r="337" spans="2:41" ht="75" x14ac:dyDescent="0.25">
      <c r="B337" s="8" t="s">
        <v>187</v>
      </c>
      <c r="C337" s="1" t="s">
        <v>188</v>
      </c>
      <c r="D337" s="1" t="s">
        <v>189</v>
      </c>
      <c r="E337" s="1" t="s">
        <v>190</v>
      </c>
      <c r="F337" s="5" t="s">
        <v>191</v>
      </c>
      <c r="I337" s="1">
        <v>2012</v>
      </c>
      <c r="J337" s="1" t="s">
        <v>48</v>
      </c>
      <c r="K337" s="1" t="s">
        <v>49</v>
      </c>
      <c r="L337" s="1" t="s">
        <v>49</v>
      </c>
      <c r="M337" s="1" t="s">
        <v>206</v>
      </c>
      <c r="N337" s="1" t="s">
        <v>51</v>
      </c>
      <c r="O337" s="1" t="s">
        <v>52</v>
      </c>
      <c r="P337" s="1">
        <v>28</v>
      </c>
      <c r="Q337" s="1" t="s">
        <v>53</v>
      </c>
      <c r="S337" s="1" t="s">
        <v>192</v>
      </c>
      <c r="T337" s="1" t="s">
        <v>88</v>
      </c>
      <c r="V337" s="1" t="s">
        <v>193</v>
      </c>
      <c r="W337" s="1" t="s">
        <v>194</v>
      </c>
      <c r="Y337" s="1" t="s">
        <v>110</v>
      </c>
      <c r="Z337" s="1" t="s">
        <v>111</v>
      </c>
      <c r="AA337" s="1" t="s">
        <v>56</v>
      </c>
      <c r="AB337" s="3" t="s">
        <v>195</v>
      </c>
      <c r="AC337" s="2">
        <v>739</v>
      </c>
      <c r="AD337" s="2">
        <v>853</v>
      </c>
      <c r="AE337" s="2">
        <v>38.4</v>
      </c>
      <c r="AF337" s="2">
        <f>Table1[[#This Row],[SE]]*SQRT(Table1[[#This Row],[N]])</f>
        <v>217.2232031805074</v>
      </c>
      <c r="AG337" s="2">
        <v>32</v>
      </c>
      <c r="AH337" s="2">
        <v>0.29399999999999998</v>
      </c>
      <c r="AI337" s="2"/>
      <c r="AJ337" s="2"/>
      <c r="AK337">
        <v>272</v>
      </c>
      <c r="AL337">
        <v>987</v>
      </c>
      <c r="AM337" s="1" t="s">
        <v>196</v>
      </c>
      <c r="AN337" s="6" t="s">
        <v>197</v>
      </c>
      <c r="AO337" s="9" t="s">
        <v>198</v>
      </c>
    </row>
    <row r="338" spans="2:41" ht="75" x14ac:dyDescent="0.25">
      <c r="B338" s="8" t="s">
        <v>187</v>
      </c>
      <c r="C338" s="1" t="s">
        <v>188</v>
      </c>
      <c r="D338" s="1" t="s">
        <v>189</v>
      </c>
      <c r="E338" s="1" t="s">
        <v>190</v>
      </c>
      <c r="F338" s="5" t="s">
        <v>191</v>
      </c>
      <c r="I338" s="1">
        <v>2012</v>
      </c>
      <c r="J338" s="1" t="s">
        <v>48</v>
      </c>
      <c r="K338" s="1" t="s">
        <v>49</v>
      </c>
      <c r="L338" s="1" t="s">
        <v>49</v>
      </c>
      <c r="M338" s="1" t="s">
        <v>206</v>
      </c>
      <c r="N338" s="1" t="s">
        <v>94</v>
      </c>
      <c r="O338" s="1" t="s">
        <v>52</v>
      </c>
      <c r="P338" s="1">
        <v>28</v>
      </c>
      <c r="Q338" s="1" t="s">
        <v>53</v>
      </c>
      <c r="S338" s="1" t="s">
        <v>192</v>
      </c>
      <c r="T338" s="1" t="s">
        <v>88</v>
      </c>
      <c r="V338" s="1" t="s">
        <v>193</v>
      </c>
      <c r="W338" s="1" t="s">
        <v>194</v>
      </c>
      <c r="Y338" s="1" t="s">
        <v>110</v>
      </c>
      <c r="Z338" s="1" t="s">
        <v>111</v>
      </c>
      <c r="AA338" s="1" t="s">
        <v>56</v>
      </c>
      <c r="AB338" s="3" t="s">
        <v>195</v>
      </c>
      <c r="AC338" s="2">
        <v>838</v>
      </c>
      <c r="AD338" s="2">
        <v>826</v>
      </c>
      <c r="AE338" s="2">
        <v>22.2</v>
      </c>
      <c r="AF338" s="2">
        <f>Table1[[#This Row],[SE]]*SQRT(Table1[[#This Row],[N]])</f>
        <v>123.60436885482648</v>
      </c>
      <c r="AG338" s="2">
        <v>31</v>
      </c>
      <c r="AH338" s="2">
        <v>0.14799999999999999</v>
      </c>
      <c r="AI338" s="2"/>
      <c r="AJ338" s="2"/>
      <c r="AK338">
        <v>378</v>
      </c>
      <c r="AL338">
        <v>1076</v>
      </c>
      <c r="AM338" s="1" t="s">
        <v>196</v>
      </c>
      <c r="AN338" s="6" t="s">
        <v>197</v>
      </c>
      <c r="AO338" s="9" t="s">
        <v>198</v>
      </c>
    </row>
    <row r="339" spans="2:41" ht="75" x14ac:dyDescent="0.25">
      <c r="B339" s="8" t="s">
        <v>187</v>
      </c>
      <c r="C339" s="1" t="s">
        <v>188</v>
      </c>
      <c r="D339" s="1" t="s">
        <v>189</v>
      </c>
      <c r="E339" s="1" t="s">
        <v>190</v>
      </c>
      <c r="F339" s="5" t="s">
        <v>191</v>
      </c>
      <c r="I339" s="1">
        <v>2012</v>
      </c>
      <c r="J339" s="1" t="s">
        <v>48</v>
      </c>
      <c r="K339" s="1" t="s">
        <v>49</v>
      </c>
      <c r="L339" s="1" t="s">
        <v>49</v>
      </c>
      <c r="M339" s="1" t="s">
        <v>207</v>
      </c>
      <c r="N339" s="1" t="s">
        <v>51</v>
      </c>
      <c r="O339" s="1" t="s">
        <v>52</v>
      </c>
      <c r="P339" s="1">
        <v>28</v>
      </c>
      <c r="Q339" s="1" t="s">
        <v>53</v>
      </c>
      <c r="S339" s="1" t="s">
        <v>192</v>
      </c>
      <c r="T339" s="1" t="s">
        <v>88</v>
      </c>
      <c r="V339" s="1" t="s">
        <v>193</v>
      </c>
      <c r="W339" s="1" t="s">
        <v>194</v>
      </c>
      <c r="Y339" s="1" t="s">
        <v>110</v>
      </c>
      <c r="Z339" s="1" t="s">
        <v>111</v>
      </c>
      <c r="AA339" s="1" t="s">
        <v>56</v>
      </c>
      <c r="AB339" s="3" t="s">
        <v>195</v>
      </c>
      <c r="AC339" s="2">
        <v>806</v>
      </c>
      <c r="AD339" s="2">
        <v>876</v>
      </c>
      <c r="AE339" s="2">
        <v>36.299999999999997</v>
      </c>
      <c r="AF339" s="2">
        <f>Table1[[#This Row],[SE]]*SQRT(Table1[[#This Row],[N]])</f>
        <v>205.34380925657339</v>
      </c>
      <c r="AG339" s="2">
        <v>32</v>
      </c>
      <c r="AH339" s="2">
        <v>0.255</v>
      </c>
      <c r="AI339" s="2"/>
      <c r="AJ339" s="2"/>
      <c r="AK339">
        <v>301</v>
      </c>
      <c r="AL339">
        <v>1025</v>
      </c>
      <c r="AM339" s="1" t="s">
        <v>196</v>
      </c>
      <c r="AN339" s="6" t="s">
        <v>197</v>
      </c>
      <c r="AO339" s="9" t="s">
        <v>198</v>
      </c>
    </row>
    <row r="340" spans="2:41" ht="75" x14ac:dyDescent="0.25">
      <c r="B340" s="8" t="s">
        <v>187</v>
      </c>
      <c r="C340" s="1" t="s">
        <v>188</v>
      </c>
      <c r="D340" s="1" t="s">
        <v>189</v>
      </c>
      <c r="E340" s="1" t="s">
        <v>190</v>
      </c>
      <c r="F340" s="5" t="s">
        <v>191</v>
      </c>
      <c r="I340" s="1">
        <v>2012</v>
      </c>
      <c r="J340" s="1" t="s">
        <v>48</v>
      </c>
      <c r="K340" s="1" t="s">
        <v>49</v>
      </c>
      <c r="L340" s="1" t="s">
        <v>49</v>
      </c>
      <c r="M340" s="1" t="s">
        <v>207</v>
      </c>
      <c r="N340" s="1" t="s">
        <v>94</v>
      </c>
      <c r="O340" s="1" t="s">
        <v>52</v>
      </c>
      <c r="P340" s="1">
        <v>28</v>
      </c>
      <c r="Q340" s="1" t="s">
        <v>53</v>
      </c>
      <c r="S340" s="1" t="s">
        <v>192</v>
      </c>
      <c r="T340" s="1" t="s">
        <v>88</v>
      </c>
      <c r="V340" s="1" t="s">
        <v>193</v>
      </c>
      <c r="W340" s="1" t="s">
        <v>194</v>
      </c>
      <c r="Y340" s="1" t="s">
        <v>110</v>
      </c>
      <c r="Z340" s="1" t="s">
        <v>111</v>
      </c>
      <c r="AA340" s="1" t="s">
        <v>56</v>
      </c>
      <c r="AB340" s="3" t="s">
        <v>195</v>
      </c>
      <c r="AC340" s="2">
        <v>831</v>
      </c>
      <c r="AD340" s="2">
        <v>848</v>
      </c>
      <c r="AE340" s="2">
        <v>23.9</v>
      </c>
      <c r="AF340" s="2">
        <f>Table1[[#This Row],[SE]]*SQRT(Table1[[#This Row],[N]])</f>
        <v>135.19881656286788</v>
      </c>
      <c r="AG340" s="2">
        <v>32</v>
      </c>
      <c r="AH340" s="2">
        <v>0.16300000000000001</v>
      </c>
      <c r="AI340" s="2"/>
      <c r="AJ340" s="2"/>
      <c r="AK340">
        <v>527</v>
      </c>
      <c r="AL340">
        <v>1081</v>
      </c>
      <c r="AM340" s="1" t="s">
        <v>196</v>
      </c>
      <c r="AN340" s="6" t="s">
        <v>197</v>
      </c>
      <c r="AO340" s="9" t="s">
        <v>198</v>
      </c>
    </row>
    <row r="341" spans="2:41" ht="75" x14ac:dyDescent="0.25">
      <c r="B341" s="8" t="s">
        <v>187</v>
      </c>
      <c r="C341" s="1" t="s">
        <v>188</v>
      </c>
      <c r="D341" s="1" t="s">
        <v>189</v>
      </c>
      <c r="E341" s="1" t="s">
        <v>190</v>
      </c>
      <c r="F341" s="5" t="s">
        <v>191</v>
      </c>
      <c r="I341" s="1">
        <v>2012</v>
      </c>
      <c r="J341" s="1" t="s">
        <v>48</v>
      </c>
      <c r="K341" s="1" t="s">
        <v>49</v>
      </c>
      <c r="L341" s="1" t="s">
        <v>49</v>
      </c>
      <c r="M341" s="1" t="s">
        <v>208</v>
      </c>
      <c r="N341" s="1" t="s">
        <v>51</v>
      </c>
      <c r="O341" s="1" t="s">
        <v>52</v>
      </c>
      <c r="P341" s="1">
        <v>28</v>
      </c>
      <c r="Q341" s="1" t="s">
        <v>53</v>
      </c>
      <c r="S341" s="1" t="s">
        <v>192</v>
      </c>
      <c r="T341" s="1" t="s">
        <v>88</v>
      </c>
      <c r="V341" s="1" t="s">
        <v>193</v>
      </c>
      <c r="W341" s="1" t="s">
        <v>194</v>
      </c>
      <c r="Y341" s="1" t="s">
        <v>110</v>
      </c>
      <c r="Z341" s="1" t="s">
        <v>111</v>
      </c>
      <c r="AA341" s="1" t="s">
        <v>56</v>
      </c>
      <c r="AB341" s="3" t="s">
        <v>195</v>
      </c>
      <c r="AC341" s="2">
        <v>713</v>
      </c>
      <c r="AD341" s="2">
        <v>724</v>
      </c>
      <c r="AE341" s="2">
        <v>14.2</v>
      </c>
      <c r="AF341" s="2">
        <f>Table1[[#This Row],[SE]]*SQRT(Table1[[#This Row],[N]])</f>
        <v>80.327330342791797</v>
      </c>
      <c r="AG341" s="2">
        <v>32</v>
      </c>
      <c r="AH341" s="2">
        <v>0.112</v>
      </c>
      <c r="AI341" s="2"/>
      <c r="AJ341" s="2"/>
      <c r="AK341">
        <v>355</v>
      </c>
      <c r="AL341">
        <v>834</v>
      </c>
      <c r="AM341" s="1" t="s">
        <v>196</v>
      </c>
      <c r="AN341" s="6" t="s">
        <v>197</v>
      </c>
      <c r="AO341" s="9" t="s">
        <v>198</v>
      </c>
    </row>
    <row r="342" spans="2:41" ht="75" x14ac:dyDescent="0.25">
      <c r="B342" s="8" t="s">
        <v>187</v>
      </c>
      <c r="C342" s="1" t="s">
        <v>188</v>
      </c>
      <c r="D342" s="1" t="s">
        <v>189</v>
      </c>
      <c r="E342" s="1" t="s">
        <v>190</v>
      </c>
      <c r="F342" s="5" t="s">
        <v>191</v>
      </c>
      <c r="I342" s="1">
        <v>2012</v>
      </c>
      <c r="J342" s="1" t="s">
        <v>48</v>
      </c>
      <c r="K342" s="1" t="s">
        <v>49</v>
      </c>
      <c r="L342" s="1" t="s">
        <v>49</v>
      </c>
      <c r="M342" s="1" t="s">
        <v>208</v>
      </c>
      <c r="N342" s="1" t="s">
        <v>94</v>
      </c>
      <c r="O342" s="1" t="s">
        <v>52</v>
      </c>
      <c r="P342" s="1">
        <v>28</v>
      </c>
      <c r="Q342" s="1" t="s">
        <v>53</v>
      </c>
      <c r="S342" s="1" t="s">
        <v>192</v>
      </c>
      <c r="T342" s="1" t="s">
        <v>88</v>
      </c>
      <c r="V342" s="1" t="s">
        <v>193</v>
      </c>
      <c r="W342" s="1" t="s">
        <v>194</v>
      </c>
      <c r="Y342" s="1" t="s">
        <v>110</v>
      </c>
      <c r="Z342" s="1" t="s">
        <v>111</v>
      </c>
      <c r="AA342" s="1" t="s">
        <v>56</v>
      </c>
      <c r="AB342" s="3" t="s">
        <v>195</v>
      </c>
      <c r="AC342" s="2">
        <v>703</v>
      </c>
      <c r="AD342" s="2">
        <v>732</v>
      </c>
      <c r="AE342" s="2">
        <v>17.5</v>
      </c>
      <c r="AF342" s="2">
        <f>Table1[[#This Row],[SE]]*SQRT(Table1[[#This Row],[N]])</f>
        <v>98.994949366116657</v>
      </c>
      <c r="AG342" s="2">
        <v>32</v>
      </c>
      <c r="AH342" s="2">
        <v>0.14099999999999999</v>
      </c>
      <c r="AI342" s="2"/>
      <c r="AJ342" s="2"/>
      <c r="AK342">
        <v>433</v>
      </c>
      <c r="AL342">
        <v>839</v>
      </c>
      <c r="AM342" s="1" t="s">
        <v>196</v>
      </c>
      <c r="AN342" s="6" t="s">
        <v>197</v>
      </c>
      <c r="AO342" s="9" t="s">
        <v>198</v>
      </c>
    </row>
    <row r="343" spans="2:41" ht="75" x14ac:dyDescent="0.25">
      <c r="B343" s="8" t="s">
        <v>187</v>
      </c>
      <c r="C343" s="1" t="s">
        <v>188</v>
      </c>
      <c r="D343" s="1" t="s">
        <v>189</v>
      </c>
      <c r="E343" s="1" t="s">
        <v>190</v>
      </c>
      <c r="F343" s="5" t="s">
        <v>191</v>
      </c>
      <c r="I343" s="1">
        <v>2012</v>
      </c>
      <c r="J343" s="1" t="s">
        <v>48</v>
      </c>
      <c r="K343" s="1" t="s">
        <v>49</v>
      </c>
      <c r="L343" s="1" t="s">
        <v>49</v>
      </c>
      <c r="M343" s="1" t="s">
        <v>209</v>
      </c>
      <c r="N343" s="1" t="s">
        <v>51</v>
      </c>
      <c r="O343" s="1" t="s">
        <v>52</v>
      </c>
      <c r="P343" s="1">
        <v>28</v>
      </c>
      <c r="Q343" s="1" t="s">
        <v>53</v>
      </c>
      <c r="S343" s="1" t="s">
        <v>192</v>
      </c>
      <c r="T343" s="1" t="s">
        <v>88</v>
      </c>
      <c r="V343" s="1" t="s">
        <v>193</v>
      </c>
      <c r="W343" s="1" t="s">
        <v>194</v>
      </c>
      <c r="Y343" s="1" t="s">
        <v>110</v>
      </c>
      <c r="Z343" s="1" t="s">
        <v>111</v>
      </c>
      <c r="AA343" s="1" t="s">
        <v>56</v>
      </c>
      <c r="AB343" s="3" t="s">
        <v>195</v>
      </c>
      <c r="AC343" s="2">
        <v>664</v>
      </c>
      <c r="AD343" s="2">
        <v>671</v>
      </c>
      <c r="AE343" s="2">
        <v>41.7</v>
      </c>
      <c r="AF343" s="2">
        <f>Table1[[#This Row],[SE]]*SQRT(Table1[[#This Row],[N]])</f>
        <v>150.35148818684834</v>
      </c>
      <c r="AG343" s="2">
        <v>13</v>
      </c>
      <c r="AH343" s="2">
        <v>0.22600000000000001</v>
      </c>
      <c r="AI343" s="2"/>
      <c r="AJ343" s="2"/>
      <c r="AK343">
        <v>389</v>
      </c>
      <c r="AL343">
        <v>854</v>
      </c>
      <c r="AM343" s="1" t="s">
        <v>196</v>
      </c>
      <c r="AN343" s="6" t="s">
        <v>197</v>
      </c>
      <c r="AO343" s="9" t="s">
        <v>198</v>
      </c>
    </row>
    <row r="344" spans="2:41" ht="75" x14ac:dyDescent="0.25">
      <c r="B344" s="8" t="s">
        <v>187</v>
      </c>
      <c r="C344" s="1" t="s">
        <v>188</v>
      </c>
      <c r="D344" s="1" t="s">
        <v>189</v>
      </c>
      <c r="E344" s="1" t="s">
        <v>190</v>
      </c>
      <c r="F344" s="5" t="s">
        <v>191</v>
      </c>
      <c r="I344" s="1">
        <v>2012</v>
      </c>
      <c r="J344" s="1" t="s">
        <v>48</v>
      </c>
      <c r="K344" s="1" t="s">
        <v>49</v>
      </c>
      <c r="L344" s="1" t="s">
        <v>49</v>
      </c>
      <c r="M344" s="1" t="s">
        <v>210</v>
      </c>
      <c r="N344" s="1" t="s">
        <v>51</v>
      </c>
      <c r="O344" s="1" t="s">
        <v>52</v>
      </c>
      <c r="P344" s="1">
        <v>28</v>
      </c>
      <c r="Q344" s="1" t="s">
        <v>53</v>
      </c>
      <c r="S344" s="1" t="s">
        <v>192</v>
      </c>
      <c r="T344" s="1" t="s">
        <v>88</v>
      </c>
      <c r="V344" s="1" t="s">
        <v>193</v>
      </c>
      <c r="W344" s="1" t="s">
        <v>194</v>
      </c>
      <c r="Y344" s="1" t="s">
        <v>110</v>
      </c>
      <c r="Z344" s="1" t="s">
        <v>111</v>
      </c>
      <c r="AA344" s="1" t="s">
        <v>56</v>
      </c>
      <c r="AB344" s="3" t="s">
        <v>195</v>
      </c>
      <c r="AC344" s="2">
        <v>623</v>
      </c>
      <c r="AD344" s="2">
        <v>652</v>
      </c>
      <c r="AE344" s="2">
        <v>33.200000000000003</v>
      </c>
      <c r="AF344" s="2">
        <f>Table1[[#This Row],[SE]]*SQRT(Table1[[#This Row],[N]])</f>
        <v>181.84388909171517</v>
      </c>
      <c r="AG344" s="2">
        <v>30</v>
      </c>
      <c r="AH344" s="2">
        <v>0.29199999999999998</v>
      </c>
      <c r="AI344" s="2"/>
      <c r="AJ344" s="2"/>
      <c r="AK344">
        <v>266</v>
      </c>
      <c r="AL344">
        <v>863</v>
      </c>
      <c r="AM344" s="1" t="s">
        <v>196</v>
      </c>
      <c r="AN344" s="6" t="s">
        <v>197</v>
      </c>
      <c r="AO344" s="9" t="s">
        <v>198</v>
      </c>
    </row>
    <row r="345" spans="2:41" ht="75" x14ac:dyDescent="0.25">
      <c r="B345" s="8" t="s">
        <v>187</v>
      </c>
      <c r="C345" s="1" t="s">
        <v>188</v>
      </c>
      <c r="D345" s="1" t="s">
        <v>189</v>
      </c>
      <c r="E345" s="1" t="s">
        <v>190</v>
      </c>
      <c r="F345" s="5" t="s">
        <v>191</v>
      </c>
      <c r="I345" s="1">
        <v>2012</v>
      </c>
      <c r="J345" s="1" t="s">
        <v>48</v>
      </c>
      <c r="K345" s="1" t="s">
        <v>49</v>
      </c>
      <c r="L345" s="1" t="s">
        <v>49</v>
      </c>
      <c r="M345" s="1" t="s">
        <v>210</v>
      </c>
      <c r="N345" s="1" t="s">
        <v>94</v>
      </c>
      <c r="O345" s="1" t="s">
        <v>52</v>
      </c>
      <c r="P345" s="1">
        <v>28</v>
      </c>
      <c r="Q345" s="1" t="s">
        <v>53</v>
      </c>
      <c r="S345" s="1" t="s">
        <v>192</v>
      </c>
      <c r="T345" s="1" t="s">
        <v>88</v>
      </c>
      <c r="V345" s="1" t="s">
        <v>193</v>
      </c>
      <c r="W345" s="1" t="s">
        <v>194</v>
      </c>
      <c r="Y345" s="1" t="s">
        <v>110</v>
      </c>
      <c r="Z345" s="1" t="s">
        <v>111</v>
      </c>
      <c r="AA345" s="1" t="s">
        <v>56</v>
      </c>
      <c r="AB345" s="3" t="s">
        <v>195</v>
      </c>
      <c r="AC345" s="2">
        <v>647</v>
      </c>
      <c r="AD345" s="2">
        <v>665</v>
      </c>
      <c r="AE345" s="2">
        <v>30</v>
      </c>
      <c r="AF345" s="2">
        <f>Table1[[#This Row],[SE]]*SQRT(Table1[[#This Row],[N]])</f>
        <v>169.70562748477141</v>
      </c>
      <c r="AG345" s="2">
        <v>32</v>
      </c>
      <c r="AH345" s="2">
        <v>0.26200000000000001</v>
      </c>
      <c r="AI345" s="2"/>
      <c r="AJ345" s="2"/>
      <c r="AK345">
        <v>332</v>
      </c>
      <c r="AL345">
        <v>913</v>
      </c>
      <c r="AM345" s="1" t="s">
        <v>196</v>
      </c>
      <c r="AN345" s="6" t="s">
        <v>197</v>
      </c>
      <c r="AO345" s="9" t="s">
        <v>198</v>
      </c>
    </row>
    <row r="346" spans="2:41" ht="75" x14ac:dyDescent="0.25">
      <c r="B346" s="8" t="s">
        <v>187</v>
      </c>
      <c r="C346" s="1" t="s">
        <v>188</v>
      </c>
      <c r="D346" s="1" t="s">
        <v>189</v>
      </c>
      <c r="E346" s="1" t="s">
        <v>190</v>
      </c>
      <c r="F346" s="5" t="s">
        <v>191</v>
      </c>
      <c r="I346" s="1">
        <v>2012</v>
      </c>
      <c r="J346" s="1" t="s">
        <v>48</v>
      </c>
      <c r="K346" s="1" t="s">
        <v>49</v>
      </c>
      <c r="L346" s="1" t="s">
        <v>49</v>
      </c>
      <c r="M346" s="1" t="s">
        <v>211</v>
      </c>
      <c r="N346" s="1" t="s">
        <v>51</v>
      </c>
      <c r="O346" s="1" t="s">
        <v>52</v>
      </c>
      <c r="P346" s="1">
        <v>28</v>
      </c>
      <c r="Q346" s="1" t="s">
        <v>53</v>
      </c>
      <c r="S346" s="1" t="s">
        <v>192</v>
      </c>
      <c r="T346" s="1" t="s">
        <v>88</v>
      </c>
      <c r="V346" s="1" t="s">
        <v>193</v>
      </c>
      <c r="W346" s="1" t="s">
        <v>194</v>
      </c>
      <c r="Y346" s="1" t="s">
        <v>110</v>
      </c>
      <c r="Z346" s="1" t="s">
        <v>111</v>
      </c>
      <c r="AA346" s="1" t="s">
        <v>56</v>
      </c>
      <c r="AB346" s="3" t="s">
        <v>195</v>
      </c>
      <c r="AC346" s="2">
        <v>750</v>
      </c>
      <c r="AD346" s="2">
        <v>760</v>
      </c>
      <c r="AE346" s="2">
        <v>45.1</v>
      </c>
      <c r="AF346" s="2">
        <f>Table1[[#This Row],[SE]]*SQRT(Table1[[#This Row],[N]])</f>
        <v>229.9657800630346</v>
      </c>
      <c r="AG346" s="2">
        <v>26</v>
      </c>
      <c r="AH346" s="2">
        <v>0.307</v>
      </c>
      <c r="AI346" s="2"/>
      <c r="AJ346" s="2"/>
      <c r="AK346">
        <v>218</v>
      </c>
      <c r="AL346">
        <v>1101</v>
      </c>
      <c r="AM346" s="1" t="s">
        <v>196</v>
      </c>
      <c r="AN346" s="6" t="s">
        <v>197</v>
      </c>
      <c r="AO346" s="9" t="s">
        <v>198</v>
      </c>
    </row>
    <row r="347" spans="2:41" ht="75" x14ac:dyDescent="0.25">
      <c r="B347" s="8" t="s">
        <v>187</v>
      </c>
      <c r="C347" s="1" t="s">
        <v>188</v>
      </c>
      <c r="D347" s="1" t="s">
        <v>189</v>
      </c>
      <c r="E347" s="1" t="s">
        <v>190</v>
      </c>
      <c r="F347" s="5" t="s">
        <v>191</v>
      </c>
      <c r="I347" s="1">
        <v>2012</v>
      </c>
      <c r="J347" s="1" t="s">
        <v>48</v>
      </c>
      <c r="K347" s="1" t="s">
        <v>49</v>
      </c>
      <c r="L347" s="1" t="s">
        <v>49</v>
      </c>
      <c r="M347" s="1" t="s">
        <v>211</v>
      </c>
      <c r="N347" s="1" t="s">
        <v>94</v>
      </c>
      <c r="O347" s="1" t="s">
        <v>52</v>
      </c>
      <c r="P347" s="1">
        <v>28</v>
      </c>
      <c r="Q347" s="1" t="s">
        <v>53</v>
      </c>
      <c r="S347" s="1" t="s">
        <v>192</v>
      </c>
      <c r="T347" s="1" t="s">
        <v>88</v>
      </c>
      <c r="V347" s="1" t="s">
        <v>193</v>
      </c>
      <c r="W347" s="1" t="s">
        <v>194</v>
      </c>
      <c r="Y347" s="1" t="s">
        <v>110</v>
      </c>
      <c r="Z347" s="1" t="s">
        <v>111</v>
      </c>
      <c r="AA347" s="1" t="s">
        <v>56</v>
      </c>
      <c r="AB347" s="3" t="s">
        <v>195</v>
      </c>
      <c r="AC347" s="2">
        <v>632</v>
      </c>
      <c r="AD347" s="2">
        <v>591</v>
      </c>
      <c r="AE347" s="2">
        <v>35.5</v>
      </c>
      <c r="AF347" s="2">
        <f>Table1[[#This Row],[SE]]*SQRT(Table1[[#This Row],[N]])</f>
        <v>173.91377173760563</v>
      </c>
      <c r="AG347" s="2">
        <v>24</v>
      </c>
      <c r="AH347" s="2">
        <v>0.27500000000000002</v>
      </c>
      <c r="AI347" s="2"/>
      <c r="AJ347" s="2"/>
      <c r="AK347">
        <v>253</v>
      </c>
      <c r="AL347">
        <v>1079</v>
      </c>
      <c r="AM347" s="1" t="s">
        <v>196</v>
      </c>
      <c r="AN347" s="6" t="s">
        <v>197</v>
      </c>
      <c r="AO347" s="9" t="s">
        <v>198</v>
      </c>
    </row>
    <row r="348" spans="2:41" ht="75" x14ac:dyDescent="0.25">
      <c r="B348" s="8" t="s">
        <v>187</v>
      </c>
      <c r="C348" s="1" t="s">
        <v>188</v>
      </c>
      <c r="D348" s="1" t="s">
        <v>189</v>
      </c>
      <c r="E348" s="1" t="s">
        <v>190</v>
      </c>
      <c r="F348" s="5" t="s">
        <v>191</v>
      </c>
      <c r="I348" s="1">
        <v>2012</v>
      </c>
      <c r="J348" s="1" t="s">
        <v>48</v>
      </c>
      <c r="K348" s="1" t="s">
        <v>49</v>
      </c>
      <c r="L348" s="1" t="s">
        <v>49</v>
      </c>
      <c r="M348" s="1" t="s">
        <v>212</v>
      </c>
      <c r="N348" s="1" t="s">
        <v>51</v>
      </c>
      <c r="O348" s="1" t="s">
        <v>52</v>
      </c>
      <c r="P348" s="1">
        <v>28</v>
      </c>
      <c r="Q348" s="1" t="s">
        <v>53</v>
      </c>
      <c r="S348" s="1" t="s">
        <v>192</v>
      </c>
      <c r="T348" s="1" t="s">
        <v>88</v>
      </c>
      <c r="V348" s="1" t="s">
        <v>193</v>
      </c>
      <c r="W348" s="1" t="s">
        <v>194</v>
      </c>
      <c r="Y348" s="1" t="s">
        <v>110</v>
      </c>
      <c r="Z348" s="1" t="s">
        <v>111</v>
      </c>
      <c r="AA348" s="1" t="s">
        <v>56</v>
      </c>
      <c r="AB348" s="3" t="s">
        <v>195</v>
      </c>
      <c r="AC348" s="2">
        <v>592</v>
      </c>
      <c r="AD348" s="2">
        <v>593</v>
      </c>
      <c r="AE348" s="2">
        <v>17.600000000000001</v>
      </c>
      <c r="AF348" s="2">
        <f>Table1[[#This Row],[SE]]*SQRT(Table1[[#This Row],[N]])</f>
        <v>97.992652785808389</v>
      </c>
      <c r="AG348" s="2">
        <v>31</v>
      </c>
      <c r="AH348" s="2">
        <v>0.16500000000000001</v>
      </c>
      <c r="AI348" s="2"/>
      <c r="AJ348" s="2"/>
      <c r="AK348">
        <v>366</v>
      </c>
      <c r="AL348">
        <v>849</v>
      </c>
      <c r="AM348" s="1" t="s">
        <v>196</v>
      </c>
      <c r="AN348" s="6" t="s">
        <v>197</v>
      </c>
      <c r="AO348" s="9" t="s">
        <v>198</v>
      </c>
    </row>
    <row r="349" spans="2:41" ht="75" x14ac:dyDescent="0.25">
      <c r="B349" s="8" t="s">
        <v>187</v>
      </c>
      <c r="C349" s="1" t="s">
        <v>188</v>
      </c>
      <c r="D349" s="1" t="s">
        <v>189</v>
      </c>
      <c r="E349" s="1" t="s">
        <v>190</v>
      </c>
      <c r="F349" s="5" t="s">
        <v>191</v>
      </c>
      <c r="I349" s="1">
        <v>2012</v>
      </c>
      <c r="J349" s="1" t="s">
        <v>48</v>
      </c>
      <c r="K349" s="1" t="s">
        <v>49</v>
      </c>
      <c r="L349" s="1" t="s">
        <v>49</v>
      </c>
      <c r="M349" s="1" t="s">
        <v>212</v>
      </c>
      <c r="N349" s="1" t="s">
        <v>94</v>
      </c>
      <c r="O349" s="1" t="s">
        <v>52</v>
      </c>
      <c r="P349" s="1">
        <v>28</v>
      </c>
      <c r="Q349" s="1" t="s">
        <v>53</v>
      </c>
      <c r="S349" s="1" t="s">
        <v>192</v>
      </c>
      <c r="T349" s="1" t="s">
        <v>88</v>
      </c>
      <c r="V349" s="1" t="s">
        <v>193</v>
      </c>
      <c r="W349" s="1" t="s">
        <v>194</v>
      </c>
      <c r="Y349" s="1" t="s">
        <v>110</v>
      </c>
      <c r="Z349" s="1" t="s">
        <v>111</v>
      </c>
      <c r="AA349" s="1" t="s">
        <v>56</v>
      </c>
      <c r="AB349" s="3" t="s">
        <v>195</v>
      </c>
      <c r="AC349" s="2">
        <v>635</v>
      </c>
      <c r="AD349" s="2">
        <v>633</v>
      </c>
      <c r="AE349" s="2">
        <v>23.9</v>
      </c>
      <c r="AF349" s="2">
        <f>Table1[[#This Row],[SE]]*SQRT(Table1[[#This Row],[N]])</f>
        <v>135.19881656286788</v>
      </c>
      <c r="AG349" s="2">
        <v>32</v>
      </c>
      <c r="AH349" s="2">
        <v>0.21199999999999999</v>
      </c>
      <c r="AI349" s="2"/>
      <c r="AJ349" s="2"/>
      <c r="AK349">
        <v>365</v>
      </c>
      <c r="AL349">
        <v>1021</v>
      </c>
      <c r="AM349" s="1" t="s">
        <v>196</v>
      </c>
      <c r="AN349" s="6" t="s">
        <v>197</v>
      </c>
      <c r="AO349" s="9" t="s">
        <v>198</v>
      </c>
    </row>
    <row r="350" spans="2:41" ht="75" x14ac:dyDescent="0.25">
      <c r="B350" s="8" t="s">
        <v>187</v>
      </c>
      <c r="C350" s="1" t="s">
        <v>188</v>
      </c>
      <c r="D350" s="1" t="s">
        <v>189</v>
      </c>
      <c r="E350" s="1" t="s">
        <v>190</v>
      </c>
      <c r="F350" s="5" t="s">
        <v>191</v>
      </c>
      <c r="I350" s="1">
        <v>2012</v>
      </c>
      <c r="J350" s="1" t="s">
        <v>48</v>
      </c>
      <c r="K350" s="1" t="s">
        <v>49</v>
      </c>
      <c r="L350" s="1" t="s">
        <v>49</v>
      </c>
      <c r="M350" s="1" t="s">
        <v>213</v>
      </c>
      <c r="N350" s="1" t="s">
        <v>51</v>
      </c>
      <c r="O350" s="1" t="s">
        <v>52</v>
      </c>
      <c r="P350" s="1">
        <v>28</v>
      </c>
      <c r="Q350" s="1" t="s">
        <v>53</v>
      </c>
      <c r="S350" s="1" t="s">
        <v>192</v>
      </c>
      <c r="T350" s="1" t="s">
        <v>88</v>
      </c>
      <c r="V350" s="1" t="s">
        <v>193</v>
      </c>
      <c r="W350" s="1" t="s">
        <v>194</v>
      </c>
      <c r="Y350" s="1" t="s">
        <v>110</v>
      </c>
      <c r="Z350" s="1" t="s">
        <v>111</v>
      </c>
      <c r="AA350" s="1" t="s">
        <v>56</v>
      </c>
      <c r="AB350" s="3" t="s">
        <v>195</v>
      </c>
      <c r="AC350" s="2">
        <v>805</v>
      </c>
      <c r="AD350" s="2">
        <v>808</v>
      </c>
      <c r="AE350" s="2">
        <v>33.9</v>
      </c>
      <c r="AF350" s="2">
        <f>Table1[[#This Row],[SE]]*SQRT(Table1[[#This Row],[N]])</f>
        <v>188.74721189993772</v>
      </c>
      <c r="AG350" s="2">
        <v>31</v>
      </c>
      <c r="AH350" s="2">
        <v>0.23400000000000001</v>
      </c>
      <c r="AI350" s="2"/>
      <c r="AJ350" s="2"/>
      <c r="AK350">
        <v>239</v>
      </c>
      <c r="AL350">
        <v>1113</v>
      </c>
      <c r="AM350" s="1" t="s">
        <v>196</v>
      </c>
      <c r="AN350" s="6" t="s">
        <v>197</v>
      </c>
      <c r="AO350" s="9" t="s">
        <v>198</v>
      </c>
    </row>
    <row r="351" spans="2:41" ht="75" x14ac:dyDescent="0.25">
      <c r="B351" s="8" t="s">
        <v>187</v>
      </c>
      <c r="C351" s="1" t="s">
        <v>188</v>
      </c>
      <c r="D351" s="1" t="s">
        <v>189</v>
      </c>
      <c r="E351" s="1" t="s">
        <v>190</v>
      </c>
      <c r="F351" s="5" t="s">
        <v>191</v>
      </c>
      <c r="I351" s="1">
        <v>2012</v>
      </c>
      <c r="J351" s="1" t="s">
        <v>48</v>
      </c>
      <c r="K351" s="1" t="s">
        <v>49</v>
      </c>
      <c r="L351" s="1" t="s">
        <v>49</v>
      </c>
      <c r="M351" s="1" t="s">
        <v>213</v>
      </c>
      <c r="N351" s="1" t="s">
        <v>94</v>
      </c>
      <c r="O351" s="1" t="s">
        <v>52</v>
      </c>
      <c r="P351" s="1">
        <v>28</v>
      </c>
      <c r="Q351" s="1" t="s">
        <v>53</v>
      </c>
      <c r="S351" s="1" t="s">
        <v>192</v>
      </c>
      <c r="T351" s="1" t="s">
        <v>88</v>
      </c>
      <c r="V351" s="1" t="s">
        <v>193</v>
      </c>
      <c r="W351" s="1" t="s">
        <v>194</v>
      </c>
      <c r="Y351" s="1" t="s">
        <v>110</v>
      </c>
      <c r="Z351" s="1" t="s">
        <v>111</v>
      </c>
      <c r="AA351" s="1" t="s">
        <v>56</v>
      </c>
      <c r="AB351" s="3" t="s">
        <v>195</v>
      </c>
      <c r="AC351" s="2">
        <v>806</v>
      </c>
      <c r="AD351" s="2">
        <v>815</v>
      </c>
      <c r="AE351" s="2">
        <v>20.5</v>
      </c>
      <c r="AF351" s="2">
        <f>Table1[[#This Row],[SE]]*SQRT(Table1[[#This Row],[N]])</f>
        <v>115.96551211459381</v>
      </c>
      <c r="AG351" s="2">
        <v>32</v>
      </c>
      <c r="AH351" s="2">
        <v>0.14399999999999999</v>
      </c>
      <c r="AI351" s="2"/>
      <c r="AJ351" s="2"/>
      <c r="AK351">
        <v>577</v>
      </c>
      <c r="AL351">
        <v>1121</v>
      </c>
      <c r="AM351" s="1" t="s">
        <v>196</v>
      </c>
      <c r="AN351" s="6" t="s">
        <v>197</v>
      </c>
      <c r="AO351" s="9" t="s">
        <v>198</v>
      </c>
    </row>
    <row r="352" spans="2:41" ht="75" x14ac:dyDescent="0.25">
      <c r="B352" s="8" t="s">
        <v>187</v>
      </c>
      <c r="C352" s="1" t="s">
        <v>188</v>
      </c>
      <c r="D352" s="1" t="s">
        <v>189</v>
      </c>
      <c r="E352" s="1" t="s">
        <v>190</v>
      </c>
      <c r="F352" s="5" t="s">
        <v>191</v>
      </c>
      <c r="I352" s="1">
        <v>2012</v>
      </c>
      <c r="J352" s="1" t="s">
        <v>48</v>
      </c>
      <c r="K352" s="1" t="s">
        <v>49</v>
      </c>
      <c r="L352" s="1" t="s">
        <v>49</v>
      </c>
      <c r="M352" s="1" t="s">
        <v>214</v>
      </c>
      <c r="N352" s="1" t="s">
        <v>51</v>
      </c>
      <c r="O352" s="1" t="s">
        <v>52</v>
      </c>
      <c r="P352" s="1">
        <v>28</v>
      </c>
      <c r="Q352" s="1" t="s">
        <v>53</v>
      </c>
      <c r="S352" s="1" t="s">
        <v>192</v>
      </c>
      <c r="T352" s="1" t="s">
        <v>88</v>
      </c>
      <c r="V352" s="1" t="s">
        <v>193</v>
      </c>
      <c r="W352" s="1" t="s">
        <v>194</v>
      </c>
      <c r="Y352" s="1" t="s">
        <v>110</v>
      </c>
      <c r="Z352" s="1" t="s">
        <v>111</v>
      </c>
      <c r="AA352" s="1" t="s">
        <v>56</v>
      </c>
      <c r="AB352" s="3" t="s">
        <v>195</v>
      </c>
      <c r="AC352" s="2">
        <v>681</v>
      </c>
      <c r="AD352" s="2">
        <v>694</v>
      </c>
      <c r="AE352" s="2">
        <v>30</v>
      </c>
      <c r="AF352" s="2">
        <f>Table1[[#This Row],[SE]]*SQRT(Table1[[#This Row],[N]])</f>
        <v>169.70562748477141</v>
      </c>
      <c r="AG352" s="2">
        <v>32</v>
      </c>
      <c r="AH352" s="2">
        <v>0.249</v>
      </c>
      <c r="AI352" s="2"/>
      <c r="AJ352" s="2"/>
      <c r="AK352">
        <v>347</v>
      </c>
      <c r="AL352">
        <v>967</v>
      </c>
      <c r="AM352" s="1" t="s">
        <v>196</v>
      </c>
      <c r="AN352" s="6" t="s">
        <v>197</v>
      </c>
      <c r="AO352" s="9" t="s">
        <v>198</v>
      </c>
    </row>
    <row r="353" spans="2:41" ht="75" x14ac:dyDescent="0.25">
      <c r="B353" s="8" t="s">
        <v>187</v>
      </c>
      <c r="C353" s="1" t="s">
        <v>188</v>
      </c>
      <c r="D353" s="1" t="s">
        <v>189</v>
      </c>
      <c r="E353" s="1" t="s">
        <v>190</v>
      </c>
      <c r="F353" s="5" t="s">
        <v>191</v>
      </c>
      <c r="I353" s="1">
        <v>2012</v>
      </c>
      <c r="J353" s="1" t="s">
        <v>48</v>
      </c>
      <c r="K353" s="1" t="s">
        <v>49</v>
      </c>
      <c r="L353" s="1" t="s">
        <v>49</v>
      </c>
      <c r="M353" s="1" t="s">
        <v>215</v>
      </c>
      <c r="N353" s="1" t="s">
        <v>51</v>
      </c>
      <c r="O353" s="1" t="s">
        <v>52</v>
      </c>
      <c r="P353" s="1">
        <v>28</v>
      </c>
      <c r="Q353" s="1" t="s">
        <v>53</v>
      </c>
      <c r="S353" s="1" t="s">
        <v>192</v>
      </c>
      <c r="T353" s="1" t="s">
        <v>88</v>
      </c>
      <c r="V353" s="1" t="s">
        <v>193</v>
      </c>
      <c r="W353" s="1" t="s">
        <v>194</v>
      </c>
      <c r="Y353" s="1" t="s">
        <v>110</v>
      </c>
      <c r="Z353" s="1" t="s">
        <v>111</v>
      </c>
      <c r="AA353" s="1" t="s">
        <v>56</v>
      </c>
      <c r="AB353" s="3" t="s">
        <v>195</v>
      </c>
      <c r="AC353" s="2">
        <v>544</v>
      </c>
      <c r="AD353" s="2">
        <v>554</v>
      </c>
      <c r="AE353" s="2">
        <v>20.2</v>
      </c>
      <c r="AF353" s="2">
        <f>Table1[[#This Row],[SE]]*SQRT(Table1[[#This Row],[N]])</f>
        <v>110.63995661604355</v>
      </c>
      <c r="AG353" s="2">
        <v>30</v>
      </c>
      <c r="AH353" s="2">
        <v>0.20399999999999999</v>
      </c>
      <c r="AI353" s="2"/>
      <c r="AJ353" s="2"/>
      <c r="AK353">
        <v>329</v>
      </c>
      <c r="AL353">
        <v>749</v>
      </c>
      <c r="AM353" s="1" t="s">
        <v>196</v>
      </c>
      <c r="AN353" s="6" t="s">
        <v>197</v>
      </c>
      <c r="AO353" s="9" t="s">
        <v>198</v>
      </c>
    </row>
    <row r="354" spans="2:41" ht="75" x14ac:dyDescent="0.25">
      <c r="B354" s="8" t="s">
        <v>187</v>
      </c>
      <c r="C354" s="1" t="s">
        <v>188</v>
      </c>
      <c r="D354" s="1" t="s">
        <v>189</v>
      </c>
      <c r="E354" s="1" t="s">
        <v>190</v>
      </c>
      <c r="F354" s="5" t="s">
        <v>191</v>
      </c>
      <c r="I354" s="1">
        <v>2012</v>
      </c>
      <c r="J354" s="1" t="s">
        <v>48</v>
      </c>
      <c r="K354" s="1" t="s">
        <v>49</v>
      </c>
      <c r="L354" s="1" t="s">
        <v>49</v>
      </c>
      <c r="M354" s="1" t="s">
        <v>215</v>
      </c>
      <c r="N354" s="1" t="s">
        <v>94</v>
      </c>
      <c r="O354" s="1" t="s">
        <v>52</v>
      </c>
      <c r="P354" s="1">
        <v>28</v>
      </c>
      <c r="Q354" s="1" t="s">
        <v>53</v>
      </c>
      <c r="S354" s="1" t="s">
        <v>192</v>
      </c>
      <c r="T354" s="1" t="s">
        <v>88</v>
      </c>
      <c r="V354" s="1" t="s">
        <v>193</v>
      </c>
      <c r="W354" s="1" t="s">
        <v>194</v>
      </c>
      <c r="Y354" s="1" t="s">
        <v>110</v>
      </c>
      <c r="Z354" s="1" t="s">
        <v>111</v>
      </c>
      <c r="AA354" s="1" t="s">
        <v>56</v>
      </c>
      <c r="AB354" s="3" t="s">
        <v>195</v>
      </c>
      <c r="AC354" s="2">
        <v>587</v>
      </c>
      <c r="AD354" s="2">
        <v>639</v>
      </c>
      <c r="AE354" s="2">
        <v>23.2</v>
      </c>
      <c r="AF354" s="2">
        <f>Table1[[#This Row],[SE]]*SQRT(Table1[[#This Row],[N]])</f>
        <v>131.23901858822322</v>
      </c>
      <c r="AG354" s="2">
        <v>32</v>
      </c>
      <c r="AH354" s="2">
        <v>0.223</v>
      </c>
      <c r="AI354" s="2"/>
      <c r="AJ354" s="2"/>
      <c r="AK354">
        <v>259</v>
      </c>
      <c r="AL354">
        <v>736</v>
      </c>
      <c r="AM354" s="1" t="s">
        <v>196</v>
      </c>
      <c r="AN354" s="6" t="s">
        <v>197</v>
      </c>
      <c r="AO354" s="9" t="s">
        <v>198</v>
      </c>
    </row>
    <row r="355" spans="2:41" ht="75" x14ac:dyDescent="0.25">
      <c r="B355" s="8" t="s">
        <v>187</v>
      </c>
      <c r="C355" s="1" t="s">
        <v>188</v>
      </c>
      <c r="D355" s="1" t="s">
        <v>189</v>
      </c>
      <c r="E355" s="1" t="s">
        <v>190</v>
      </c>
      <c r="F355" s="5" t="s">
        <v>191</v>
      </c>
      <c r="I355" s="1">
        <v>2012</v>
      </c>
      <c r="J355" s="1" t="s">
        <v>48</v>
      </c>
      <c r="K355" s="1" t="s">
        <v>49</v>
      </c>
      <c r="L355" s="1" t="s">
        <v>49</v>
      </c>
      <c r="M355" s="1" t="s">
        <v>216</v>
      </c>
      <c r="N355" s="1" t="s">
        <v>51</v>
      </c>
      <c r="O355" s="1" t="s">
        <v>52</v>
      </c>
      <c r="P355" s="1">
        <v>28</v>
      </c>
      <c r="Q355" s="1" t="s">
        <v>53</v>
      </c>
      <c r="S355" s="1" t="s">
        <v>192</v>
      </c>
      <c r="T355" s="1" t="s">
        <v>88</v>
      </c>
      <c r="V355" s="1" t="s">
        <v>193</v>
      </c>
      <c r="W355" s="1" t="s">
        <v>194</v>
      </c>
      <c r="Y355" s="1" t="s">
        <v>110</v>
      </c>
      <c r="Z355" s="1" t="s">
        <v>111</v>
      </c>
      <c r="AA355" s="1" t="s">
        <v>56</v>
      </c>
      <c r="AB355" s="3" t="s">
        <v>195</v>
      </c>
      <c r="AC355" s="2">
        <v>648</v>
      </c>
      <c r="AD355" s="2">
        <v>662</v>
      </c>
      <c r="AE355" s="2">
        <v>28.6</v>
      </c>
      <c r="AF355" s="2">
        <f>Table1[[#This Row],[SE]]*SQRT(Table1[[#This Row],[N]])</f>
        <v>156.64865144647752</v>
      </c>
      <c r="AG355" s="2">
        <v>30</v>
      </c>
      <c r="AH355" s="2">
        <v>0.24199999999999999</v>
      </c>
      <c r="AI355" s="2"/>
      <c r="AJ355" s="2"/>
      <c r="AK355">
        <v>311</v>
      </c>
      <c r="AL355">
        <v>861</v>
      </c>
      <c r="AM355" s="1" t="s">
        <v>196</v>
      </c>
      <c r="AN355" s="6" t="s">
        <v>197</v>
      </c>
      <c r="AO355" s="9" t="s">
        <v>198</v>
      </c>
    </row>
    <row r="356" spans="2:41" ht="75" x14ac:dyDescent="0.25">
      <c r="B356" s="8" t="s">
        <v>187</v>
      </c>
      <c r="C356" s="1" t="s">
        <v>188</v>
      </c>
      <c r="D356" s="1" t="s">
        <v>189</v>
      </c>
      <c r="E356" s="1" t="s">
        <v>190</v>
      </c>
      <c r="F356" s="5" t="s">
        <v>191</v>
      </c>
      <c r="I356" s="1">
        <v>2012</v>
      </c>
      <c r="J356" s="1" t="s">
        <v>48</v>
      </c>
      <c r="K356" s="1" t="s">
        <v>49</v>
      </c>
      <c r="L356" s="1" t="s">
        <v>49</v>
      </c>
      <c r="M356" s="1" t="s">
        <v>216</v>
      </c>
      <c r="N356" s="1" t="s">
        <v>94</v>
      </c>
      <c r="O356" s="1" t="s">
        <v>52</v>
      </c>
      <c r="P356" s="1">
        <v>28</v>
      </c>
      <c r="Q356" s="1" t="s">
        <v>53</v>
      </c>
      <c r="S356" s="1" t="s">
        <v>192</v>
      </c>
      <c r="T356" s="1" t="s">
        <v>88</v>
      </c>
      <c r="V356" s="1" t="s">
        <v>193</v>
      </c>
      <c r="W356" s="1" t="s">
        <v>194</v>
      </c>
      <c r="Y356" s="1" t="s">
        <v>110</v>
      </c>
      <c r="Z356" s="1" t="s">
        <v>111</v>
      </c>
      <c r="AA356" s="1" t="s">
        <v>56</v>
      </c>
      <c r="AB356" s="3" t="s">
        <v>195</v>
      </c>
      <c r="AC356" s="2">
        <v>686</v>
      </c>
      <c r="AD356" s="2">
        <v>696</v>
      </c>
      <c r="AE356" s="2">
        <v>37.4</v>
      </c>
      <c r="AF356" s="2">
        <f>Table1[[#This Row],[SE]]*SQRT(Table1[[#This Row],[N]])</f>
        <v>204.84823650693212</v>
      </c>
      <c r="AG356" s="2">
        <v>30</v>
      </c>
      <c r="AH356" s="2">
        <v>0.29799999999999999</v>
      </c>
      <c r="AI356" s="2"/>
      <c r="AJ356" s="2"/>
      <c r="AK356">
        <v>323</v>
      </c>
      <c r="AL356">
        <v>983</v>
      </c>
      <c r="AM356" s="1" t="s">
        <v>196</v>
      </c>
      <c r="AN356" s="6" t="s">
        <v>197</v>
      </c>
      <c r="AO356" s="9" t="s">
        <v>198</v>
      </c>
    </row>
    <row r="357" spans="2:41" ht="75" x14ac:dyDescent="0.25">
      <c r="B357" s="8" t="s">
        <v>187</v>
      </c>
      <c r="C357" s="1" t="s">
        <v>188</v>
      </c>
      <c r="D357" s="1" t="s">
        <v>189</v>
      </c>
      <c r="E357" s="1" t="s">
        <v>190</v>
      </c>
      <c r="F357" s="5" t="s">
        <v>191</v>
      </c>
      <c r="I357" s="1">
        <v>2012</v>
      </c>
      <c r="J357" s="1" t="s">
        <v>48</v>
      </c>
      <c r="K357" s="1" t="s">
        <v>49</v>
      </c>
      <c r="L357" s="1" t="s">
        <v>49</v>
      </c>
      <c r="M357" s="1" t="s">
        <v>217</v>
      </c>
      <c r="N357" s="1" t="s">
        <v>51</v>
      </c>
      <c r="O357" s="1" t="s">
        <v>52</v>
      </c>
      <c r="P357" s="1">
        <v>28</v>
      </c>
      <c r="Q357" s="1" t="s">
        <v>53</v>
      </c>
      <c r="S357" s="1" t="s">
        <v>192</v>
      </c>
      <c r="T357" s="1" t="s">
        <v>88</v>
      </c>
      <c r="V357" s="1" t="s">
        <v>193</v>
      </c>
      <c r="W357" s="1" t="s">
        <v>194</v>
      </c>
      <c r="Y357" s="1" t="s">
        <v>110</v>
      </c>
      <c r="Z357" s="1" t="s">
        <v>111</v>
      </c>
      <c r="AA357" s="1" t="s">
        <v>56</v>
      </c>
      <c r="AB357" s="3" t="s">
        <v>195</v>
      </c>
      <c r="AC357" s="2">
        <v>721</v>
      </c>
      <c r="AD357" s="2">
        <v>750</v>
      </c>
      <c r="AE357" s="2">
        <v>25.1</v>
      </c>
      <c r="AF357" s="2">
        <f>Table1[[#This Row],[SE]]*SQRT(Table1[[#This Row],[N]])</f>
        <v>139.75088550703356</v>
      </c>
      <c r="AG357" s="2">
        <v>31</v>
      </c>
      <c r="AH357" s="2">
        <v>0.19400000000000001</v>
      </c>
      <c r="AI357" s="2"/>
      <c r="AJ357" s="2"/>
      <c r="AK357">
        <v>295</v>
      </c>
      <c r="AL357">
        <v>906</v>
      </c>
      <c r="AM357" s="1" t="s">
        <v>196</v>
      </c>
      <c r="AN357" s="6" t="s">
        <v>197</v>
      </c>
      <c r="AO357" s="9" t="s">
        <v>198</v>
      </c>
    </row>
    <row r="358" spans="2:41" ht="75" x14ac:dyDescent="0.25">
      <c r="B358" s="8" t="s">
        <v>187</v>
      </c>
      <c r="C358" s="1" t="s">
        <v>188</v>
      </c>
      <c r="D358" s="1" t="s">
        <v>189</v>
      </c>
      <c r="E358" s="1" t="s">
        <v>190</v>
      </c>
      <c r="F358" s="5" t="s">
        <v>191</v>
      </c>
      <c r="I358" s="1">
        <v>2012</v>
      </c>
      <c r="J358" s="1" t="s">
        <v>48</v>
      </c>
      <c r="K358" s="1" t="s">
        <v>49</v>
      </c>
      <c r="L358" s="1" t="s">
        <v>49</v>
      </c>
      <c r="M358" s="1" t="s">
        <v>217</v>
      </c>
      <c r="N358" s="1" t="s">
        <v>94</v>
      </c>
      <c r="O358" s="1" t="s">
        <v>52</v>
      </c>
      <c r="P358" s="1">
        <v>28</v>
      </c>
      <c r="Q358" s="1" t="s">
        <v>53</v>
      </c>
      <c r="S358" s="1" t="s">
        <v>192</v>
      </c>
      <c r="T358" s="1" t="s">
        <v>88</v>
      </c>
      <c r="V358" s="1" t="s">
        <v>193</v>
      </c>
      <c r="W358" s="1" t="s">
        <v>194</v>
      </c>
      <c r="Y358" s="1" t="s">
        <v>110</v>
      </c>
      <c r="Z358" s="1" t="s">
        <v>111</v>
      </c>
      <c r="AA358" s="1" t="s">
        <v>56</v>
      </c>
      <c r="AB358" s="3" t="s">
        <v>195</v>
      </c>
      <c r="AC358" s="2">
        <v>821</v>
      </c>
      <c r="AD358" s="2">
        <v>844</v>
      </c>
      <c r="AE358" s="2">
        <v>25.4</v>
      </c>
      <c r="AF358" s="2">
        <f>Table1[[#This Row],[SE]]*SQRT(Table1[[#This Row],[N]])</f>
        <v>143.68409793710646</v>
      </c>
      <c r="AG358" s="2">
        <v>32</v>
      </c>
      <c r="AH358" s="2">
        <v>0.17499999999999999</v>
      </c>
      <c r="AI358" s="2"/>
      <c r="AJ358" s="2"/>
      <c r="AK358">
        <v>274</v>
      </c>
      <c r="AL358">
        <v>987</v>
      </c>
      <c r="AM358" s="1" t="s">
        <v>196</v>
      </c>
      <c r="AN358" s="6" t="s">
        <v>197</v>
      </c>
      <c r="AO358" s="9" t="s">
        <v>198</v>
      </c>
    </row>
    <row r="359" spans="2:41" ht="75" x14ac:dyDescent="0.25">
      <c r="B359" s="8" t="s">
        <v>187</v>
      </c>
      <c r="C359" s="1" t="s">
        <v>188</v>
      </c>
      <c r="D359" s="1" t="s">
        <v>189</v>
      </c>
      <c r="E359" s="1" t="s">
        <v>190</v>
      </c>
      <c r="F359" s="5" t="s">
        <v>191</v>
      </c>
      <c r="I359" s="1">
        <v>2012</v>
      </c>
      <c r="J359" s="1" t="s">
        <v>48</v>
      </c>
      <c r="K359" s="1" t="s">
        <v>49</v>
      </c>
      <c r="L359" s="1" t="s">
        <v>49</v>
      </c>
      <c r="M359" s="1" t="s">
        <v>218</v>
      </c>
      <c r="N359" s="1" t="s">
        <v>51</v>
      </c>
      <c r="O359" s="1" t="s">
        <v>52</v>
      </c>
      <c r="P359" s="1">
        <v>28</v>
      </c>
      <c r="Q359" s="1" t="s">
        <v>53</v>
      </c>
      <c r="S359" s="1" t="s">
        <v>192</v>
      </c>
      <c r="T359" s="1" t="s">
        <v>88</v>
      </c>
      <c r="V359" s="1" t="s">
        <v>193</v>
      </c>
      <c r="W359" s="1" t="s">
        <v>194</v>
      </c>
      <c r="Y359" s="1" t="s">
        <v>110</v>
      </c>
      <c r="Z359" s="1" t="s">
        <v>111</v>
      </c>
      <c r="AA359" s="1" t="s">
        <v>56</v>
      </c>
      <c r="AB359" s="3" t="s">
        <v>195</v>
      </c>
      <c r="AC359" s="2">
        <v>548</v>
      </c>
      <c r="AD359" s="2">
        <v>568</v>
      </c>
      <c r="AE359" s="2">
        <v>33.299999999999997</v>
      </c>
      <c r="AF359" s="2">
        <f>Table1[[#This Row],[SE]]*SQRT(Table1[[#This Row],[N]])</f>
        <v>188.37324650809626</v>
      </c>
      <c r="AG359" s="2">
        <v>32</v>
      </c>
      <c r="AH359" s="2">
        <v>0.34399999999999997</v>
      </c>
      <c r="AI359" s="2"/>
      <c r="AJ359" s="2"/>
      <c r="AK359">
        <v>217</v>
      </c>
      <c r="AL359">
        <v>918</v>
      </c>
      <c r="AM359" s="1" t="s">
        <v>196</v>
      </c>
      <c r="AN359" s="6" t="s">
        <v>197</v>
      </c>
      <c r="AO359" s="9" t="s">
        <v>198</v>
      </c>
    </row>
    <row r="360" spans="2:41" ht="75" x14ac:dyDescent="0.25">
      <c r="B360" s="8" t="s">
        <v>187</v>
      </c>
      <c r="C360" s="1" t="s">
        <v>188</v>
      </c>
      <c r="D360" s="1" t="s">
        <v>189</v>
      </c>
      <c r="E360" s="1" t="s">
        <v>190</v>
      </c>
      <c r="F360" s="5" t="s">
        <v>191</v>
      </c>
      <c r="I360" s="1">
        <v>2012</v>
      </c>
      <c r="J360" s="1" t="s">
        <v>48</v>
      </c>
      <c r="K360" s="1" t="s">
        <v>49</v>
      </c>
      <c r="L360" s="1" t="s">
        <v>49</v>
      </c>
      <c r="M360" s="1" t="s">
        <v>218</v>
      </c>
      <c r="N360" s="1" t="s">
        <v>94</v>
      </c>
      <c r="O360" s="1" t="s">
        <v>52</v>
      </c>
      <c r="P360" s="1">
        <v>28</v>
      </c>
      <c r="Q360" s="1" t="s">
        <v>53</v>
      </c>
      <c r="S360" s="1" t="s">
        <v>192</v>
      </c>
      <c r="T360" s="1" t="s">
        <v>88</v>
      </c>
      <c r="V360" s="1" t="s">
        <v>193</v>
      </c>
      <c r="W360" s="1" t="s">
        <v>194</v>
      </c>
      <c r="Y360" s="1" t="s">
        <v>110</v>
      </c>
      <c r="Z360" s="1" t="s">
        <v>111</v>
      </c>
      <c r="AA360" s="1" t="s">
        <v>56</v>
      </c>
      <c r="AB360" s="3" t="s">
        <v>195</v>
      </c>
      <c r="AC360" s="2">
        <v>463</v>
      </c>
      <c r="AD360" s="2">
        <v>423</v>
      </c>
      <c r="AE360" s="2">
        <v>35.700000000000003</v>
      </c>
      <c r="AF360" s="2">
        <f>Table1[[#This Row],[SE]]*SQRT(Table1[[#This Row],[N]])</f>
        <v>198.76918775303179</v>
      </c>
      <c r="AG360" s="2">
        <v>31</v>
      </c>
      <c r="AH360" s="2">
        <v>0.43</v>
      </c>
      <c r="AI360" s="2"/>
      <c r="AJ360" s="2"/>
      <c r="AK360">
        <v>219</v>
      </c>
      <c r="AL360">
        <v>855</v>
      </c>
      <c r="AM360" s="1" t="s">
        <v>196</v>
      </c>
      <c r="AN360" s="6" t="s">
        <v>197</v>
      </c>
      <c r="AO360" s="9" t="s">
        <v>198</v>
      </c>
    </row>
    <row r="361" spans="2:41" ht="75" x14ac:dyDescent="0.25">
      <c r="B361" s="8" t="s">
        <v>187</v>
      </c>
      <c r="C361" s="1" t="s">
        <v>188</v>
      </c>
      <c r="D361" s="1" t="s">
        <v>189</v>
      </c>
      <c r="E361" s="1" t="s">
        <v>190</v>
      </c>
      <c r="F361" s="5" t="s">
        <v>191</v>
      </c>
      <c r="I361" s="1">
        <v>2012</v>
      </c>
      <c r="J361" s="1" t="s">
        <v>48</v>
      </c>
      <c r="K361" s="1" t="s">
        <v>49</v>
      </c>
      <c r="L361" s="1" t="s">
        <v>49</v>
      </c>
      <c r="M361" s="1" t="s">
        <v>219</v>
      </c>
      <c r="N361" s="1" t="s">
        <v>51</v>
      </c>
      <c r="O361" s="1" t="s">
        <v>52</v>
      </c>
      <c r="P361" s="1">
        <v>28</v>
      </c>
      <c r="Q361" s="1" t="s">
        <v>53</v>
      </c>
      <c r="S361" s="1" t="s">
        <v>192</v>
      </c>
      <c r="T361" s="1" t="s">
        <v>88</v>
      </c>
      <c r="V361" s="1" t="s">
        <v>193</v>
      </c>
      <c r="W361" s="1" t="s">
        <v>194</v>
      </c>
      <c r="Y361" s="1" t="s">
        <v>110</v>
      </c>
      <c r="Z361" s="1" t="s">
        <v>111</v>
      </c>
      <c r="AA361" s="1" t="s">
        <v>56</v>
      </c>
      <c r="AB361" s="3" t="s">
        <v>195</v>
      </c>
      <c r="AC361" s="2">
        <v>730</v>
      </c>
      <c r="AD361" s="2">
        <v>730</v>
      </c>
      <c r="AE361" s="2">
        <v>25.6</v>
      </c>
      <c r="AF361" s="2">
        <f>Table1[[#This Row],[SE]]*SQRT(Table1[[#This Row],[N]])</f>
        <v>144.81546878700496</v>
      </c>
      <c r="AG361" s="2">
        <v>32</v>
      </c>
      <c r="AH361" s="2">
        <v>0.19900000000000001</v>
      </c>
      <c r="AI361" s="2"/>
      <c r="AJ361" s="2"/>
      <c r="AK361">
        <v>460</v>
      </c>
      <c r="AL361">
        <v>1006</v>
      </c>
      <c r="AM361" s="1" t="s">
        <v>196</v>
      </c>
      <c r="AN361" s="6" t="s">
        <v>197</v>
      </c>
      <c r="AO361" s="9" t="s">
        <v>198</v>
      </c>
    </row>
    <row r="362" spans="2:41" ht="75" x14ac:dyDescent="0.25">
      <c r="B362" s="8" t="s">
        <v>187</v>
      </c>
      <c r="C362" s="1" t="s">
        <v>188</v>
      </c>
      <c r="D362" s="1" t="s">
        <v>189</v>
      </c>
      <c r="E362" s="1" t="s">
        <v>190</v>
      </c>
      <c r="F362" s="5" t="s">
        <v>191</v>
      </c>
      <c r="I362" s="1">
        <v>2012</v>
      </c>
      <c r="J362" s="1" t="s">
        <v>48</v>
      </c>
      <c r="K362" s="1" t="s">
        <v>49</v>
      </c>
      <c r="L362" s="1" t="s">
        <v>49</v>
      </c>
      <c r="M362" s="1" t="s">
        <v>219</v>
      </c>
      <c r="N362" s="1" t="s">
        <v>94</v>
      </c>
      <c r="O362" s="1" t="s">
        <v>52</v>
      </c>
      <c r="P362" s="1">
        <v>28</v>
      </c>
      <c r="Q362" s="1" t="s">
        <v>53</v>
      </c>
      <c r="S362" s="1" t="s">
        <v>192</v>
      </c>
      <c r="T362" s="1" t="s">
        <v>88</v>
      </c>
      <c r="V362" s="1" t="s">
        <v>193</v>
      </c>
      <c r="W362" s="1" t="s">
        <v>194</v>
      </c>
      <c r="Y362" s="1" t="s">
        <v>110</v>
      </c>
      <c r="Z362" s="1" t="s">
        <v>111</v>
      </c>
      <c r="AA362" s="1" t="s">
        <v>56</v>
      </c>
      <c r="AB362" s="3" t="s">
        <v>195</v>
      </c>
      <c r="AC362" s="2">
        <v>802</v>
      </c>
      <c r="AD362" s="2">
        <v>780</v>
      </c>
      <c r="AE362" s="2">
        <v>41.8</v>
      </c>
      <c r="AF362" s="2">
        <f>Table1[[#This Row],[SE]]*SQRT(Table1[[#This Row],[N]])</f>
        <v>236.45650762878148</v>
      </c>
      <c r="AG362" s="2">
        <v>32</v>
      </c>
      <c r="AH362" s="2">
        <v>0.29499999999999998</v>
      </c>
      <c r="AI362" s="2"/>
      <c r="AJ362" s="2"/>
      <c r="AK362">
        <v>375</v>
      </c>
      <c r="AL362">
        <v>1153</v>
      </c>
      <c r="AM362" s="1" t="s">
        <v>196</v>
      </c>
      <c r="AN362" s="6" t="s">
        <v>197</v>
      </c>
      <c r="AO362" s="9" t="s">
        <v>198</v>
      </c>
    </row>
    <row r="363" spans="2:41" ht="75" x14ac:dyDescent="0.25">
      <c r="B363" s="8" t="s">
        <v>187</v>
      </c>
      <c r="C363" s="1" t="s">
        <v>188</v>
      </c>
      <c r="D363" s="1" t="s">
        <v>189</v>
      </c>
      <c r="E363" s="1" t="s">
        <v>190</v>
      </c>
      <c r="F363" s="5" t="s">
        <v>191</v>
      </c>
      <c r="I363" s="1">
        <v>2012</v>
      </c>
      <c r="J363" s="1" t="s">
        <v>48</v>
      </c>
      <c r="K363" s="1" t="s">
        <v>49</v>
      </c>
      <c r="L363" s="1" t="s">
        <v>49</v>
      </c>
      <c r="M363" s="1" t="s">
        <v>220</v>
      </c>
      <c r="N363" s="1" t="s">
        <v>51</v>
      </c>
      <c r="O363" s="1" t="s">
        <v>52</v>
      </c>
      <c r="P363" s="1">
        <v>28</v>
      </c>
      <c r="Q363" s="1" t="s">
        <v>53</v>
      </c>
      <c r="S363" s="1" t="s">
        <v>192</v>
      </c>
      <c r="T363" s="1" t="s">
        <v>88</v>
      </c>
      <c r="V363" s="1" t="s">
        <v>193</v>
      </c>
      <c r="W363" s="1" t="s">
        <v>194</v>
      </c>
      <c r="Y363" s="1" t="s">
        <v>110</v>
      </c>
      <c r="Z363" s="1" t="s">
        <v>111</v>
      </c>
      <c r="AA363" s="1" t="s">
        <v>56</v>
      </c>
      <c r="AB363" s="3" t="s">
        <v>195</v>
      </c>
      <c r="AC363" s="2">
        <v>676</v>
      </c>
      <c r="AD363" s="2">
        <v>686</v>
      </c>
      <c r="AE363" s="2">
        <v>31.6</v>
      </c>
      <c r="AF363" s="2">
        <f>Table1[[#This Row],[SE]]*SQRT(Table1[[#This Row],[N]])</f>
        <v>178.75659428395923</v>
      </c>
      <c r="AG363" s="2">
        <v>32</v>
      </c>
      <c r="AH363" s="2">
        <v>0.26500000000000001</v>
      </c>
      <c r="AI363" s="2"/>
      <c r="AJ363" s="2"/>
      <c r="AK363">
        <v>301</v>
      </c>
      <c r="AL363">
        <v>984</v>
      </c>
      <c r="AM363" s="1" t="s">
        <v>196</v>
      </c>
      <c r="AN363" s="6" t="s">
        <v>197</v>
      </c>
      <c r="AO363" s="9" t="s">
        <v>198</v>
      </c>
    </row>
    <row r="364" spans="2:41" ht="75" x14ac:dyDescent="0.25">
      <c r="B364" s="8" t="s">
        <v>187</v>
      </c>
      <c r="C364" s="1" t="s">
        <v>188</v>
      </c>
      <c r="D364" s="1" t="s">
        <v>189</v>
      </c>
      <c r="E364" s="1" t="s">
        <v>190</v>
      </c>
      <c r="F364" s="5" t="s">
        <v>191</v>
      </c>
      <c r="I364" s="1">
        <v>2012</v>
      </c>
      <c r="J364" s="1" t="s">
        <v>48</v>
      </c>
      <c r="K364" s="1" t="s">
        <v>49</v>
      </c>
      <c r="L364" s="1" t="s">
        <v>49</v>
      </c>
      <c r="M364" s="1" t="s">
        <v>221</v>
      </c>
      <c r="N364" s="1" t="s">
        <v>51</v>
      </c>
      <c r="O364" s="1" t="s">
        <v>52</v>
      </c>
      <c r="P364" s="1">
        <v>28</v>
      </c>
      <c r="Q364" s="1" t="s">
        <v>53</v>
      </c>
      <c r="S364" s="1" t="s">
        <v>192</v>
      </c>
      <c r="T364" s="1" t="s">
        <v>88</v>
      </c>
      <c r="V364" s="1" t="s">
        <v>193</v>
      </c>
      <c r="W364" s="1" t="s">
        <v>194</v>
      </c>
      <c r="Y364" s="1" t="s">
        <v>110</v>
      </c>
      <c r="Z364" s="1" t="s">
        <v>111</v>
      </c>
      <c r="AA364" s="1" t="s">
        <v>56</v>
      </c>
      <c r="AB364" s="3" t="s">
        <v>195</v>
      </c>
      <c r="AC364" s="2">
        <v>462</v>
      </c>
      <c r="AD364" s="2">
        <v>408</v>
      </c>
      <c r="AE364" s="2">
        <v>23.9</v>
      </c>
      <c r="AF364" s="2">
        <f>Table1[[#This Row],[SE]]*SQRT(Table1[[#This Row],[N]])</f>
        <v>135.19881656286788</v>
      </c>
      <c r="AG364" s="2">
        <v>32</v>
      </c>
      <c r="AH364" s="2">
        <v>0.29199999999999998</v>
      </c>
      <c r="AI364" s="2"/>
      <c r="AJ364" s="2"/>
      <c r="AK364">
        <v>218</v>
      </c>
      <c r="AL364">
        <v>750</v>
      </c>
      <c r="AM364" s="1" t="s">
        <v>196</v>
      </c>
      <c r="AN364" s="6" t="s">
        <v>197</v>
      </c>
      <c r="AO364" s="9" t="s">
        <v>198</v>
      </c>
    </row>
    <row r="365" spans="2:41" ht="75" x14ac:dyDescent="0.25">
      <c r="B365" s="8" t="s">
        <v>187</v>
      </c>
      <c r="C365" s="1" t="s">
        <v>188</v>
      </c>
      <c r="D365" s="1" t="s">
        <v>189</v>
      </c>
      <c r="E365" s="1" t="s">
        <v>190</v>
      </c>
      <c r="F365" s="5" t="s">
        <v>191</v>
      </c>
      <c r="I365" s="1">
        <v>2012</v>
      </c>
      <c r="J365" s="1" t="s">
        <v>48</v>
      </c>
      <c r="K365" s="1" t="s">
        <v>49</v>
      </c>
      <c r="L365" s="1" t="s">
        <v>49</v>
      </c>
      <c r="M365" s="1" t="s">
        <v>221</v>
      </c>
      <c r="N365" s="1" t="s">
        <v>94</v>
      </c>
      <c r="O365" s="1" t="s">
        <v>52</v>
      </c>
      <c r="P365" s="1">
        <v>28</v>
      </c>
      <c r="Q365" s="1" t="s">
        <v>53</v>
      </c>
      <c r="S365" s="1" t="s">
        <v>192</v>
      </c>
      <c r="T365" s="1" t="s">
        <v>88</v>
      </c>
      <c r="V365" s="1" t="s">
        <v>193</v>
      </c>
      <c r="W365" s="1" t="s">
        <v>194</v>
      </c>
      <c r="Y365" s="1" t="s">
        <v>110</v>
      </c>
      <c r="Z365" s="1" t="s">
        <v>111</v>
      </c>
      <c r="AA365" s="1" t="s">
        <v>56</v>
      </c>
      <c r="AB365" s="3" t="s">
        <v>195</v>
      </c>
      <c r="AC365" s="2">
        <v>471</v>
      </c>
      <c r="AD365" s="2">
        <v>462</v>
      </c>
      <c r="AE365" s="2">
        <v>23.2</v>
      </c>
      <c r="AF365" s="2">
        <f>Table1[[#This Row],[SE]]*SQRT(Table1[[#This Row],[N]])</f>
        <v>131.23901858822322</v>
      </c>
      <c r="AG365" s="2">
        <v>32</v>
      </c>
      <c r="AH365" s="2">
        <v>0.27900000000000003</v>
      </c>
      <c r="AI365" s="2"/>
      <c r="AJ365" s="2"/>
      <c r="AK365">
        <v>245</v>
      </c>
      <c r="AL365">
        <v>730</v>
      </c>
      <c r="AM365" s="1" t="s">
        <v>196</v>
      </c>
      <c r="AN365" s="6" t="s">
        <v>197</v>
      </c>
      <c r="AO365" s="9" t="s">
        <v>198</v>
      </c>
    </row>
    <row r="366" spans="2:41" ht="75" x14ac:dyDescent="0.25">
      <c r="B366" s="8" t="s">
        <v>187</v>
      </c>
      <c r="C366" s="1" t="s">
        <v>188</v>
      </c>
      <c r="D366" s="1" t="s">
        <v>189</v>
      </c>
      <c r="E366" s="1" t="s">
        <v>190</v>
      </c>
      <c r="F366" s="5" t="s">
        <v>191</v>
      </c>
      <c r="I366" s="1">
        <v>2012</v>
      </c>
      <c r="J366" s="1" t="s">
        <v>48</v>
      </c>
      <c r="K366" s="1" t="s">
        <v>49</v>
      </c>
      <c r="L366" s="1" t="s">
        <v>49</v>
      </c>
      <c r="M366" s="1" t="s">
        <v>222</v>
      </c>
      <c r="N366" s="1" t="s">
        <v>51</v>
      </c>
      <c r="O366" s="1" t="s">
        <v>52</v>
      </c>
      <c r="P366" s="1">
        <v>28</v>
      </c>
      <c r="Q366" s="1" t="s">
        <v>53</v>
      </c>
      <c r="S366" s="1" t="s">
        <v>192</v>
      </c>
      <c r="T366" s="1" t="s">
        <v>88</v>
      </c>
      <c r="V366" s="1" t="s">
        <v>193</v>
      </c>
      <c r="W366" s="1" t="s">
        <v>194</v>
      </c>
      <c r="Y366" s="1" t="s">
        <v>110</v>
      </c>
      <c r="Z366" s="1" t="s">
        <v>111</v>
      </c>
      <c r="AA366" s="1" t="s">
        <v>56</v>
      </c>
      <c r="AB366" s="3" t="s">
        <v>195</v>
      </c>
      <c r="AC366" s="2">
        <v>807</v>
      </c>
      <c r="AD366" s="2">
        <v>854</v>
      </c>
      <c r="AE366" s="2">
        <v>31.1</v>
      </c>
      <c r="AF366" s="2">
        <f>Table1[[#This Row],[SE]]*SQRT(Table1[[#This Row],[N]])</f>
        <v>173.15747168401367</v>
      </c>
      <c r="AG366" s="2">
        <v>31</v>
      </c>
      <c r="AH366" s="2">
        <v>0.215</v>
      </c>
      <c r="AI366" s="2"/>
      <c r="AJ366" s="2"/>
      <c r="AK366">
        <v>434</v>
      </c>
      <c r="AL366">
        <v>1071</v>
      </c>
      <c r="AM366" s="1" t="s">
        <v>196</v>
      </c>
      <c r="AN366" s="6" t="s">
        <v>197</v>
      </c>
      <c r="AO366" s="9" t="s">
        <v>198</v>
      </c>
    </row>
    <row r="367" spans="2:41" ht="75" x14ac:dyDescent="0.25">
      <c r="B367" s="8" t="s">
        <v>187</v>
      </c>
      <c r="C367" s="1" t="s">
        <v>188</v>
      </c>
      <c r="D367" s="1" t="s">
        <v>189</v>
      </c>
      <c r="E367" s="1" t="s">
        <v>190</v>
      </c>
      <c r="F367" s="5" t="s">
        <v>191</v>
      </c>
      <c r="I367" s="1">
        <v>2012</v>
      </c>
      <c r="J367" s="1" t="s">
        <v>48</v>
      </c>
      <c r="K367" s="1" t="s">
        <v>49</v>
      </c>
      <c r="L367" s="1" t="s">
        <v>49</v>
      </c>
      <c r="M367" s="1" t="s">
        <v>222</v>
      </c>
      <c r="N367" s="1" t="s">
        <v>94</v>
      </c>
      <c r="O367" s="1" t="s">
        <v>52</v>
      </c>
      <c r="P367" s="1">
        <v>28</v>
      </c>
      <c r="Q367" s="1" t="s">
        <v>53</v>
      </c>
      <c r="S367" s="1" t="s">
        <v>192</v>
      </c>
      <c r="T367" s="1" t="s">
        <v>88</v>
      </c>
      <c r="V367" s="1" t="s">
        <v>193</v>
      </c>
      <c r="W367" s="1" t="s">
        <v>194</v>
      </c>
      <c r="Y367" s="1" t="s">
        <v>110</v>
      </c>
      <c r="Z367" s="1" t="s">
        <v>111</v>
      </c>
      <c r="AA367" s="1" t="s">
        <v>56</v>
      </c>
      <c r="AB367" s="3" t="s">
        <v>195</v>
      </c>
      <c r="AC367" s="2">
        <v>743</v>
      </c>
      <c r="AD367" s="2">
        <v>813</v>
      </c>
      <c r="AE367" s="2">
        <v>46.7</v>
      </c>
      <c r="AF367" s="2">
        <f>Table1[[#This Row],[SE]]*SQRT(Table1[[#This Row],[N]])</f>
        <v>233.5</v>
      </c>
      <c r="AG367" s="2">
        <v>25</v>
      </c>
      <c r="AH367" s="2">
        <v>0.314</v>
      </c>
      <c r="AI367" s="2"/>
      <c r="AJ367" s="2"/>
      <c r="AK367">
        <v>205</v>
      </c>
      <c r="AL367">
        <v>1012</v>
      </c>
      <c r="AM367" s="1" t="s">
        <v>196</v>
      </c>
      <c r="AN367" s="6" t="s">
        <v>197</v>
      </c>
      <c r="AO367" s="9" t="s">
        <v>198</v>
      </c>
    </row>
    <row r="368" spans="2:41" ht="75" x14ac:dyDescent="0.25">
      <c r="B368" s="8" t="s">
        <v>187</v>
      </c>
      <c r="C368" s="1" t="s">
        <v>188</v>
      </c>
      <c r="D368" s="1" t="s">
        <v>189</v>
      </c>
      <c r="E368" s="1" t="s">
        <v>190</v>
      </c>
      <c r="F368" s="5" t="s">
        <v>191</v>
      </c>
      <c r="I368" s="1">
        <v>2012</v>
      </c>
      <c r="J368" s="1" t="s">
        <v>48</v>
      </c>
      <c r="K368" s="1" t="s">
        <v>49</v>
      </c>
      <c r="L368" s="1" t="s">
        <v>49</v>
      </c>
      <c r="M368" s="1" t="s">
        <v>223</v>
      </c>
      <c r="N368" s="1" t="s">
        <v>51</v>
      </c>
      <c r="O368" s="1" t="s">
        <v>52</v>
      </c>
      <c r="P368" s="1">
        <v>28</v>
      </c>
      <c r="Q368" s="1" t="s">
        <v>53</v>
      </c>
      <c r="S368" s="1" t="s">
        <v>192</v>
      </c>
      <c r="T368" s="1" t="s">
        <v>88</v>
      </c>
      <c r="V368" s="1" t="s">
        <v>193</v>
      </c>
      <c r="W368" s="1" t="s">
        <v>194</v>
      </c>
      <c r="Y368" s="1" t="s">
        <v>110</v>
      </c>
      <c r="Z368" s="1" t="s">
        <v>111</v>
      </c>
      <c r="AA368" s="1" t="s">
        <v>56</v>
      </c>
      <c r="AB368" s="3" t="s">
        <v>195</v>
      </c>
      <c r="AC368" s="2">
        <v>786</v>
      </c>
      <c r="AD368" s="2">
        <v>792</v>
      </c>
      <c r="AE368" s="2">
        <v>19.3</v>
      </c>
      <c r="AF368" s="2">
        <f>Table1[[#This Row],[SE]]*SQRT(Table1[[#This Row],[N]])</f>
        <v>109.17728701520295</v>
      </c>
      <c r="AG368" s="2">
        <v>32</v>
      </c>
      <c r="AH368" s="2">
        <v>0.13900000000000001</v>
      </c>
      <c r="AI368" s="2"/>
      <c r="AJ368" s="2"/>
      <c r="AK368">
        <v>536</v>
      </c>
      <c r="AL368">
        <v>960</v>
      </c>
      <c r="AM368" s="1" t="s">
        <v>196</v>
      </c>
      <c r="AN368" s="6" t="s">
        <v>197</v>
      </c>
      <c r="AO368" s="9" t="s">
        <v>198</v>
      </c>
    </row>
    <row r="369" spans="2:41" ht="75" x14ac:dyDescent="0.25">
      <c r="B369" s="8" t="s">
        <v>187</v>
      </c>
      <c r="C369" s="1" t="s">
        <v>188</v>
      </c>
      <c r="D369" s="1" t="s">
        <v>189</v>
      </c>
      <c r="E369" s="1" t="s">
        <v>190</v>
      </c>
      <c r="F369" s="5" t="s">
        <v>191</v>
      </c>
      <c r="I369" s="1">
        <v>2012</v>
      </c>
      <c r="J369" s="1" t="s">
        <v>48</v>
      </c>
      <c r="K369" s="1" t="s">
        <v>49</v>
      </c>
      <c r="L369" s="1" t="s">
        <v>49</v>
      </c>
      <c r="M369" s="1" t="s">
        <v>223</v>
      </c>
      <c r="N369" s="1" t="s">
        <v>94</v>
      </c>
      <c r="O369" s="1" t="s">
        <v>52</v>
      </c>
      <c r="P369" s="1">
        <v>28</v>
      </c>
      <c r="Q369" s="1" t="s">
        <v>53</v>
      </c>
      <c r="S369" s="1" t="s">
        <v>192</v>
      </c>
      <c r="T369" s="1" t="s">
        <v>88</v>
      </c>
      <c r="V369" s="1" t="s">
        <v>193</v>
      </c>
      <c r="W369" s="1" t="s">
        <v>194</v>
      </c>
      <c r="Y369" s="1" t="s">
        <v>110</v>
      </c>
      <c r="Z369" s="1" t="s">
        <v>111</v>
      </c>
      <c r="AA369" s="1" t="s">
        <v>56</v>
      </c>
      <c r="AB369" s="3" t="s">
        <v>195</v>
      </c>
      <c r="AC369" s="2">
        <v>847</v>
      </c>
      <c r="AD369" s="2">
        <v>860</v>
      </c>
      <c r="AE369" s="2">
        <v>19.100000000000001</v>
      </c>
      <c r="AF369" s="2">
        <f>Table1[[#This Row],[SE]]*SQRT(Table1[[#This Row],[N]])</f>
        <v>108.04591616530448</v>
      </c>
      <c r="AG369" s="2">
        <v>32</v>
      </c>
      <c r="AH369" s="2">
        <v>0.128</v>
      </c>
      <c r="AI369" s="2"/>
      <c r="AJ369" s="2"/>
      <c r="AK369">
        <v>596</v>
      </c>
      <c r="AL369">
        <v>1022</v>
      </c>
      <c r="AM369" s="1" t="s">
        <v>196</v>
      </c>
      <c r="AN369" s="6" t="s">
        <v>197</v>
      </c>
      <c r="AO369" s="9" t="s">
        <v>198</v>
      </c>
    </row>
    <row r="370" spans="2:41" ht="75" x14ac:dyDescent="0.25">
      <c r="B370" s="8" t="s">
        <v>187</v>
      </c>
      <c r="C370" s="1" t="s">
        <v>188</v>
      </c>
      <c r="D370" s="1" t="s">
        <v>189</v>
      </c>
      <c r="E370" s="1" t="s">
        <v>190</v>
      </c>
      <c r="F370" s="5" t="s">
        <v>191</v>
      </c>
      <c r="I370" s="1">
        <v>2012</v>
      </c>
      <c r="J370" s="1" t="s">
        <v>48</v>
      </c>
      <c r="K370" s="1" t="s">
        <v>49</v>
      </c>
      <c r="L370" s="1" t="s">
        <v>49</v>
      </c>
      <c r="M370" s="1" t="s">
        <v>224</v>
      </c>
      <c r="N370" s="1" t="s">
        <v>51</v>
      </c>
      <c r="O370" s="1" t="s">
        <v>52</v>
      </c>
      <c r="P370" s="1">
        <v>28</v>
      </c>
      <c r="Q370" s="1" t="s">
        <v>53</v>
      </c>
      <c r="S370" s="1" t="s">
        <v>192</v>
      </c>
      <c r="T370" s="1" t="s">
        <v>88</v>
      </c>
      <c r="V370" s="1" t="s">
        <v>193</v>
      </c>
      <c r="W370" s="1" t="s">
        <v>194</v>
      </c>
      <c r="Y370" s="1" t="s">
        <v>110</v>
      </c>
      <c r="Z370" s="1" t="s">
        <v>111</v>
      </c>
      <c r="AA370" s="1" t="s">
        <v>56</v>
      </c>
      <c r="AB370" s="3" t="s">
        <v>195</v>
      </c>
      <c r="AC370" s="2">
        <v>490</v>
      </c>
      <c r="AD370" s="2">
        <v>488</v>
      </c>
      <c r="AE370" s="2">
        <v>28.4</v>
      </c>
      <c r="AF370" s="2">
        <f>Table1[[#This Row],[SE]]*SQRT(Table1[[#This Row],[N]])</f>
        <v>155.55320633146718</v>
      </c>
      <c r="AG370" s="2">
        <v>30</v>
      </c>
      <c r="AH370" s="2">
        <v>0.318</v>
      </c>
      <c r="AI370" s="2"/>
      <c r="AJ370" s="2"/>
      <c r="AK370">
        <v>266</v>
      </c>
      <c r="AL370">
        <v>834</v>
      </c>
      <c r="AM370" s="1" t="s">
        <v>196</v>
      </c>
      <c r="AN370" s="6" t="s">
        <v>197</v>
      </c>
      <c r="AO370" s="9" t="s">
        <v>198</v>
      </c>
    </row>
    <row r="371" spans="2:41" ht="75" x14ac:dyDescent="0.25">
      <c r="B371" s="8" t="s">
        <v>187</v>
      </c>
      <c r="C371" s="1" t="s">
        <v>188</v>
      </c>
      <c r="D371" s="1" t="s">
        <v>189</v>
      </c>
      <c r="E371" s="1" t="s">
        <v>190</v>
      </c>
      <c r="F371" s="5" t="s">
        <v>191</v>
      </c>
      <c r="I371" s="1">
        <v>2012</v>
      </c>
      <c r="J371" s="1" t="s">
        <v>48</v>
      </c>
      <c r="K371" s="1" t="s">
        <v>49</v>
      </c>
      <c r="L371" s="1" t="s">
        <v>49</v>
      </c>
      <c r="M371" s="1" t="s">
        <v>224</v>
      </c>
      <c r="N371" s="1" t="s">
        <v>94</v>
      </c>
      <c r="O371" s="1" t="s">
        <v>52</v>
      </c>
      <c r="P371" s="1">
        <v>28</v>
      </c>
      <c r="Q371" s="1" t="s">
        <v>53</v>
      </c>
      <c r="S371" s="1" t="s">
        <v>192</v>
      </c>
      <c r="T371" s="1" t="s">
        <v>88</v>
      </c>
      <c r="V371" s="1" t="s">
        <v>193</v>
      </c>
      <c r="W371" s="1" t="s">
        <v>194</v>
      </c>
      <c r="Y371" s="1" t="s">
        <v>110</v>
      </c>
      <c r="Z371" s="1" t="s">
        <v>111</v>
      </c>
      <c r="AA371" s="1" t="s">
        <v>56</v>
      </c>
      <c r="AB371" s="3" t="s">
        <v>195</v>
      </c>
      <c r="AC371" s="2">
        <v>510</v>
      </c>
      <c r="AD371" s="2">
        <v>514</v>
      </c>
      <c r="AE371" s="2">
        <v>30.6</v>
      </c>
      <c r="AF371" s="2">
        <f>Table1[[#This Row],[SE]]*SQRT(Table1[[#This Row],[N]])</f>
        <v>118.51329039394696</v>
      </c>
      <c r="AG371" s="2">
        <v>15</v>
      </c>
      <c r="AH371" s="2">
        <v>0.23200000000000001</v>
      </c>
      <c r="AI371" s="2"/>
      <c r="AJ371" s="2"/>
      <c r="AK371">
        <v>227</v>
      </c>
      <c r="AL371">
        <v>708</v>
      </c>
      <c r="AM371" s="1" t="s">
        <v>196</v>
      </c>
      <c r="AN371" s="6" t="s">
        <v>197</v>
      </c>
      <c r="AO371" s="9" t="s">
        <v>198</v>
      </c>
    </row>
    <row r="372" spans="2:41" ht="75" x14ac:dyDescent="0.25">
      <c r="B372" s="8" t="s">
        <v>187</v>
      </c>
      <c r="C372" s="1" t="s">
        <v>188</v>
      </c>
      <c r="D372" s="1" t="s">
        <v>189</v>
      </c>
      <c r="E372" s="1" t="s">
        <v>190</v>
      </c>
      <c r="F372" s="5" t="s">
        <v>191</v>
      </c>
      <c r="I372" s="1">
        <v>2012</v>
      </c>
      <c r="J372" s="1" t="s">
        <v>48</v>
      </c>
      <c r="K372" s="1" t="s">
        <v>49</v>
      </c>
      <c r="L372" s="1" t="s">
        <v>49</v>
      </c>
      <c r="M372" s="1" t="s">
        <v>225</v>
      </c>
      <c r="N372" s="1" t="s">
        <v>51</v>
      </c>
      <c r="O372" s="1" t="s">
        <v>52</v>
      </c>
      <c r="P372" s="1">
        <v>28</v>
      </c>
      <c r="Q372" s="1" t="s">
        <v>53</v>
      </c>
      <c r="S372" s="1" t="s">
        <v>192</v>
      </c>
      <c r="T372" s="1" t="s">
        <v>88</v>
      </c>
      <c r="V372" s="1" t="s">
        <v>193</v>
      </c>
      <c r="W372" s="1" t="s">
        <v>194</v>
      </c>
      <c r="Y372" s="1" t="s">
        <v>110</v>
      </c>
      <c r="Z372" s="1" t="s">
        <v>111</v>
      </c>
      <c r="AA372" s="1" t="s">
        <v>56</v>
      </c>
      <c r="AB372" s="3" t="s">
        <v>195</v>
      </c>
      <c r="AC372" s="2">
        <v>732</v>
      </c>
      <c r="AD372" s="2">
        <v>753</v>
      </c>
      <c r="AE372" s="2">
        <v>25.8</v>
      </c>
      <c r="AF372" s="2">
        <f>Table1[[#This Row],[SE]]*SQRT(Table1[[#This Row],[N]])</f>
        <v>145.94683963690343</v>
      </c>
      <c r="AG372" s="2">
        <v>32</v>
      </c>
      <c r="AH372" s="2">
        <v>0.19900000000000001</v>
      </c>
      <c r="AI372" s="2"/>
      <c r="AJ372" s="2"/>
      <c r="AK372">
        <v>398</v>
      </c>
      <c r="AL372">
        <v>1023</v>
      </c>
      <c r="AM372" s="1" t="s">
        <v>196</v>
      </c>
      <c r="AN372" s="6" t="s">
        <v>197</v>
      </c>
      <c r="AO372" s="9" t="s">
        <v>198</v>
      </c>
    </row>
    <row r="373" spans="2:41" ht="75" x14ac:dyDescent="0.25">
      <c r="B373" s="8" t="s">
        <v>187</v>
      </c>
      <c r="C373" s="1" t="s">
        <v>188</v>
      </c>
      <c r="D373" s="1" t="s">
        <v>189</v>
      </c>
      <c r="E373" s="1" t="s">
        <v>190</v>
      </c>
      <c r="F373" s="5" t="s">
        <v>191</v>
      </c>
      <c r="I373" s="1">
        <v>2012</v>
      </c>
      <c r="J373" s="1" t="s">
        <v>48</v>
      </c>
      <c r="K373" s="1" t="s">
        <v>49</v>
      </c>
      <c r="L373" s="1" t="s">
        <v>49</v>
      </c>
      <c r="M373" s="1" t="s">
        <v>225</v>
      </c>
      <c r="N373" s="1" t="s">
        <v>94</v>
      </c>
      <c r="O373" s="1" t="s">
        <v>52</v>
      </c>
      <c r="P373" s="1">
        <v>28</v>
      </c>
      <c r="Q373" s="1" t="s">
        <v>53</v>
      </c>
      <c r="S373" s="1" t="s">
        <v>192</v>
      </c>
      <c r="T373" s="1" t="s">
        <v>88</v>
      </c>
      <c r="V373" s="1" t="s">
        <v>193</v>
      </c>
      <c r="W373" s="1" t="s">
        <v>194</v>
      </c>
      <c r="Y373" s="1" t="s">
        <v>110</v>
      </c>
      <c r="Z373" s="1" t="s">
        <v>111</v>
      </c>
      <c r="AA373" s="1" t="s">
        <v>56</v>
      </c>
      <c r="AB373" s="3" t="s">
        <v>195</v>
      </c>
      <c r="AC373" s="2">
        <v>727</v>
      </c>
      <c r="AD373" s="2">
        <v>783</v>
      </c>
      <c r="AE373" s="2">
        <v>31.4</v>
      </c>
      <c r="AF373" s="2">
        <f>Table1[[#This Row],[SE]]*SQRT(Table1[[#This Row],[N]])</f>
        <v>174.82780099286268</v>
      </c>
      <c r="AG373" s="2">
        <v>31</v>
      </c>
      <c r="AH373" s="2">
        <v>0.24</v>
      </c>
      <c r="AI373" s="2"/>
      <c r="AJ373" s="2"/>
      <c r="AK373">
        <v>272</v>
      </c>
      <c r="AL373">
        <v>896</v>
      </c>
      <c r="AM373" s="1" t="s">
        <v>196</v>
      </c>
      <c r="AN373" s="6" t="s">
        <v>197</v>
      </c>
      <c r="AO373" s="9" t="s">
        <v>198</v>
      </c>
    </row>
    <row r="374" spans="2:41" ht="75" x14ac:dyDescent="0.25">
      <c r="B374" s="8" t="s">
        <v>187</v>
      </c>
      <c r="C374" s="1" t="s">
        <v>188</v>
      </c>
      <c r="D374" s="1" t="s">
        <v>189</v>
      </c>
      <c r="E374" s="1" t="s">
        <v>190</v>
      </c>
      <c r="F374" s="5" t="s">
        <v>191</v>
      </c>
      <c r="I374" s="1">
        <v>2012</v>
      </c>
      <c r="J374" s="1" t="s">
        <v>48</v>
      </c>
      <c r="K374" s="1" t="s">
        <v>49</v>
      </c>
      <c r="L374" s="1" t="s">
        <v>49</v>
      </c>
      <c r="M374" s="1" t="s">
        <v>226</v>
      </c>
      <c r="N374" s="1" t="s">
        <v>51</v>
      </c>
      <c r="O374" s="1" t="s">
        <v>52</v>
      </c>
      <c r="P374" s="1">
        <v>28</v>
      </c>
      <c r="Q374" s="1" t="s">
        <v>53</v>
      </c>
      <c r="S374" s="1" t="s">
        <v>192</v>
      </c>
      <c r="T374" s="1" t="s">
        <v>88</v>
      </c>
      <c r="V374" s="1" t="s">
        <v>193</v>
      </c>
      <c r="W374" s="1" t="s">
        <v>194</v>
      </c>
      <c r="Y374" s="1" t="s">
        <v>110</v>
      </c>
      <c r="Z374" s="1" t="s">
        <v>111</v>
      </c>
      <c r="AA374" s="1" t="s">
        <v>56</v>
      </c>
      <c r="AB374" s="3" t="s">
        <v>195</v>
      </c>
      <c r="AC374" s="2">
        <v>641</v>
      </c>
      <c r="AD374" s="2">
        <v>654</v>
      </c>
      <c r="AE374" s="2">
        <v>38</v>
      </c>
      <c r="AF374" s="2">
        <f>Table1[[#This Row],[SE]]*SQRT(Table1[[#This Row],[N]])</f>
        <v>211.57504578754083</v>
      </c>
      <c r="AG374" s="2">
        <v>31</v>
      </c>
      <c r="AH374" s="2">
        <v>0.33</v>
      </c>
      <c r="AI374" s="2"/>
      <c r="AJ374" s="2"/>
      <c r="AK374">
        <v>233</v>
      </c>
      <c r="AL374">
        <v>977</v>
      </c>
      <c r="AM374" s="1" t="s">
        <v>196</v>
      </c>
      <c r="AN374" s="6" t="s">
        <v>197</v>
      </c>
      <c r="AO374" s="9" t="s">
        <v>198</v>
      </c>
    </row>
    <row r="375" spans="2:41" ht="75" x14ac:dyDescent="0.25">
      <c r="B375" s="8" t="s">
        <v>187</v>
      </c>
      <c r="C375" s="1" t="s">
        <v>188</v>
      </c>
      <c r="D375" s="1" t="s">
        <v>189</v>
      </c>
      <c r="E375" s="1" t="s">
        <v>190</v>
      </c>
      <c r="F375" s="5" t="s">
        <v>191</v>
      </c>
      <c r="I375" s="1">
        <v>2012</v>
      </c>
      <c r="J375" s="1" t="s">
        <v>48</v>
      </c>
      <c r="K375" s="1" t="s">
        <v>49</v>
      </c>
      <c r="L375" s="1" t="s">
        <v>49</v>
      </c>
      <c r="M375" s="1" t="s">
        <v>226</v>
      </c>
      <c r="N375" s="1" t="s">
        <v>94</v>
      </c>
      <c r="O375" s="1" t="s">
        <v>52</v>
      </c>
      <c r="P375" s="1">
        <v>28</v>
      </c>
      <c r="Q375" s="1" t="s">
        <v>53</v>
      </c>
      <c r="S375" s="1" t="s">
        <v>192</v>
      </c>
      <c r="T375" s="1" t="s">
        <v>88</v>
      </c>
      <c r="V375" s="1" t="s">
        <v>193</v>
      </c>
      <c r="W375" s="1" t="s">
        <v>194</v>
      </c>
      <c r="Y375" s="1" t="s">
        <v>110</v>
      </c>
      <c r="Z375" s="1" t="s">
        <v>111</v>
      </c>
      <c r="AA375" s="1" t="s">
        <v>56</v>
      </c>
      <c r="AB375" s="3" t="s">
        <v>195</v>
      </c>
      <c r="AC375" s="2">
        <v>655</v>
      </c>
      <c r="AD375" s="2">
        <v>714</v>
      </c>
      <c r="AE375" s="2">
        <v>46.3</v>
      </c>
      <c r="AF375" s="2">
        <f>Table1[[#This Row],[SE]]*SQRT(Table1[[#This Row],[N]])</f>
        <v>261.91235175149723</v>
      </c>
      <c r="AG375" s="2">
        <v>32</v>
      </c>
      <c r="AH375" s="2">
        <v>0.4</v>
      </c>
      <c r="AI375" s="2"/>
      <c r="AJ375" s="2"/>
      <c r="AK375">
        <v>226</v>
      </c>
      <c r="AL375">
        <v>1098</v>
      </c>
      <c r="AM375" s="1" t="s">
        <v>196</v>
      </c>
      <c r="AN375" s="6" t="s">
        <v>197</v>
      </c>
      <c r="AO375" s="9" t="s">
        <v>198</v>
      </c>
    </row>
    <row r="376" spans="2:41" ht="75" x14ac:dyDescent="0.25">
      <c r="B376" s="8" t="s">
        <v>187</v>
      </c>
      <c r="C376" s="1" t="s">
        <v>188</v>
      </c>
      <c r="D376" s="1" t="s">
        <v>189</v>
      </c>
      <c r="E376" s="1" t="s">
        <v>190</v>
      </c>
      <c r="F376" s="5" t="s">
        <v>191</v>
      </c>
      <c r="I376" s="1">
        <v>2012</v>
      </c>
      <c r="J376" s="1" t="s">
        <v>48</v>
      </c>
      <c r="K376" s="1" t="s">
        <v>49</v>
      </c>
      <c r="L376" s="1" t="s">
        <v>49</v>
      </c>
      <c r="M376" s="1" t="s">
        <v>227</v>
      </c>
      <c r="N376" s="1" t="s">
        <v>51</v>
      </c>
      <c r="O376" s="1" t="s">
        <v>52</v>
      </c>
      <c r="P376" s="1">
        <v>28</v>
      </c>
      <c r="Q376" s="1" t="s">
        <v>53</v>
      </c>
      <c r="S376" s="1" t="s">
        <v>192</v>
      </c>
      <c r="T376" s="1" t="s">
        <v>88</v>
      </c>
      <c r="V376" s="1" t="s">
        <v>193</v>
      </c>
      <c r="W376" s="1" t="s">
        <v>194</v>
      </c>
      <c r="Y376" s="1" t="s">
        <v>110</v>
      </c>
      <c r="Z376" s="1" t="s">
        <v>111</v>
      </c>
      <c r="AA376" s="1" t="s">
        <v>56</v>
      </c>
      <c r="AB376" s="3" t="s">
        <v>195</v>
      </c>
      <c r="AC376" s="2">
        <v>878</v>
      </c>
      <c r="AD376" s="2">
        <v>964</v>
      </c>
      <c r="AE376" s="2">
        <v>61.5</v>
      </c>
      <c r="AF376" s="2">
        <f>Table1[[#This Row],[SE]]*SQRT(Table1[[#This Row],[N]])</f>
        <v>342.4175083140463</v>
      </c>
      <c r="AG376" s="2">
        <v>31</v>
      </c>
      <c r="AH376" s="2">
        <v>0.39</v>
      </c>
      <c r="AI376" s="2"/>
      <c r="AJ376" s="2"/>
      <c r="AK376">
        <v>219</v>
      </c>
      <c r="AL376">
        <v>1276</v>
      </c>
      <c r="AM376" s="1" t="s">
        <v>196</v>
      </c>
      <c r="AN376" s="6" t="s">
        <v>197</v>
      </c>
      <c r="AO376" s="9" t="s">
        <v>198</v>
      </c>
    </row>
    <row r="377" spans="2:41" ht="75" x14ac:dyDescent="0.25">
      <c r="B377" s="8" t="s">
        <v>187</v>
      </c>
      <c r="C377" s="1" t="s">
        <v>188</v>
      </c>
      <c r="D377" s="1" t="s">
        <v>189</v>
      </c>
      <c r="E377" s="1" t="s">
        <v>190</v>
      </c>
      <c r="F377" s="5" t="s">
        <v>191</v>
      </c>
      <c r="I377" s="1">
        <v>2012</v>
      </c>
      <c r="J377" s="1" t="s">
        <v>48</v>
      </c>
      <c r="K377" s="1" t="s">
        <v>49</v>
      </c>
      <c r="L377" s="1" t="s">
        <v>49</v>
      </c>
      <c r="M377" s="1" t="s">
        <v>227</v>
      </c>
      <c r="N377" s="1" t="s">
        <v>94</v>
      </c>
      <c r="O377" s="1" t="s">
        <v>52</v>
      </c>
      <c r="P377" s="1">
        <v>28</v>
      </c>
      <c r="Q377" s="1" t="s">
        <v>53</v>
      </c>
      <c r="S377" s="1" t="s">
        <v>192</v>
      </c>
      <c r="T377" s="1" t="s">
        <v>88</v>
      </c>
      <c r="V377" s="1" t="s">
        <v>193</v>
      </c>
      <c r="W377" s="1" t="s">
        <v>194</v>
      </c>
      <c r="Y377" s="1" t="s">
        <v>110</v>
      </c>
      <c r="Z377" s="1" t="s">
        <v>111</v>
      </c>
      <c r="AA377" s="1" t="s">
        <v>56</v>
      </c>
      <c r="AB377" s="3" t="s">
        <v>195</v>
      </c>
      <c r="AC377" s="2">
        <v>809</v>
      </c>
      <c r="AD377" s="2">
        <v>952</v>
      </c>
      <c r="AE377" s="2">
        <v>64</v>
      </c>
      <c r="AF377" s="2">
        <f>Table1[[#This Row],[SE]]*SQRT(Table1[[#This Row],[N]])</f>
        <v>362.03867196751236</v>
      </c>
      <c r="AG377" s="2">
        <v>32</v>
      </c>
      <c r="AH377" s="2">
        <v>0.44800000000000001</v>
      </c>
      <c r="AI377" s="2"/>
      <c r="AJ377" s="2"/>
      <c r="AK377">
        <v>202</v>
      </c>
      <c r="AL377">
        <v>1284</v>
      </c>
      <c r="AM377" s="1" t="s">
        <v>196</v>
      </c>
      <c r="AN377" s="6" t="s">
        <v>197</v>
      </c>
      <c r="AO377" s="9" t="s">
        <v>198</v>
      </c>
    </row>
    <row r="378" spans="2:41" ht="75" x14ac:dyDescent="0.25">
      <c r="B378" s="8" t="s">
        <v>228</v>
      </c>
      <c r="C378" s="1" t="s">
        <v>229</v>
      </c>
      <c r="D378" s="1" t="s">
        <v>230</v>
      </c>
      <c r="E378" s="1" t="s">
        <v>231</v>
      </c>
      <c r="F378" s="5" t="s">
        <v>232</v>
      </c>
      <c r="G378" s="1">
        <v>2011</v>
      </c>
      <c r="I378" s="1">
        <v>2021</v>
      </c>
      <c r="J378" s="1" t="s">
        <v>48</v>
      </c>
      <c r="K378" s="1" t="s">
        <v>49</v>
      </c>
      <c r="L378" s="1" t="s">
        <v>115</v>
      </c>
      <c r="M378" s="1" t="s">
        <v>87</v>
      </c>
      <c r="N378" s="1" t="s">
        <v>51</v>
      </c>
      <c r="O378" s="1" t="s">
        <v>233</v>
      </c>
      <c r="P378" s="1">
        <v>200</v>
      </c>
      <c r="Q378" s="1" t="s">
        <v>53</v>
      </c>
      <c r="S378" s="1" t="s">
        <v>109</v>
      </c>
      <c r="T378" s="1" t="s">
        <v>88</v>
      </c>
      <c r="V378" s="1" t="s">
        <v>234</v>
      </c>
      <c r="Y378" s="1" t="s">
        <v>110</v>
      </c>
      <c r="Z378" s="1" t="s">
        <v>111</v>
      </c>
      <c r="AA378" s="1" t="s">
        <v>56</v>
      </c>
      <c r="AB378" s="3" t="s">
        <v>235</v>
      </c>
      <c r="AC378" s="2">
        <v>802</v>
      </c>
      <c r="AD378" s="2">
        <v>804</v>
      </c>
      <c r="AE378" s="2">
        <v>37.741999999999997</v>
      </c>
      <c r="AF378" s="2">
        <f>Table1[[#This Row],[SE]]*SQRT(Table1[[#This Row],[N]])</f>
        <v>164.5135639271121</v>
      </c>
      <c r="AG378" s="2">
        <v>19</v>
      </c>
      <c r="AH378" s="2">
        <f>Table1[[#This Row],[SD]]/Table1[[#This Row],[mean]]</f>
        <v>0.2051291320786934</v>
      </c>
      <c r="AI378" s="2"/>
      <c r="AJ378" s="2"/>
      <c r="AK378" s="2"/>
      <c r="AL378" s="2"/>
      <c r="AM378" s="1" t="s">
        <v>236</v>
      </c>
      <c r="AN378" s="6" t="s">
        <v>237</v>
      </c>
      <c r="AO378" s="6" t="s">
        <v>238</v>
      </c>
    </row>
    <row r="379" spans="2:41" ht="75" x14ac:dyDescent="0.25">
      <c r="B379" s="8" t="s">
        <v>228</v>
      </c>
      <c r="C379" s="1" t="s">
        <v>229</v>
      </c>
      <c r="D379" s="1" t="s">
        <v>230</v>
      </c>
      <c r="E379" s="1" t="s">
        <v>231</v>
      </c>
      <c r="F379" s="5" t="s">
        <v>232</v>
      </c>
      <c r="G379" s="1">
        <v>2011</v>
      </c>
      <c r="I379" s="1">
        <v>2021</v>
      </c>
      <c r="J379" s="1" t="s">
        <v>48</v>
      </c>
      <c r="K379" s="1" t="s">
        <v>49</v>
      </c>
      <c r="L379" s="1" t="s">
        <v>115</v>
      </c>
      <c r="M379" s="1" t="s">
        <v>96</v>
      </c>
      <c r="N379" s="1" t="s">
        <v>51</v>
      </c>
      <c r="O379" s="1" t="s">
        <v>233</v>
      </c>
      <c r="P379" s="1">
        <v>200</v>
      </c>
      <c r="Q379" s="1" t="s">
        <v>53</v>
      </c>
      <c r="S379" s="1" t="s">
        <v>109</v>
      </c>
      <c r="T379" s="1" t="s">
        <v>88</v>
      </c>
      <c r="V379" s="1" t="s">
        <v>234</v>
      </c>
      <c r="Y379" s="1" t="s">
        <v>110</v>
      </c>
      <c r="Z379" s="1" t="s">
        <v>111</v>
      </c>
      <c r="AA379" s="1" t="s">
        <v>56</v>
      </c>
      <c r="AB379" s="3" t="s">
        <v>235</v>
      </c>
      <c r="AC379" s="2">
        <v>641</v>
      </c>
      <c r="AD379" s="2">
        <v>633</v>
      </c>
      <c r="AE379" s="2">
        <v>24.933</v>
      </c>
      <c r="AF379" s="2">
        <f>Table1[[#This Row],[SE]]*SQRT(Table1[[#This Row],[N]])</f>
        <v>155.70653509406728</v>
      </c>
      <c r="AG379" s="2">
        <v>39</v>
      </c>
      <c r="AH379" s="2">
        <f>Table1[[#This Row],[SD]]/Table1[[#This Row],[mean]]</f>
        <v>0.24291191122319389</v>
      </c>
      <c r="AI379" s="2"/>
      <c r="AJ379" s="2"/>
      <c r="AK379" s="2"/>
      <c r="AL379" s="2"/>
      <c r="AM379" s="1" t="s">
        <v>236</v>
      </c>
      <c r="AN379" s="6" t="s">
        <v>237</v>
      </c>
      <c r="AO379" s="6" t="s">
        <v>238</v>
      </c>
    </row>
    <row r="380" spans="2:41" ht="75" x14ac:dyDescent="0.25">
      <c r="B380" s="8" t="s">
        <v>228</v>
      </c>
      <c r="C380" s="1" t="s">
        <v>229</v>
      </c>
      <c r="D380" s="1" t="s">
        <v>230</v>
      </c>
      <c r="E380" s="1" t="s">
        <v>231</v>
      </c>
      <c r="F380" s="5" t="s">
        <v>232</v>
      </c>
      <c r="G380" s="1">
        <v>2011</v>
      </c>
      <c r="I380" s="1">
        <v>2021</v>
      </c>
      <c r="J380" s="1" t="s">
        <v>48</v>
      </c>
      <c r="K380" s="1" t="s">
        <v>49</v>
      </c>
      <c r="L380" s="1" t="s">
        <v>115</v>
      </c>
      <c r="M380" s="1" t="s">
        <v>239</v>
      </c>
      <c r="N380" s="1" t="s">
        <v>51</v>
      </c>
      <c r="O380" s="1" t="s">
        <v>233</v>
      </c>
      <c r="P380" s="1">
        <v>200</v>
      </c>
      <c r="Q380" s="1" t="s">
        <v>53</v>
      </c>
      <c r="S380" s="1" t="s">
        <v>109</v>
      </c>
      <c r="T380" s="1" t="s">
        <v>88</v>
      </c>
      <c r="V380" s="1" t="s">
        <v>234</v>
      </c>
      <c r="Y380" s="1" t="s">
        <v>110</v>
      </c>
      <c r="Z380" s="1" t="s">
        <v>111</v>
      </c>
      <c r="AA380" s="1" t="s">
        <v>56</v>
      </c>
      <c r="AB380" s="3" t="s">
        <v>235</v>
      </c>
      <c r="AC380" s="2">
        <v>933</v>
      </c>
      <c r="AD380" s="2"/>
      <c r="AE380" s="2">
        <v>35.206000000000003</v>
      </c>
      <c r="AF380" s="2">
        <f>Table1[[#This Row],[SE]]*SQRT(Table1[[#This Row],[N]])</f>
        <v>86.236735884424562</v>
      </c>
      <c r="AG380" s="2">
        <v>6</v>
      </c>
      <c r="AH380" s="2">
        <f>Table1[[#This Row],[SD]]/Table1[[#This Row],[mean]]</f>
        <v>9.2429513273766944E-2</v>
      </c>
      <c r="AI380" s="2"/>
      <c r="AJ380" s="2"/>
      <c r="AK380" s="2"/>
      <c r="AL380" s="2"/>
      <c r="AM380" s="1" t="s">
        <v>236</v>
      </c>
      <c r="AN380" s="6" t="s">
        <v>237</v>
      </c>
      <c r="AO380" s="6" t="s">
        <v>238</v>
      </c>
    </row>
    <row r="381" spans="2:41" ht="75" x14ac:dyDescent="0.25">
      <c r="B381" s="8" t="s">
        <v>228</v>
      </c>
      <c r="C381" s="1" t="s">
        <v>229</v>
      </c>
      <c r="D381" s="1" t="s">
        <v>230</v>
      </c>
      <c r="E381" s="1" t="s">
        <v>231</v>
      </c>
      <c r="F381" s="5" t="s">
        <v>232</v>
      </c>
      <c r="G381" s="1">
        <v>2011</v>
      </c>
      <c r="I381" s="1">
        <v>2021</v>
      </c>
      <c r="J381" s="1" t="s">
        <v>48</v>
      </c>
      <c r="K381" s="1" t="s">
        <v>49</v>
      </c>
      <c r="L381" s="1" t="s">
        <v>115</v>
      </c>
      <c r="M381" s="1" t="s">
        <v>1213</v>
      </c>
      <c r="N381" s="1" t="s">
        <v>51</v>
      </c>
      <c r="O381" s="1" t="s">
        <v>233</v>
      </c>
      <c r="P381" s="1">
        <v>200</v>
      </c>
      <c r="Q381" s="1" t="s">
        <v>53</v>
      </c>
      <c r="S381" s="1" t="s">
        <v>109</v>
      </c>
      <c r="T381" s="1" t="s">
        <v>88</v>
      </c>
      <c r="V381" s="1" t="s">
        <v>234</v>
      </c>
      <c r="Y381" s="1" t="s">
        <v>110</v>
      </c>
      <c r="Z381" s="1" t="s">
        <v>111</v>
      </c>
      <c r="AA381" s="1" t="s">
        <v>56</v>
      </c>
      <c r="AB381" s="3" t="s">
        <v>235</v>
      </c>
      <c r="AC381" s="2">
        <v>771</v>
      </c>
      <c r="AD381" s="2"/>
      <c r="AE381" s="2">
        <v>54.066000000000003</v>
      </c>
      <c r="AF381" s="2">
        <f>Table1[[#This Row],[SE]]*SQRT(Table1[[#This Row],[N]])</f>
        <v>143.04519038401816</v>
      </c>
      <c r="AG381" s="2">
        <v>7</v>
      </c>
      <c r="AH381" s="2">
        <f>Table1[[#This Row],[SD]]/Table1[[#This Row],[mean]]</f>
        <v>0.18553202384438153</v>
      </c>
      <c r="AI381" s="2"/>
      <c r="AJ381" s="2"/>
      <c r="AK381" s="2"/>
      <c r="AL381" s="2"/>
      <c r="AM381" s="1" t="s">
        <v>236</v>
      </c>
      <c r="AN381" s="6" t="s">
        <v>237</v>
      </c>
      <c r="AO381" s="6" t="s">
        <v>238</v>
      </c>
    </row>
    <row r="382" spans="2:41" ht="75" x14ac:dyDescent="0.25">
      <c r="B382" s="8" t="s">
        <v>228</v>
      </c>
      <c r="C382" s="1" t="s">
        <v>229</v>
      </c>
      <c r="D382" s="1" t="s">
        <v>230</v>
      </c>
      <c r="E382" s="1" t="s">
        <v>231</v>
      </c>
      <c r="F382" s="5" t="s">
        <v>232</v>
      </c>
      <c r="G382" s="1">
        <v>2011</v>
      </c>
      <c r="I382" s="1">
        <v>2021</v>
      </c>
      <c r="J382" s="1" t="s">
        <v>48</v>
      </c>
      <c r="K382" s="1" t="s">
        <v>49</v>
      </c>
      <c r="L382" s="1" t="s">
        <v>115</v>
      </c>
      <c r="M382" s="1" t="s">
        <v>50</v>
      </c>
      <c r="N382" s="1" t="s">
        <v>51</v>
      </c>
      <c r="O382" s="1" t="s">
        <v>233</v>
      </c>
      <c r="P382" s="1">
        <v>200</v>
      </c>
      <c r="Q382" s="1" t="s">
        <v>53</v>
      </c>
      <c r="S382" s="1" t="s">
        <v>109</v>
      </c>
      <c r="T382" s="1" t="s">
        <v>88</v>
      </c>
      <c r="V382" s="1" t="s">
        <v>234</v>
      </c>
      <c r="Y382" s="1" t="s">
        <v>110</v>
      </c>
      <c r="Z382" s="1" t="s">
        <v>111</v>
      </c>
      <c r="AA382" s="1" t="s">
        <v>56</v>
      </c>
      <c r="AB382" s="3" t="s">
        <v>235</v>
      </c>
      <c r="AC382" s="2">
        <v>786</v>
      </c>
      <c r="AD382" s="2">
        <v>759</v>
      </c>
      <c r="AE382" s="2">
        <v>88.195999999999998</v>
      </c>
      <c r="AF382" s="2">
        <f>Table1[[#This Row],[SE]]*SQRT(Table1[[#This Row],[N]])</f>
        <v>264.58799999999997</v>
      </c>
      <c r="AG382" s="2">
        <v>9</v>
      </c>
      <c r="AH382" s="2">
        <f>Table1[[#This Row],[SD]]/Table1[[#This Row],[mean]]</f>
        <v>0.33662595419847324</v>
      </c>
      <c r="AI382" s="2"/>
      <c r="AJ382" s="2"/>
      <c r="AK382" s="2"/>
      <c r="AL382" s="2"/>
      <c r="AM382" s="1" t="s">
        <v>236</v>
      </c>
      <c r="AN382" s="6" t="s">
        <v>237</v>
      </c>
      <c r="AO382" s="6" t="s">
        <v>238</v>
      </c>
    </row>
    <row r="383" spans="2:41" ht="75" x14ac:dyDescent="0.25">
      <c r="B383" s="8" t="s">
        <v>228</v>
      </c>
      <c r="C383" s="1" t="s">
        <v>229</v>
      </c>
      <c r="D383" s="1" t="s">
        <v>230</v>
      </c>
      <c r="E383" s="1" t="s">
        <v>231</v>
      </c>
      <c r="F383" s="5" t="s">
        <v>232</v>
      </c>
      <c r="G383" s="1">
        <v>2011</v>
      </c>
      <c r="I383" s="1">
        <v>2021</v>
      </c>
      <c r="J383" s="1" t="s">
        <v>48</v>
      </c>
      <c r="K383" s="1" t="s">
        <v>49</v>
      </c>
      <c r="L383" s="1" t="s">
        <v>115</v>
      </c>
      <c r="M383" s="1" t="s">
        <v>60</v>
      </c>
      <c r="N383" s="1" t="s">
        <v>51</v>
      </c>
      <c r="O383" s="1" t="s">
        <v>233</v>
      </c>
      <c r="P383" s="1">
        <v>200</v>
      </c>
      <c r="Q383" s="1" t="s">
        <v>53</v>
      </c>
      <c r="S383" s="1" t="s">
        <v>109</v>
      </c>
      <c r="T383" s="1" t="s">
        <v>88</v>
      </c>
      <c r="V383" s="1" t="s">
        <v>234</v>
      </c>
      <c r="Y383" s="1" t="s">
        <v>110</v>
      </c>
      <c r="Z383" s="1" t="s">
        <v>111</v>
      </c>
      <c r="AA383" s="1" t="s">
        <v>56</v>
      </c>
      <c r="AB383" s="3" t="s">
        <v>235</v>
      </c>
      <c r="AC383" s="2">
        <v>473</v>
      </c>
      <c r="AD383" s="2">
        <v>466</v>
      </c>
      <c r="AE383" s="2">
        <v>72.245999999999995</v>
      </c>
      <c r="AF383" s="2">
        <f>Table1[[#This Row],[SE]]*SQRT(Table1[[#This Row],[N]])</f>
        <v>125.13374264362109</v>
      </c>
      <c r="AG383" s="2">
        <v>3</v>
      </c>
      <c r="AH383" s="2">
        <f>Table1[[#This Row],[SD]]/Table1[[#This Row],[mean]]</f>
        <v>0.26455336711124966</v>
      </c>
      <c r="AI383" s="2"/>
      <c r="AJ383" s="2"/>
      <c r="AK383" s="2"/>
      <c r="AL383" s="2"/>
      <c r="AM383" s="1" t="s">
        <v>236</v>
      </c>
      <c r="AN383" s="6" t="s">
        <v>237</v>
      </c>
      <c r="AO383" s="6" t="s">
        <v>238</v>
      </c>
    </row>
    <row r="384" spans="2:41" ht="75" x14ac:dyDescent="0.25">
      <c r="B384" s="8" t="s">
        <v>228</v>
      </c>
      <c r="C384" s="1" t="s">
        <v>229</v>
      </c>
      <c r="D384" s="1" t="s">
        <v>230</v>
      </c>
      <c r="E384" s="1" t="s">
        <v>231</v>
      </c>
      <c r="F384" s="5" t="s">
        <v>232</v>
      </c>
      <c r="G384" s="1">
        <v>2011</v>
      </c>
      <c r="I384" s="1">
        <v>2021</v>
      </c>
      <c r="J384" s="1" t="s">
        <v>48</v>
      </c>
      <c r="K384" s="1" t="s">
        <v>49</v>
      </c>
      <c r="L384" s="1" t="s">
        <v>115</v>
      </c>
      <c r="M384" s="1" t="s">
        <v>61</v>
      </c>
      <c r="N384" s="1" t="s">
        <v>51</v>
      </c>
      <c r="O384" s="1" t="s">
        <v>233</v>
      </c>
      <c r="P384" s="1">
        <v>200</v>
      </c>
      <c r="Q384" s="1" t="s">
        <v>53</v>
      </c>
      <c r="S384" s="1" t="s">
        <v>109</v>
      </c>
      <c r="T384" s="1" t="s">
        <v>88</v>
      </c>
      <c r="V384" s="1" t="s">
        <v>234</v>
      </c>
      <c r="Y384" s="1" t="s">
        <v>110</v>
      </c>
      <c r="Z384" s="1" t="s">
        <v>111</v>
      </c>
      <c r="AA384" s="1" t="s">
        <v>56</v>
      </c>
      <c r="AB384" s="3" t="s">
        <v>235</v>
      </c>
      <c r="AC384" s="2">
        <v>553</v>
      </c>
      <c r="AD384" s="2">
        <v>491</v>
      </c>
      <c r="AE384" s="2">
        <v>84.509</v>
      </c>
      <c r="AF384" s="2">
        <f>Table1[[#This Row],[SE]]*SQRT(Table1[[#This Row],[N]])</f>
        <v>223.5897975467575</v>
      </c>
      <c r="AG384" s="2">
        <v>7</v>
      </c>
      <c r="AH384" s="2">
        <f>Table1[[#This Row],[SD]]/Table1[[#This Row],[mean]]</f>
        <v>0.40432151455109855</v>
      </c>
      <c r="AI384" s="2"/>
      <c r="AJ384" s="2"/>
      <c r="AK384" s="2"/>
      <c r="AL384" s="2"/>
      <c r="AM384" s="1" t="s">
        <v>236</v>
      </c>
      <c r="AN384" s="6" t="s">
        <v>237</v>
      </c>
      <c r="AO384" s="6" t="s">
        <v>238</v>
      </c>
    </row>
    <row r="385" spans="2:41" ht="75" x14ac:dyDescent="0.25">
      <c r="B385" s="8" t="s">
        <v>228</v>
      </c>
      <c r="C385" s="1" t="s">
        <v>229</v>
      </c>
      <c r="D385" s="1" t="s">
        <v>230</v>
      </c>
      <c r="E385" s="1" t="s">
        <v>231</v>
      </c>
      <c r="F385" s="5" t="s">
        <v>232</v>
      </c>
      <c r="G385" s="1">
        <v>2011</v>
      </c>
      <c r="I385" s="1">
        <v>2021</v>
      </c>
      <c r="J385" s="1" t="s">
        <v>48</v>
      </c>
      <c r="K385" s="1" t="s">
        <v>49</v>
      </c>
      <c r="L385" s="1" t="s">
        <v>115</v>
      </c>
      <c r="M385" s="1" t="s">
        <v>62</v>
      </c>
      <c r="N385" s="1" t="s">
        <v>51</v>
      </c>
      <c r="O385" s="1" t="s">
        <v>233</v>
      </c>
      <c r="P385" s="1">
        <v>200</v>
      </c>
      <c r="Q385" s="1" t="s">
        <v>53</v>
      </c>
      <c r="S385" s="1" t="s">
        <v>109</v>
      </c>
      <c r="T385" s="1" t="s">
        <v>88</v>
      </c>
      <c r="V385" s="1" t="s">
        <v>234</v>
      </c>
      <c r="Y385" s="1" t="s">
        <v>110</v>
      </c>
      <c r="Z385" s="1" t="s">
        <v>111</v>
      </c>
      <c r="AA385" s="1" t="s">
        <v>56</v>
      </c>
      <c r="AB385" s="3" t="s">
        <v>235</v>
      </c>
      <c r="AC385" s="2">
        <v>636</v>
      </c>
      <c r="AD385" s="2">
        <v>662</v>
      </c>
      <c r="AE385" s="2">
        <v>41.033999999999999</v>
      </c>
      <c r="AF385" s="2">
        <f>Table1[[#This Row],[SE]]*SQRT(Table1[[#This Row],[N]])</f>
        <v>136.09438164744347</v>
      </c>
      <c r="AG385" s="2">
        <v>11</v>
      </c>
      <c r="AH385" s="2">
        <f>Table1[[#This Row],[SD]]/Table1[[#This Row],[mean]]</f>
        <v>0.2139848768041564</v>
      </c>
      <c r="AI385" s="2"/>
      <c r="AJ385" s="2"/>
      <c r="AK385" s="2"/>
      <c r="AL385" s="2"/>
      <c r="AM385" s="1" t="s">
        <v>236</v>
      </c>
      <c r="AN385" s="6" t="s">
        <v>237</v>
      </c>
      <c r="AO385" s="6" t="s">
        <v>238</v>
      </c>
    </row>
    <row r="386" spans="2:41" ht="75" x14ac:dyDescent="0.25">
      <c r="B386" s="8" t="s">
        <v>228</v>
      </c>
      <c r="C386" s="1" t="s">
        <v>229</v>
      </c>
      <c r="D386" s="1" t="s">
        <v>230</v>
      </c>
      <c r="E386" s="1" t="s">
        <v>231</v>
      </c>
      <c r="F386" s="5" t="s">
        <v>232</v>
      </c>
      <c r="G386" s="1">
        <v>2011</v>
      </c>
      <c r="I386" s="1">
        <v>2021</v>
      </c>
      <c r="J386" s="1" t="s">
        <v>48</v>
      </c>
      <c r="K386" s="1" t="s">
        <v>49</v>
      </c>
      <c r="L386" s="1" t="s">
        <v>115</v>
      </c>
      <c r="M386" s="1" t="s">
        <v>63</v>
      </c>
      <c r="N386" s="1" t="s">
        <v>51</v>
      </c>
      <c r="O386" s="1" t="s">
        <v>233</v>
      </c>
      <c r="P386" s="1">
        <v>200</v>
      </c>
      <c r="Q386" s="1" t="s">
        <v>53</v>
      </c>
      <c r="S386" s="1" t="s">
        <v>109</v>
      </c>
      <c r="T386" s="1" t="s">
        <v>88</v>
      </c>
      <c r="V386" s="1" t="s">
        <v>234</v>
      </c>
      <c r="Y386" s="1" t="s">
        <v>110</v>
      </c>
      <c r="Z386" s="1" t="s">
        <v>111</v>
      </c>
      <c r="AA386" s="1" t="s">
        <v>56</v>
      </c>
      <c r="AB386" s="3" t="s">
        <v>235</v>
      </c>
      <c r="AC386" s="2">
        <v>452</v>
      </c>
      <c r="AD386" s="2">
        <v>503</v>
      </c>
      <c r="AE386" s="2">
        <v>60.932000000000002</v>
      </c>
      <c r="AF386" s="2">
        <f>Table1[[#This Row],[SE]]*SQRT(Table1[[#This Row],[N]])</f>
        <v>149.25230900726461</v>
      </c>
      <c r="AG386" s="2">
        <v>6</v>
      </c>
      <c r="AH386" s="2">
        <f>Table1[[#This Row],[SD]]/Table1[[#This Row],[mean]]</f>
        <v>0.33020422346739958</v>
      </c>
      <c r="AI386" s="2"/>
      <c r="AJ386" s="2"/>
      <c r="AK386" s="2"/>
      <c r="AL386" s="2"/>
      <c r="AM386" s="1" t="s">
        <v>236</v>
      </c>
      <c r="AN386" s="6" t="s">
        <v>237</v>
      </c>
      <c r="AO386" s="6" t="s">
        <v>238</v>
      </c>
    </row>
    <row r="387" spans="2:41" ht="75" x14ac:dyDescent="0.25">
      <c r="B387" s="8" t="s">
        <v>228</v>
      </c>
      <c r="C387" s="1" t="s">
        <v>229</v>
      </c>
      <c r="D387" s="1" t="s">
        <v>230</v>
      </c>
      <c r="E387" s="1" t="s">
        <v>231</v>
      </c>
      <c r="F387" s="5" t="s">
        <v>232</v>
      </c>
      <c r="G387" s="1">
        <v>2011</v>
      </c>
      <c r="I387" s="1">
        <v>2021</v>
      </c>
      <c r="J387" s="1" t="s">
        <v>48</v>
      </c>
      <c r="K387" s="1" t="s">
        <v>49</v>
      </c>
      <c r="L387" s="1" t="s">
        <v>115</v>
      </c>
      <c r="M387" s="1" t="s">
        <v>64</v>
      </c>
      <c r="N387" s="1" t="s">
        <v>51</v>
      </c>
      <c r="O387" s="1" t="s">
        <v>233</v>
      </c>
      <c r="P387" s="1">
        <v>200</v>
      </c>
      <c r="Q387" s="1" t="s">
        <v>53</v>
      </c>
      <c r="S387" s="1" t="s">
        <v>109</v>
      </c>
      <c r="T387" s="1" t="s">
        <v>88</v>
      </c>
      <c r="V387" s="1" t="s">
        <v>234</v>
      </c>
      <c r="Y387" s="1" t="s">
        <v>110</v>
      </c>
      <c r="Z387" s="1" t="s">
        <v>111</v>
      </c>
      <c r="AA387" s="1" t="s">
        <v>56</v>
      </c>
      <c r="AB387" s="3" t="s">
        <v>235</v>
      </c>
      <c r="AC387" s="2">
        <v>507</v>
      </c>
      <c r="AD387" s="2">
        <v>462</v>
      </c>
      <c r="AE387" s="2">
        <v>29.44</v>
      </c>
      <c r="AF387" s="2">
        <f>Table1[[#This Row],[SE]]*SQRT(Table1[[#This Row],[N]])</f>
        <v>134.91102845949993</v>
      </c>
      <c r="AG387" s="2">
        <v>21</v>
      </c>
      <c r="AH387" s="2">
        <f>Table1[[#This Row],[SD]]/Table1[[#This Row],[mean]]</f>
        <v>0.26609670307593675</v>
      </c>
      <c r="AI387" s="2"/>
      <c r="AJ387" s="2"/>
      <c r="AK387" s="2"/>
      <c r="AL387" s="2"/>
      <c r="AM387" s="1" t="s">
        <v>236</v>
      </c>
      <c r="AN387" s="6" t="s">
        <v>237</v>
      </c>
      <c r="AO387" s="6" t="s">
        <v>238</v>
      </c>
    </row>
    <row r="388" spans="2:41" ht="75" x14ac:dyDescent="0.25">
      <c r="B388" s="8" t="s">
        <v>228</v>
      </c>
      <c r="C388" s="1" t="s">
        <v>229</v>
      </c>
      <c r="D388" s="1" t="s">
        <v>230</v>
      </c>
      <c r="E388" s="1" t="s">
        <v>231</v>
      </c>
      <c r="F388" s="5" t="s">
        <v>232</v>
      </c>
      <c r="G388" s="1">
        <v>2011</v>
      </c>
      <c r="I388" s="1">
        <v>2021</v>
      </c>
      <c r="J388" s="1" t="s">
        <v>48</v>
      </c>
      <c r="K388" s="1" t="s">
        <v>49</v>
      </c>
      <c r="L388" s="1" t="s">
        <v>115</v>
      </c>
      <c r="M388" s="1" t="s">
        <v>65</v>
      </c>
      <c r="N388" s="1" t="s">
        <v>51</v>
      </c>
      <c r="O388" s="1" t="s">
        <v>233</v>
      </c>
      <c r="P388" s="1">
        <v>200</v>
      </c>
      <c r="Q388" s="1" t="s">
        <v>53</v>
      </c>
      <c r="S388" s="1" t="s">
        <v>109</v>
      </c>
      <c r="T388" s="1" t="s">
        <v>88</v>
      </c>
      <c r="V388" s="1" t="s">
        <v>234</v>
      </c>
      <c r="Y388" s="1" t="s">
        <v>110</v>
      </c>
      <c r="Z388" s="1" t="s">
        <v>111</v>
      </c>
      <c r="AA388" s="1" t="s">
        <v>56</v>
      </c>
      <c r="AB388" s="3" t="s">
        <v>235</v>
      </c>
      <c r="AC388" s="2">
        <v>673</v>
      </c>
      <c r="AD388" s="2">
        <v>710</v>
      </c>
      <c r="AE388" s="2">
        <v>54.045000000000002</v>
      </c>
      <c r="AF388" s="2">
        <f>Table1[[#This Row],[SE]]*SQRT(Table1[[#This Row],[N]])</f>
        <v>152.86234395690786</v>
      </c>
      <c r="AG388" s="2">
        <v>8</v>
      </c>
      <c r="AH388" s="2">
        <f>Table1[[#This Row],[SD]]/Table1[[#This Row],[mean]]</f>
        <v>0.2271357265332955</v>
      </c>
      <c r="AI388" s="2"/>
      <c r="AJ388" s="2"/>
      <c r="AK388" s="2"/>
      <c r="AL388" s="2"/>
      <c r="AM388" s="1" t="s">
        <v>236</v>
      </c>
      <c r="AN388" s="6" t="s">
        <v>237</v>
      </c>
      <c r="AO388" s="6" t="s">
        <v>238</v>
      </c>
    </row>
    <row r="389" spans="2:41" ht="75" x14ac:dyDescent="0.25">
      <c r="B389" s="8" t="s">
        <v>228</v>
      </c>
      <c r="C389" s="1" t="s">
        <v>229</v>
      </c>
      <c r="D389" s="1" t="s">
        <v>230</v>
      </c>
      <c r="E389" s="1" t="s">
        <v>231</v>
      </c>
      <c r="F389" s="5" t="s">
        <v>232</v>
      </c>
      <c r="G389" s="1">
        <v>2011</v>
      </c>
      <c r="I389" s="1">
        <v>2021</v>
      </c>
      <c r="J389" s="1" t="s">
        <v>48</v>
      </c>
      <c r="K389" s="1" t="s">
        <v>49</v>
      </c>
      <c r="L389" s="1" t="s">
        <v>115</v>
      </c>
      <c r="M389" s="1" t="s">
        <v>66</v>
      </c>
      <c r="N389" s="1" t="s">
        <v>51</v>
      </c>
      <c r="O389" s="1" t="s">
        <v>233</v>
      </c>
      <c r="P389" s="1">
        <v>200</v>
      </c>
      <c r="Q389" s="1" t="s">
        <v>53</v>
      </c>
      <c r="S389" s="1" t="s">
        <v>109</v>
      </c>
      <c r="T389" s="1" t="s">
        <v>88</v>
      </c>
      <c r="V389" s="1" t="s">
        <v>234</v>
      </c>
      <c r="Y389" s="1" t="s">
        <v>110</v>
      </c>
      <c r="Z389" s="1" t="s">
        <v>111</v>
      </c>
      <c r="AA389" s="1" t="s">
        <v>56</v>
      </c>
      <c r="AB389" s="3" t="s">
        <v>235</v>
      </c>
      <c r="AC389" s="2">
        <v>830</v>
      </c>
      <c r="AD389" s="2">
        <v>745</v>
      </c>
      <c r="AE389" s="2">
        <v>125.932</v>
      </c>
      <c r="AF389" s="2">
        <f>Table1[[#This Row],[SE]]*SQRT(Table1[[#This Row],[N]])</f>
        <v>251.864</v>
      </c>
      <c r="AG389" s="2">
        <v>4</v>
      </c>
      <c r="AH389" s="2">
        <f>Table1[[#This Row],[SD]]/Table1[[#This Row],[mean]]</f>
        <v>0.30345060240963856</v>
      </c>
      <c r="AI389" s="2"/>
      <c r="AJ389" s="2"/>
      <c r="AK389" s="2"/>
      <c r="AL389" s="2"/>
      <c r="AM389" s="1" t="s">
        <v>236</v>
      </c>
      <c r="AN389" s="6" t="s">
        <v>237</v>
      </c>
      <c r="AO389" s="6" t="s">
        <v>238</v>
      </c>
    </row>
    <row r="390" spans="2:41" ht="75" x14ac:dyDescent="0.25">
      <c r="B390" s="8" t="s">
        <v>228</v>
      </c>
      <c r="C390" s="1" t="s">
        <v>229</v>
      </c>
      <c r="D390" s="1" t="s">
        <v>230</v>
      </c>
      <c r="E390" s="1" t="s">
        <v>231</v>
      </c>
      <c r="F390" s="5" t="s">
        <v>232</v>
      </c>
      <c r="G390" s="1">
        <v>2011</v>
      </c>
      <c r="I390" s="1">
        <v>2021</v>
      </c>
      <c r="J390" s="1" t="s">
        <v>48</v>
      </c>
      <c r="K390" s="1" t="s">
        <v>49</v>
      </c>
      <c r="L390" s="1" t="s">
        <v>115</v>
      </c>
      <c r="M390" s="1" t="s">
        <v>67</v>
      </c>
      <c r="N390" s="1" t="s">
        <v>51</v>
      </c>
      <c r="O390" s="1" t="s">
        <v>233</v>
      </c>
      <c r="P390" s="1">
        <v>200</v>
      </c>
      <c r="Q390" s="1" t="s">
        <v>53</v>
      </c>
      <c r="S390" s="1" t="s">
        <v>109</v>
      </c>
      <c r="T390" s="1" t="s">
        <v>88</v>
      </c>
      <c r="V390" s="1" t="s">
        <v>234</v>
      </c>
      <c r="Y390" s="1" t="s">
        <v>110</v>
      </c>
      <c r="Z390" s="1" t="s">
        <v>111</v>
      </c>
      <c r="AA390" s="1" t="s">
        <v>56</v>
      </c>
      <c r="AB390" s="3" t="s">
        <v>235</v>
      </c>
      <c r="AC390" s="2">
        <v>342</v>
      </c>
      <c r="AD390" s="2">
        <v>452</v>
      </c>
      <c r="AE390" s="2">
        <v>74.566000000000003</v>
      </c>
      <c r="AF390" s="2">
        <f>Table1[[#This Row],[SE]]*SQRT(Table1[[#This Row],[N]])</f>
        <v>223.69800000000001</v>
      </c>
      <c r="AG390" s="2">
        <v>9</v>
      </c>
      <c r="AH390" s="2">
        <f>Table1[[#This Row],[SD]]/Table1[[#This Row],[mean]]</f>
        <v>0.65408771929824561</v>
      </c>
      <c r="AI390" s="2"/>
      <c r="AJ390" s="2"/>
      <c r="AK390" s="2"/>
      <c r="AL390" s="2"/>
      <c r="AM390" s="1" t="s">
        <v>236</v>
      </c>
      <c r="AN390" s="6" t="s">
        <v>237</v>
      </c>
      <c r="AO390" s="6" t="s">
        <v>238</v>
      </c>
    </row>
    <row r="391" spans="2:41" ht="75" x14ac:dyDescent="0.25">
      <c r="B391" s="8" t="s">
        <v>228</v>
      </c>
      <c r="C391" s="1" t="s">
        <v>229</v>
      </c>
      <c r="D391" s="1" t="s">
        <v>230</v>
      </c>
      <c r="E391" s="1" t="s">
        <v>231</v>
      </c>
      <c r="F391" s="5" t="s">
        <v>232</v>
      </c>
      <c r="G391" s="1">
        <v>2011</v>
      </c>
      <c r="I391" s="1">
        <v>2021</v>
      </c>
      <c r="J391" s="1" t="s">
        <v>48</v>
      </c>
      <c r="K391" s="1" t="s">
        <v>49</v>
      </c>
      <c r="L391" s="1" t="s">
        <v>115</v>
      </c>
      <c r="M391" s="1" t="s">
        <v>68</v>
      </c>
      <c r="N391" s="1" t="s">
        <v>51</v>
      </c>
      <c r="O391" s="1" t="s">
        <v>233</v>
      </c>
      <c r="P391" s="1">
        <v>200</v>
      </c>
      <c r="Q391" s="1" t="s">
        <v>53</v>
      </c>
      <c r="S391" s="1" t="s">
        <v>109</v>
      </c>
      <c r="T391" s="1" t="s">
        <v>88</v>
      </c>
      <c r="V391" s="1" t="s">
        <v>234</v>
      </c>
      <c r="Y391" s="1" t="s">
        <v>110</v>
      </c>
      <c r="Z391" s="1" t="s">
        <v>111</v>
      </c>
      <c r="AA391" s="1" t="s">
        <v>56</v>
      </c>
      <c r="AB391" s="3" t="s">
        <v>235</v>
      </c>
      <c r="AC391" s="2">
        <v>520</v>
      </c>
      <c r="AD391" s="2">
        <v>524</v>
      </c>
      <c r="AE391" s="2">
        <v>24.242000000000001</v>
      </c>
      <c r="AF391" s="2">
        <f>Table1[[#This Row],[SE]]*SQRT(Table1[[#This Row],[N]])</f>
        <v>64.138303282827806</v>
      </c>
      <c r="AG391" s="2">
        <v>7</v>
      </c>
      <c r="AH391" s="2">
        <f>Table1[[#This Row],[SD]]/Table1[[#This Row],[mean]]</f>
        <v>0.12334289092851501</v>
      </c>
      <c r="AI391" s="2"/>
      <c r="AJ391" s="2"/>
      <c r="AK391" s="2"/>
      <c r="AL391" s="2"/>
      <c r="AM391" s="1" t="s">
        <v>236</v>
      </c>
      <c r="AN391" s="6" t="s">
        <v>237</v>
      </c>
      <c r="AO391" s="6" t="s">
        <v>238</v>
      </c>
    </row>
    <row r="392" spans="2:41" ht="75" x14ac:dyDescent="0.25">
      <c r="B392" s="8" t="s">
        <v>228</v>
      </c>
      <c r="C392" s="1" t="s">
        <v>229</v>
      </c>
      <c r="D392" s="1" t="s">
        <v>230</v>
      </c>
      <c r="E392" s="1" t="s">
        <v>231</v>
      </c>
      <c r="F392" s="5" t="s">
        <v>232</v>
      </c>
      <c r="G392" s="1">
        <v>2011</v>
      </c>
      <c r="I392" s="1">
        <v>2021</v>
      </c>
      <c r="J392" s="1" t="s">
        <v>48</v>
      </c>
      <c r="K392" s="1" t="s">
        <v>49</v>
      </c>
      <c r="L392" s="1" t="s">
        <v>115</v>
      </c>
      <c r="M392" s="1" t="s">
        <v>69</v>
      </c>
      <c r="N392" s="1" t="s">
        <v>51</v>
      </c>
      <c r="O392" s="1" t="s">
        <v>233</v>
      </c>
      <c r="P392" s="1">
        <v>200</v>
      </c>
      <c r="Q392" s="1" t="s">
        <v>53</v>
      </c>
      <c r="S392" s="1" t="s">
        <v>109</v>
      </c>
      <c r="T392" s="1" t="s">
        <v>88</v>
      </c>
      <c r="V392" s="1" t="s">
        <v>234</v>
      </c>
      <c r="Y392" s="1" t="s">
        <v>110</v>
      </c>
      <c r="Z392" s="1" t="s">
        <v>111</v>
      </c>
      <c r="AA392" s="1" t="s">
        <v>56</v>
      </c>
      <c r="AB392" s="3" t="s">
        <v>235</v>
      </c>
      <c r="AC392" s="2">
        <v>694</v>
      </c>
      <c r="AD392" s="2">
        <v>751</v>
      </c>
      <c r="AE392" s="2">
        <v>36.634</v>
      </c>
      <c r="AF392" s="2">
        <f>Table1[[#This Row],[SE]]*SQRT(Table1[[#This Row],[N]])</f>
        <v>109.902</v>
      </c>
      <c r="AG392" s="2">
        <v>9</v>
      </c>
      <c r="AH392" s="2">
        <f>Table1[[#This Row],[SD]]/Table1[[#This Row],[mean]]</f>
        <v>0.15836023054755044</v>
      </c>
      <c r="AI392" s="2"/>
      <c r="AJ392" s="2"/>
      <c r="AK392" s="2"/>
      <c r="AL392" s="2"/>
      <c r="AM392" s="1" t="s">
        <v>236</v>
      </c>
      <c r="AN392" s="6" t="s">
        <v>237</v>
      </c>
      <c r="AO392" s="6" t="s">
        <v>238</v>
      </c>
    </row>
    <row r="393" spans="2:41" ht="75" x14ac:dyDescent="0.25">
      <c r="B393" s="8" t="s">
        <v>228</v>
      </c>
      <c r="C393" s="1" t="s">
        <v>229</v>
      </c>
      <c r="D393" s="1" t="s">
        <v>230</v>
      </c>
      <c r="E393" s="1" t="s">
        <v>231</v>
      </c>
      <c r="F393" s="5" t="s">
        <v>232</v>
      </c>
      <c r="G393" s="1">
        <v>2011</v>
      </c>
      <c r="I393" s="1">
        <v>2021</v>
      </c>
      <c r="J393" s="1" t="s">
        <v>48</v>
      </c>
      <c r="K393" s="1" t="s">
        <v>49</v>
      </c>
      <c r="L393" s="1" t="s">
        <v>115</v>
      </c>
      <c r="M393" s="1" t="s">
        <v>70</v>
      </c>
      <c r="N393" s="1" t="s">
        <v>51</v>
      </c>
      <c r="O393" s="1" t="s">
        <v>233</v>
      </c>
      <c r="P393" s="1">
        <v>200</v>
      </c>
      <c r="Q393" s="1" t="s">
        <v>53</v>
      </c>
      <c r="S393" s="1" t="s">
        <v>109</v>
      </c>
      <c r="T393" s="1" t="s">
        <v>88</v>
      </c>
      <c r="V393" s="1" t="s">
        <v>234</v>
      </c>
      <c r="Y393" s="1" t="s">
        <v>110</v>
      </c>
      <c r="Z393" s="1" t="s">
        <v>111</v>
      </c>
      <c r="AA393" s="1" t="s">
        <v>56</v>
      </c>
      <c r="AB393" s="3" t="s">
        <v>235</v>
      </c>
      <c r="AC393" s="2">
        <v>614</v>
      </c>
      <c r="AD393" s="2">
        <v>629</v>
      </c>
      <c r="AE393" s="2">
        <v>37.134999999999998</v>
      </c>
      <c r="AF393" s="2">
        <f>Table1[[#This Row],[SE]]*SQRT(Table1[[#This Row],[N]])</f>
        <v>143.82323656141241</v>
      </c>
      <c r="AG393" s="2">
        <v>15</v>
      </c>
      <c r="AH393" s="2">
        <f>Table1[[#This Row],[SD]]/Table1[[#This Row],[mean]]</f>
        <v>0.23423979895995509</v>
      </c>
      <c r="AI393" s="2"/>
      <c r="AJ393" s="2"/>
      <c r="AK393" s="2"/>
      <c r="AL393" s="2"/>
      <c r="AM393" s="1" t="s">
        <v>236</v>
      </c>
      <c r="AN393" s="6" t="s">
        <v>237</v>
      </c>
      <c r="AO393" s="6" t="s">
        <v>238</v>
      </c>
    </row>
    <row r="394" spans="2:41" ht="75" x14ac:dyDescent="0.25">
      <c r="B394" s="8" t="s">
        <v>228</v>
      </c>
      <c r="C394" s="1" t="s">
        <v>229</v>
      </c>
      <c r="D394" s="1" t="s">
        <v>230</v>
      </c>
      <c r="E394" s="1" t="s">
        <v>231</v>
      </c>
      <c r="F394" s="5" t="s">
        <v>232</v>
      </c>
      <c r="G394" s="1">
        <v>2011</v>
      </c>
      <c r="I394" s="1">
        <v>2021</v>
      </c>
      <c r="J394" s="1" t="s">
        <v>48</v>
      </c>
      <c r="K394" s="1" t="s">
        <v>49</v>
      </c>
      <c r="L394" s="1" t="s">
        <v>115</v>
      </c>
      <c r="M394" s="1" t="s">
        <v>71</v>
      </c>
      <c r="N394" s="1" t="s">
        <v>51</v>
      </c>
      <c r="O394" s="1" t="s">
        <v>233</v>
      </c>
      <c r="P394" s="1">
        <v>200</v>
      </c>
      <c r="Q394" s="1" t="s">
        <v>53</v>
      </c>
      <c r="S394" s="1" t="s">
        <v>109</v>
      </c>
      <c r="T394" s="1" t="s">
        <v>88</v>
      </c>
      <c r="V394" s="1" t="s">
        <v>234</v>
      </c>
      <c r="Y394" s="1" t="s">
        <v>110</v>
      </c>
      <c r="Z394" s="1" t="s">
        <v>111</v>
      </c>
      <c r="AA394" s="1" t="s">
        <v>56</v>
      </c>
      <c r="AB394" s="3" t="s">
        <v>235</v>
      </c>
      <c r="AC394" s="2">
        <v>527</v>
      </c>
      <c r="AD394" s="2">
        <v>528</v>
      </c>
      <c r="AE394" s="2">
        <v>77.066000000000003</v>
      </c>
      <c r="AF394" s="2">
        <f>Table1[[#This Row],[SE]]*SQRT(Table1[[#This Row],[N]])</f>
        <v>203.89747053850377</v>
      </c>
      <c r="AG394" s="2">
        <v>7</v>
      </c>
      <c r="AH394" s="2">
        <f>Table1[[#This Row],[SD]]/Table1[[#This Row],[mean]]</f>
        <v>0.38690222113568079</v>
      </c>
      <c r="AI394" s="2"/>
      <c r="AJ394" s="2"/>
      <c r="AK394" s="2"/>
      <c r="AL394" s="2"/>
      <c r="AM394" s="1" t="s">
        <v>236</v>
      </c>
      <c r="AN394" s="6" t="s">
        <v>237</v>
      </c>
      <c r="AO394" s="6" t="s">
        <v>238</v>
      </c>
    </row>
    <row r="395" spans="2:41" ht="75" x14ac:dyDescent="0.25">
      <c r="B395" s="8" t="s">
        <v>228</v>
      </c>
      <c r="C395" s="1" t="s">
        <v>229</v>
      </c>
      <c r="D395" s="1" t="s">
        <v>230</v>
      </c>
      <c r="E395" s="1" t="s">
        <v>231</v>
      </c>
      <c r="F395" s="5" t="s">
        <v>232</v>
      </c>
      <c r="G395" s="1">
        <v>2011</v>
      </c>
      <c r="I395" s="1">
        <v>2021</v>
      </c>
      <c r="J395" s="1" t="s">
        <v>48</v>
      </c>
      <c r="K395" s="1" t="s">
        <v>49</v>
      </c>
      <c r="L395" s="1" t="s">
        <v>115</v>
      </c>
      <c r="M395" s="1" t="s">
        <v>72</v>
      </c>
      <c r="N395" s="1" t="s">
        <v>51</v>
      </c>
      <c r="O395" s="1" t="s">
        <v>233</v>
      </c>
      <c r="P395" s="1">
        <v>200</v>
      </c>
      <c r="Q395" s="1" t="s">
        <v>53</v>
      </c>
      <c r="S395" s="1" t="s">
        <v>109</v>
      </c>
      <c r="T395" s="1" t="s">
        <v>88</v>
      </c>
      <c r="V395" s="1" t="s">
        <v>234</v>
      </c>
      <c r="Y395" s="1" t="s">
        <v>110</v>
      </c>
      <c r="Z395" s="1" t="s">
        <v>111</v>
      </c>
      <c r="AA395" s="1" t="s">
        <v>56</v>
      </c>
      <c r="AB395" s="3" t="s">
        <v>235</v>
      </c>
      <c r="AC395" s="2">
        <v>723</v>
      </c>
      <c r="AD395" s="2">
        <v>683</v>
      </c>
      <c r="AE395" s="2">
        <v>52.246000000000002</v>
      </c>
      <c r="AF395" s="2">
        <f>Table1[[#This Row],[SE]]*SQRT(Table1[[#This Row],[N]])</f>
        <v>52.246000000000002</v>
      </c>
      <c r="AG395" s="2">
        <v>1</v>
      </c>
      <c r="AH395" s="2">
        <f>Table1[[#This Row],[SD]]/Table1[[#This Row],[mean]]</f>
        <v>7.2262793914246198E-2</v>
      </c>
      <c r="AI395" s="2"/>
      <c r="AJ395" s="2"/>
      <c r="AK395" s="2"/>
      <c r="AL395" s="2"/>
      <c r="AM395" s="1" t="s">
        <v>236</v>
      </c>
      <c r="AN395" s="6" t="s">
        <v>237</v>
      </c>
      <c r="AO395" s="6" t="s">
        <v>238</v>
      </c>
    </row>
    <row r="396" spans="2:41" ht="75" x14ac:dyDescent="0.25">
      <c r="B396" s="8" t="s">
        <v>228</v>
      </c>
      <c r="C396" s="1" t="s">
        <v>229</v>
      </c>
      <c r="D396" s="1" t="s">
        <v>230</v>
      </c>
      <c r="E396" s="1" t="s">
        <v>231</v>
      </c>
      <c r="F396" s="5" t="s">
        <v>232</v>
      </c>
      <c r="G396" s="1">
        <v>2011</v>
      </c>
      <c r="I396" s="1">
        <v>2021</v>
      </c>
      <c r="J396" s="1" t="s">
        <v>48</v>
      </c>
      <c r="K396" s="1" t="s">
        <v>49</v>
      </c>
      <c r="L396" s="1" t="s">
        <v>115</v>
      </c>
      <c r="M396" s="1" t="s">
        <v>73</v>
      </c>
      <c r="N396" s="1" t="s">
        <v>51</v>
      </c>
      <c r="O396" s="1" t="s">
        <v>233</v>
      </c>
      <c r="P396" s="1">
        <v>200</v>
      </c>
      <c r="Q396" s="1" t="s">
        <v>53</v>
      </c>
      <c r="S396" s="1" t="s">
        <v>109</v>
      </c>
      <c r="T396" s="1" t="s">
        <v>88</v>
      </c>
      <c r="V396" s="1" t="s">
        <v>234</v>
      </c>
      <c r="Y396" s="1" t="s">
        <v>110</v>
      </c>
      <c r="Z396" s="1" t="s">
        <v>111</v>
      </c>
      <c r="AA396" s="1" t="s">
        <v>56</v>
      </c>
      <c r="AB396" s="3" t="s">
        <v>235</v>
      </c>
      <c r="AC396" s="2">
        <v>596</v>
      </c>
      <c r="AD396" s="2">
        <v>619</v>
      </c>
      <c r="AE396" s="2">
        <v>83.498999999999995</v>
      </c>
      <c r="AF396" s="2">
        <f>Table1[[#This Row],[SE]]*SQRT(Table1[[#This Row],[N]])</f>
        <v>186.70944005325495</v>
      </c>
      <c r="AG396" s="2">
        <v>5</v>
      </c>
      <c r="AH396" s="2">
        <f>Table1[[#This Row],[SD]]/Table1[[#This Row],[mean]]</f>
        <v>0.31327087257257541</v>
      </c>
      <c r="AI396" s="2"/>
      <c r="AJ396" s="2"/>
      <c r="AK396" s="2"/>
      <c r="AL396" s="2"/>
      <c r="AM396" s="1" t="s">
        <v>236</v>
      </c>
      <c r="AN396" s="6" t="s">
        <v>237</v>
      </c>
      <c r="AO396" s="6" t="s">
        <v>238</v>
      </c>
    </row>
    <row r="397" spans="2:41" ht="75" x14ac:dyDescent="0.25">
      <c r="B397" s="8" t="s">
        <v>228</v>
      </c>
      <c r="C397" s="1" t="s">
        <v>229</v>
      </c>
      <c r="D397" s="1" t="s">
        <v>230</v>
      </c>
      <c r="E397" s="1" t="s">
        <v>231</v>
      </c>
      <c r="F397" s="5" t="s">
        <v>232</v>
      </c>
      <c r="G397" s="1">
        <v>2011</v>
      </c>
      <c r="I397" s="1">
        <v>2021</v>
      </c>
      <c r="J397" s="1" t="s">
        <v>48</v>
      </c>
      <c r="K397" s="1" t="s">
        <v>49</v>
      </c>
      <c r="L397" s="1" t="s">
        <v>115</v>
      </c>
      <c r="M397" s="1" t="s">
        <v>75</v>
      </c>
      <c r="N397" s="1" t="s">
        <v>51</v>
      </c>
      <c r="O397" s="1" t="s">
        <v>233</v>
      </c>
      <c r="P397" s="1">
        <v>200</v>
      </c>
      <c r="Q397" s="1" t="s">
        <v>53</v>
      </c>
      <c r="S397" s="1" t="s">
        <v>109</v>
      </c>
      <c r="T397" s="1" t="s">
        <v>88</v>
      </c>
      <c r="V397" s="1" t="s">
        <v>234</v>
      </c>
      <c r="Y397" s="1" t="s">
        <v>110</v>
      </c>
      <c r="Z397" s="1" t="s">
        <v>111</v>
      </c>
      <c r="AA397" s="1" t="s">
        <v>56</v>
      </c>
      <c r="AB397" s="3" t="s">
        <v>235</v>
      </c>
      <c r="AC397" s="2">
        <v>690</v>
      </c>
      <c r="AD397" s="2">
        <v>700</v>
      </c>
      <c r="AE397" s="2">
        <v>53.469000000000001</v>
      </c>
      <c r="AF397" s="2">
        <f>Table1[[#This Row],[SE]]*SQRT(Table1[[#This Row],[N]])</f>
        <v>200.06267881341589</v>
      </c>
      <c r="AG397" s="2">
        <v>14</v>
      </c>
      <c r="AH397" s="2">
        <f>Table1[[#This Row],[SD]]/Table1[[#This Row],[mean]]</f>
        <v>0.28994591132379116</v>
      </c>
      <c r="AI397" s="2"/>
      <c r="AJ397" s="2"/>
      <c r="AK397" s="2"/>
      <c r="AL397" s="2"/>
      <c r="AM397" s="1" t="s">
        <v>236</v>
      </c>
      <c r="AN397" s="6" t="s">
        <v>237</v>
      </c>
      <c r="AO397" s="6" t="s">
        <v>238</v>
      </c>
    </row>
    <row r="398" spans="2:41" ht="75" x14ac:dyDescent="0.25">
      <c r="B398" s="8" t="s">
        <v>228</v>
      </c>
      <c r="C398" s="1" t="s">
        <v>229</v>
      </c>
      <c r="D398" s="1" t="s">
        <v>230</v>
      </c>
      <c r="E398" s="1" t="s">
        <v>231</v>
      </c>
      <c r="F398" s="5" t="s">
        <v>232</v>
      </c>
      <c r="G398" s="1">
        <v>2011</v>
      </c>
      <c r="I398" s="1">
        <v>2021</v>
      </c>
      <c r="J398" s="1" t="s">
        <v>48</v>
      </c>
      <c r="K398" s="1" t="s">
        <v>49</v>
      </c>
      <c r="L398" s="1" t="s">
        <v>115</v>
      </c>
      <c r="M398" s="1" t="s">
        <v>76</v>
      </c>
      <c r="N398" s="1" t="s">
        <v>51</v>
      </c>
      <c r="O398" s="1" t="s">
        <v>233</v>
      </c>
      <c r="P398" s="1">
        <v>200</v>
      </c>
      <c r="Q398" s="1" t="s">
        <v>53</v>
      </c>
      <c r="S398" s="1" t="s">
        <v>109</v>
      </c>
      <c r="T398" s="1" t="s">
        <v>88</v>
      </c>
      <c r="V398" s="1" t="s">
        <v>234</v>
      </c>
      <c r="Y398" s="1" t="s">
        <v>110</v>
      </c>
      <c r="Z398" s="1" t="s">
        <v>111</v>
      </c>
      <c r="AA398" s="1" t="s">
        <v>56</v>
      </c>
      <c r="AB398" s="3" t="s">
        <v>235</v>
      </c>
      <c r="AC398" s="2">
        <v>758</v>
      </c>
      <c r="AD398" s="2">
        <v>743</v>
      </c>
      <c r="AE398" s="2">
        <v>58.246000000000002</v>
      </c>
      <c r="AF398" s="2">
        <f>Table1[[#This Row],[SE]]*SQRT(Table1[[#This Row],[N]])</f>
        <v>164.74456630796661</v>
      </c>
      <c r="AG398" s="2">
        <v>8</v>
      </c>
      <c r="AH398" s="2">
        <f>Table1[[#This Row],[SD]]/Table1[[#This Row],[mean]]</f>
        <v>0.21734111650127522</v>
      </c>
      <c r="AI398" s="2"/>
      <c r="AJ398" s="2"/>
      <c r="AK398" s="2"/>
      <c r="AL398" s="2"/>
      <c r="AM398" s="1" t="s">
        <v>236</v>
      </c>
      <c r="AN398" s="6" t="s">
        <v>237</v>
      </c>
      <c r="AO398" s="6" t="s">
        <v>238</v>
      </c>
    </row>
    <row r="399" spans="2:41" ht="75" x14ac:dyDescent="0.25">
      <c r="B399" s="8" t="s">
        <v>228</v>
      </c>
      <c r="C399" s="1" t="s">
        <v>229</v>
      </c>
      <c r="D399" s="1" t="s">
        <v>230</v>
      </c>
      <c r="E399" s="1" t="s">
        <v>231</v>
      </c>
      <c r="F399" s="5" t="s">
        <v>232</v>
      </c>
      <c r="G399" s="1">
        <v>2011</v>
      </c>
      <c r="I399" s="1">
        <v>2021</v>
      </c>
      <c r="J399" s="1" t="s">
        <v>48</v>
      </c>
      <c r="K399" s="1" t="s">
        <v>49</v>
      </c>
      <c r="L399" s="1" t="s">
        <v>115</v>
      </c>
      <c r="M399" s="1" t="s">
        <v>77</v>
      </c>
      <c r="N399" s="1" t="s">
        <v>51</v>
      </c>
      <c r="O399" s="1" t="s">
        <v>233</v>
      </c>
      <c r="P399" s="1">
        <v>200</v>
      </c>
      <c r="Q399" s="1" t="s">
        <v>53</v>
      </c>
      <c r="S399" s="1" t="s">
        <v>109</v>
      </c>
      <c r="T399" s="1" t="s">
        <v>88</v>
      </c>
      <c r="V399" s="1" t="s">
        <v>234</v>
      </c>
      <c r="Y399" s="1" t="s">
        <v>110</v>
      </c>
      <c r="Z399" s="1" t="s">
        <v>111</v>
      </c>
      <c r="AA399" s="1" t="s">
        <v>56</v>
      </c>
      <c r="AB399" s="3" t="s">
        <v>235</v>
      </c>
      <c r="AC399" s="2">
        <v>876</v>
      </c>
      <c r="AD399" s="2">
        <v>882</v>
      </c>
      <c r="AE399" s="2">
        <v>38.182000000000002</v>
      </c>
      <c r="AF399" s="2">
        <f>Table1[[#This Row],[SE]]*SQRT(Table1[[#This Row],[N]])</f>
        <v>120.74208562054908</v>
      </c>
      <c r="AG399" s="2">
        <v>10</v>
      </c>
      <c r="AH399" s="2">
        <f>Table1[[#This Row],[SD]]/Table1[[#This Row],[mean]]</f>
        <v>0.13783343107368615</v>
      </c>
      <c r="AI399" s="2"/>
      <c r="AJ399" s="2"/>
      <c r="AK399" s="2"/>
      <c r="AL399" s="2"/>
      <c r="AM399" s="1" t="s">
        <v>236</v>
      </c>
      <c r="AN399" s="6" t="s">
        <v>237</v>
      </c>
      <c r="AO399" s="6" t="s">
        <v>238</v>
      </c>
    </row>
    <row r="400" spans="2:41" ht="75" x14ac:dyDescent="0.25">
      <c r="B400" s="8" t="s">
        <v>228</v>
      </c>
      <c r="C400" s="1" t="s">
        <v>229</v>
      </c>
      <c r="D400" s="1" t="s">
        <v>230</v>
      </c>
      <c r="E400" s="1" t="s">
        <v>231</v>
      </c>
      <c r="F400" s="5" t="s">
        <v>232</v>
      </c>
      <c r="G400" s="1">
        <v>2011</v>
      </c>
      <c r="I400" s="1">
        <v>2021</v>
      </c>
      <c r="J400" s="1" t="s">
        <v>48</v>
      </c>
      <c r="K400" s="1" t="s">
        <v>49</v>
      </c>
      <c r="L400" s="1" t="s">
        <v>115</v>
      </c>
      <c r="M400" s="1" t="s">
        <v>78</v>
      </c>
      <c r="N400" s="1" t="s">
        <v>51</v>
      </c>
      <c r="O400" s="1" t="s">
        <v>233</v>
      </c>
      <c r="P400" s="1">
        <v>200</v>
      </c>
      <c r="Q400" s="1" t="s">
        <v>53</v>
      </c>
      <c r="S400" s="1" t="s">
        <v>109</v>
      </c>
      <c r="T400" s="1" t="s">
        <v>88</v>
      </c>
      <c r="V400" s="1" t="s">
        <v>234</v>
      </c>
      <c r="Y400" s="1" t="s">
        <v>110</v>
      </c>
      <c r="Z400" s="1" t="s">
        <v>111</v>
      </c>
      <c r="AA400" s="1" t="s">
        <v>56</v>
      </c>
      <c r="AB400" s="3" t="s">
        <v>235</v>
      </c>
      <c r="AC400" s="2">
        <v>804</v>
      </c>
      <c r="AD400" s="2">
        <v>779</v>
      </c>
      <c r="AE400" s="2">
        <v>50.215000000000003</v>
      </c>
      <c r="AF400" s="2">
        <f>Table1[[#This Row],[SE]]*SQRT(Table1[[#This Row],[N]])</f>
        <v>200.86</v>
      </c>
      <c r="AG400" s="2">
        <v>16</v>
      </c>
      <c r="AH400" s="2">
        <f>Table1[[#This Row],[SD]]/Table1[[#This Row],[mean]]</f>
        <v>0.24982587064676617</v>
      </c>
      <c r="AI400" s="2"/>
      <c r="AJ400" s="2"/>
      <c r="AK400" s="2"/>
      <c r="AL400" s="2"/>
      <c r="AM400" s="1" t="s">
        <v>236</v>
      </c>
      <c r="AN400" s="6" t="s">
        <v>237</v>
      </c>
      <c r="AO400" s="6" t="s">
        <v>238</v>
      </c>
    </row>
    <row r="401" spans="2:41" ht="75" x14ac:dyDescent="0.25">
      <c r="B401" s="8" t="s">
        <v>228</v>
      </c>
      <c r="C401" s="1" t="s">
        <v>229</v>
      </c>
      <c r="D401" s="1" t="s">
        <v>230</v>
      </c>
      <c r="E401" s="1" t="s">
        <v>231</v>
      </c>
      <c r="F401" s="5" t="s">
        <v>232</v>
      </c>
      <c r="G401" s="1">
        <v>2011</v>
      </c>
      <c r="I401" s="1">
        <v>2021</v>
      </c>
      <c r="J401" s="1" t="s">
        <v>48</v>
      </c>
      <c r="K401" s="1" t="s">
        <v>49</v>
      </c>
      <c r="L401" s="1" t="s">
        <v>115</v>
      </c>
      <c r="M401" s="1" t="s">
        <v>80</v>
      </c>
      <c r="N401" s="1" t="s">
        <v>51</v>
      </c>
      <c r="O401" s="1" t="s">
        <v>233</v>
      </c>
      <c r="P401" s="1">
        <v>200</v>
      </c>
      <c r="Q401" s="1" t="s">
        <v>53</v>
      </c>
      <c r="S401" s="1" t="s">
        <v>109</v>
      </c>
      <c r="T401" s="1" t="s">
        <v>88</v>
      </c>
      <c r="V401" s="1" t="s">
        <v>234</v>
      </c>
      <c r="Y401" s="1" t="s">
        <v>110</v>
      </c>
      <c r="Z401" s="1" t="s">
        <v>111</v>
      </c>
      <c r="AA401" s="1" t="s">
        <v>56</v>
      </c>
      <c r="AB401" s="3" t="s">
        <v>235</v>
      </c>
      <c r="AC401" s="2">
        <v>594</v>
      </c>
      <c r="AD401" s="2">
        <v>522</v>
      </c>
      <c r="AE401" s="2">
        <v>73.099999999999994</v>
      </c>
      <c r="AF401" s="2">
        <f>Table1[[#This Row],[SE]]*SQRT(Table1[[#This Row],[N]])</f>
        <v>193.40442083882158</v>
      </c>
      <c r="AG401" s="2">
        <v>7</v>
      </c>
      <c r="AH401" s="2">
        <f>Table1[[#This Row],[SD]]/Table1[[#This Row],[mean]]</f>
        <v>0.3255966680788242</v>
      </c>
      <c r="AI401" s="2"/>
      <c r="AJ401" s="2"/>
      <c r="AK401" s="2"/>
      <c r="AL401" s="2"/>
      <c r="AM401" s="1" t="s">
        <v>236</v>
      </c>
      <c r="AN401" s="6" t="s">
        <v>237</v>
      </c>
      <c r="AO401" s="6" t="s">
        <v>238</v>
      </c>
    </row>
    <row r="402" spans="2:41" ht="75" x14ac:dyDescent="0.25">
      <c r="B402" s="8" t="s">
        <v>228</v>
      </c>
      <c r="C402" s="1" t="s">
        <v>229</v>
      </c>
      <c r="D402" s="1" t="s">
        <v>230</v>
      </c>
      <c r="E402" s="1" t="s">
        <v>231</v>
      </c>
      <c r="F402" s="5" t="s">
        <v>232</v>
      </c>
      <c r="G402" s="1">
        <v>2011</v>
      </c>
      <c r="I402" s="1">
        <v>2021</v>
      </c>
      <c r="J402" s="1" t="s">
        <v>48</v>
      </c>
      <c r="K402" s="1" t="s">
        <v>49</v>
      </c>
      <c r="L402" s="1" t="s">
        <v>115</v>
      </c>
      <c r="M402" s="1" t="s">
        <v>81</v>
      </c>
      <c r="N402" s="1" t="s">
        <v>51</v>
      </c>
      <c r="O402" s="1" t="s">
        <v>233</v>
      </c>
      <c r="P402" s="1">
        <v>200</v>
      </c>
      <c r="Q402" s="1" t="s">
        <v>53</v>
      </c>
      <c r="S402" s="1" t="s">
        <v>109</v>
      </c>
      <c r="T402" s="1" t="s">
        <v>88</v>
      </c>
      <c r="V402" s="1" t="s">
        <v>234</v>
      </c>
      <c r="Y402" s="1" t="s">
        <v>110</v>
      </c>
      <c r="Z402" s="1" t="s">
        <v>111</v>
      </c>
      <c r="AA402" s="1" t="s">
        <v>56</v>
      </c>
      <c r="AB402" s="3" t="s">
        <v>235</v>
      </c>
      <c r="AC402" s="2">
        <v>691</v>
      </c>
      <c r="AD402" s="2">
        <v>691</v>
      </c>
      <c r="AE402" s="2">
        <v>52.003999999999998</v>
      </c>
      <c r="AF402" s="2">
        <f>Table1[[#This Row],[SE]]*SQRT(Table1[[#This Row],[N]])</f>
        <v>194.58115074179204</v>
      </c>
      <c r="AG402" s="2">
        <v>14</v>
      </c>
      <c r="AH402" s="2">
        <f>Table1[[#This Row],[SD]]/Table1[[#This Row],[mean]]</f>
        <v>0.28159356113139222</v>
      </c>
      <c r="AI402" s="2"/>
      <c r="AJ402" s="2"/>
      <c r="AK402" s="2"/>
      <c r="AL402" s="2"/>
      <c r="AM402" s="1" t="s">
        <v>236</v>
      </c>
      <c r="AN402" s="6" t="s">
        <v>237</v>
      </c>
      <c r="AO402" s="6" t="s">
        <v>238</v>
      </c>
    </row>
    <row r="403" spans="2:41" ht="75" x14ac:dyDescent="0.25">
      <c r="B403" s="8" t="s">
        <v>228</v>
      </c>
      <c r="C403" s="1" t="s">
        <v>229</v>
      </c>
      <c r="D403" s="1" t="s">
        <v>230</v>
      </c>
      <c r="E403" s="1" t="s">
        <v>231</v>
      </c>
      <c r="F403" s="5" t="s">
        <v>232</v>
      </c>
      <c r="G403" s="1">
        <v>2011</v>
      </c>
      <c r="I403" s="1">
        <v>2021</v>
      </c>
      <c r="J403" s="1" t="s">
        <v>48</v>
      </c>
      <c r="K403" s="1" t="s">
        <v>49</v>
      </c>
      <c r="L403" s="1" t="s">
        <v>115</v>
      </c>
      <c r="M403" s="1" t="s">
        <v>98</v>
      </c>
      <c r="N403" s="1" t="s">
        <v>51</v>
      </c>
      <c r="O403" s="1" t="s">
        <v>233</v>
      </c>
      <c r="P403" s="1">
        <v>200</v>
      </c>
      <c r="Q403" s="1" t="s">
        <v>53</v>
      </c>
      <c r="S403" s="1" t="s">
        <v>109</v>
      </c>
      <c r="T403" s="1" t="s">
        <v>88</v>
      </c>
      <c r="V403" s="1" t="s">
        <v>234</v>
      </c>
      <c r="Y403" s="1" t="s">
        <v>110</v>
      </c>
      <c r="Z403" s="1" t="s">
        <v>111</v>
      </c>
      <c r="AA403" s="1" t="s">
        <v>56</v>
      </c>
      <c r="AB403" s="3" t="s">
        <v>235</v>
      </c>
      <c r="AC403" s="2">
        <v>679</v>
      </c>
      <c r="AD403" s="2">
        <v>722</v>
      </c>
      <c r="AE403" s="2">
        <v>104.711</v>
      </c>
      <c r="AF403" s="2">
        <f>Table1[[#This Row],[SE]]*SQRT(Table1[[#This Row],[N]])</f>
        <v>181.36477211134471</v>
      </c>
      <c r="AG403" s="2">
        <v>3</v>
      </c>
      <c r="AH403" s="2">
        <f>Table1[[#This Row],[SD]]/Table1[[#This Row],[mean]]</f>
        <v>0.26710570266766526</v>
      </c>
      <c r="AI403" s="2"/>
      <c r="AJ403" s="2"/>
      <c r="AK403" s="2"/>
      <c r="AL403" s="2"/>
      <c r="AM403" s="1" t="s">
        <v>236</v>
      </c>
      <c r="AN403" s="6" t="s">
        <v>237</v>
      </c>
      <c r="AO403" s="6" t="s">
        <v>238</v>
      </c>
    </row>
    <row r="404" spans="2:41" ht="75" x14ac:dyDescent="0.25">
      <c r="B404" s="8" t="s">
        <v>228</v>
      </c>
      <c r="C404" s="1" t="s">
        <v>229</v>
      </c>
      <c r="D404" s="1" t="s">
        <v>230</v>
      </c>
      <c r="E404" s="1" t="s">
        <v>231</v>
      </c>
      <c r="F404" s="5" t="s">
        <v>232</v>
      </c>
      <c r="G404" s="1">
        <v>2011</v>
      </c>
      <c r="I404" s="1">
        <v>2021</v>
      </c>
      <c r="J404" s="1" t="s">
        <v>48</v>
      </c>
      <c r="K404" s="1" t="s">
        <v>49</v>
      </c>
      <c r="L404" s="1" t="s">
        <v>115</v>
      </c>
      <c r="M404" s="1" t="s">
        <v>100</v>
      </c>
      <c r="N404" s="1" t="s">
        <v>51</v>
      </c>
      <c r="O404" s="1" t="s">
        <v>233</v>
      </c>
      <c r="P404" s="1">
        <v>200</v>
      </c>
      <c r="Q404" s="1" t="s">
        <v>53</v>
      </c>
      <c r="S404" s="1" t="s">
        <v>109</v>
      </c>
      <c r="T404" s="1" t="s">
        <v>88</v>
      </c>
      <c r="V404" s="1" t="s">
        <v>234</v>
      </c>
      <c r="Y404" s="1" t="s">
        <v>110</v>
      </c>
      <c r="Z404" s="1" t="s">
        <v>111</v>
      </c>
      <c r="AA404" s="1" t="s">
        <v>56</v>
      </c>
      <c r="AB404" s="3" t="s">
        <v>235</v>
      </c>
      <c r="AC404" s="2">
        <v>614</v>
      </c>
      <c r="AD404" s="2">
        <v>697</v>
      </c>
      <c r="AE404" s="2">
        <v>64.341999999999999</v>
      </c>
      <c r="AF404" s="2">
        <f>Table1[[#This Row],[SE]]*SQRT(Table1[[#This Row],[N]])</f>
        <v>170.2329308565179</v>
      </c>
      <c r="AG404" s="2">
        <v>7</v>
      </c>
      <c r="AH404" s="2">
        <f>Table1[[#This Row],[SD]]/Table1[[#This Row],[mean]]</f>
        <v>0.2772523303852083</v>
      </c>
      <c r="AI404" s="2"/>
      <c r="AJ404" s="2"/>
      <c r="AK404" s="2"/>
      <c r="AL404" s="2"/>
      <c r="AM404" s="1" t="s">
        <v>236</v>
      </c>
      <c r="AN404" s="6" t="s">
        <v>237</v>
      </c>
      <c r="AO404" s="6" t="s">
        <v>238</v>
      </c>
    </row>
    <row r="405" spans="2:41" ht="75" x14ac:dyDescent="0.25">
      <c r="B405" s="8" t="s">
        <v>228</v>
      </c>
      <c r="C405" s="1" t="s">
        <v>229</v>
      </c>
      <c r="D405" s="1" t="s">
        <v>230</v>
      </c>
      <c r="E405" s="1" t="s">
        <v>231</v>
      </c>
      <c r="F405" s="5" t="s">
        <v>232</v>
      </c>
      <c r="G405" s="1">
        <v>2011</v>
      </c>
      <c r="I405" s="1">
        <v>2021</v>
      </c>
      <c r="J405" s="1" t="s">
        <v>48</v>
      </c>
      <c r="K405" s="1" t="s">
        <v>49</v>
      </c>
      <c r="L405" s="1" t="s">
        <v>115</v>
      </c>
      <c r="M405" s="1" t="s">
        <v>101</v>
      </c>
      <c r="N405" s="1" t="s">
        <v>51</v>
      </c>
      <c r="O405" s="1" t="s">
        <v>233</v>
      </c>
      <c r="P405" s="1">
        <v>200</v>
      </c>
      <c r="Q405" s="1" t="s">
        <v>53</v>
      </c>
      <c r="S405" s="1" t="s">
        <v>109</v>
      </c>
      <c r="T405" s="1" t="s">
        <v>88</v>
      </c>
      <c r="V405" s="1" t="s">
        <v>234</v>
      </c>
      <c r="Y405" s="1" t="s">
        <v>110</v>
      </c>
      <c r="Z405" s="1" t="s">
        <v>111</v>
      </c>
      <c r="AA405" s="1" t="s">
        <v>56</v>
      </c>
      <c r="AB405" s="3" t="s">
        <v>235</v>
      </c>
      <c r="AC405" s="2">
        <v>585</v>
      </c>
      <c r="AD405" s="2">
        <v>577</v>
      </c>
      <c r="AE405" s="2">
        <v>66.311000000000007</v>
      </c>
      <c r="AF405" s="2">
        <f>Table1[[#This Row],[SE]]*SQRT(Table1[[#This Row],[N]])</f>
        <v>239.08771062729261</v>
      </c>
      <c r="AG405" s="2">
        <v>13</v>
      </c>
      <c r="AH405" s="2">
        <f>Table1[[#This Row],[SD]]/Table1[[#This Row],[mean]]</f>
        <v>0.40869694124323525</v>
      </c>
      <c r="AI405" s="2"/>
      <c r="AJ405" s="2"/>
      <c r="AK405" s="2"/>
      <c r="AL405" s="2"/>
      <c r="AM405" s="1" t="s">
        <v>236</v>
      </c>
      <c r="AN405" s="6" t="s">
        <v>237</v>
      </c>
      <c r="AO405" s="6" t="s">
        <v>238</v>
      </c>
    </row>
    <row r="406" spans="2:41" ht="75" x14ac:dyDescent="0.25">
      <c r="B406" s="8" t="s">
        <v>228</v>
      </c>
      <c r="C406" s="1" t="s">
        <v>229</v>
      </c>
      <c r="D406" s="1" t="s">
        <v>230</v>
      </c>
      <c r="E406" s="1" t="s">
        <v>231</v>
      </c>
      <c r="F406" s="5" t="s">
        <v>232</v>
      </c>
      <c r="G406" s="1">
        <v>2011</v>
      </c>
      <c r="I406" s="1">
        <v>2021</v>
      </c>
      <c r="J406" s="1" t="s">
        <v>48</v>
      </c>
      <c r="K406" s="1" t="s">
        <v>49</v>
      </c>
      <c r="L406" s="1" t="s">
        <v>115</v>
      </c>
      <c r="M406" s="1" t="s">
        <v>240</v>
      </c>
      <c r="N406" s="1" t="s">
        <v>51</v>
      </c>
      <c r="O406" s="1" t="s">
        <v>233</v>
      </c>
      <c r="P406" s="1">
        <v>200</v>
      </c>
      <c r="Q406" s="1" t="s">
        <v>53</v>
      </c>
      <c r="S406" s="1" t="s">
        <v>109</v>
      </c>
      <c r="T406" s="1" t="s">
        <v>88</v>
      </c>
      <c r="V406" s="1" t="s">
        <v>234</v>
      </c>
      <c r="Y406" s="1" t="s">
        <v>110</v>
      </c>
      <c r="Z406" s="1" t="s">
        <v>111</v>
      </c>
      <c r="AA406" s="1" t="s">
        <v>56</v>
      </c>
      <c r="AB406" s="3" t="s">
        <v>235</v>
      </c>
      <c r="AC406" s="2">
        <v>745</v>
      </c>
      <c r="AD406" s="2">
        <v>701</v>
      </c>
      <c r="AE406" s="2">
        <v>44.475999999999999</v>
      </c>
      <c r="AF406" s="2">
        <f>Table1[[#This Row],[SE]]*SQRT(Table1[[#This Row],[N]])</f>
        <v>140.64546121364884</v>
      </c>
      <c r="AG406" s="2">
        <v>10</v>
      </c>
      <c r="AH406" s="2">
        <f>Table1[[#This Row],[SD]]/Table1[[#This Row],[mean]]</f>
        <v>0.18878585397805214</v>
      </c>
      <c r="AI406" s="2"/>
      <c r="AJ406" s="2"/>
      <c r="AK406" s="2"/>
      <c r="AL406" s="2"/>
      <c r="AM406" s="1" t="s">
        <v>236</v>
      </c>
      <c r="AN406" s="6" t="s">
        <v>237</v>
      </c>
      <c r="AO406" s="6" t="s">
        <v>238</v>
      </c>
    </row>
    <row r="407" spans="2:41" ht="75" x14ac:dyDescent="0.25">
      <c r="B407" s="8" t="s">
        <v>228</v>
      </c>
      <c r="C407" s="1" t="s">
        <v>229</v>
      </c>
      <c r="D407" s="1" t="s">
        <v>230</v>
      </c>
      <c r="E407" s="1" t="s">
        <v>231</v>
      </c>
      <c r="F407" s="5" t="s">
        <v>232</v>
      </c>
      <c r="G407" s="1">
        <v>2011</v>
      </c>
      <c r="I407" s="1">
        <v>2021</v>
      </c>
      <c r="J407" s="1" t="s">
        <v>48</v>
      </c>
      <c r="K407" s="1" t="s">
        <v>49</v>
      </c>
      <c r="L407" s="1" t="s">
        <v>115</v>
      </c>
      <c r="M407" s="1" t="s">
        <v>241</v>
      </c>
      <c r="N407" s="1" t="s">
        <v>51</v>
      </c>
      <c r="O407" s="1" t="s">
        <v>233</v>
      </c>
      <c r="P407" s="1">
        <v>200</v>
      </c>
      <c r="Q407" s="1" t="s">
        <v>53</v>
      </c>
      <c r="S407" s="1" t="s">
        <v>109</v>
      </c>
      <c r="T407" s="1" t="s">
        <v>88</v>
      </c>
      <c r="V407" s="1" t="s">
        <v>234</v>
      </c>
      <c r="Y407" s="1" t="s">
        <v>110</v>
      </c>
      <c r="Z407" s="1" t="s">
        <v>111</v>
      </c>
      <c r="AA407" s="1" t="s">
        <v>56</v>
      </c>
      <c r="AB407" s="3" t="s">
        <v>235</v>
      </c>
      <c r="AC407" s="2">
        <v>565</v>
      </c>
      <c r="AD407" s="2">
        <v>553</v>
      </c>
      <c r="AE407" s="2">
        <v>16.736999999999998</v>
      </c>
      <c r="AF407" s="2">
        <f>Table1[[#This Row],[SE]]*SQRT(Table1[[#This Row],[N]])</f>
        <v>40.997109824962045</v>
      </c>
      <c r="AG407" s="2">
        <v>6</v>
      </c>
      <c r="AH407" s="2">
        <f>Table1[[#This Row],[SD]]/Table1[[#This Row],[mean]]</f>
        <v>7.2561256327366458E-2</v>
      </c>
      <c r="AI407" s="2"/>
      <c r="AJ407" s="2"/>
      <c r="AK407" s="2"/>
      <c r="AL407" s="2"/>
      <c r="AM407" s="1" t="s">
        <v>236</v>
      </c>
      <c r="AN407" s="6" t="s">
        <v>237</v>
      </c>
      <c r="AO407" s="6" t="s">
        <v>238</v>
      </c>
    </row>
    <row r="408" spans="2:41" ht="75" x14ac:dyDescent="0.25">
      <c r="B408" s="8" t="s">
        <v>228</v>
      </c>
      <c r="C408" s="1" t="s">
        <v>229</v>
      </c>
      <c r="D408" s="1" t="s">
        <v>230</v>
      </c>
      <c r="E408" s="1" t="s">
        <v>231</v>
      </c>
      <c r="F408" s="5" t="s">
        <v>232</v>
      </c>
      <c r="G408" s="1">
        <v>2011</v>
      </c>
      <c r="I408" s="1">
        <v>2021</v>
      </c>
      <c r="J408" s="1" t="s">
        <v>48</v>
      </c>
      <c r="K408" s="1" t="s">
        <v>49</v>
      </c>
      <c r="L408" s="1" t="s">
        <v>115</v>
      </c>
      <c r="M408" s="1" t="s">
        <v>242</v>
      </c>
      <c r="N408" s="1" t="s">
        <v>51</v>
      </c>
      <c r="O408" s="1" t="s">
        <v>233</v>
      </c>
      <c r="P408" s="1">
        <v>200</v>
      </c>
      <c r="Q408" s="1" t="s">
        <v>53</v>
      </c>
      <c r="S408" s="1" t="s">
        <v>109</v>
      </c>
      <c r="T408" s="1" t="s">
        <v>88</v>
      </c>
      <c r="V408" s="1" t="s">
        <v>234</v>
      </c>
      <c r="Y408" s="1" t="s">
        <v>110</v>
      </c>
      <c r="Z408" s="1" t="s">
        <v>111</v>
      </c>
      <c r="AA408" s="1" t="s">
        <v>56</v>
      </c>
      <c r="AB408" s="3" t="s">
        <v>235</v>
      </c>
      <c r="AC408" s="2">
        <v>756</v>
      </c>
      <c r="AD408" s="2">
        <v>758</v>
      </c>
      <c r="AE408" s="2">
        <v>33.731999999999999</v>
      </c>
      <c r="AF408" s="2">
        <f>Table1[[#This Row],[SE]]*SQRT(Table1[[#This Row],[N]])</f>
        <v>82.626188003562149</v>
      </c>
      <c r="AG408" s="2">
        <v>6</v>
      </c>
      <c r="AH408" s="2">
        <f>Table1[[#This Row],[SD]]/Table1[[#This Row],[mean]]</f>
        <v>0.10929389947561131</v>
      </c>
      <c r="AI408" s="2"/>
      <c r="AJ408" s="2"/>
      <c r="AK408" s="2"/>
      <c r="AL408" s="2"/>
      <c r="AM408" s="1" t="s">
        <v>236</v>
      </c>
      <c r="AN408" s="6" t="s">
        <v>237</v>
      </c>
      <c r="AO408" s="6" t="s">
        <v>238</v>
      </c>
    </row>
    <row r="409" spans="2:41" ht="75" x14ac:dyDescent="0.25">
      <c r="B409" s="8" t="s">
        <v>228</v>
      </c>
      <c r="C409" s="1" t="s">
        <v>229</v>
      </c>
      <c r="D409" s="1" t="s">
        <v>230</v>
      </c>
      <c r="E409" s="1" t="s">
        <v>231</v>
      </c>
      <c r="F409" s="5" t="s">
        <v>232</v>
      </c>
      <c r="G409" s="1">
        <v>2011</v>
      </c>
      <c r="I409" s="1">
        <v>2021</v>
      </c>
      <c r="J409" s="1" t="s">
        <v>48</v>
      </c>
      <c r="K409" s="1" t="s">
        <v>49</v>
      </c>
      <c r="L409" s="1" t="s">
        <v>115</v>
      </c>
      <c r="M409" s="1" t="s">
        <v>243</v>
      </c>
      <c r="N409" s="1" t="s">
        <v>51</v>
      </c>
      <c r="O409" s="1" t="s">
        <v>233</v>
      </c>
      <c r="P409" s="1">
        <v>200</v>
      </c>
      <c r="Q409" s="1" t="s">
        <v>53</v>
      </c>
      <c r="S409" s="1" t="s">
        <v>109</v>
      </c>
      <c r="T409" s="1" t="s">
        <v>88</v>
      </c>
      <c r="V409" s="1" t="s">
        <v>234</v>
      </c>
      <c r="Y409" s="1" t="s">
        <v>110</v>
      </c>
      <c r="Z409" s="1" t="s">
        <v>111</v>
      </c>
      <c r="AA409" s="1" t="s">
        <v>56</v>
      </c>
      <c r="AB409" s="3" t="s">
        <v>235</v>
      </c>
      <c r="AC409" s="2">
        <v>695</v>
      </c>
      <c r="AD409" s="2">
        <v>684</v>
      </c>
      <c r="AE409" s="2">
        <v>43.7</v>
      </c>
      <c r="AF409" s="2">
        <f>Table1[[#This Row],[SE]]*SQRT(Table1[[#This Row],[N]])</f>
        <v>123.60226535140852</v>
      </c>
      <c r="AG409" s="2">
        <v>8</v>
      </c>
      <c r="AH409" s="2">
        <f>Table1[[#This Row],[SD]]/Table1[[#This Row],[mean]]</f>
        <v>0.17784498611713456</v>
      </c>
      <c r="AI409" s="2"/>
      <c r="AJ409" s="2"/>
      <c r="AK409" s="2"/>
      <c r="AL409" s="2"/>
      <c r="AM409" s="1" t="s">
        <v>236</v>
      </c>
      <c r="AN409" s="6" t="s">
        <v>237</v>
      </c>
      <c r="AO409" s="6" t="s">
        <v>238</v>
      </c>
    </row>
    <row r="410" spans="2:41" ht="75" x14ac:dyDescent="0.25">
      <c r="B410" s="8" t="s">
        <v>228</v>
      </c>
      <c r="C410" s="1" t="s">
        <v>229</v>
      </c>
      <c r="D410" s="1" t="s">
        <v>230</v>
      </c>
      <c r="E410" s="1" t="s">
        <v>231</v>
      </c>
      <c r="F410" s="5" t="s">
        <v>232</v>
      </c>
      <c r="G410" s="1">
        <v>2011</v>
      </c>
      <c r="I410" s="1">
        <v>2021</v>
      </c>
      <c r="J410" s="1" t="s">
        <v>48</v>
      </c>
      <c r="K410" s="1" t="s">
        <v>49</v>
      </c>
      <c r="L410" s="1" t="s">
        <v>115</v>
      </c>
      <c r="M410" s="1" t="s">
        <v>244</v>
      </c>
      <c r="N410" s="1" t="s">
        <v>51</v>
      </c>
      <c r="O410" s="1" t="s">
        <v>233</v>
      </c>
      <c r="P410" s="1">
        <v>200</v>
      </c>
      <c r="Q410" s="1" t="s">
        <v>53</v>
      </c>
      <c r="S410" s="1" t="s">
        <v>109</v>
      </c>
      <c r="T410" s="1" t="s">
        <v>88</v>
      </c>
      <c r="V410" s="1" t="s">
        <v>234</v>
      </c>
      <c r="Y410" s="1" t="s">
        <v>110</v>
      </c>
      <c r="Z410" s="1" t="s">
        <v>111</v>
      </c>
      <c r="AA410" s="1" t="s">
        <v>56</v>
      </c>
      <c r="AB410" s="3" t="s">
        <v>235</v>
      </c>
      <c r="AC410" s="2">
        <v>645</v>
      </c>
      <c r="AD410" s="2">
        <v>678</v>
      </c>
      <c r="AE410" s="2">
        <v>40.420999999999999</v>
      </c>
      <c r="AF410" s="2">
        <f>Table1[[#This Row],[SE]]*SQRT(Table1[[#This Row],[N]])</f>
        <v>161.684</v>
      </c>
      <c r="AG410" s="2">
        <v>16</v>
      </c>
      <c r="AH410" s="2">
        <f>Table1[[#This Row],[SD]]/Table1[[#This Row],[mean]]</f>
        <v>0.25067286821705426</v>
      </c>
      <c r="AI410" s="2"/>
      <c r="AJ410" s="2"/>
      <c r="AK410" s="2"/>
      <c r="AL410" s="2"/>
      <c r="AM410" s="1" t="s">
        <v>236</v>
      </c>
      <c r="AN410" s="6" t="s">
        <v>237</v>
      </c>
      <c r="AO410" s="6" t="s">
        <v>238</v>
      </c>
    </row>
    <row r="411" spans="2:41" ht="75" x14ac:dyDescent="0.25">
      <c r="B411" s="8" t="s">
        <v>228</v>
      </c>
      <c r="C411" s="1" t="s">
        <v>229</v>
      </c>
      <c r="D411" s="1" t="s">
        <v>230</v>
      </c>
      <c r="E411" s="1" t="s">
        <v>231</v>
      </c>
      <c r="F411" s="5" t="s">
        <v>232</v>
      </c>
      <c r="G411" s="1">
        <v>2011</v>
      </c>
      <c r="I411" s="1">
        <v>2021</v>
      </c>
      <c r="J411" s="1" t="s">
        <v>48</v>
      </c>
      <c r="K411" s="1" t="s">
        <v>49</v>
      </c>
      <c r="L411" s="1" t="s">
        <v>115</v>
      </c>
      <c r="M411" s="1" t="s">
        <v>245</v>
      </c>
      <c r="N411" s="1" t="s">
        <v>51</v>
      </c>
      <c r="O411" s="1" t="s">
        <v>233</v>
      </c>
      <c r="P411" s="1">
        <v>200</v>
      </c>
      <c r="Q411" s="1" t="s">
        <v>53</v>
      </c>
      <c r="S411" s="1" t="s">
        <v>109</v>
      </c>
      <c r="T411" s="1" t="s">
        <v>88</v>
      </c>
      <c r="V411" s="1" t="s">
        <v>234</v>
      </c>
      <c r="Y411" s="1" t="s">
        <v>110</v>
      </c>
      <c r="Z411" s="1" t="s">
        <v>111</v>
      </c>
      <c r="AA411" s="1" t="s">
        <v>56</v>
      </c>
      <c r="AB411" s="3" t="s">
        <v>235</v>
      </c>
      <c r="AC411" s="2">
        <v>862</v>
      </c>
      <c r="AD411" s="2">
        <v>865</v>
      </c>
      <c r="AE411" s="2">
        <v>31.425999999999998</v>
      </c>
      <c r="AF411" s="2">
        <f>Table1[[#This Row],[SE]]*SQRT(Table1[[#This Row],[N]])</f>
        <v>88.886150822273777</v>
      </c>
      <c r="AG411" s="2">
        <v>8</v>
      </c>
      <c r="AH411" s="2">
        <f>Table1[[#This Row],[SD]]/Table1[[#This Row],[mean]]</f>
        <v>0.10311618424857746</v>
      </c>
      <c r="AI411" s="2"/>
      <c r="AJ411" s="2"/>
      <c r="AK411" s="2"/>
      <c r="AL411" s="2"/>
      <c r="AM411" s="1" t="s">
        <v>236</v>
      </c>
      <c r="AN411" s="6" t="s">
        <v>237</v>
      </c>
      <c r="AO411" s="6" t="s">
        <v>238</v>
      </c>
    </row>
    <row r="412" spans="2:41" ht="75" x14ac:dyDescent="0.25">
      <c r="B412" s="8" t="s">
        <v>228</v>
      </c>
      <c r="C412" s="1" t="s">
        <v>229</v>
      </c>
      <c r="D412" s="1" t="s">
        <v>230</v>
      </c>
      <c r="E412" s="1" t="s">
        <v>231</v>
      </c>
      <c r="F412" s="5" t="s">
        <v>232</v>
      </c>
      <c r="G412" s="1">
        <v>2011</v>
      </c>
      <c r="I412" s="1">
        <v>2021</v>
      </c>
      <c r="J412" s="1" t="s">
        <v>48</v>
      </c>
      <c r="K412" s="1" t="s">
        <v>49</v>
      </c>
      <c r="L412" s="1" t="s">
        <v>115</v>
      </c>
      <c r="M412" s="1" t="s">
        <v>246</v>
      </c>
      <c r="N412" s="1" t="s">
        <v>51</v>
      </c>
      <c r="O412" s="1" t="s">
        <v>233</v>
      </c>
      <c r="P412" s="1">
        <v>200</v>
      </c>
      <c r="Q412" s="1" t="s">
        <v>53</v>
      </c>
      <c r="S412" s="1" t="s">
        <v>109</v>
      </c>
      <c r="T412" s="1" t="s">
        <v>88</v>
      </c>
      <c r="V412" s="1" t="s">
        <v>234</v>
      </c>
      <c r="Y412" s="1" t="s">
        <v>110</v>
      </c>
      <c r="Z412" s="1" t="s">
        <v>111</v>
      </c>
      <c r="AA412" s="1" t="s">
        <v>56</v>
      </c>
      <c r="AB412" s="3" t="s">
        <v>235</v>
      </c>
      <c r="AC412" s="2">
        <v>763</v>
      </c>
      <c r="AD412" s="2">
        <v>850</v>
      </c>
      <c r="AE412" s="2">
        <v>53.25</v>
      </c>
      <c r="AF412" s="2">
        <f>Table1[[#This Row],[SE]]*SQRT(Table1[[#This Row],[N]])</f>
        <v>150.61374439273465</v>
      </c>
      <c r="AG412" s="2">
        <v>8</v>
      </c>
      <c r="AH412" s="2">
        <f>Table1[[#This Row],[SD]]/Table1[[#This Row],[mean]]</f>
        <v>0.19739678164185406</v>
      </c>
      <c r="AI412" s="2"/>
      <c r="AJ412" s="2"/>
      <c r="AK412" s="2"/>
      <c r="AL412" s="2"/>
      <c r="AM412" s="1" t="s">
        <v>236</v>
      </c>
      <c r="AN412" s="6" t="s">
        <v>237</v>
      </c>
      <c r="AO412" s="6" t="s">
        <v>238</v>
      </c>
    </row>
    <row r="413" spans="2:41" ht="75" x14ac:dyDescent="0.25">
      <c r="B413" s="8" t="s">
        <v>228</v>
      </c>
      <c r="C413" s="1" t="s">
        <v>229</v>
      </c>
      <c r="D413" s="1" t="s">
        <v>230</v>
      </c>
      <c r="E413" s="1" t="s">
        <v>231</v>
      </c>
      <c r="F413" s="5" t="s">
        <v>232</v>
      </c>
      <c r="G413" s="1">
        <v>2011</v>
      </c>
      <c r="I413" s="1">
        <v>2021</v>
      </c>
      <c r="J413" s="1" t="s">
        <v>48</v>
      </c>
      <c r="K413" s="1" t="s">
        <v>49</v>
      </c>
      <c r="L413" s="1" t="s">
        <v>115</v>
      </c>
      <c r="M413" s="1" t="s">
        <v>247</v>
      </c>
      <c r="N413" s="1" t="s">
        <v>51</v>
      </c>
      <c r="O413" s="1" t="s">
        <v>233</v>
      </c>
      <c r="P413" s="1">
        <v>200</v>
      </c>
      <c r="Q413" s="1" t="s">
        <v>53</v>
      </c>
      <c r="S413" s="1" t="s">
        <v>109</v>
      </c>
      <c r="T413" s="1" t="s">
        <v>88</v>
      </c>
      <c r="V413" s="1" t="s">
        <v>234</v>
      </c>
      <c r="Y413" s="1" t="s">
        <v>110</v>
      </c>
      <c r="Z413" s="1" t="s">
        <v>111</v>
      </c>
      <c r="AA413" s="1" t="s">
        <v>56</v>
      </c>
      <c r="AB413" s="3" t="s">
        <v>235</v>
      </c>
      <c r="AC413" s="2">
        <v>645</v>
      </c>
      <c r="AD413" s="2">
        <v>694</v>
      </c>
      <c r="AE413" s="2">
        <v>71.981999999999999</v>
      </c>
      <c r="AF413" s="2">
        <f>Table1[[#This Row],[SE]]*SQRT(Table1[[#This Row],[N]])</f>
        <v>203.59584129348028</v>
      </c>
      <c r="AG413" s="2">
        <v>8</v>
      </c>
      <c r="AH413" s="2">
        <f>Table1[[#This Row],[SD]]/Table1[[#This Row],[mean]]</f>
        <v>0.31565246712167483</v>
      </c>
      <c r="AI413" s="2"/>
      <c r="AJ413" s="2"/>
      <c r="AK413" s="2"/>
      <c r="AL413" s="2"/>
      <c r="AM413" s="1" t="s">
        <v>236</v>
      </c>
      <c r="AN413" s="6" t="s">
        <v>237</v>
      </c>
      <c r="AO413" s="6" t="s">
        <v>238</v>
      </c>
    </row>
    <row r="414" spans="2:41" ht="75" x14ac:dyDescent="0.25">
      <c r="B414" s="8" t="s">
        <v>228</v>
      </c>
      <c r="C414" s="1" t="s">
        <v>229</v>
      </c>
      <c r="D414" s="1" t="s">
        <v>230</v>
      </c>
      <c r="E414" s="1" t="s">
        <v>231</v>
      </c>
      <c r="F414" s="5" t="s">
        <v>232</v>
      </c>
      <c r="G414" s="1">
        <v>2011</v>
      </c>
      <c r="I414" s="1">
        <v>2021</v>
      </c>
      <c r="J414" s="1" t="s">
        <v>48</v>
      </c>
      <c r="K414" s="1" t="s">
        <v>49</v>
      </c>
      <c r="L414" s="1" t="s">
        <v>115</v>
      </c>
      <c r="M414" s="1" t="s">
        <v>248</v>
      </c>
      <c r="N414" s="1" t="s">
        <v>51</v>
      </c>
      <c r="O414" s="1" t="s">
        <v>233</v>
      </c>
      <c r="P414" s="1">
        <v>200</v>
      </c>
      <c r="Q414" s="1" t="s">
        <v>53</v>
      </c>
      <c r="S414" s="1" t="s">
        <v>109</v>
      </c>
      <c r="T414" s="1" t="s">
        <v>88</v>
      </c>
      <c r="V414" s="1" t="s">
        <v>234</v>
      </c>
      <c r="Y414" s="1" t="s">
        <v>110</v>
      </c>
      <c r="Z414" s="1" t="s">
        <v>111</v>
      </c>
      <c r="AA414" s="1" t="s">
        <v>56</v>
      </c>
      <c r="AB414" s="3" t="s">
        <v>235</v>
      </c>
      <c r="AC414" s="2">
        <v>651</v>
      </c>
      <c r="AD414" s="2">
        <v>697</v>
      </c>
      <c r="AE414" s="2">
        <v>51.651000000000003</v>
      </c>
      <c r="AF414" s="2">
        <f>Table1[[#This Row],[SE]]*SQRT(Table1[[#This Row],[N]])</f>
        <v>206.60400000000001</v>
      </c>
      <c r="AG414" s="2">
        <v>16</v>
      </c>
      <c r="AH414" s="2">
        <f>Table1[[#This Row],[SD]]/Table1[[#This Row],[mean]]</f>
        <v>0.31736405529953921</v>
      </c>
      <c r="AI414" s="2"/>
      <c r="AJ414" s="2"/>
      <c r="AK414" s="2"/>
      <c r="AL414" s="2"/>
      <c r="AM414" s="1" t="s">
        <v>236</v>
      </c>
      <c r="AN414" s="6" t="s">
        <v>237</v>
      </c>
      <c r="AO414" s="6" t="s">
        <v>238</v>
      </c>
    </row>
    <row r="415" spans="2:41" ht="75" x14ac:dyDescent="0.25">
      <c r="B415" s="8" t="s">
        <v>228</v>
      </c>
      <c r="C415" s="1" t="s">
        <v>229</v>
      </c>
      <c r="D415" s="1" t="s">
        <v>230</v>
      </c>
      <c r="E415" s="1" t="s">
        <v>231</v>
      </c>
      <c r="F415" s="5" t="s">
        <v>232</v>
      </c>
      <c r="G415" s="1">
        <v>2011</v>
      </c>
      <c r="I415" s="1">
        <v>2021</v>
      </c>
      <c r="J415" s="1" t="s">
        <v>48</v>
      </c>
      <c r="K415" s="1" t="s">
        <v>49</v>
      </c>
      <c r="L415" s="1" t="s">
        <v>115</v>
      </c>
      <c r="M415" s="1" t="s">
        <v>249</v>
      </c>
      <c r="N415" s="1" t="s">
        <v>51</v>
      </c>
      <c r="O415" s="1" t="s">
        <v>233</v>
      </c>
      <c r="P415" s="1">
        <v>200</v>
      </c>
      <c r="Q415" s="1" t="s">
        <v>53</v>
      </c>
      <c r="S415" s="1" t="s">
        <v>109</v>
      </c>
      <c r="T415" s="1" t="s">
        <v>88</v>
      </c>
      <c r="V415" s="1" t="s">
        <v>234</v>
      </c>
      <c r="Y415" s="1" t="s">
        <v>110</v>
      </c>
      <c r="Z415" s="1" t="s">
        <v>111</v>
      </c>
      <c r="AA415" s="1" t="s">
        <v>56</v>
      </c>
      <c r="AB415" s="3" t="s">
        <v>235</v>
      </c>
      <c r="AC415" s="2">
        <v>756</v>
      </c>
      <c r="AD415" s="2">
        <v>772</v>
      </c>
      <c r="AE415" s="2">
        <v>36.74</v>
      </c>
      <c r="AF415" s="2">
        <f>Table1[[#This Row],[SE]]*SQRT(Table1[[#This Row],[N]])</f>
        <v>127.2710933401611</v>
      </c>
      <c r="AG415" s="2">
        <v>12</v>
      </c>
      <c r="AH415" s="2">
        <f>Table1[[#This Row],[SD]]/Table1[[#This Row],[mean]]</f>
        <v>0.16834800706370517</v>
      </c>
      <c r="AI415" s="2"/>
      <c r="AJ415" s="2"/>
      <c r="AK415" s="2"/>
      <c r="AL415" s="2"/>
      <c r="AM415" s="1" t="s">
        <v>236</v>
      </c>
      <c r="AN415" s="6" t="s">
        <v>237</v>
      </c>
      <c r="AO415" s="6" t="s">
        <v>238</v>
      </c>
    </row>
    <row r="416" spans="2:41" ht="75" x14ac:dyDescent="0.25">
      <c r="B416" s="8" t="s">
        <v>228</v>
      </c>
      <c r="C416" s="1" t="s">
        <v>229</v>
      </c>
      <c r="D416" s="1" t="s">
        <v>230</v>
      </c>
      <c r="E416" s="1" t="s">
        <v>231</v>
      </c>
      <c r="F416" s="5" t="s">
        <v>232</v>
      </c>
      <c r="G416" s="1">
        <v>2011</v>
      </c>
      <c r="I416" s="1">
        <v>2021</v>
      </c>
      <c r="J416" s="1" t="s">
        <v>48</v>
      </c>
      <c r="K416" s="1" t="s">
        <v>49</v>
      </c>
      <c r="L416" s="1" t="s">
        <v>115</v>
      </c>
      <c r="M416" s="1" t="s">
        <v>250</v>
      </c>
      <c r="N416" s="1" t="s">
        <v>51</v>
      </c>
      <c r="O416" s="1" t="s">
        <v>233</v>
      </c>
      <c r="P416" s="1">
        <v>200</v>
      </c>
      <c r="Q416" s="1" t="s">
        <v>53</v>
      </c>
      <c r="S416" s="1" t="s">
        <v>109</v>
      </c>
      <c r="T416" s="1" t="s">
        <v>88</v>
      </c>
      <c r="V416" s="1" t="s">
        <v>234</v>
      </c>
      <c r="Y416" s="1" t="s">
        <v>110</v>
      </c>
      <c r="Z416" s="1" t="s">
        <v>111</v>
      </c>
      <c r="AA416" s="1" t="s">
        <v>56</v>
      </c>
      <c r="AB416" s="3" t="s">
        <v>235</v>
      </c>
      <c r="AC416" s="2">
        <v>734</v>
      </c>
      <c r="AD416" s="2">
        <v>729</v>
      </c>
      <c r="AE416" s="2">
        <v>36.872</v>
      </c>
      <c r="AF416" s="2">
        <f>Table1[[#This Row],[SE]]*SQRT(Table1[[#This Row],[N]])</f>
        <v>116.59950188572849</v>
      </c>
      <c r="AG416" s="2">
        <v>10</v>
      </c>
      <c r="AH416" s="2">
        <f>Table1[[#This Row],[SD]]/Table1[[#This Row],[mean]]</f>
        <v>0.15885490720126497</v>
      </c>
      <c r="AI416" s="2"/>
      <c r="AJ416" s="2"/>
      <c r="AK416" s="2"/>
      <c r="AL416" s="2"/>
      <c r="AM416" s="1" t="s">
        <v>236</v>
      </c>
      <c r="AN416" s="6" t="s">
        <v>237</v>
      </c>
      <c r="AO416" s="6" t="s">
        <v>238</v>
      </c>
    </row>
    <row r="417" spans="2:41" ht="75" x14ac:dyDescent="0.25">
      <c r="B417" s="8" t="s">
        <v>228</v>
      </c>
      <c r="C417" s="1" t="s">
        <v>229</v>
      </c>
      <c r="D417" s="1" t="s">
        <v>230</v>
      </c>
      <c r="E417" s="1" t="s">
        <v>231</v>
      </c>
      <c r="F417" s="5" t="s">
        <v>232</v>
      </c>
      <c r="G417" s="1">
        <v>2011</v>
      </c>
      <c r="I417" s="1">
        <v>2021</v>
      </c>
      <c r="J417" s="1" t="s">
        <v>48</v>
      </c>
      <c r="K417" s="1" t="s">
        <v>49</v>
      </c>
      <c r="L417" s="1" t="s">
        <v>115</v>
      </c>
      <c r="M417" s="1" t="s">
        <v>251</v>
      </c>
      <c r="N417" s="1" t="s">
        <v>51</v>
      </c>
      <c r="O417" s="1" t="s">
        <v>233</v>
      </c>
      <c r="P417" s="1">
        <v>200</v>
      </c>
      <c r="Q417" s="1" t="s">
        <v>53</v>
      </c>
      <c r="S417" s="1" t="s">
        <v>109</v>
      </c>
      <c r="T417" s="1" t="s">
        <v>88</v>
      </c>
      <c r="V417" s="1" t="s">
        <v>234</v>
      </c>
      <c r="Y417" s="1" t="s">
        <v>110</v>
      </c>
      <c r="Z417" s="1" t="s">
        <v>111</v>
      </c>
      <c r="AA417" s="1" t="s">
        <v>56</v>
      </c>
      <c r="AB417" s="3" t="s">
        <v>235</v>
      </c>
      <c r="AC417" s="2">
        <v>708</v>
      </c>
      <c r="AD417" s="2">
        <v>707</v>
      </c>
      <c r="AE417" s="2">
        <v>80.884</v>
      </c>
      <c r="AF417" s="2">
        <f>Table1[[#This Row],[SE]]*SQRT(Table1[[#This Row],[N]])</f>
        <v>228.77449955797087</v>
      </c>
      <c r="AG417" s="2">
        <v>8</v>
      </c>
      <c r="AH417" s="2">
        <f>Table1[[#This Row],[SD]]/Table1[[#This Row],[mean]]</f>
        <v>0.32312782423442216</v>
      </c>
      <c r="AI417" s="2"/>
      <c r="AJ417" s="2"/>
      <c r="AK417" s="2"/>
      <c r="AL417" s="2"/>
      <c r="AM417" s="1" t="s">
        <v>236</v>
      </c>
      <c r="AN417" s="6" t="s">
        <v>237</v>
      </c>
      <c r="AO417" s="6" t="s">
        <v>238</v>
      </c>
    </row>
    <row r="418" spans="2:41" ht="75" x14ac:dyDescent="0.25">
      <c r="B418" s="8" t="s">
        <v>228</v>
      </c>
      <c r="C418" s="1" t="s">
        <v>229</v>
      </c>
      <c r="D418" s="1" t="s">
        <v>230</v>
      </c>
      <c r="E418" s="1" t="s">
        <v>231</v>
      </c>
      <c r="F418" s="5" t="s">
        <v>232</v>
      </c>
      <c r="G418" s="1">
        <v>2011</v>
      </c>
      <c r="I418" s="1">
        <v>2021</v>
      </c>
      <c r="J418" s="1" t="s">
        <v>48</v>
      </c>
      <c r="K418" s="1" t="s">
        <v>49</v>
      </c>
      <c r="L418" s="1" t="s">
        <v>115</v>
      </c>
      <c r="M418" s="1" t="s">
        <v>252</v>
      </c>
      <c r="N418" s="1" t="s">
        <v>51</v>
      </c>
      <c r="O418" s="1" t="s">
        <v>233</v>
      </c>
      <c r="P418" s="1">
        <v>200</v>
      </c>
      <c r="Q418" s="1" t="s">
        <v>53</v>
      </c>
      <c r="S418" s="1" t="s">
        <v>109</v>
      </c>
      <c r="T418" s="1" t="s">
        <v>88</v>
      </c>
      <c r="V418" s="1" t="s">
        <v>234</v>
      </c>
      <c r="Y418" s="1" t="s">
        <v>110</v>
      </c>
      <c r="Z418" s="1" t="s">
        <v>111</v>
      </c>
      <c r="AA418" s="1" t="s">
        <v>56</v>
      </c>
      <c r="AB418" s="3" t="s">
        <v>235</v>
      </c>
      <c r="AC418" s="2">
        <v>866</v>
      </c>
      <c r="AD418" s="2">
        <v>896</v>
      </c>
      <c r="AE418" s="2">
        <v>24.399000000000001</v>
      </c>
      <c r="AF418" s="2">
        <f>Table1[[#This Row],[SE]]*SQRT(Table1[[#This Row],[N]])</f>
        <v>77.156412630448301</v>
      </c>
      <c r="AG418" s="2">
        <v>10</v>
      </c>
      <c r="AH418" s="2">
        <f>Table1[[#This Row],[SD]]/Table1[[#This Row],[mean]]</f>
        <v>8.9095164700286722E-2</v>
      </c>
      <c r="AI418" s="2"/>
      <c r="AJ418" s="2"/>
      <c r="AK418" s="2"/>
      <c r="AL418" s="2"/>
      <c r="AM418" s="1" t="s">
        <v>236</v>
      </c>
      <c r="AN418" s="6" t="s">
        <v>237</v>
      </c>
      <c r="AO418" s="6" t="s">
        <v>238</v>
      </c>
    </row>
    <row r="419" spans="2:41" ht="75" x14ac:dyDescent="0.25">
      <c r="B419" s="8" t="s">
        <v>228</v>
      </c>
      <c r="C419" s="1" t="s">
        <v>229</v>
      </c>
      <c r="D419" s="1" t="s">
        <v>230</v>
      </c>
      <c r="E419" s="1" t="s">
        <v>231</v>
      </c>
      <c r="F419" s="5" t="s">
        <v>232</v>
      </c>
      <c r="G419" s="1">
        <v>2011</v>
      </c>
      <c r="I419" s="1">
        <v>2021</v>
      </c>
      <c r="J419" s="1" t="s">
        <v>48</v>
      </c>
      <c r="K419" s="1" t="s">
        <v>49</v>
      </c>
      <c r="L419" s="1" t="s">
        <v>115</v>
      </c>
      <c r="M419" s="1" t="s">
        <v>253</v>
      </c>
      <c r="N419" s="1" t="s">
        <v>51</v>
      </c>
      <c r="O419" s="1" t="s">
        <v>233</v>
      </c>
      <c r="P419" s="1">
        <v>200</v>
      </c>
      <c r="Q419" s="1" t="s">
        <v>53</v>
      </c>
      <c r="S419" s="1" t="s">
        <v>109</v>
      </c>
      <c r="T419" s="1" t="s">
        <v>88</v>
      </c>
      <c r="V419" s="1" t="s">
        <v>234</v>
      </c>
      <c r="Y419" s="1" t="s">
        <v>110</v>
      </c>
      <c r="Z419" s="1" t="s">
        <v>111</v>
      </c>
      <c r="AA419" s="1" t="s">
        <v>56</v>
      </c>
      <c r="AB419" s="3" t="s">
        <v>235</v>
      </c>
      <c r="AC419" s="2">
        <v>726</v>
      </c>
      <c r="AD419" s="2">
        <v>751</v>
      </c>
      <c r="AE419" s="2">
        <v>26.279</v>
      </c>
      <c r="AF419" s="2">
        <f>Table1[[#This Row],[SE]]*SQRT(Table1[[#This Row],[N]])</f>
        <v>91.033126344205044</v>
      </c>
      <c r="AG419" s="2">
        <v>12</v>
      </c>
      <c r="AH419" s="2">
        <f>Table1[[#This Row],[SD]]/Table1[[#This Row],[mean]]</f>
        <v>0.12538998119036507</v>
      </c>
      <c r="AI419" s="2"/>
      <c r="AJ419" s="2"/>
      <c r="AK419" s="2"/>
      <c r="AL419" s="2"/>
      <c r="AM419" s="1" t="s">
        <v>236</v>
      </c>
      <c r="AN419" s="6" t="s">
        <v>237</v>
      </c>
      <c r="AO419" s="6" t="s">
        <v>238</v>
      </c>
    </row>
    <row r="420" spans="2:41" ht="75" x14ac:dyDescent="0.25">
      <c r="B420" s="8" t="s">
        <v>228</v>
      </c>
      <c r="C420" s="1" t="s">
        <v>229</v>
      </c>
      <c r="D420" s="1" t="s">
        <v>230</v>
      </c>
      <c r="E420" s="1" t="s">
        <v>231</v>
      </c>
      <c r="F420" s="5" t="s">
        <v>232</v>
      </c>
      <c r="G420" s="1">
        <v>2011</v>
      </c>
      <c r="I420" s="1">
        <v>2021</v>
      </c>
      <c r="J420" s="1" t="s">
        <v>48</v>
      </c>
      <c r="K420" s="1" t="s">
        <v>49</v>
      </c>
      <c r="L420" s="1" t="s">
        <v>115</v>
      </c>
      <c r="M420" s="1" t="s">
        <v>254</v>
      </c>
      <c r="N420" s="1" t="s">
        <v>51</v>
      </c>
      <c r="O420" s="1" t="s">
        <v>233</v>
      </c>
      <c r="P420" s="1">
        <v>200</v>
      </c>
      <c r="Q420" s="1" t="s">
        <v>53</v>
      </c>
      <c r="S420" s="1" t="s">
        <v>109</v>
      </c>
      <c r="T420" s="1" t="s">
        <v>88</v>
      </c>
      <c r="V420" s="1" t="s">
        <v>234</v>
      </c>
      <c r="Y420" s="1" t="s">
        <v>110</v>
      </c>
      <c r="Z420" s="1" t="s">
        <v>111</v>
      </c>
      <c r="AA420" s="1" t="s">
        <v>56</v>
      </c>
      <c r="AB420" s="3" t="s">
        <v>235</v>
      </c>
      <c r="AC420" s="2">
        <v>516</v>
      </c>
      <c r="AD420" s="2">
        <v>576</v>
      </c>
      <c r="AE420" s="2">
        <v>63.284999999999997</v>
      </c>
      <c r="AF420" s="2">
        <f>Table1[[#This Row],[SE]]*SQRT(Table1[[#This Row],[N]])</f>
        <v>189.85499999999999</v>
      </c>
      <c r="AG420" s="2">
        <v>9</v>
      </c>
      <c r="AH420" s="2">
        <f>Table1[[#This Row],[SD]]/Table1[[#This Row],[mean]]</f>
        <v>0.36793604651162787</v>
      </c>
      <c r="AI420" s="2"/>
      <c r="AJ420" s="2"/>
      <c r="AK420" s="2"/>
      <c r="AL420" s="2"/>
      <c r="AM420" s="1" t="s">
        <v>236</v>
      </c>
      <c r="AN420" s="6" t="s">
        <v>237</v>
      </c>
      <c r="AO420" s="6" t="s">
        <v>238</v>
      </c>
    </row>
    <row r="421" spans="2:41" ht="75" x14ac:dyDescent="0.25">
      <c r="B421" s="8" t="s">
        <v>228</v>
      </c>
      <c r="C421" s="1" t="s">
        <v>229</v>
      </c>
      <c r="D421" s="1" t="s">
        <v>230</v>
      </c>
      <c r="E421" s="1" t="s">
        <v>231</v>
      </c>
      <c r="F421" s="5" t="s">
        <v>232</v>
      </c>
      <c r="G421" s="1">
        <v>2011</v>
      </c>
      <c r="I421" s="1">
        <v>2021</v>
      </c>
      <c r="J421" s="1" t="s">
        <v>48</v>
      </c>
      <c r="K421" s="1" t="s">
        <v>49</v>
      </c>
      <c r="L421" s="1" t="s">
        <v>115</v>
      </c>
      <c r="M421" s="1" t="s">
        <v>255</v>
      </c>
      <c r="N421" s="1" t="s">
        <v>51</v>
      </c>
      <c r="O421" s="1" t="s">
        <v>233</v>
      </c>
      <c r="P421" s="1">
        <v>200</v>
      </c>
      <c r="Q421" s="1" t="s">
        <v>53</v>
      </c>
      <c r="S421" s="1" t="s">
        <v>109</v>
      </c>
      <c r="T421" s="1" t="s">
        <v>88</v>
      </c>
      <c r="V421" s="1" t="s">
        <v>234</v>
      </c>
      <c r="Y421" s="1" t="s">
        <v>110</v>
      </c>
      <c r="Z421" s="1" t="s">
        <v>111</v>
      </c>
      <c r="AA421" s="1" t="s">
        <v>56</v>
      </c>
      <c r="AB421" s="3" t="s">
        <v>235</v>
      </c>
      <c r="AC421" s="2">
        <v>622</v>
      </c>
      <c r="AD421" s="2">
        <v>585</v>
      </c>
      <c r="AE421" s="2">
        <v>113.008</v>
      </c>
      <c r="AF421" s="2">
        <f>Table1[[#This Row],[SE]]*SQRT(Table1[[#This Row],[N]])</f>
        <v>226.01599999999999</v>
      </c>
      <c r="AG421" s="2">
        <v>4</v>
      </c>
      <c r="AH421" s="2">
        <f>Table1[[#This Row],[SD]]/Table1[[#This Row],[mean]]</f>
        <v>0.36336977491961414</v>
      </c>
      <c r="AI421" s="2"/>
      <c r="AJ421" s="2"/>
      <c r="AK421" s="2"/>
      <c r="AL421" s="2"/>
      <c r="AM421" s="1" t="s">
        <v>236</v>
      </c>
      <c r="AN421" s="6" t="s">
        <v>237</v>
      </c>
      <c r="AO421" s="6" t="s">
        <v>238</v>
      </c>
    </row>
    <row r="422" spans="2:41" ht="75" x14ac:dyDescent="0.25">
      <c r="B422" s="8" t="s">
        <v>228</v>
      </c>
      <c r="C422" s="1" t="s">
        <v>229</v>
      </c>
      <c r="D422" s="1" t="s">
        <v>230</v>
      </c>
      <c r="E422" s="1" t="s">
        <v>231</v>
      </c>
      <c r="F422" s="5" t="s">
        <v>232</v>
      </c>
      <c r="G422" s="1">
        <v>2011</v>
      </c>
      <c r="I422" s="1">
        <v>2021</v>
      </c>
      <c r="J422" s="1" t="s">
        <v>48</v>
      </c>
      <c r="K422" s="1" t="s">
        <v>49</v>
      </c>
      <c r="L422" s="1" t="s">
        <v>115</v>
      </c>
      <c r="M422" s="1" t="s">
        <v>256</v>
      </c>
      <c r="N422" s="1" t="s">
        <v>51</v>
      </c>
      <c r="O422" s="1" t="s">
        <v>233</v>
      </c>
      <c r="P422" s="1">
        <v>200</v>
      </c>
      <c r="Q422" s="1" t="s">
        <v>53</v>
      </c>
      <c r="S422" s="1" t="s">
        <v>109</v>
      </c>
      <c r="T422" s="1" t="s">
        <v>88</v>
      </c>
      <c r="V422" s="1" t="s">
        <v>234</v>
      </c>
      <c r="Y422" s="1" t="s">
        <v>110</v>
      </c>
      <c r="Z422" s="1" t="s">
        <v>111</v>
      </c>
      <c r="AA422" s="1" t="s">
        <v>56</v>
      </c>
      <c r="AB422" s="3" t="s">
        <v>235</v>
      </c>
      <c r="AC422" s="2">
        <v>615</v>
      </c>
      <c r="AD422" s="2">
        <v>666</v>
      </c>
      <c r="AE422" s="2">
        <v>56.747</v>
      </c>
      <c r="AF422" s="2">
        <f>Table1[[#This Row],[SE]]*SQRT(Table1[[#This Row],[N]])</f>
        <v>212.32783172726084</v>
      </c>
      <c r="AG422" s="2">
        <v>14</v>
      </c>
      <c r="AH422" s="2">
        <f>Table1[[#This Row],[SD]]/Table1[[#This Row],[mean]]</f>
        <v>0.34524850687359487</v>
      </c>
      <c r="AI422" s="2"/>
      <c r="AJ422" s="2"/>
      <c r="AK422" s="2"/>
      <c r="AL422" s="2"/>
      <c r="AM422" s="1" t="s">
        <v>236</v>
      </c>
      <c r="AN422" s="6" t="s">
        <v>237</v>
      </c>
      <c r="AO422" s="6" t="s">
        <v>238</v>
      </c>
    </row>
    <row r="423" spans="2:41" ht="75" x14ac:dyDescent="0.25">
      <c r="B423" s="8" t="s">
        <v>228</v>
      </c>
      <c r="C423" s="1" t="s">
        <v>229</v>
      </c>
      <c r="D423" s="1" t="s">
        <v>230</v>
      </c>
      <c r="E423" s="1" t="s">
        <v>231</v>
      </c>
      <c r="F423" s="5" t="s">
        <v>232</v>
      </c>
      <c r="G423" s="1">
        <v>2011</v>
      </c>
      <c r="I423" s="1">
        <v>2021</v>
      </c>
      <c r="J423" s="1" t="s">
        <v>48</v>
      </c>
      <c r="K423" s="1" t="s">
        <v>49</v>
      </c>
      <c r="L423" s="1" t="s">
        <v>115</v>
      </c>
      <c r="M423" s="1" t="s">
        <v>257</v>
      </c>
      <c r="N423" s="1" t="s">
        <v>51</v>
      </c>
      <c r="O423" s="1" t="s">
        <v>233</v>
      </c>
      <c r="P423" s="1">
        <v>200</v>
      </c>
      <c r="Q423" s="1" t="s">
        <v>53</v>
      </c>
      <c r="S423" s="1" t="s">
        <v>109</v>
      </c>
      <c r="T423" s="1" t="s">
        <v>88</v>
      </c>
      <c r="V423" s="1" t="s">
        <v>234</v>
      </c>
      <c r="Y423" s="1" t="s">
        <v>110</v>
      </c>
      <c r="Z423" s="1" t="s">
        <v>111</v>
      </c>
      <c r="AA423" s="1" t="s">
        <v>56</v>
      </c>
      <c r="AB423" s="3" t="s">
        <v>235</v>
      </c>
      <c r="AC423" s="2">
        <v>721</v>
      </c>
      <c r="AD423" s="2">
        <v>721</v>
      </c>
      <c r="AE423" s="2">
        <v>35.801000000000002</v>
      </c>
      <c r="AF423" s="2">
        <f>Table1[[#This Row],[SE]]*SQRT(Table1[[#This Row],[N]])</f>
        <v>151.89077923955753</v>
      </c>
      <c r="AG423" s="2">
        <v>18</v>
      </c>
      <c r="AH423" s="2">
        <f>Table1[[#This Row],[SD]]/Table1[[#This Row],[mean]]</f>
        <v>0.21066682280105067</v>
      </c>
      <c r="AI423" s="2"/>
      <c r="AJ423" s="2"/>
      <c r="AK423" s="2"/>
      <c r="AL423" s="2"/>
      <c r="AM423" s="1" t="s">
        <v>236</v>
      </c>
      <c r="AN423" s="6" t="s">
        <v>237</v>
      </c>
      <c r="AO423" s="6" t="s">
        <v>238</v>
      </c>
    </row>
    <row r="424" spans="2:41" ht="75" x14ac:dyDescent="0.25">
      <c r="B424" s="8" t="s">
        <v>228</v>
      </c>
      <c r="C424" s="1" t="s">
        <v>229</v>
      </c>
      <c r="D424" s="1" t="s">
        <v>230</v>
      </c>
      <c r="E424" s="1" t="s">
        <v>231</v>
      </c>
      <c r="F424" s="5" t="s">
        <v>232</v>
      </c>
      <c r="G424" s="1">
        <v>2011</v>
      </c>
      <c r="I424" s="1">
        <v>2021</v>
      </c>
      <c r="J424" s="1" t="s">
        <v>48</v>
      </c>
      <c r="K424" s="1" t="s">
        <v>49</v>
      </c>
      <c r="L424" s="1" t="s">
        <v>115</v>
      </c>
      <c r="M424" s="1" t="s">
        <v>258</v>
      </c>
      <c r="N424" s="1" t="s">
        <v>51</v>
      </c>
      <c r="O424" s="1" t="s">
        <v>233</v>
      </c>
      <c r="P424" s="1">
        <v>200</v>
      </c>
      <c r="Q424" s="1" t="s">
        <v>53</v>
      </c>
      <c r="S424" s="1" t="s">
        <v>109</v>
      </c>
      <c r="T424" s="1" t="s">
        <v>88</v>
      </c>
      <c r="V424" s="1" t="s">
        <v>234</v>
      </c>
      <c r="Y424" s="1" t="s">
        <v>110</v>
      </c>
      <c r="Z424" s="1" t="s">
        <v>111</v>
      </c>
      <c r="AA424" s="1" t="s">
        <v>56</v>
      </c>
      <c r="AB424" s="3" t="s">
        <v>235</v>
      </c>
      <c r="AC424" s="2">
        <v>874</v>
      </c>
      <c r="AD424" s="2">
        <v>897</v>
      </c>
      <c r="AE424" s="2">
        <v>23.332999999999998</v>
      </c>
      <c r="AF424" s="2">
        <f>Table1[[#This Row],[SE]]*SQRT(Table1[[#This Row],[N]])</f>
        <v>40.413941493004607</v>
      </c>
      <c r="AG424" s="2">
        <v>3</v>
      </c>
      <c r="AH424" s="2">
        <f>Table1[[#This Row],[SD]]/Table1[[#This Row],[mean]]</f>
        <v>4.6240207657900011E-2</v>
      </c>
      <c r="AI424" s="2"/>
      <c r="AJ424" s="2"/>
      <c r="AK424" s="2"/>
      <c r="AL424" s="2"/>
      <c r="AM424" s="1" t="s">
        <v>236</v>
      </c>
      <c r="AN424" s="6" t="s">
        <v>237</v>
      </c>
      <c r="AO424" s="6" t="s">
        <v>238</v>
      </c>
    </row>
    <row r="425" spans="2:41" ht="75" x14ac:dyDescent="0.25">
      <c r="B425" s="8" t="s">
        <v>228</v>
      </c>
      <c r="C425" s="1" t="s">
        <v>229</v>
      </c>
      <c r="D425" s="1" t="s">
        <v>230</v>
      </c>
      <c r="E425" s="1" t="s">
        <v>231</v>
      </c>
      <c r="F425" s="5" t="s">
        <v>232</v>
      </c>
      <c r="G425" s="1">
        <v>2011</v>
      </c>
      <c r="I425" s="1">
        <v>2021</v>
      </c>
      <c r="J425" s="1" t="s">
        <v>48</v>
      </c>
      <c r="K425" s="1" t="s">
        <v>49</v>
      </c>
      <c r="L425" s="1" t="s">
        <v>115</v>
      </c>
      <c r="M425" s="1" t="s">
        <v>259</v>
      </c>
      <c r="N425" s="1" t="s">
        <v>51</v>
      </c>
      <c r="O425" s="1" t="s">
        <v>233</v>
      </c>
      <c r="P425" s="1">
        <v>200</v>
      </c>
      <c r="Q425" s="1" t="s">
        <v>53</v>
      </c>
      <c r="S425" s="1" t="s">
        <v>109</v>
      </c>
      <c r="T425" s="1" t="s">
        <v>88</v>
      </c>
      <c r="V425" s="1" t="s">
        <v>234</v>
      </c>
      <c r="Y425" s="1" t="s">
        <v>110</v>
      </c>
      <c r="Z425" s="1" t="s">
        <v>111</v>
      </c>
      <c r="AA425" s="1" t="s">
        <v>56</v>
      </c>
      <c r="AB425" s="3" t="s">
        <v>235</v>
      </c>
      <c r="AC425" s="2">
        <v>702</v>
      </c>
      <c r="AD425" s="2">
        <v>687</v>
      </c>
      <c r="AE425" s="2">
        <v>38.677</v>
      </c>
      <c r="AF425" s="2">
        <f>Table1[[#This Row],[SE]]*SQRT(Table1[[#This Row],[N]])</f>
        <v>116.03100000000001</v>
      </c>
      <c r="AG425" s="2">
        <v>9</v>
      </c>
      <c r="AH425" s="2">
        <f>Table1[[#This Row],[SD]]/Table1[[#This Row],[mean]]</f>
        <v>0.1652863247863248</v>
      </c>
      <c r="AI425" s="2"/>
      <c r="AJ425" s="2"/>
      <c r="AK425" s="2"/>
      <c r="AL425" s="2"/>
      <c r="AM425" s="1" t="s">
        <v>236</v>
      </c>
      <c r="AN425" s="6" t="s">
        <v>237</v>
      </c>
      <c r="AO425" s="6" t="s">
        <v>238</v>
      </c>
    </row>
    <row r="426" spans="2:41" ht="75" x14ac:dyDescent="0.25">
      <c r="B426" s="8" t="s">
        <v>228</v>
      </c>
      <c r="C426" s="1" t="s">
        <v>229</v>
      </c>
      <c r="D426" s="1" t="s">
        <v>230</v>
      </c>
      <c r="E426" s="1" t="s">
        <v>231</v>
      </c>
      <c r="F426" s="5" t="s">
        <v>232</v>
      </c>
      <c r="G426" s="1">
        <v>2011</v>
      </c>
      <c r="I426" s="1">
        <v>2021</v>
      </c>
      <c r="J426" s="1" t="s">
        <v>48</v>
      </c>
      <c r="K426" s="1" t="s">
        <v>49</v>
      </c>
      <c r="L426" s="1" t="s">
        <v>115</v>
      </c>
      <c r="M426" s="1" t="s">
        <v>260</v>
      </c>
      <c r="N426" s="1" t="s">
        <v>51</v>
      </c>
      <c r="O426" s="1" t="s">
        <v>233</v>
      </c>
      <c r="P426" s="1">
        <v>200</v>
      </c>
      <c r="Q426" s="1" t="s">
        <v>53</v>
      </c>
      <c r="S426" s="1" t="s">
        <v>109</v>
      </c>
      <c r="T426" s="1" t="s">
        <v>88</v>
      </c>
      <c r="V426" s="1" t="s">
        <v>234</v>
      </c>
      <c r="Y426" s="1" t="s">
        <v>110</v>
      </c>
      <c r="Z426" s="1" t="s">
        <v>111</v>
      </c>
      <c r="AA426" s="1" t="s">
        <v>56</v>
      </c>
      <c r="AB426" s="3" t="s">
        <v>235</v>
      </c>
      <c r="AC426" s="2">
        <v>806</v>
      </c>
      <c r="AD426" s="2">
        <v>785</v>
      </c>
      <c r="AE426" s="2">
        <v>34.072000000000003</v>
      </c>
      <c r="AF426" s="2">
        <f>Table1[[#This Row],[SE]]*SQRT(Table1[[#This Row],[N]])</f>
        <v>136.28800000000001</v>
      </c>
      <c r="AG426" s="2">
        <v>16</v>
      </c>
      <c r="AH426" s="2">
        <f>Table1[[#This Row],[SD]]/Table1[[#This Row],[mean]]</f>
        <v>0.16909181141439208</v>
      </c>
      <c r="AI426" s="2"/>
      <c r="AJ426" s="2"/>
      <c r="AK426" s="2"/>
      <c r="AL426" s="2"/>
      <c r="AM426" s="1" t="s">
        <v>236</v>
      </c>
      <c r="AN426" s="6" t="s">
        <v>237</v>
      </c>
      <c r="AO426" s="6" t="s">
        <v>238</v>
      </c>
    </row>
    <row r="427" spans="2:41" ht="75" x14ac:dyDescent="0.25">
      <c r="B427" s="8" t="s">
        <v>228</v>
      </c>
      <c r="C427" s="1" t="s">
        <v>229</v>
      </c>
      <c r="D427" s="1" t="s">
        <v>230</v>
      </c>
      <c r="E427" s="1" t="s">
        <v>231</v>
      </c>
      <c r="F427" s="5" t="s">
        <v>232</v>
      </c>
      <c r="G427" s="1">
        <v>2011</v>
      </c>
      <c r="I427" s="1">
        <v>2021</v>
      </c>
      <c r="J427" s="1" t="s">
        <v>48</v>
      </c>
      <c r="K427" s="1" t="s">
        <v>49</v>
      </c>
      <c r="L427" s="1" t="s">
        <v>115</v>
      </c>
      <c r="M427" s="1" t="s">
        <v>261</v>
      </c>
      <c r="N427" s="1" t="s">
        <v>51</v>
      </c>
      <c r="O427" s="1" t="s">
        <v>233</v>
      </c>
      <c r="P427" s="1">
        <v>200</v>
      </c>
      <c r="Q427" s="1" t="s">
        <v>53</v>
      </c>
      <c r="S427" s="1" t="s">
        <v>109</v>
      </c>
      <c r="T427" s="1" t="s">
        <v>88</v>
      </c>
      <c r="V427" s="1" t="s">
        <v>234</v>
      </c>
      <c r="Y427" s="1" t="s">
        <v>110</v>
      </c>
      <c r="Z427" s="1" t="s">
        <v>111</v>
      </c>
      <c r="AA427" s="1" t="s">
        <v>56</v>
      </c>
      <c r="AB427" s="3" t="s">
        <v>235</v>
      </c>
      <c r="AC427" s="2">
        <v>779</v>
      </c>
      <c r="AD427" s="2">
        <v>809</v>
      </c>
      <c r="AE427" s="2">
        <v>41.555999999999997</v>
      </c>
      <c r="AF427" s="2">
        <f>Table1[[#This Row],[SE]]*SQRT(Table1[[#This Row],[N]])</f>
        <v>124.66799999999999</v>
      </c>
      <c r="AG427" s="2">
        <v>9</v>
      </c>
      <c r="AH427" s="2">
        <f>Table1[[#This Row],[SD]]/Table1[[#This Row],[mean]]</f>
        <v>0.16003594351732989</v>
      </c>
      <c r="AI427" s="2"/>
      <c r="AJ427" s="2"/>
      <c r="AK427" s="2"/>
      <c r="AL427" s="2"/>
      <c r="AM427" s="1" t="s">
        <v>236</v>
      </c>
      <c r="AN427" s="6" t="s">
        <v>237</v>
      </c>
      <c r="AO427" s="6" t="s">
        <v>238</v>
      </c>
    </row>
    <row r="428" spans="2:41" ht="75" x14ac:dyDescent="0.25">
      <c r="B428" s="8" t="s">
        <v>228</v>
      </c>
      <c r="C428" s="1" t="s">
        <v>229</v>
      </c>
      <c r="D428" s="1" t="s">
        <v>230</v>
      </c>
      <c r="E428" s="1" t="s">
        <v>231</v>
      </c>
      <c r="F428" s="5" t="s">
        <v>232</v>
      </c>
      <c r="G428" s="1">
        <v>2011</v>
      </c>
      <c r="I428" s="1">
        <v>2021</v>
      </c>
      <c r="J428" s="1" t="s">
        <v>48</v>
      </c>
      <c r="K428" s="1" t="s">
        <v>49</v>
      </c>
      <c r="L428" s="1" t="s">
        <v>115</v>
      </c>
      <c r="M428" s="1" t="s">
        <v>262</v>
      </c>
      <c r="N428" s="1" t="s">
        <v>51</v>
      </c>
      <c r="O428" s="1" t="s">
        <v>233</v>
      </c>
      <c r="P428" s="1">
        <v>200</v>
      </c>
      <c r="Q428" s="1" t="s">
        <v>53</v>
      </c>
      <c r="S428" s="1" t="s">
        <v>109</v>
      </c>
      <c r="T428" s="1" t="s">
        <v>88</v>
      </c>
      <c r="V428" s="1" t="s">
        <v>234</v>
      </c>
      <c r="Y428" s="1" t="s">
        <v>110</v>
      </c>
      <c r="Z428" s="1" t="s">
        <v>111</v>
      </c>
      <c r="AA428" s="1" t="s">
        <v>56</v>
      </c>
      <c r="AB428" s="3" t="s">
        <v>235</v>
      </c>
      <c r="AC428" s="2">
        <v>793</v>
      </c>
      <c r="AD428" s="2">
        <v>807</v>
      </c>
      <c r="AE428" s="2">
        <v>50.860999999999997</v>
      </c>
      <c r="AF428" s="2">
        <f>Table1[[#This Row],[SE]]*SQRT(Table1[[#This Row],[N]])</f>
        <v>183.38194342137393</v>
      </c>
      <c r="AG428" s="2">
        <v>13</v>
      </c>
      <c r="AH428" s="2">
        <f>Table1[[#This Row],[SD]]/Table1[[#This Row],[mean]]</f>
        <v>0.23125087442796208</v>
      </c>
      <c r="AI428" s="2"/>
      <c r="AJ428" s="2"/>
      <c r="AK428" s="2"/>
      <c r="AL428" s="2"/>
      <c r="AM428" s="1" t="s">
        <v>236</v>
      </c>
      <c r="AN428" s="6" t="s">
        <v>237</v>
      </c>
      <c r="AO428" s="6" t="s">
        <v>238</v>
      </c>
    </row>
    <row r="429" spans="2:41" ht="75" x14ac:dyDescent="0.25">
      <c r="B429" s="8" t="s">
        <v>228</v>
      </c>
      <c r="C429" s="1" t="s">
        <v>229</v>
      </c>
      <c r="D429" s="1" t="s">
        <v>230</v>
      </c>
      <c r="E429" s="1" t="s">
        <v>231</v>
      </c>
      <c r="F429" s="5" t="s">
        <v>232</v>
      </c>
      <c r="G429" s="1">
        <v>2011</v>
      </c>
      <c r="I429" s="1">
        <v>2021</v>
      </c>
      <c r="J429" s="1" t="s">
        <v>48</v>
      </c>
      <c r="K429" s="1" t="s">
        <v>49</v>
      </c>
      <c r="L429" s="1" t="s">
        <v>115</v>
      </c>
      <c r="M429" s="1" t="s">
        <v>263</v>
      </c>
      <c r="N429" s="1" t="s">
        <v>51</v>
      </c>
      <c r="O429" s="1" t="s">
        <v>233</v>
      </c>
      <c r="P429" s="1">
        <v>200</v>
      </c>
      <c r="Q429" s="1" t="s">
        <v>53</v>
      </c>
      <c r="S429" s="1" t="s">
        <v>109</v>
      </c>
      <c r="T429" s="1" t="s">
        <v>88</v>
      </c>
      <c r="V429" s="1" t="s">
        <v>234</v>
      </c>
      <c r="Y429" s="1" t="s">
        <v>110</v>
      </c>
      <c r="Z429" s="1" t="s">
        <v>111</v>
      </c>
      <c r="AA429" s="1" t="s">
        <v>56</v>
      </c>
      <c r="AB429" s="3" t="s">
        <v>235</v>
      </c>
      <c r="AC429" s="2">
        <v>417</v>
      </c>
      <c r="AD429" s="2">
        <v>330</v>
      </c>
      <c r="AE429" s="2">
        <v>37.531999999999996</v>
      </c>
      <c r="AF429" s="2">
        <f>Table1[[#This Row],[SE]]*SQRT(Table1[[#This Row],[N]])</f>
        <v>154.74840034068202</v>
      </c>
      <c r="AG429" s="2">
        <v>17</v>
      </c>
      <c r="AH429" s="2">
        <f>Table1[[#This Row],[SD]]/Table1[[#This Row],[mean]]</f>
        <v>0.37109928139252285</v>
      </c>
      <c r="AI429" s="2"/>
      <c r="AJ429" s="2"/>
      <c r="AK429" s="2"/>
      <c r="AL429" s="2"/>
      <c r="AM429" s="1" t="s">
        <v>236</v>
      </c>
      <c r="AN429" s="6" t="s">
        <v>237</v>
      </c>
      <c r="AO429" s="6" t="s">
        <v>238</v>
      </c>
    </row>
    <row r="430" spans="2:41" ht="75" x14ac:dyDescent="0.25">
      <c r="B430" s="8" t="s">
        <v>228</v>
      </c>
      <c r="C430" s="1" t="s">
        <v>229</v>
      </c>
      <c r="D430" s="1" t="s">
        <v>230</v>
      </c>
      <c r="E430" s="1" t="s">
        <v>231</v>
      </c>
      <c r="F430" s="5" t="s">
        <v>232</v>
      </c>
      <c r="G430" s="1">
        <v>2011</v>
      </c>
      <c r="I430" s="1">
        <v>2021</v>
      </c>
      <c r="J430" s="1" t="s">
        <v>48</v>
      </c>
      <c r="K430" s="1" t="s">
        <v>49</v>
      </c>
      <c r="L430" s="1" t="s">
        <v>115</v>
      </c>
      <c r="M430" s="1" t="s">
        <v>264</v>
      </c>
      <c r="N430" s="1" t="s">
        <v>51</v>
      </c>
      <c r="O430" s="1" t="s">
        <v>233</v>
      </c>
      <c r="P430" s="1">
        <v>200</v>
      </c>
      <c r="Q430" s="1" t="s">
        <v>53</v>
      </c>
      <c r="S430" s="1" t="s">
        <v>109</v>
      </c>
      <c r="T430" s="1" t="s">
        <v>88</v>
      </c>
      <c r="V430" s="1" t="s">
        <v>234</v>
      </c>
      <c r="Y430" s="1" t="s">
        <v>110</v>
      </c>
      <c r="Z430" s="1" t="s">
        <v>111</v>
      </c>
      <c r="AA430" s="1" t="s">
        <v>56</v>
      </c>
      <c r="AB430" s="3" t="s">
        <v>235</v>
      </c>
      <c r="AC430" s="2">
        <v>523</v>
      </c>
      <c r="AD430" s="2">
        <v>527</v>
      </c>
      <c r="AE430" s="2">
        <v>58.316000000000003</v>
      </c>
      <c r="AF430" s="2">
        <f>Table1[[#This Row],[SE]]*SQRT(Table1[[#This Row],[N]])</f>
        <v>116.63200000000001</v>
      </c>
      <c r="AG430" s="2">
        <v>4</v>
      </c>
      <c r="AH430" s="2">
        <f>Table1[[#This Row],[SD]]/Table1[[#This Row],[mean]]</f>
        <v>0.2230057361376673</v>
      </c>
      <c r="AI430" s="2"/>
      <c r="AJ430" s="2"/>
      <c r="AK430" s="2"/>
      <c r="AL430" s="2"/>
      <c r="AM430" s="1" t="s">
        <v>236</v>
      </c>
      <c r="AN430" s="6" t="s">
        <v>237</v>
      </c>
      <c r="AO430" s="6" t="s">
        <v>238</v>
      </c>
    </row>
    <row r="431" spans="2:41" ht="75" x14ac:dyDescent="0.25">
      <c r="B431" s="8" t="s">
        <v>228</v>
      </c>
      <c r="C431" s="1" t="s">
        <v>229</v>
      </c>
      <c r="D431" s="1" t="s">
        <v>230</v>
      </c>
      <c r="E431" s="1" t="s">
        <v>231</v>
      </c>
      <c r="F431" s="5" t="s">
        <v>232</v>
      </c>
      <c r="G431" s="1">
        <v>2011</v>
      </c>
      <c r="I431" s="1">
        <v>2021</v>
      </c>
      <c r="J431" s="1" t="s">
        <v>48</v>
      </c>
      <c r="K431" s="1" t="s">
        <v>49</v>
      </c>
      <c r="L431" s="1" t="s">
        <v>115</v>
      </c>
      <c r="M431" s="1" t="s">
        <v>265</v>
      </c>
      <c r="N431" s="1" t="s">
        <v>51</v>
      </c>
      <c r="O431" s="1" t="s">
        <v>233</v>
      </c>
      <c r="P431" s="1">
        <v>200</v>
      </c>
      <c r="Q431" s="1" t="s">
        <v>53</v>
      </c>
      <c r="S431" s="1" t="s">
        <v>109</v>
      </c>
      <c r="T431" s="1" t="s">
        <v>88</v>
      </c>
      <c r="V431" s="1" t="s">
        <v>234</v>
      </c>
      <c r="Y431" s="1" t="s">
        <v>110</v>
      </c>
      <c r="Z431" s="1" t="s">
        <v>111</v>
      </c>
      <c r="AA431" s="1" t="s">
        <v>56</v>
      </c>
      <c r="AB431" s="3" t="s">
        <v>235</v>
      </c>
      <c r="AC431" s="2">
        <v>769</v>
      </c>
      <c r="AD431" s="2">
        <v>814</v>
      </c>
      <c r="AE431" s="2">
        <v>44.704000000000001</v>
      </c>
      <c r="AF431" s="2">
        <f>Table1[[#This Row],[SE]]*SQRT(Table1[[#This Row],[N]])</f>
        <v>154.85919860311819</v>
      </c>
      <c r="AG431" s="2">
        <v>12</v>
      </c>
      <c r="AH431" s="2">
        <f>Table1[[#This Row],[SD]]/Table1[[#This Row],[mean]]</f>
        <v>0.20137737139547229</v>
      </c>
      <c r="AI431" s="2"/>
      <c r="AJ431" s="2"/>
      <c r="AK431" s="2"/>
      <c r="AL431" s="2"/>
      <c r="AM431" s="1" t="s">
        <v>236</v>
      </c>
      <c r="AN431" s="6" t="s">
        <v>237</v>
      </c>
      <c r="AO431" s="6" t="s">
        <v>238</v>
      </c>
    </row>
    <row r="432" spans="2:41" ht="75" x14ac:dyDescent="0.25">
      <c r="B432" s="8" t="s">
        <v>228</v>
      </c>
      <c r="C432" s="1" t="s">
        <v>229</v>
      </c>
      <c r="D432" s="1" t="s">
        <v>230</v>
      </c>
      <c r="E432" s="1" t="s">
        <v>231</v>
      </c>
      <c r="F432" s="5" t="s">
        <v>232</v>
      </c>
      <c r="G432" s="1">
        <v>2011</v>
      </c>
      <c r="I432" s="1">
        <v>2021</v>
      </c>
      <c r="J432" s="1" t="s">
        <v>48</v>
      </c>
      <c r="K432" s="1" t="s">
        <v>49</v>
      </c>
      <c r="L432" s="1" t="s">
        <v>115</v>
      </c>
      <c r="M432" s="1" t="s">
        <v>266</v>
      </c>
      <c r="N432" s="1" t="s">
        <v>51</v>
      </c>
      <c r="O432" s="1" t="s">
        <v>233</v>
      </c>
      <c r="P432" s="1">
        <v>200</v>
      </c>
      <c r="Q432" s="1" t="s">
        <v>53</v>
      </c>
      <c r="S432" s="1" t="s">
        <v>109</v>
      </c>
      <c r="T432" s="1" t="s">
        <v>88</v>
      </c>
      <c r="V432" s="1" t="s">
        <v>234</v>
      </c>
      <c r="Y432" s="1" t="s">
        <v>110</v>
      </c>
      <c r="Z432" s="1" t="s">
        <v>111</v>
      </c>
      <c r="AA432" s="1" t="s">
        <v>56</v>
      </c>
      <c r="AB432" s="3" t="s">
        <v>235</v>
      </c>
      <c r="AC432" s="2">
        <v>658</v>
      </c>
      <c r="AD432" s="2">
        <v>645</v>
      </c>
      <c r="AE432" s="2">
        <v>56.576999999999998</v>
      </c>
      <c r="AF432" s="2">
        <f>Table1[[#This Row],[SE]]*SQRT(Table1[[#This Row],[N]])</f>
        <v>195.98847707964873</v>
      </c>
      <c r="AG432" s="2">
        <v>12</v>
      </c>
      <c r="AH432" s="2">
        <f>Table1[[#This Row],[SD]]/Table1[[#This Row],[mean]]</f>
        <v>0.2978548283885239</v>
      </c>
      <c r="AI432" s="2"/>
      <c r="AJ432" s="2"/>
      <c r="AK432" s="2"/>
      <c r="AL432" s="2"/>
      <c r="AM432" s="1" t="s">
        <v>236</v>
      </c>
      <c r="AN432" s="6" t="s">
        <v>237</v>
      </c>
      <c r="AO432" s="6" t="s">
        <v>238</v>
      </c>
    </row>
    <row r="433" spans="2:41" ht="75" x14ac:dyDescent="0.25">
      <c r="B433" s="8" t="s">
        <v>228</v>
      </c>
      <c r="C433" s="1" t="s">
        <v>229</v>
      </c>
      <c r="D433" s="1" t="s">
        <v>230</v>
      </c>
      <c r="E433" s="1" t="s">
        <v>231</v>
      </c>
      <c r="F433" s="5" t="s">
        <v>232</v>
      </c>
      <c r="G433" s="1">
        <v>2011</v>
      </c>
      <c r="I433" s="1">
        <v>2021</v>
      </c>
      <c r="J433" s="1" t="s">
        <v>48</v>
      </c>
      <c r="K433" s="1" t="s">
        <v>49</v>
      </c>
      <c r="L433" s="1" t="s">
        <v>115</v>
      </c>
      <c r="M433" s="1" t="s">
        <v>267</v>
      </c>
      <c r="N433" s="1" t="s">
        <v>51</v>
      </c>
      <c r="O433" s="1" t="s">
        <v>233</v>
      </c>
      <c r="P433" s="1">
        <v>200</v>
      </c>
      <c r="Q433" s="1" t="s">
        <v>53</v>
      </c>
      <c r="S433" s="1" t="s">
        <v>109</v>
      </c>
      <c r="T433" s="1" t="s">
        <v>88</v>
      </c>
      <c r="V433" s="1" t="s">
        <v>234</v>
      </c>
      <c r="Y433" s="1" t="s">
        <v>110</v>
      </c>
      <c r="Z433" s="1" t="s">
        <v>111</v>
      </c>
      <c r="AA433" s="1" t="s">
        <v>56</v>
      </c>
      <c r="AB433" s="3" t="s">
        <v>235</v>
      </c>
      <c r="AC433" s="2">
        <v>804</v>
      </c>
      <c r="AD433" s="2">
        <v>899</v>
      </c>
      <c r="AE433" s="2">
        <v>82.424000000000007</v>
      </c>
      <c r="AF433" s="2">
        <f>Table1[[#This Row],[SE]]*SQRT(Table1[[#This Row],[N]])</f>
        <v>260.64757386171851</v>
      </c>
      <c r="AG433" s="2">
        <v>10</v>
      </c>
      <c r="AH433" s="2">
        <f>Table1[[#This Row],[SD]]/Table1[[#This Row],[mean]]</f>
        <v>0.32418852470362997</v>
      </c>
      <c r="AI433" s="2"/>
      <c r="AJ433" s="2"/>
      <c r="AK433" s="2"/>
      <c r="AL433" s="2"/>
      <c r="AM433" s="1" t="s">
        <v>236</v>
      </c>
      <c r="AN433" s="6" t="s">
        <v>237</v>
      </c>
      <c r="AO433" s="6" t="s">
        <v>238</v>
      </c>
    </row>
    <row r="434" spans="2:41" ht="75" x14ac:dyDescent="0.25">
      <c r="B434" s="8" t="s">
        <v>228</v>
      </c>
      <c r="C434" s="1" t="s">
        <v>229</v>
      </c>
      <c r="D434" s="1" t="s">
        <v>230</v>
      </c>
      <c r="E434" s="1" t="s">
        <v>231</v>
      </c>
      <c r="F434" s="5" t="s">
        <v>232</v>
      </c>
      <c r="G434" s="1">
        <v>2011</v>
      </c>
      <c r="I434" s="1">
        <v>2021</v>
      </c>
      <c r="J434" s="1" t="s">
        <v>48</v>
      </c>
      <c r="K434" s="1" t="s">
        <v>49</v>
      </c>
      <c r="L434" s="1" t="s">
        <v>115</v>
      </c>
      <c r="M434" s="1" t="s">
        <v>268</v>
      </c>
      <c r="N434" s="1" t="s">
        <v>51</v>
      </c>
      <c r="O434" s="1" t="s">
        <v>233</v>
      </c>
      <c r="P434" s="1">
        <v>200</v>
      </c>
      <c r="Q434" s="1" t="s">
        <v>53</v>
      </c>
      <c r="S434" s="1" t="s">
        <v>109</v>
      </c>
      <c r="T434" s="1" t="s">
        <v>88</v>
      </c>
      <c r="V434" s="1" t="s">
        <v>234</v>
      </c>
      <c r="Y434" s="1" t="s">
        <v>110</v>
      </c>
      <c r="Z434" s="1" t="s">
        <v>111</v>
      </c>
      <c r="AA434" s="1" t="s">
        <v>56</v>
      </c>
      <c r="AB434" s="3" t="s">
        <v>235</v>
      </c>
      <c r="AC434" s="2">
        <v>836</v>
      </c>
      <c r="AD434" s="2">
        <v>794</v>
      </c>
      <c r="AE434" s="2">
        <v>48.542999999999999</v>
      </c>
      <c r="AF434" s="2">
        <f>Table1[[#This Row],[SE]]*SQRT(Table1[[#This Row],[N]])</f>
        <v>118.90558058392381</v>
      </c>
      <c r="AG434" s="2">
        <v>6</v>
      </c>
      <c r="AH434" s="2">
        <f>Table1[[#This Row],[SD]]/Table1[[#This Row],[mean]]</f>
        <v>0.1422315557223969</v>
      </c>
      <c r="AI434" s="2"/>
      <c r="AJ434" s="2"/>
      <c r="AK434" s="2"/>
      <c r="AL434" s="2"/>
      <c r="AM434" s="1" t="s">
        <v>236</v>
      </c>
      <c r="AN434" s="6" t="s">
        <v>237</v>
      </c>
      <c r="AO434" s="6" t="s">
        <v>238</v>
      </c>
    </row>
    <row r="435" spans="2:41" ht="75" x14ac:dyDescent="0.25">
      <c r="B435" s="8" t="s">
        <v>228</v>
      </c>
      <c r="C435" s="1" t="s">
        <v>229</v>
      </c>
      <c r="D435" s="1" t="s">
        <v>230</v>
      </c>
      <c r="E435" s="1" t="s">
        <v>231</v>
      </c>
      <c r="F435" s="5" t="s">
        <v>232</v>
      </c>
      <c r="G435" s="1">
        <v>2011</v>
      </c>
      <c r="I435" s="1">
        <v>2021</v>
      </c>
      <c r="J435" s="1" t="s">
        <v>48</v>
      </c>
      <c r="K435" s="1" t="s">
        <v>49</v>
      </c>
      <c r="L435" s="1" t="s">
        <v>115</v>
      </c>
      <c r="M435" s="1" t="s">
        <v>269</v>
      </c>
      <c r="N435" s="1" t="s">
        <v>51</v>
      </c>
      <c r="O435" s="1" t="s">
        <v>233</v>
      </c>
      <c r="P435" s="1">
        <v>200</v>
      </c>
      <c r="Q435" s="1" t="s">
        <v>53</v>
      </c>
      <c r="S435" s="1" t="s">
        <v>109</v>
      </c>
      <c r="T435" s="1" t="s">
        <v>88</v>
      </c>
      <c r="V435" s="1" t="s">
        <v>234</v>
      </c>
      <c r="Y435" s="1" t="s">
        <v>110</v>
      </c>
      <c r="Z435" s="1" t="s">
        <v>111</v>
      </c>
      <c r="AA435" s="1" t="s">
        <v>56</v>
      </c>
      <c r="AB435" s="3" t="s">
        <v>235</v>
      </c>
      <c r="AC435" s="2">
        <v>709</v>
      </c>
      <c r="AD435" s="2">
        <v>751</v>
      </c>
      <c r="AE435" s="2">
        <v>47.801000000000002</v>
      </c>
      <c r="AF435" s="2">
        <f>Table1[[#This Row],[SE]]*SQRT(Table1[[#This Row],[N]])</f>
        <v>165.5875213051998</v>
      </c>
      <c r="AG435" s="2">
        <v>12</v>
      </c>
      <c r="AH435" s="2">
        <f>Table1[[#This Row],[SD]]/Table1[[#This Row],[mean]]</f>
        <v>0.23355080579012666</v>
      </c>
      <c r="AI435" s="2"/>
      <c r="AJ435" s="2"/>
      <c r="AK435" s="2"/>
      <c r="AL435" s="2"/>
      <c r="AM435" s="1" t="s">
        <v>236</v>
      </c>
      <c r="AN435" s="6" t="s">
        <v>237</v>
      </c>
      <c r="AO435" s="6" t="s">
        <v>238</v>
      </c>
    </row>
    <row r="436" spans="2:41" ht="75" x14ac:dyDescent="0.25">
      <c r="B436" s="8" t="s">
        <v>228</v>
      </c>
      <c r="C436" s="1" t="s">
        <v>229</v>
      </c>
      <c r="D436" s="1" t="s">
        <v>230</v>
      </c>
      <c r="E436" s="1" t="s">
        <v>231</v>
      </c>
      <c r="F436" s="5" t="s">
        <v>232</v>
      </c>
      <c r="G436" s="1">
        <v>2011</v>
      </c>
      <c r="I436" s="1">
        <v>2021</v>
      </c>
      <c r="J436" s="1" t="s">
        <v>48</v>
      </c>
      <c r="K436" s="1" t="s">
        <v>49</v>
      </c>
      <c r="L436" s="1" t="s">
        <v>115</v>
      </c>
      <c r="M436" s="1" t="s">
        <v>270</v>
      </c>
      <c r="N436" s="1" t="s">
        <v>51</v>
      </c>
      <c r="O436" s="1" t="s">
        <v>233</v>
      </c>
      <c r="P436" s="1">
        <v>200</v>
      </c>
      <c r="Q436" s="1" t="s">
        <v>53</v>
      </c>
      <c r="S436" s="1" t="s">
        <v>109</v>
      </c>
      <c r="T436" s="1" t="s">
        <v>88</v>
      </c>
      <c r="V436" s="1" t="s">
        <v>234</v>
      </c>
      <c r="Y436" s="1" t="s">
        <v>110</v>
      </c>
      <c r="Z436" s="1" t="s">
        <v>111</v>
      </c>
      <c r="AA436" s="1" t="s">
        <v>56</v>
      </c>
      <c r="AB436" s="3" t="s">
        <v>235</v>
      </c>
      <c r="AC436" s="2">
        <v>706</v>
      </c>
      <c r="AD436" s="2">
        <v>716</v>
      </c>
      <c r="AE436" s="2">
        <v>41.491999999999997</v>
      </c>
      <c r="AF436" s="2">
        <f>Table1[[#This Row],[SE]]*SQRT(Table1[[#This Row],[N]])</f>
        <v>171.07589861812795</v>
      </c>
      <c r="AG436" s="2">
        <v>17</v>
      </c>
      <c r="AH436" s="2">
        <f>Table1[[#This Row],[SD]]/Table1[[#This Row],[mean]]</f>
        <v>0.24231713685287246</v>
      </c>
      <c r="AI436" s="2"/>
      <c r="AJ436" s="2"/>
      <c r="AK436" s="2"/>
      <c r="AL436" s="2"/>
      <c r="AM436" s="1" t="s">
        <v>236</v>
      </c>
      <c r="AN436" s="6" t="s">
        <v>237</v>
      </c>
      <c r="AO436" s="6" t="s">
        <v>238</v>
      </c>
    </row>
    <row r="437" spans="2:41" ht="75" x14ac:dyDescent="0.25">
      <c r="B437" s="8" t="s">
        <v>228</v>
      </c>
      <c r="C437" s="1" t="s">
        <v>229</v>
      </c>
      <c r="D437" s="1" t="s">
        <v>230</v>
      </c>
      <c r="E437" s="1" t="s">
        <v>231</v>
      </c>
      <c r="F437" s="5" t="s">
        <v>232</v>
      </c>
      <c r="G437" s="1">
        <v>2011</v>
      </c>
      <c r="I437" s="1">
        <v>2021</v>
      </c>
      <c r="J437" s="1" t="s">
        <v>48</v>
      </c>
      <c r="K437" s="1" t="s">
        <v>49</v>
      </c>
      <c r="L437" s="1" t="s">
        <v>115</v>
      </c>
      <c r="M437" s="1" t="s">
        <v>271</v>
      </c>
      <c r="N437" s="1" t="s">
        <v>51</v>
      </c>
      <c r="O437" s="1" t="s">
        <v>233</v>
      </c>
      <c r="P437" s="1">
        <v>200</v>
      </c>
      <c r="Q437" s="1" t="s">
        <v>53</v>
      </c>
      <c r="S437" s="1" t="s">
        <v>109</v>
      </c>
      <c r="T437" s="1" t="s">
        <v>88</v>
      </c>
      <c r="V437" s="1" t="s">
        <v>234</v>
      </c>
      <c r="Y437" s="1" t="s">
        <v>110</v>
      </c>
      <c r="Z437" s="1" t="s">
        <v>111</v>
      </c>
      <c r="AA437" s="1" t="s">
        <v>56</v>
      </c>
      <c r="AB437" s="3" t="s">
        <v>235</v>
      </c>
      <c r="AC437" s="2">
        <v>925</v>
      </c>
      <c r="AD437" s="2">
        <v>950</v>
      </c>
      <c r="AE437" s="2">
        <v>62.045000000000002</v>
      </c>
      <c r="AF437" s="2">
        <f>Table1[[#This Row],[SE]]*SQRT(Table1[[#This Row],[N]])</f>
        <v>164.15564009500252</v>
      </c>
      <c r="AG437" s="2">
        <v>7</v>
      </c>
      <c r="AH437" s="2">
        <f>Table1[[#This Row],[SD]]/Table1[[#This Row],[mean]]</f>
        <v>0.17746555685946219</v>
      </c>
      <c r="AI437" s="2"/>
      <c r="AJ437" s="2"/>
      <c r="AK437" s="2"/>
      <c r="AL437" s="2"/>
      <c r="AM437" s="1" t="s">
        <v>236</v>
      </c>
      <c r="AN437" s="6" t="s">
        <v>237</v>
      </c>
      <c r="AO437" s="6" t="s">
        <v>238</v>
      </c>
    </row>
    <row r="438" spans="2:41" ht="75" x14ac:dyDescent="0.25">
      <c r="B438" s="8" t="s">
        <v>228</v>
      </c>
      <c r="C438" s="1" t="s">
        <v>229</v>
      </c>
      <c r="D438" s="1" t="s">
        <v>230</v>
      </c>
      <c r="E438" s="1" t="s">
        <v>231</v>
      </c>
      <c r="F438" s="5" t="s">
        <v>232</v>
      </c>
      <c r="G438" s="1">
        <v>2011</v>
      </c>
      <c r="I438" s="1">
        <v>2021</v>
      </c>
      <c r="J438" s="1" t="s">
        <v>48</v>
      </c>
      <c r="K438" s="1" t="s">
        <v>49</v>
      </c>
      <c r="L438" s="1" t="s">
        <v>115</v>
      </c>
      <c r="M438" s="1" t="s">
        <v>272</v>
      </c>
      <c r="N438" s="1" t="s">
        <v>51</v>
      </c>
      <c r="O438" s="1" t="s">
        <v>233</v>
      </c>
      <c r="P438" s="1">
        <v>200</v>
      </c>
      <c r="Q438" s="1" t="s">
        <v>53</v>
      </c>
      <c r="S438" s="1" t="s">
        <v>109</v>
      </c>
      <c r="T438" s="1" t="s">
        <v>88</v>
      </c>
      <c r="V438" s="1" t="s">
        <v>234</v>
      </c>
      <c r="Y438" s="1" t="s">
        <v>110</v>
      </c>
      <c r="Z438" s="1" t="s">
        <v>111</v>
      </c>
      <c r="AA438" s="1" t="s">
        <v>56</v>
      </c>
      <c r="AB438" s="3" t="s">
        <v>235</v>
      </c>
      <c r="AC438" s="2">
        <v>602</v>
      </c>
      <c r="AD438" s="2">
        <v>596</v>
      </c>
      <c r="AE438" s="2">
        <v>38.521999999999998</v>
      </c>
      <c r="AF438" s="2">
        <f>Table1[[#This Row],[SE]]*SQRT(Table1[[#This Row],[N]])</f>
        <v>108.95666969947274</v>
      </c>
      <c r="AG438" s="2">
        <v>8</v>
      </c>
      <c r="AH438" s="2">
        <f>Table1[[#This Row],[SD]]/Table1[[#This Row],[mean]]</f>
        <v>0.18099114568018729</v>
      </c>
      <c r="AI438" s="2"/>
      <c r="AJ438" s="2"/>
      <c r="AK438" s="2"/>
      <c r="AL438" s="2"/>
      <c r="AM438" s="1" t="s">
        <v>236</v>
      </c>
      <c r="AN438" s="6" t="s">
        <v>237</v>
      </c>
      <c r="AO438" s="6" t="s">
        <v>238</v>
      </c>
    </row>
    <row r="439" spans="2:41" ht="75" x14ac:dyDescent="0.25">
      <c r="B439" s="8" t="s">
        <v>228</v>
      </c>
      <c r="C439" s="1" t="s">
        <v>229</v>
      </c>
      <c r="D439" s="1" t="s">
        <v>230</v>
      </c>
      <c r="E439" s="1" t="s">
        <v>231</v>
      </c>
      <c r="F439" s="5" t="s">
        <v>232</v>
      </c>
      <c r="G439" s="1">
        <v>2011</v>
      </c>
      <c r="I439" s="1">
        <v>2021</v>
      </c>
      <c r="J439" s="1" t="s">
        <v>48</v>
      </c>
      <c r="K439" s="1" t="s">
        <v>49</v>
      </c>
      <c r="L439" s="1" t="s">
        <v>115</v>
      </c>
      <c r="M439" s="1" t="s">
        <v>273</v>
      </c>
      <c r="N439" s="1" t="s">
        <v>51</v>
      </c>
      <c r="O439" s="1" t="s">
        <v>233</v>
      </c>
      <c r="P439" s="1">
        <v>200</v>
      </c>
      <c r="Q439" s="1" t="s">
        <v>53</v>
      </c>
      <c r="S439" s="1" t="s">
        <v>109</v>
      </c>
      <c r="T439" s="1" t="s">
        <v>88</v>
      </c>
      <c r="V439" s="1" t="s">
        <v>234</v>
      </c>
      <c r="Y439" s="1" t="s">
        <v>110</v>
      </c>
      <c r="Z439" s="1" t="s">
        <v>111</v>
      </c>
      <c r="AA439" s="1" t="s">
        <v>56</v>
      </c>
      <c r="AB439" s="3" t="s">
        <v>235</v>
      </c>
      <c r="AC439" s="2">
        <v>623</v>
      </c>
      <c r="AD439" s="2">
        <v>653</v>
      </c>
      <c r="AE439" s="2">
        <v>41.5</v>
      </c>
      <c r="AF439" s="2">
        <f>Table1[[#This Row],[SE]]*SQRT(Table1[[#This Row],[N]])</f>
        <v>143.7602170282168</v>
      </c>
      <c r="AG439" s="2">
        <v>12</v>
      </c>
      <c r="AH439" s="2">
        <f>Table1[[#This Row],[SD]]/Table1[[#This Row],[mean]]</f>
        <v>0.23075476248509919</v>
      </c>
      <c r="AI439" s="2"/>
      <c r="AJ439" s="2"/>
      <c r="AK439" s="2"/>
      <c r="AL439" s="2"/>
      <c r="AM439" s="1" t="s">
        <v>236</v>
      </c>
      <c r="AN439" s="6" t="s">
        <v>237</v>
      </c>
      <c r="AO439" s="6" t="s">
        <v>238</v>
      </c>
    </row>
    <row r="440" spans="2:41" ht="75" x14ac:dyDescent="0.25">
      <c r="B440" s="8" t="s">
        <v>228</v>
      </c>
      <c r="C440" s="1" t="s">
        <v>229</v>
      </c>
      <c r="D440" s="1" t="s">
        <v>230</v>
      </c>
      <c r="E440" s="1" t="s">
        <v>231</v>
      </c>
      <c r="F440" s="5" t="s">
        <v>232</v>
      </c>
      <c r="G440" s="1">
        <v>2011</v>
      </c>
      <c r="I440" s="1">
        <v>2021</v>
      </c>
      <c r="J440" s="1" t="s">
        <v>48</v>
      </c>
      <c r="K440" s="1" t="s">
        <v>49</v>
      </c>
      <c r="L440" s="1" t="s">
        <v>115</v>
      </c>
      <c r="M440" s="1" t="s">
        <v>274</v>
      </c>
      <c r="N440" s="1" t="s">
        <v>51</v>
      </c>
      <c r="O440" s="1" t="s">
        <v>233</v>
      </c>
      <c r="P440" s="1">
        <v>200</v>
      </c>
      <c r="Q440" s="1" t="s">
        <v>53</v>
      </c>
      <c r="S440" s="1" t="s">
        <v>109</v>
      </c>
      <c r="T440" s="1" t="s">
        <v>88</v>
      </c>
      <c r="V440" s="1" t="s">
        <v>234</v>
      </c>
      <c r="Y440" s="1" t="s">
        <v>110</v>
      </c>
      <c r="Z440" s="1" t="s">
        <v>111</v>
      </c>
      <c r="AA440" s="1" t="s">
        <v>56</v>
      </c>
      <c r="AB440" s="3" t="s">
        <v>235</v>
      </c>
      <c r="AC440" s="2">
        <v>728</v>
      </c>
      <c r="AD440" s="2">
        <v>811</v>
      </c>
      <c r="AE440" s="2">
        <v>41.381999999999998</v>
      </c>
      <c r="AF440" s="2">
        <f>Table1[[#This Row],[SE]]*SQRT(Table1[[#This Row],[N]])</f>
        <v>175.56895691437023</v>
      </c>
      <c r="AG440" s="2">
        <v>18</v>
      </c>
      <c r="AH440" s="2">
        <f>Table1[[#This Row],[SD]]/Table1[[#This Row],[mean]]</f>
        <v>0.24116614960765143</v>
      </c>
      <c r="AI440" s="2"/>
      <c r="AJ440" s="2"/>
      <c r="AK440" s="2"/>
      <c r="AL440" s="2"/>
      <c r="AM440" s="1" t="s">
        <v>236</v>
      </c>
      <c r="AN440" s="6" t="s">
        <v>237</v>
      </c>
      <c r="AO440" s="6" t="s">
        <v>238</v>
      </c>
    </row>
    <row r="441" spans="2:41" ht="75" x14ac:dyDescent="0.25">
      <c r="B441" s="8" t="s">
        <v>228</v>
      </c>
      <c r="C441" s="1" t="s">
        <v>229</v>
      </c>
      <c r="D441" s="1" t="s">
        <v>230</v>
      </c>
      <c r="E441" s="1" t="s">
        <v>231</v>
      </c>
      <c r="F441" s="5" t="s">
        <v>232</v>
      </c>
      <c r="G441" s="1">
        <v>2011</v>
      </c>
      <c r="I441" s="1">
        <v>2021</v>
      </c>
      <c r="J441" s="1" t="s">
        <v>48</v>
      </c>
      <c r="K441" s="1" t="s">
        <v>49</v>
      </c>
      <c r="L441" s="1" t="s">
        <v>115</v>
      </c>
      <c r="M441" s="1" t="s">
        <v>275</v>
      </c>
      <c r="N441" s="1" t="s">
        <v>51</v>
      </c>
      <c r="O441" s="1" t="s">
        <v>233</v>
      </c>
      <c r="P441" s="1">
        <v>200</v>
      </c>
      <c r="Q441" s="1" t="s">
        <v>53</v>
      </c>
      <c r="S441" s="1" t="s">
        <v>109</v>
      </c>
      <c r="T441" s="1" t="s">
        <v>88</v>
      </c>
      <c r="V441" s="1" t="s">
        <v>234</v>
      </c>
      <c r="Y441" s="1" t="s">
        <v>110</v>
      </c>
      <c r="Z441" s="1" t="s">
        <v>111</v>
      </c>
      <c r="AA441" s="1" t="s">
        <v>56</v>
      </c>
      <c r="AB441" s="3" t="s">
        <v>235</v>
      </c>
      <c r="AC441" s="2">
        <v>688</v>
      </c>
      <c r="AD441" s="2">
        <v>694</v>
      </c>
      <c r="AE441" s="2">
        <v>48.970999999999997</v>
      </c>
      <c r="AF441" s="2">
        <f>Table1[[#This Row],[SE]]*SQRT(Table1[[#This Row],[N]])</f>
        <v>169.64052019491095</v>
      </c>
      <c r="AG441" s="2">
        <v>12</v>
      </c>
      <c r="AH441" s="2">
        <f>Table1[[#This Row],[SD]]/Table1[[#This Row],[mean]]</f>
        <v>0.24657052353911474</v>
      </c>
      <c r="AI441" s="2"/>
      <c r="AJ441" s="2"/>
      <c r="AK441" s="2"/>
      <c r="AL441" s="2"/>
      <c r="AM441" s="1" t="s">
        <v>236</v>
      </c>
      <c r="AN441" s="6" t="s">
        <v>237</v>
      </c>
      <c r="AO441" s="6" t="s">
        <v>238</v>
      </c>
    </row>
    <row r="442" spans="2:41" ht="75" x14ac:dyDescent="0.25">
      <c r="B442" s="8" t="s">
        <v>228</v>
      </c>
      <c r="C442" s="1" t="s">
        <v>229</v>
      </c>
      <c r="D442" s="1" t="s">
        <v>230</v>
      </c>
      <c r="E442" s="1" t="s">
        <v>231</v>
      </c>
      <c r="F442" s="5" t="s">
        <v>232</v>
      </c>
      <c r="G442" s="1">
        <v>2011</v>
      </c>
      <c r="I442" s="1">
        <v>2021</v>
      </c>
      <c r="J442" s="1" t="s">
        <v>48</v>
      </c>
      <c r="K442" s="1" t="s">
        <v>49</v>
      </c>
      <c r="L442" s="1" t="s">
        <v>115</v>
      </c>
      <c r="M442" s="1" t="s">
        <v>276</v>
      </c>
      <c r="N442" s="1" t="s">
        <v>51</v>
      </c>
      <c r="O442" s="1" t="s">
        <v>233</v>
      </c>
      <c r="P442" s="1">
        <v>200</v>
      </c>
      <c r="Q442" s="1" t="s">
        <v>53</v>
      </c>
      <c r="S442" s="1" t="s">
        <v>109</v>
      </c>
      <c r="T442" s="1" t="s">
        <v>88</v>
      </c>
      <c r="V442" s="1" t="s">
        <v>234</v>
      </c>
      <c r="Y442" s="1" t="s">
        <v>110</v>
      </c>
      <c r="Z442" s="1" t="s">
        <v>111</v>
      </c>
      <c r="AA442" s="1" t="s">
        <v>56</v>
      </c>
      <c r="AB442" s="3" t="s">
        <v>235</v>
      </c>
      <c r="AC442" s="2">
        <v>843</v>
      </c>
      <c r="AD442" s="2">
        <v>839</v>
      </c>
      <c r="AE442" s="2">
        <v>65.786000000000001</v>
      </c>
      <c r="AF442" s="2">
        <f>Table1[[#This Row],[SE]]*SQRT(Table1[[#This Row],[N]])</f>
        <v>218.18747845832033</v>
      </c>
      <c r="AG442" s="2">
        <v>11</v>
      </c>
      <c r="AH442" s="2">
        <f>Table1[[#This Row],[SD]]/Table1[[#This Row],[mean]]</f>
        <v>0.25882263162315577</v>
      </c>
      <c r="AI442" s="2"/>
      <c r="AJ442" s="2"/>
      <c r="AK442" s="2"/>
      <c r="AL442" s="2"/>
      <c r="AM442" s="1" t="s">
        <v>236</v>
      </c>
      <c r="AN442" s="6" t="s">
        <v>237</v>
      </c>
      <c r="AO442" s="6" t="s">
        <v>238</v>
      </c>
    </row>
    <row r="443" spans="2:41" ht="75" x14ac:dyDescent="0.25">
      <c r="B443" s="8" t="s">
        <v>228</v>
      </c>
      <c r="C443" s="1" t="s">
        <v>229</v>
      </c>
      <c r="D443" s="1" t="s">
        <v>230</v>
      </c>
      <c r="E443" s="1" t="s">
        <v>231</v>
      </c>
      <c r="F443" s="5" t="s">
        <v>232</v>
      </c>
      <c r="G443" s="1">
        <v>2011</v>
      </c>
      <c r="I443" s="1">
        <v>2021</v>
      </c>
      <c r="J443" s="1" t="s">
        <v>48</v>
      </c>
      <c r="K443" s="1" t="s">
        <v>49</v>
      </c>
      <c r="L443" s="1" t="s">
        <v>115</v>
      </c>
      <c r="M443" s="1" t="s">
        <v>277</v>
      </c>
      <c r="N443" s="1" t="s">
        <v>51</v>
      </c>
      <c r="O443" s="1" t="s">
        <v>233</v>
      </c>
      <c r="P443" s="1">
        <v>200</v>
      </c>
      <c r="Q443" s="1" t="s">
        <v>53</v>
      </c>
      <c r="S443" s="1" t="s">
        <v>109</v>
      </c>
      <c r="T443" s="1" t="s">
        <v>88</v>
      </c>
      <c r="V443" s="1" t="s">
        <v>234</v>
      </c>
      <c r="Y443" s="1" t="s">
        <v>110</v>
      </c>
      <c r="Z443" s="1" t="s">
        <v>111</v>
      </c>
      <c r="AA443" s="1" t="s">
        <v>56</v>
      </c>
      <c r="AB443" s="3" t="s">
        <v>235</v>
      </c>
      <c r="AC443" s="2">
        <v>782</v>
      </c>
      <c r="AD443" s="2">
        <v>874</v>
      </c>
      <c r="AE443" s="2">
        <v>105.788</v>
      </c>
      <c r="AF443" s="2">
        <f>Table1[[#This Row],[SE]]*SQRT(Table1[[#This Row],[N]])</f>
        <v>183.23019083109637</v>
      </c>
      <c r="AG443" s="2">
        <v>3</v>
      </c>
      <c r="AH443" s="2">
        <f>Table1[[#This Row],[SD]]/Table1[[#This Row],[mean]]</f>
        <v>0.234309706945136</v>
      </c>
      <c r="AI443" s="2"/>
      <c r="AJ443" s="2"/>
      <c r="AK443" s="2"/>
      <c r="AL443" s="2"/>
      <c r="AM443" s="1" t="s">
        <v>236</v>
      </c>
      <c r="AN443" s="6" t="s">
        <v>237</v>
      </c>
      <c r="AO443" s="6" t="s">
        <v>238</v>
      </c>
    </row>
    <row r="444" spans="2:41" ht="75" x14ac:dyDescent="0.25">
      <c r="B444" s="8" t="s">
        <v>228</v>
      </c>
      <c r="C444" s="1" t="s">
        <v>229</v>
      </c>
      <c r="D444" s="1" t="s">
        <v>230</v>
      </c>
      <c r="E444" s="1" t="s">
        <v>231</v>
      </c>
      <c r="F444" s="5" t="s">
        <v>232</v>
      </c>
      <c r="G444" s="1">
        <v>2011</v>
      </c>
      <c r="I444" s="1">
        <v>2021</v>
      </c>
      <c r="J444" s="1" t="s">
        <v>48</v>
      </c>
      <c r="K444" s="1" t="s">
        <v>49</v>
      </c>
      <c r="L444" s="1" t="s">
        <v>115</v>
      </c>
      <c r="M444" s="1" t="s">
        <v>278</v>
      </c>
      <c r="N444" s="1" t="s">
        <v>51</v>
      </c>
      <c r="O444" s="1" t="s">
        <v>233</v>
      </c>
      <c r="P444" s="1">
        <v>200</v>
      </c>
      <c r="Q444" s="1" t="s">
        <v>53</v>
      </c>
      <c r="S444" s="1" t="s">
        <v>109</v>
      </c>
      <c r="T444" s="1" t="s">
        <v>88</v>
      </c>
      <c r="V444" s="1" t="s">
        <v>234</v>
      </c>
      <c r="Y444" s="1" t="s">
        <v>110</v>
      </c>
      <c r="Z444" s="1" t="s">
        <v>111</v>
      </c>
      <c r="AA444" s="1" t="s">
        <v>56</v>
      </c>
      <c r="AB444" s="3" t="s">
        <v>235</v>
      </c>
      <c r="AC444" s="2">
        <v>638</v>
      </c>
      <c r="AD444" s="2">
        <v>648</v>
      </c>
      <c r="AE444" s="2">
        <v>52.505000000000003</v>
      </c>
      <c r="AF444" s="2">
        <f>Table1[[#This Row],[SE]]*SQRT(Table1[[#This Row],[N]])</f>
        <v>90.941327651403896</v>
      </c>
      <c r="AG444" s="2">
        <v>3</v>
      </c>
      <c r="AH444" s="2">
        <f>Table1[[#This Row],[SD]]/Table1[[#This Row],[mean]]</f>
        <v>0.14254126591129138</v>
      </c>
      <c r="AI444" s="2"/>
      <c r="AJ444" s="2"/>
      <c r="AK444" s="2"/>
      <c r="AL444" s="2"/>
      <c r="AM444" s="1" t="s">
        <v>236</v>
      </c>
      <c r="AN444" s="6" t="s">
        <v>237</v>
      </c>
      <c r="AO444" s="6" t="s">
        <v>238</v>
      </c>
    </row>
    <row r="445" spans="2:41" ht="75" x14ac:dyDescent="0.25">
      <c r="B445" s="8" t="s">
        <v>228</v>
      </c>
      <c r="C445" s="1" t="s">
        <v>229</v>
      </c>
      <c r="D445" s="1" t="s">
        <v>230</v>
      </c>
      <c r="E445" s="1" t="s">
        <v>231</v>
      </c>
      <c r="F445" s="5" t="s">
        <v>232</v>
      </c>
      <c r="G445" s="1">
        <v>2011</v>
      </c>
      <c r="I445" s="1">
        <v>2021</v>
      </c>
      <c r="J445" s="1" t="s">
        <v>48</v>
      </c>
      <c r="K445" s="1" t="s">
        <v>49</v>
      </c>
      <c r="L445" s="1" t="s">
        <v>115</v>
      </c>
      <c r="M445" s="1" t="s">
        <v>279</v>
      </c>
      <c r="N445" s="1" t="s">
        <v>51</v>
      </c>
      <c r="O445" s="1" t="s">
        <v>233</v>
      </c>
      <c r="P445" s="1">
        <v>200</v>
      </c>
      <c r="Q445" s="1" t="s">
        <v>53</v>
      </c>
      <c r="S445" s="1" t="s">
        <v>109</v>
      </c>
      <c r="T445" s="1" t="s">
        <v>88</v>
      </c>
      <c r="V445" s="1" t="s">
        <v>234</v>
      </c>
      <c r="Y445" s="1" t="s">
        <v>110</v>
      </c>
      <c r="Z445" s="1" t="s">
        <v>111</v>
      </c>
      <c r="AA445" s="1" t="s">
        <v>56</v>
      </c>
      <c r="AB445" s="3" t="s">
        <v>235</v>
      </c>
      <c r="AC445" s="2">
        <v>835</v>
      </c>
      <c r="AD445" s="2">
        <v>896</v>
      </c>
      <c r="AE445" s="2">
        <v>95.911000000000001</v>
      </c>
      <c r="AF445" s="23">
        <f>Table1[[#This Row],[SE]]*SQRT(Table1[[#This Row],[N]])</f>
        <v>166.12272500473858</v>
      </c>
      <c r="AG445" s="2">
        <v>3</v>
      </c>
      <c r="AH445" s="2">
        <f>Table1[[#This Row],[SD]]/Table1[[#This Row],[mean]]</f>
        <v>0.19894937126315998</v>
      </c>
      <c r="AI445" s="2"/>
      <c r="AJ445" s="2"/>
      <c r="AK445" s="2"/>
      <c r="AL445" s="2"/>
      <c r="AM445" s="1" t="s">
        <v>236</v>
      </c>
      <c r="AN445" s="6" t="s">
        <v>237</v>
      </c>
      <c r="AO445" s="6" t="s">
        <v>238</v>
      </c>
    </row>
    <row r="446" spans="2:41" ht="75" x14ac:dyDescent="0.25">
      <c r="B446" s="8" t="s">
        <v>228</v>
      </c>
      <c r="C446" s="1" t="s">
        <v>229</v>
      </c>
      <c r="D446" s="1" t="s">
        <v>230</v>
      </c>
      <c r="E446" s="1" t="s">
        <v>231</v>
      </c>
      <c r="F446" s="5" t="s">
        <v>232</v>
      </c>
      <c r="G446" s="1">
        <v>2011</v>
      </c>
      <c r="I446" s="1">
        <v>2021</v>
      </c>
      <c r="J446" s="1" t="s">
        <v>48</v>
      </c>
      <c r="K446" s="1" t="s">
        <v>49</v>
      </c>
      <c r="L446" s="1" t="s">
        <v>115</v>
      </c>
      <c r="M446" s="1" t="s">
        <v>280</v>
      </c>
      <c r="N446" s="1" t="s">
        <v>51</v>
      </c>
      <c r="O446" s="1" t="s">
        <v>233</v>
      </c>
      <c r="P446" s="1">
        <v>200</v>
      </c>
      <c r="Q446" s="1" t="s">
        <v>53</v>
      </c>
      <c r="S446" s="1" t="s">
        <v>109</v>
      </c>
      <c r="T446" s="1" t="s">
        <v>88</v>
      </c>
      <c r="V446" s="1" t="s">
        <v>234</v>
      </c>
      <c r="Y446" s="1" t="s">
        <v>110</v>
      </c>
      <c r="Z446" s="1" t="s">
        <v>111</v>
      </c>
      <c r="AA446" s="1" t="s">
        <v>56</v>
      </c>
      <c r="AB446" s="3" t="s">
        <v>235</v>
      </c>
      <c r="AC446" s="2">
        <v>740</v>
      </c>
      <c r="AD446" s="2">
        <v>756</v>
      </c>
      <c r="AE446" s="2">
        <v>24.768000000000001</v>
      </c>
      <c r="AF446" s="2">
        <f>Table1[[#This Row],[SE]]*SQRT(Table1[[#This Row],[N]])</f>
        <v>42.899434401865953</v>
      </c>
      <c r="AG446" s="2">
        <v>3</v>
      </c>
      <c r="AH446" s="2">
        <f>Table1[[#This Row],[SD]]/Table1[[#This Row],[mean]]</f>
        <v>5.7972208651170205E-2</v>
      </c>
      <c r="AI446" s="2"/>
      <c r="AJ446" s="2"/>
      <c r="AK446" s="2"/>
      <c r="AL446" s="2"/>
      <c r="AM446" s="1" t="s">
        <v>236</v>
      </c>
      <c r="AN446" s="6" t="s">
        <v>237</v>
      </c>
      <c r="AO446" s="6" t="s">
        <v>238</v>
      </c>
    </row>
    <row r="447" spans="2:41" ht="75" x14ac:dyDescent="0.25">
      <c r="B447" s="8" t="s">
        <v>228</v>
      </c>
      <c r="C447" s="1" t="s">
        <v>229</v>
      </c>
      <c r="D447" s="1" t="s">
        <v>230</v>
      </c>
      <c r="E447" s="1" t="s">
        <v>231</v>
      </c>
      <c r="F447" s="5" t="s">
        <v>232</v>
      </c>
      <c r="G447" s="1">
        <v>2011</v>
      </c>
      <c r="I447" s="1">
        <v>2021</v>
      </c>
      <c r="J447" s="1" t="s">
        <v>48</v>
      </c>
      <c r="K447" s="1" t="s">
        <v>49</v>
      </c>
      <c r="L447" s="1" t="s">
        <v>115</v>
      </c>
      <c r="M447" s="1" t="s">
        <v>281</v>
      </c>
      <c r="N447" s="1" t="s">
        <v>51</v>
      </c>
      <c r="O447" s="1" t="s">
        <v>233</v>
      </c>
      <c r="P447" s="1">
        <v>200</v>
      </c>
      <c r="Q447" s="1" t="s">
        <v>53</v>
      </c>
      <c r="S447" s="1" t="s">
        <v>109</v>
      </c>
      <c r="T447" s="1" t="s">
        <v>88</v>
      </c>
      <c r="V447" s="1" t="s">
        <v>234</v>
      </c>
      <c r="Y447" s="1" t="s">
        <v>110</v>
      </c>
      <c r="Z447" s="1" t="s">
        <v>111</v>
      </c>
      <c r="AA447" s="1" t="s">
        <v>56</v>
      </c>
      <c r="AB447" s="3" t="s">
        <v>235</v>
      </c>
      <c r="AC447" s="2">
        <v>735</v>
      </c>
      <c r="AD447" s="2">
        <v>824</v>
      </c>
      <c r="AE447" s="2">
        <v>80.137</v>
      </c>
      <c r="AF447" s="2">
        <f>Table1[[#This Row],[SE]]*SQRT(Table1[[#This Row],[N]])</f>
        <v>212.0225728147831</v>
      </c>
      <c r="AG447" s="2">
        <v>7</v>
      </c>
      <c r="AH447" s="2">
        <f>Table1[[#This Row],[SD]]/Table1[[#This Row],[mean]]</f>
        <v>0.28846608546228991</v>
      </c>
      <c r="AI447" s="2"/>
      <c r="AJ447" s="2"/>
      <c r="AK447" s="2"/>
      <c r="AL447" s="2"/>
      <c r="AM447" s="1" t="s">
        <v>236</v>
      </c>
      <c r="AN447" s="6" t="s">
        <v>237</v>
      </c>
      <c r="AO447" s="6" t="s">
        <v>238</v>
      </c>
    </row>
    <row r="448" spans="2:41" ht="75" x14ac:dyDescent="0.25">
      <c r="B448" s="8" t="s">
        <v>228</v>
      </c>
      <c r="C448" s="1" t="s">
        <v>229</v>
      </c>
      <c r="D448" s="1" t="s">
        <v>230</v>
      </c>
      <c r="E448" s="1" t="s">
        <v>231</v>
      </c>
      <c r="F448" s="5" t="s">
        <v>232</v>
      </c>
      <c r="G448" s="1">
        <v>2011</v>
      </c>
      <c r="I448" s="1">
        <v>2021</v>
      </c>
      <c r="J448" s="1" t="s">
        <v>48</v>
      </c>
      <c r="K448" s="1" t="s">
        <v>49</v>
      </c>
      <c r="L448" s="1" t="s">
        <v>115</v>
      </c>
      <c r="M448" s="1" t="s">
        <v>282</v>
      </c>
      <c r="N448" s="1" t="s">
        <v>51</v>
      </c>
      <c r="O448" s="1" t="s">
        <v>233</v>
      </c>
      <c r="P448" s="1">
        <v>200</v>
      </c>
      <c r="Q448" s="1" t="s">
        <v>53</v>
      </c>
      <c r="S448" s="1" t="s">
        <v>109</v>
      </c>
      <c r="T448" s="1" t="s">
        <v>88</v>
      </c>
      <c r="V448" s="1" t="s">
        <v>234</v>
      </c>
      <c r="Y448" s="1" t="s">
        <v>110</v>
      </c>
      <c r="Z448" s="1" t="s">
        <v>111</v>
      </c>
      <c r="AA448" s="1" t="s">
        <v>56</v>
      </c>
      <c r="AB448" s="3" t="s">
        <v>235</v>
      </c>
      <c r="AC448" s="2">
        <v>875</v>
      </c>
      <c r="AD448" s="2">
        <v>911</v>
      </c>
      <c r="AE448" s="2">
        <v>48.488999999999997</v>
      </c>
      <c r="AF448" s="2">
        <f>Table1[[#This Row],[SE]]*SQRT(Table1[[#This Row],[N]])</f>
        <v>167.97082321641457</v>
      </c>
      <c r="AG448" s="2">
        <v>12</v>
      </c>
      <c r="AH448" s="2">
        <f>Table1[[#This Row],[SD]]/Table1[[#This Row],[mean]]</f>
        <v>0.1919666551044738</v>
      </c>
      <c r="AI448" s="2"/>
      <c r="AJ448" s="2"/>
      <c r="AK448" s="2"/>
      <c r="AL448" s="2"/>
      <c r="AM448" s="1" t="s">
        <v>236</v>
      </c>
      <c r="AN448" s="6" t="s">
        <v>237</v>
      </c>
      <c r="AO448" s="6" t="s">
        <v>238</v>
      </c>
    </row>
    <row r="449" spans="2:41" ht="75" x14ac:dyDescent="0.25">
      <c r="B449" s="8" t="s">
        <v>228</v>
      </c>
      <c r="C449" s="1" t="s">
        <v>229</v>
      </c>
      <c r="D449" s="1" t="s">
        <v>230</v>
      </c>
      <c r="E449" s="1" t="s">
        <v>231</v>
      </c>
      <c r="F449" s="5" t="s">
        <v>232</v>
      </c>
      <c r="G449" s="1">
        <v>2011</v>
      </c>
      <c r="I449" s="1">
        <v>2021</v>
      </c>
      <c r="J449" s="1" t="s">
        <v>48</v>
      </c>
      <c r="K449" s="1" t="s">
        <v>49</v>
      </c>
      <c r="L449" s="1" t="s">
        <v>115</v>
      </c>
      <c r="M449" s="1" t="s">
        <v>283</v>
      </c>
      <c r="N449" s="1" t="s">
        <v>51</v>
      </c>
      <c r="O449" s="1" t="s">
        <v>233</v>
      </c>
      <c r="P449" s="1">
        <v>200</v>
      </c>
      <c r="Q449" s="1" t="s">
        <v>53</v>
      </c>
      <c r="S449" s="1" t="s">
        <v>109</v>
      </c>
      <c r="T449" s="1" t="s">
        <v>88</v>
      </c>
      <c r="V449" s="1" t="s">
        <v>234</v>
      </c>
      <c r="Y449" s="1" t="s">
        <v>110</v>
      </c>
      <c r="Z449" s="1" t="s">
        <v>111</v>
      </c>
      <c r="AA449" s="1" t="s">
        <v>56</v>
      </c>
      <c r="AB449" s="3" t="s">
        <v>235</v>
      </c>
      <c r="AC449" s="2">
        <v>671</v>
      </c>
      <c r="AD449" s="2">
        <v>711</v>
      </c>
      <c r="AE449" s="2">
        <v>47.555</v>
      </c>
      <c r="AF449" s="2">
        <f>Table1[[#This Row],[SE]]*SQRT(Table1[[#This Row],[N]])</f>
        <v>116.48548471805402</v>
      </c>
      <c r="AG449" s="2">
        <v>6</v>
      </c>
      <c r="AH449" s="2">
        <f>Table1[[#This Row],[SD]]/Table1[[#This Row],[mean]]</f>
        <v>0.17359982819382119</v>
      </c>
      <c r="AI449" s="2"/>
      <c r="AJ449" s="2"/>
      <c r="AK449" s="2"/>
      <c r="AL449" s="2"/>
      <c r="AM449" s="1" t="s">
        <v>236</v>
      </c>
      <c r="AN449" s="6" t="s">
        <v>237</v>
      </c>
      <c r="AO449" s="6" t="s">
        <v>238</v>
      </c>
    </row>
    <row r="450" spans="2:41" ht="75" x14ac:dyDescent="0.25">
      <c r="B450" s="8" t="s">
        <v>228</v>
      </c>
      <c r="C450" s="1" t="s">
        <v>229</v>
      </c>
      <c r="D450" s="1" t="s">
        <v>230</v>
      </c>
      <c r="E450" s="1" t="s">
        <v>231</v>
      </c>
      <c r="F450" s="5" t="s">
        <v>232</v>
      </c>
      <c r="G450" s="1">
        <v>2011</v>
      </c>
      <c r="I450" s="1">
        <v>2021</v>
      </c>
      <c r="J450" s="1" t="s">
        <v>48</v>
      </c>
      <c r="K450" s="1" t="s">
        <v>49</v>
      </c>
      <c r="L450" s="1" t="s">
        <v>115</v>
      </c>
      <c r="M450" s="1" t="s">
        <v>284</v>
      </c>
      <c r="N450" s="1" t="s">
        <v>51</v>
      </c>
      <c r="O450" s="1" t="s">
        <v>233</v>
      </c>
      <c r="P450" s="1">
        <v>200</v>
      </c>
      <c r="Q450" s="1" t="s">
        <v>53</v>
      </c>
      <c r="S450" s="1" t="s">
        <v>109</v>
      </c>
      <c r="T450" s="1" t="s">
        <v>88</v>
      </c>
      <c r="V450" s="1" t="s">
        <v>234</v>
      </c>
      <c r="Y450" s="1" t="s">
        <v>110</v>
      </c>
      <c r="Z450" s="1" t="s">
        <v>111</v>
      </c>
      <c r="AA450" s="1" t="s">
        <v>56</v>
      </c>
      <c r="AB450" s="3" t="s">
        <v>235</v>
      </c>
      <c r="AC450" s="2">
        <v>487</v>
      </c>
      <c r="AD450" s="2">
        <v>461</v>
      </c>
      <c r="AE450" s="2">
        <v>51.834000000000003</v>
      </c>
      <c r="AF450" s="2">
        <f>Table1[[#This Row],[SE]]*SQRT(Table1[[#This Row],[N]])</f>
        <v>155.50200000000001</v>
      </c>
      <c r="AG450" s="2">
        <v>9</v>
      </c>
      <c r="AH450" s="2">
        <f>Table1[[#This Row],[SD]]/Table1[[#This Row],[mean]]</f>
        <v>0.31930595482546204</v>
      </c>
      <c r="AI450" s="2"/>
      <c r="AJ450" s="2"/>
      <c r="AK450" s="2"/>
      <c r="AL450" s="2"/>
      <c r="AM450" s="1" t="s">
        <v>236</v>
      </c>
      <c r="AN450" s="6" t="s">
        <v>237</v>
      </c>
      <c r="AO450" s="6" t="s">
        <v>238</v>
      </c>
    </row>
    <row r="451" spans="2:41" ht="75" x14ac:dyDescent="0.25">
      <c r="B451" s="8" t="s">
        <v>228</v>
      </c>
      <c r="C451" s="1" t="s">
        <v>229</v>
      </c>
      <c r="D451" s="1" t="s">
        <v>230</v>
      </c>
      <c r="E451" s="1" t="s">
        <v>231</v>
      </c>
      <c r="F451" s="5" t="s">
        <v>232</v>
      </c>
      <c r="G451" s="1">
        <v>2011</v>
      </c>
      <c r="I451" s="1">
        <v>2021</v>
      </c>
      <c r="J451" s="1" t="s">
        <v>48</v>
      </c>
      <c r="K451" s="1" t="s">
        <v>49</v>
      </c>
      <c r="L451" s="1" t="s">
        <v>115</v>
      </c>
      <c r="M451" s="1" t="s">
        <v>285</v>
      </c>
      <c r="N451" s="1" t="s">
        <v>51</v>
      </c>
      <c r="O451" s="1" t="s">
        <v>233</v>
      </c>
      <c r="P451" s="1">
        <v>200</v>
      </c>
      <c r="Q451" s="1" t="s">
        <v>53</v>
      </c>
      <c r="S451" s="1" t="s">
        <v>109</v>
      </c>
      <c r="T451" s="1" t="s">
        <v>88</v>
      </c>
      <c r="V451" s="1" t="s">
        <v>234</v>
      </c>
      <c r="Y451" s="1" t="s">
        <v>110</v>
      </c>
      <c r="Z451" s="1" t="s">
        <v>111</v>
      </c>
      <c r="AA451" s="1" t="s">
        <v>56</v>
      </c>
      <c r="AB451" s="3" t="s">
        <v>235</v>
      </c>
      <c r="AC451" s="2">
        <v>660</v>
      </c>
      <c r="AD451" s="2">
        <v>715</v>
      </c>
      <c r="AE451" s="2">
        <v>77.167000000000002</v>
      </c>
      <c r="AF451" s="2">
        <f>Table1[[#This Row],[SE]]*SQRT(Table1[[#This Row],[N]])</f>
        <v>218.26123593528928</v>
      </c>
      <c r="AG451" s="2">
        <v>8</v>
      </c>
      <c r="AH451" s="2">
        <f>Table1[[#This Row],[SD]]/Table1[[#This Row],[mean]]</f>
        <v>0.3306988423261959</v>
      </c>
      <c r="AI451" s="2"/>
      <c r="AJ451" s="2"/>
      <c r="AK451" s="2"/>
      <c r="AL451" s="2"/>
      <c r="AM451" s="1" t="s">
        <v>236</v>
      </c>
      <c r="AN451" s="6" t="s">
        <v>237</v>
      </c>
      <c r="AO451" s="6" t="s">
        <v>238</v>
      </c>
    </row>
    <row r="452" spans="2:41" ht="75" x14ac:dyDescent="0.25">
      <c r="B452" s="8" t="s">
        <v>228</v>
      </c>
      <c r="C452" s="1" t="s">
        <v>229</v>
      </c>
      <c r="D452" s="1" t="s">
        <v>230</v>
      </c>
      <c r="E452" s="1" t="s">
        <v>231</v>
      </c>
      <c r="F452" s="5" t="s">
        <v>232</v>
      </c>
      <c r="G452" s="1">
        <v>2011</v>
      </c>
      <c r="I452" s="1">
        <v>2021</v>
      </c>
      <c r="J452" s="1" t="s">
        <v>48</v>
      </c>
      <c r="K452" s="1" t="s">
        <v>49</v>
      </c>
      <c r="L452" s="1" t="s">
        <v>115</v>
      </c>
      <c r="M452" s="1" t="s">
        <v>286</v>
      </c>
      <c r="N452" s="1" t="s">
        <v>51</v>
      </c>
      <c r="O452" s="1" t="s">
        <v>233</v>
      </c>
      <c r="P452" s="1">
        <v>200</v>
      </c>
      <c r="Q452" s="1" t="s">
        <v>53</v>
      </c>
      <c r="S452" s="1" t="s">
        <v>109</v>
      </c>
      <c r="T452" s="1" t="s">
        <v>88</v>
      </c>
      <c r="V452" s="1" t="s">
        <v>234</v>
      </c>
      <c r="Y452" s="1" t="s">
        <v>110</v>
      </c>
      <c r="Z452" s="1" t="s">
        <v>111</v>
      </c>
      <c r="AA452" s="1" t="s">
        <v>56</v>
      </c>
      <c r="AB452" s="3" t="s">
        <v>235</v>
      </c>
      <c r="AC452" s="2">
        <v>569</v>
      </c>
      <c r="AD452" s="2">
        <v>600</v>
      </c>
      <c r="AE452" s="2">
        <v>69.593000000000004</v>
      </c>
      <c r="AF452" s="2">
        <f>Table1[[#This Row],[SE]]*SQRT(Table1[[#This Row],[N]])</f>
        <v>208.779</v>
      </c>
      <c r="AG452" s="2">
        <v>9</v>
      </c>
      <c r="AH452" s="2">
        <f>Table1[[#This Row],[SD]]/Table1[[#This Row],[mean]]</f>
        <v>0.3669226713532513</v>
      </c>
      <c r="AI452" s="2"/>
      <c r="AJ452" s="2"/>
      <c r="AK452" s="2"/>
      <c r="AL452" s="2"/>
      <c r="AM452" s="1" t="s">
        <v>236</v>
      </c>
      <c r="AN452" s="6" t="s">
        <v>237</v>
      </c>
      <c r="AO452" s="6" t="s">
        <v>238</v>
      </c>
    </row>
    <row r="453" spans="2:41" ht="75" x14ac:dyDescent="0.25">
      <c r="B453" s="8" t="s">
        <v>228</v>
      </c>
      <c r="C453" s="1" t="s">
        <v>229</v>
      </c>
      <c r="D453" s="1" t="s">
        <v>230</v>
      </c>
      <c r="E453" s="1" t="s">
        <v>231</v>
      </c>
      <c r="F453" s="5" t="s">
        <v>232</v>
      </c>
      <c r="G453" s="1">
        <v>2011</v>
      </c>
      <c r="I453" s="1">
        <v>2021</v>
      </c>
      <c r="J453" s="1" t="s">
        <v>48</v>
      </c>
      <c r="K453" s="1" t="s">
        <v>49</v>
      </c>
      <c r="L453" s="1" t="s">
        <v>115</v>
      </c>
      <c r="M453" s="1" t="s">
        <v>287</v>
      </c>
      <c r="N453" s="1" t="s">
        <v>51</v>
      </c>
      <c r="O453" s="1" t="s">
        <v>233</v>
      </c>
      <c r="P453" s="1">
        <v>200</v>
      </c>
      <c r="Q453" s="1" t="s">
        <v>53</v>
      </c>
      <c r="S453" s="1" t="s">
        <v>109</v>
      </c>
      <c r="T453" s="1" t="s">
        <v>88</v>
      </c>
      <c r="V453" s="1" t="s">
        <v>234</v>
      </c>
      <c r="Y453" s="1" t="s">
        <v>110</v>
      </c>
      <c r="Z453" s="1" t="s">
        <v>111</v>
      </c>
      <c r="AA453" s="1" t="s">
        <v>56</v>
      </c>
      <c r="AB453" s="3" t="s">
        <v>235</v>
      </c>
      <c r="AC453" s="2">
        <v>975</v>
      </c>
      <c r="AD453" s="2">
        <v>1040</v>
      </c>
      <c r="AE453" s="2">
        <v>64.09</v>
      </c>
      <c r="AF453" s="2">
        <f>Table1[[#This Row],[SE]]*SQRT(Table1[[#This Row],[N]])</f>
        <v>143.30959667796154</v>
      </c>
      <c r="AG453" s="2">
        <v>5</v>
      </c>
      <c r="AH453" s="2">
        <f>Table1[[#This Row],[SD]]/Table1[[#This Row],[mean]]</f>
        <v>0.1469842017209862</v>
      </c>
      <c r="AI453" s="2"/>
      <c r="AJ453" s="2"/>
      <c r="AK453" s="2"/>
      <c r="AL453" s="2"/>
      <c r="AM453" s="1" t="s">
        <v>236</v>
      </c>
      <c r="AN453" s="6" t="s">
        <v>237</v>
      </c>
      <c r="AO453" s="6" t="s">
        <v>238</v>
      </c>
    </row>
    <row r="454" spans="2:41" ht="75" x14ac:dyDescent="0.25">
      <c r="B454" s="8" t="s">
        <v>228</v>
      </c>
      <c r="C454" s="1" t="s">
        <v>229</v>
      </c>
      <c r="D454" s="1" t="s">
        <v>230</v>
      </c>
      <c r="E454" s="1" t="s">
        <v>231</v>
      </c>
      <c r="F454" s="5" t="s">
        <v>232</v>
      </c>
      <c r="G454" s="1">
        <v>2011</v>
      </c>
      <c r="I454" s="1">
        <v>2021</v>
      </c>
      <c r="J454" s="1" t="s">
        <v>48</v>
      </c>
      <c r="K454" s="1" t="s">
        <v>49</v>
      </c>
      <c r="L454" s="1" t="s">
        <v>115</v>
      </c>
      <c r="M454" s="1" t="s">
        <v>288</v>
      </c>
      <c r="N454" s="1" t="s">
        <v>51</v>
      </c>
      <c r="O454" s="1" t="s">
        <v>233</v>
      </c>
      <c r="P454" s="1">
        <v>200</v>
      </c>
      <c r="Q454" s="1" t="s">
        <v>53</v>
      </c>
      <c r="S454" s="1" t="s">
        <v>109</v>
      </c>
      <c r="T454" s="1" t="s">
        <v>88</v>
      </c>
      <c r="V454" s="1" t="s">
        <v>234</v>
      </c>
      <c r="Y454" s="1" t="s">
        <v>110</v>
      </c>
      <c r="Z454" s="1" t="s">
        <v>111</v>
      </c>
      <c r="AA454" s="1" t="s">
        <v>56</v>
      </c>
      <c r="AB454" s="3" t="s">
        <v>235</v>
      </c>
      <c r="AC454" s="2">
        <v>593</v>
      </c>
      <c r="AD454" s="2">
        <v>629</v>
      </c>
      <c r="AE454" s="2">
        <v>55.241999999999997</v>
      </c>
      <c r="AF454" s="2">
        <f>Table1[[#This Row],[SE]]*SQRT(Table1[[#This Row],[N]])</f>
        <v>146.15659392583012</v>
      </c>
      <c r="AG454" s="2">
        <v>7</v>
      </c>
      <c r="AH454" s="2">
        <f>Table1[[#This Row],[SD]]/Table1[[#This Row],[mean]]</f>
        <v>0.24646980425940998</v>
      </c>
      <c r="AI454" s="2"/>
      <c r="AJ454" s="2"/>
      <c r="AK454" s="2"/>
      <c r="AL454" s="2"/>
      <c r="AM454" s="1" t="s">
        <v>236</v>
      </c>
      <c r="AN454" s="6" t="s">
        <v>237</v>
      </c>
      <c r="AO454" s="6" t="s">
        <v>238</v>
      </c>
    </row>
    <row r="455" spans="2:41" ht="75" x14ac:dyDescent="0.25">
      <c r="B455" s="8" t="s">
        <v>228</v>
      </c>
      <c r="C455" s="1" t="s">
        <v>229</v>
      </c>
      <c r="D455" s="1" t="s">
        <v>230</v>
      </c>
      <c r="E455" s="1" t="s">
        <v>231</v>
      </c>
      <c r="F455" s="5" t="s">
        <v>232</v>
      </c>
      <c r="G455" s="1">
        <v>2011</v>
      </c>
      <c r="I455" s="1">
        <v>2021</v>
      </c>
      <c r="J455" s="1" t="s">
        <v>48</v>
      </c>
      <c r="K455" s="1" t="s">
        <v>49</v>
      </c>
      <c r="L455" s="1" t="s">
        <v>115</v>
      </c>
      <c r="M455" s="1" t="s">
        <v>289</v>
      </c>
      <c r="N455" s="1" t="s">
        <v>51</v>
      </c>
      <c r="O455" s="1" t="s">
        <v>233</v>
      </c>
      <c r="P455" s="1">
        <v>200</v>
      </c>
      <c r="Q455" s="1" t="s">
        <v>53</v>
      </c>
      <c r="S455" s="1" t="s">
        <v>109</v>
      </c>
      <c r="T455" s="1" t="s">
        <v>88</v>
      </c>
      <c r="V455" s="1" t="s">
        <v>234</v>
      </c>
      <c r="Y455" s="1" t="s">
        <v>110</v>
      </c>
      <c r="Z455" s="1" t="s">
        <v>111</v>
      </c>
      <c r="AA455" s="1" t="s">
        <v>56</v>
      </c>
      <c r="AB455" s="3" t="s">
        <v>235</v>
      </c>
      <c r="AC455" s="2">
        <v>675</v>
      </c>
      <c r="AD455" s="2">
        <v>721</v>
      </c>
      <c r="AE455" s="2">
        <v>61.311999999999998</v>
      </c>
      <c r="AF455" s="2">
        <f>Table1[[#This Row],[SE]]*SQRT(Table1[[#This Row],[N]])</f>
        <v>173.4165238724384</v>
      </c>
      <c r="AG455" s="2">
        <v>8</v>
      </c>
      <c r="AH455" s="2">
        <f>Table1[[#This Row],[SD]]/Table1[[#This Row],[mean]]</f>
        <v>0.25691336869990877</v>
      </c>
      <c r="AI455" s="2"/>
      <c r="AJ455" s="2"/>
      <c r="AK455" s="2"/>
      <c r="AL455" s="2"/>
      <c r="AM455" s="1" t="s">
        <v>236</v>
      </c>
      <c r="AN455" s="6" t="s">
        <v>237</v>
      </c>
      <c r="AO455" s="6" t="s">
        <v>238</v>
      </c>
    </row>
    <row r="456" spans="2:41" ht="75" x14ac:dyDescent="0.25">
      <c r="B456" s="8" t="s">
        <v>228</v>
      </c>
      <c r="C456" s="1" t="s">
        <v>229</v>
      </c>
      <c r="D456" s="1" t="s">
        <v>230</v>
      </c>
      <c r="E456" s="1" t="s">
        <v>231</v>
      </c>
      <c r="F456" s="5" t="s">
        <v>232</v>
      </c>
      <c r="G456" s="1">
        <v>2011</v>
      </c>
      <c r="I456" s="1">
        <v>2021</v>
      </c>
      <c r="J456" s="1" t="s">
        <v>48</v>
      </c>
      <c r="K456" s="1" t="s">
        <v>49</v>
      </c>
      <c r="L456" s="1" t="s">
        <v>115</v>
      </c>
      <c r="M456" s="1" t="s">
        <v>290</v>
      </c>
      <c r="N456" s="1" t="s">
        <v>51</v>
      </c>
      <c r="O456" s="1" t="s">
        <v>233</v>
      </c>
      <c r="P456" s="1">
        <v>200</v>
      </c>
      <c r="Q456" s="1" t="s">
        <v>53</v>
      </c>
      <c r="S456" s="1" t="s">
        <v>109</v>
      </c>
      <c r="T456" s="1" t="s">
        <v>88</v>
      </c>
      <c r="V456" s="1" t="s">
        <v>234</v>
      </c>
      <c r="Y456" s="1" t="s">
        <v>110</v>
      </c>
      <c r="Z456" s="1" t="s">
        <v>111</v>
      </c>
      <c r="AA456" s="1" t="s">
        <v>56</v>
      </c>
      <c r="AB456" s="3" t="s">
        <v>235</v>
      </c>
      <c r="AC456" s="2">
        <v>734</v>
      </c>
      <c r="AD456" s="2">
        <v>782</v>
      </c>
      <c r="AE456" s="2">
        <v>59.07</v>
      </c>
      <c r="AF456" s="2">
        <f>Table1[[#This Row],[SE]]*SQRT(Table1[[#This Row],[N]])</f>
        <v>144.69135910620233</v>
      </c>
      <c r="AG456" s="2">
        <v>6</v>
      </c>
      <c r="AH456" s="2">
        <f>Table1[[#This Row],[SD]]/Table1[[#This Row],[mean]]</f>
        <v>0.19712719224278247</v>
      </c>
      <c r="AI456" s="2"/>
      <c r="AJ456" s="2"/>
      <c r="AK456" s="2"/>
      <c r="AL456" s="2"/>
      <c r="AM456" s="1" t="s">
        <v>236</v>
      </c>
      <c r="AN456" s="6" t="s">
        <v>237</v>
      </c>
      <c r="AO456" s="6" t="s">
        <v>238</v>
      </c>
    </row>
    <row r="457" spans="2:41" ht="75" x14ac:dyDescent="0.25">
      <c r="B457" s="8" t="s">
        <v>228</v>
      </c>
      <c r="C457" s="1" t="s">
        <v>229</v>
      </c>
      <c r="D457" s="1" t="s">
        <v>230</v>
      </c>
      <c r="E457" s="1" t="s">
        <v>231</v>
      </c>
      <c r="F457" s="5" t="s">
        <v>232</v>
      </c>
      <c r="G457" s="1">
        <v>2011</v>
      </c>
      <c r="I457" s="1">
        <v>2021</v>
      </c>
      <c r="J457" s="1" t="s">
        <v>48</v>
      </c>
      <c r="K457" s="1" t="s">
        <v>49</v>
      </c>
      <c r="L457" s="1" t="s">
        <v>115</v>
      </c>
      <c r="M457" s="1" t="s">
        <v>291</v>
      </c>
      <c r="N457" s="1" t="s">
        <v>51</v>
      </c>
      <c r="O457" s="1" t="s">
        <v>233</v>
      </c>
      <c r="P457" s="1">
        <v>200</v>
      </c>
      <c r="Q457" s="1" t="s">
        <v>53</v>
      </c>
      <c r="S457" s="1" t="s">
        <v>109</v>
      </c>
      <c r="T457" s="1" t="s">
        <v>88</v>
      </c>
      <c r="V457" s="1" t="s">
        <v>234</v>
      </c>
      <c r="Y457" s="1" t="s">
        <v>110</v>
      </c>
      <c r="Z457" s="1" t="s">
        <v>111</v>
      </c>
      <c r="AA457" s="1" t="s">
        <v>56</v>
      </c>
      <c r="AB457" s="3" t="s">
        <v>235</v>
      </c>
      <c r="AC457" s="2">
        <v>653</v>
      </c>
      <c r="AD457" s="2">
        <v>684</v>
      </c>
      <c r="AE457" s="2">
        <v>62.869</v>
      </c>
      <c r="AF457" s="2">
        <f>Table1[[#This Row],[SE]]*SQRT(Table1[[#This Row],[N]])</f>
        <v>177.82038490566825</v>
      </c>
      <c r="AG457" s="2">
        <v>8</v>
      </c>
      <c r="AH457" s="2">
        <f>Table1[[#This Row],[SD]]/Table1[[#This Row],[mean]]</f>
        <v>0.2723129937299667</v>
      </c>
      <c r="AI457" s="2"/>
      <c r="AJ457" s="2"/>
      <c r="AK457" s="2"/>
      <c r="AL457" s="2"/>
      <c r="AM457" s="1" t="s">
        <v>236</v>
      </c>
      <c r="AN457" s="6" t="s">
        <v>237</v>
      </c>
      <c r="AO457" s="6" t="s">
        <v>238</v>
      </c>
    </row>
    <row r="458" spans="2:41" ht="75" x14ac:dyDescent="0.25">
      <c r="B458" s="8" t="s">
        <v>228</v>
      </c>
      <c r="C458" s="1" t="s">
        <v>229</v>
      </c>
      <c r="D458" s="1" t="s">
        <v>230</v>
      </c>
      <c r="E458" s="1" t="s">
        <v>231</v>
      </c>
      <c r="F458" s="5" t="s">
        <v>232</v>
      </c>
      <c r="G458" s="1">
        <v>2011</v>
      </c>
      <c r="I458" s="1">
        <v>2021</v>
      </c>
      <c r="J458" s="1" t="s">
        <v>48</v>
      </c>
      <c r="K458" s="1" t="s">
        <v>49</v>
      </c>
      <c r="L458" s="1" t="s">
        <v>115</v>
      </c>
      <c r="M458" s="1" t="s">
        <v>292</v>
      </c>
      <c r="N458" s="1" t="s">
        <v>51</v>
      </c>
      <c r="O458" s="1" t="s">
        <v>233</v>
      </c>
      <c r="P458" s="1">
        <v>200</v>
      </c>
      <c r="Q458" s="1" t="s">
        <v>53</v>
      </c>
      <c r="S458" s="1" t="s">
        <v>109</v>
      </c>
      <c r="T458" s="1" t="s">
        <v>88</v>
      </c>
      <c r="V458" s="1" t="s">
        <v>234</v>
      </c>
      <c r="Y458" s="1" t="s">
        <v>110</v>
      </c>
      <c r="Z458" s="1" t="s">
        <v>111</v>
      </c>
      <c r="AA458" s="1" t="s">
        <v>56</v>
      </c>
      <c r="AB458" s="3" t="s">
        <v>235</v>
      </c>
      <c r="AC458" s="2">
        <v>619</v>
      </c>
      <c r="AD458" s="2">
        <v>618</v>
      </c>
      <c r="AE458" s="2">
        <v>34.764000000000003</v>
      </c>
      <c r="AF458" s="2">
        <f>Table1[[#This Row],[SE]]*SQRT(Table1[[#This Row],[N]])</f>
        <v>77.734667169802705</v>
      </c>
      <c r="AG458" s="2">
        <v>5</v>
      </c>
      <c r="AH458" s="2">
        <f>Table1[[#This Row],[SD]]/Table1[[#This Row],[mean]]</f>
        <v>0.12558104550856658</v>
      </c>
      <c r="AI458" s="2"/>
      <c r="AJ458" s="2"/>
      <c r="AK458" s="2"/>
      <c r="AL458" s="2"/>
      <c r="AM458" s="1" t="s">
        <v>236</v>
      </c>
      <c r="AN458" s="6" t="s">
        <v>237</v>
      </c>
      <c r="AO458" s="6" t="s">
        <v>238</v>
      </c>
    </row>
    <row r="459" spans="2:41" ht="75" x14ac:dyDescent="0.25">
      <c r="B459" s="8" t="s">
        <v>228</v>
      </c>
      <c r="C459" s="1" t="s">
        <v>229</v>
      </c>
      <c r="D459" s="1" t="s">
        <v>230</v>
      </c>
      <c r="E459" s="1" t="s">
        <v>231</v>
      </c>
      <c r="F459" s="5" t="s">
        <v>232</v>
      </c>
      <c r="G459" s="1">
        <v>2011</v>
      </c>
      <c r="I459" s="1">
        <v>2021</v>
      </c>
      <c r="J459" s="1" t="s">
        <v>48</v>
      </c>
      <c r="K459" s="1" t="s">
        <v>49</v>
      </c>
      <c r="L459" s="1" t="s">
        <v>115</v>
      </c>
      <c r="M459" s="1" t="s">
        <v>293</v>
      </c>
      <c r="N459" s="1" t="s">
        <v>51</v>
      </c>
      <c r="O459" s="1" t="s">
        <v>233</v>
      </c>
      <c r="P459" s="1">
        <v>200</v>
      </c>
      <c r="Q459" s="1" t="s">
        <v>53</v>
      </c>
      <c r="S459" s="1" t="s">
        <v>109</v>
      </c>
      <c r="T459" s="1" t="s">
        <v>88</v>
      </c>
      <c r="V459" s="1" t="s">
        <v>234</v>
      </c>
      <c r="Y459" s="1" t="s">
        <v>110</v>
      </c>
      <c r="Z459" s="1" t="s">
        <v>111</v>
      </c>
      <c r="AA459" s="1" t="s">
        <v>56</v>
      </c>
      <c r="AB459" s="3" t="s">
        <v>235</v>
      </c>
      <c r="AC459" s="2">
        <v>747</v>
      </c>
      <c r="AD459" s="2">
        <v>746</v>
      </c>
      <c r="AE459" s="2">
        <v>47.186999999999998</v>
      </c>
      <c r="AF459" s="2">
        <f>Table1[[#This Row],[SE]]*SQRT(Table1[[#This Row],[N]])</f>
        <v>124.84506711520484</v>
      </c>
      <c r="AG459" s="2">
        <v>7</v>
      </c>
      <c r="AH459" s="2">
        <f>Table1[[#This Row],[SD]]/Table1[[#This Row],[mean]]</f>
        <v>0.16712860390254999</v>
      </c>
      <c r="AI459" s="2"/>
      <c r="AJ459" s="2"/>
      <c r="AK459" s="2"/>
      <c r="AL459" s="2"/>
      <c r="AM459" s="1" t="s">
        <v>236</v>
      </c>
      <c r="AN459" s="6" t="s">
        <v>237</v>
      </c>
      <c r="AO459" s="6" t="s">
        <v>238</v>
      </c>
    </row>
    <row r="460" spans="2:41" ht="75" x14ac:dyDescent="0.25">
      <c r="B460" s="8" t="s">
        <v>228</v>
      </c>
      <c r="C460" s="1" t="s">
        <v>229</v>
      </c>
      <c r="D460" s="1" t="s">
        <v>230</v>
      </c>
      <c r="E460" s="1" t="s">
        <v>231</v>
      </c>
      <c r="F460" s="5" t="s">
        <v>232</v>
      </c>
      <c r="G460" s="1">
        <v>2011</v>
      </c>
      <c r="I460" s="1">
        <v>2021</v>
      </c>
      <c r="J460" s="1" t="s">
        <v>48</v>
      </c>
      <c r="K460" s="1" t="s">
        <v>49</v>
      </c>
      <c r="L460" s="1" t="s">
        <v>115</v>
      </c>
      <c r="M460" s="1" t="s">
        <v>87</v>
      </c>
      <c r="N460" s="1" t="s">
        <v>51</v>
      </c>
      <c r="O460" s="1" t="s">
        <v>233</v>
      </c>
      <c r="P460" s="1">
        <v>200</v>
      </c>
      <c r="Q460" s="1" t="s">
        <v>294</v>
      </c>
      <c r="S460" s="1" t="s">
        <v>295</v>
      </c>
      <c r="T460" s="1" t="s">
        <v>88</v>
      </c>
      <c r="V460" s="1" t="s">
        <v>234</v>
      </c>
      <c r="Y460" s="1" t="s">
        <v>110</v>
      </c>
      <c r="Z460" s="1" t="s">
        <v>111</v>
      </c>
      <c r="AA460" s="1" t="s">
        <v>56</v>
      </c>
      <c r="AB460" s="3" t="s">
        <v>296</v>
      </c>
      <c r="AC460" s="2">
        <v>698</v>
      </c>
      <c r="AD460" s="2">
        <v>708</v>
      </c>
      <c r="AE460" s="2">
        <v>21.603999999999999</v>
      </c>
      <c r="AF460" s="2">
        <f>Table1[[#This Row],[SE]]*SQRT(Table1[[#This Row],[N]])</f>
        <v>108.02</v>
      </c>
      <c r="AG460" s="2">
        <v>25</v>
      </c>
      <c r="AH460" s="2">
        <f>Table1[[#This Row],[SD]]/Table1[[#This Row],[mean]]</f>
        <v>0.15475644699140401</v>
      </c>
      <c r="AI460" s="2"/>
      <c r="AJ460" s="2"/>
      <c r="AK460" s="2"/>
      <c r="AL460" s="2"/>
      <c r="AM460" s="1" t="s">
        <v>236</v>
      </c>
      <c r="AN460" s="6" t="s">
        <v>237</v>
      </c>
      <c r="AO460" s="6" t="s">
        <v>238</v>
      </c>
    </row>
    <row r="461" spans="2:41" ht="75" x14ac:dyDescent="0.25">
      <c r="B461" s="8" t="s">
        <v>228</v>
      </c>
      <c r="C461" s="1" t="s">
        <v>229</v>
      </c>
      <c r="D461" s="1" t="s">
        <v>230</v>
      </c>
      <c r="E461" s="1" t="s">
        <v>231</v>
      </c>
      <c r="F461" s="5" t="s">
        <v>232</v>
      </c>
      <c r="G461" s="1">
        <v>2011</v>
      </c>
      <c r="I461" s="1">
        <v>2021</v>
      </c>
      <c r="J461" s="1" t="s">
        <v>48</v>
      </c>
      <c r="K461" s="1" t="s">
        <v>49</v>
      </c>
      <c r="L461" s="1" t="s">
        <v>115</v>
      </c>
      <c r="M461" s="1" t="s">
        <v>96</v>
      </c>
      <c r="N461" s="1" t="s">
        <v>51</v>
      </c>
      <c r="O461" s="1" t="s">
        <v>233</v>
      </c>
      <c r="P461" s="1">
        <v>200</v>
      </c>
      <c r="Q461" s="1" t="s">
        <v>294</v>
      </c>
      <c r="S461" s="1" t="s">
        <v>295</v>
      </c>
      <c r="T461" s="1" t="s">
        <v>88</v>
      </c>
      <c r="V461" s="1" t="s">
        <v>234</v>
      </c>
      <c r="Y461" s="1" t="s">
        <v>110</v>
      </c>
      <c r="Z461" s="1" t="s">
        <v>111</v>
      </c>
      <c r="AA461" s="1" t="s">
        <v>56</v>
      </c>
      <c r="AB461" s="3" t="s">
        <v>296</v>
      </c>
      <c r="AC461" s="2">
        <v>646</v>
      </c>
      <c r="AD461" s="2">
        <v>667</v>
      </c>
      <c r="AE461" s="2">
        <v>21.969000000000001</v>
      </c>
      <c r="AF461" s="2">
        <f>Table1[[#This Row],[SE]]*SQRT(Table1[[#This Row],[N]])</f>
        <v>90.580507489194389</v>
      </c>
      <c r="AG461" s="2">
        <v>17</v>
      </c>
      <c r="AH461" s="2">
        <f>Table1[[#This Row],[SD]]/Table1[[#This Row],[mean]]</f>
        <v>0.14021750385324208</v>
      </c>
      <c r="AI461" s="2"/>
      <c r="AJ461" s="2"/>
      <c r="AK461" s="2"/>
      <c r="AL461" s="2"/>
      <c r="AM461" s="1" t="s">
        <v>236</v>
      </c>
      <c r="AN461" s="6" t="s">
        <v>237</v>
      </c>
      <c r="AO461" s="6" t="s">
        <v>238</v>
      </c>
    </row>
    <row r="462" spans="2:41" ht="75" x14ac:dyDescent="0.25">
      <c r="B462" s="8" t="s">
        <v>228</v>
      </c>
      <c r="C462" s="1" t="s">
        <v>229</v>
      </c>
      <c r="D462" s="1" t="s">
        <v>230</v>
      </c>
      <c r="E462" s="1" t="s">
        <v>231</v>
      </c>
      <c r="F462" s="5" t="s">
        <v>232</v>
      </c>
      <c r="G462" s="1">
        <v>2011</v>
      </c>
      <c r="I462" s="1">
        <v>2021</v>
      </c>
      <c r="J462" s="1" t="s">
        <v>48</v>
      </c>
      <c r="K462" s="1" t="s">
        <v>49</v>
      </c>
      <c r="L462" s="1" t="s">
        <v>115</v>
      </c>
      <c r="M462" s="1" t="s">
        <v>239</v>
      </c>
      <c r="N462" s="1" t="s">
        <v>51</v>
      </c>
      <c r="O462" s="1" t="s">
        <v>233</v>
      </c>
      <c r="P462" s="1">
        <v>200</v>
      </c>
      <c r="Q462" s="1" t="s">
        <v>294</v>
      </c>
      <c r="S462" s="1" t="s">
        <v>295</v>
      </c>
      <c r="T462" s="1" t="s">
        <v>88</v>
      </c>
      <c r="V462" s="1" t="s">
        <v>234</v>
      </c>
      <c r="Y462" s="1" t="s">
        <v>110</v>
      </c>
      <c r="Z462" s="1" t="s">
        <v>111</v>
      </c>
      <c r="AA462" s="1" t="s">
        <v>56</v>
      </c>
      <c r="AB462" s="3" t="s">
        <v>296</v>
      </c>
      <c r="AC462" s="2">
        <v>838</v>
      </c>
      <c r="AD462" s="2">
        <v>878</v>
      </c>
      <c r="AE462" s="2">
        <v>70.819000000000003</v>
      </c>
      <c r="AF462" s="2">
        <f>Table1[[#This Row],[SE]]*SQRT(Table1[[#This Row],[N]])</f>
        <v>223.94934161546448</v>
      </c>
      <c r="AG462" s="2">
        <v>10</v>
      </c>
      <c r="AH462" s="2">
        <f>Table1[[#This Row],[SD]]/Table1[[#This Row],[mean]]</f>
        <v>0.26724265109243972</v>
      </c>
      <c r="AI462" s="2"/>
      <c r="AJ462" s="2"/>
      <c r="AK462" s="2"/>
      <c r="AL462" s="2"/>
      <c r="AM462" s="1" t="s">
        <v>236</v>
      </c>
      <c r="AN462" s="6" t="s">
        <v>237</v>
      </c>
      <c r="AO462" s="6" t="s">
        <v>238</v>
      </c>
    </row>
    <row r="463" spans="2:41" ht="75" x14ac:dyDescent="0.25">
      <c r="B463" s="8" t="s">
        <v>228</v>
      </c>
      <c r="C463" s="1" t="s">
        <v>229</v>
      </c>
      <c r="D463" s="1" t="s">
        <v>230</v>
      </c>
      <c r="E463" s="1" t="s">
        <v>231</v>
      </c>
      <c r="F463" s="5" t="s">
        <v>232</v>
      </c>
      <c r="G463" s="1">
        <v>2011</v>
      </c>
      <c r="I463" s="1">
        <v>2021</v>
      </c>
      <c r="J463" s="1" t="s">
        <v>48</v>
      </c>
      <c r="K463" s="1" t="s">
        <v>49</v>
      </c>
      <c r="L463" s="1" t="s">
        <v>115</v>
      </c>
      <c r="M463" s="1" t="s">
        <v>50</v>
      </c>
      <c r="N463" s="1" t="s">
        <v>51</v>
      </c>
      <c r="O463" s="1" t="s">
        <v>233</v>
      </c>
      <c r="P463" s="1">
        <v>200</v>
      </c>
      <c r="Q463" s="1" t="s">
        <v>294</v>
      </c>
      <c r="S463" s="1" t="s">
        <v>295</v>
      </c>
      <c r="T463" s="1" t="s">
        <v>88</v>
      </c>
      <c r="V463" s="1" t="s">
        <v>234</v>
      </c>
      <c r="Y463" s="1" t="s">
        <v>110</v>
      </c>
      <c r="Z463" s="1" t="s">
        <v>111</v>
      </c>
      <c r="AA463" s="1" t="s">
        <v>56</v>
      </c>
      <c r="AB463" s="3" t="s">
        <v>296</v>
      </c>
      <c r="AC463" s="2">
        <v>494</v>
      </c>
      <c r="AD463" s="2">
        <v>471</v>
      </c>
      <c r="AE463" s="2">
        <v>17.907</v>
      </c>
      <c r="AF463" s="2">
        <f>Table1[[#This Row],[SE]]*SQRT(Table1[[#This Row],[N]])</f>
        <v>40.041269273088737</v>
      </c>
      <c r="AG463" s="2">
        <v>5</v>
      </c>
      <c r="AH463" s="2">
        <f>Table1[[#This Row],[SD]]/Table1[[#This Row],[mean]]</f>
        <v>8.1055200957669507E-2</v>
      </c>
      <c r="AI463" s="2"/>
      <c r="AJ463" s="2"/>
      <c r="AK463" s="2"/>
      <c r="AL463" s="2"/>
      <c r="AM463" s="1" t="s">
        <v>236</v>
      </c>
      <c r="AN463" s="6" t="s">
        <v>237</v>
      </c>
      <c r="AO463" s="6" t="s">
        <v>238</v>
      </c>
    </row>
    <row r="464" spans="2:41" ht="75" x14ac:dyDescent="0.25">
      <c r="B464" s="8" t="s">
        <v>228</v>
      </c>
      <c r="C464" s="1" t="s">
        <v>229</v>
      </c>
      <c r="D464" s="1" t="s">
        <v>230</v>
      </c>
      <c r="E464" s="1" t="s">
        <v>231</v>
      </c>
      <c r="F464" s="5" t="s">
        <v>232</v>
      </c>
      <c r="G464" s="1">
        <v>2011</v>
      </c>
      <c r="I464" s="1">
        <v>2021</v>
      </c>
      <c r="J464" s="1" t="s">
        <v>48</v>
      </c>
      <c r="K464" s="1" t="s">
        <v>49</v>
      </c>
      <c r="L464" s="1" t="s">
        <v>115</v>
      </c>
      <c r="M464" s="1" t="s">
        <v>60</v>
      </c>
      <c r="N464" s="1" t="s">
        <v>51</v>
      </c>
      <c r="O464" s="1" t="s">
        <v>233</v>
      </c>
      <c r="P464" s="1">
        <v>200</v>
      </c>
      <c r="Q464" s="1" t="s">
        <v>294</v>
      </c>
      <c r="S464" s="1" t="s">
        <v>295</v>
      </c>
      <c r="T464" s="1" t="s">
        <v>88</v>
      </c>
      <c r="V464" s="1" t="s">
        <v>234</v>
      </c>
      <c r="Y464" s="1" t="s">
        <v>110</v>
      </c>
      <c r="Z464" s="1" t="s">
        <v>111</v>
      </c>
      <c r="AA464" s="1" t="s">
        <v>56</v>
      </c>
      <c r="AB464" s="3" t="s">
        <v>296</v>
      </c>
      <c r="AC464" s="2">
        <v>353</v>
      </c>
      <c r="AD464" s="2">
        <v>361</v>
      </c>
      <c r="AE464" s="2">
        <v>20.850999999999999</v>
      </c>
      <c r="AF464" s="2">
        <f>Table1[[#This Row],[SE]]*SQRT(Table1[[#This Row],[N]])</f>
        <v>36.114991388618655</v>
      </c>
      <c r="AG464" s="2">
        <v>3</v>
      </c>
      <c r="AH464" s="2">
        <f>Table1[[#This Row],[SD]]/Table1[[#This Row],[mean]]</f>
        <v>0.10230875747484039</v>
      </c>
      <c r="AI464" s="2"/>
      <c r="AJ464" s="2"/>
      <c r="AK464" s="2"/>
      <c r="AL464" s="2"/>
      <c r="AM464" s="1" t="s">
        <v>236</v>
      </c>
      <c r="AN464" s="6" t="s">
        <v>237</v>
      </c>
      <c r="AO464" s="6" t="s">
        <v>238</v>
      </c>
    </row>
    <row r="465" spans="2:41" ht="75" x14ac:dyDescent="0.25">
      <c r="B465" s="8" t="s">
        <v>228</v>
      </c>
      <c r="C465" s="1" t="s">
        <v>229</v>
      </c>
      <c r="D465" s="1" t="s">
        <v>230</v>
      </c>
      <c r="E465" s="1" t="s">
        <v>231</v>
      </c>
      <c r="F465" s="5" t="s">
        <v>232</v>
      </c>
      <c r="G465" s="1">
        <v>2011</v>
      </c>
      <c r="I465" s="1">
        <v>2021</v>
      </c>
      <c r="J465" s="1" t="s">
        <v>48</v>
      </c>
      <c r="K465" s="1" t="s">
        <v>49</v>
      </c>
      <c r="L465" s="1" t="s">
        <v>115</v>
      </c>
      <c r="M465" s="1" t="s">
        <v>61</v>
      </c>
      <c r="N465" s="1" t="s">
        <v>51</v>
      </c>
      <c r="O465" s="1" t="s">
        <v>233</v>
      </c>
      <c r="P465" s="1">
        <v>200</v>
      </c>
      <c r="Q465" s="1" t="s">
        <v>294</v>
      </c>
      <c r="S465" s="1" t="s">
        <v>295</v>
      </c>
      <c r="T465" s="1" t="s">
        <v>88</v>
      </c>
      <c r="V465" s="1" t="s">
        <v>234</v>
      </c>
      <c r="Y465" s="1" t="s">
        <v>110</v>
      </c>
      <c r="Z465" s="1" t="s">
        <v>111</v>
      </c>
      <c r="AA465" s="1" t="s">
        <v>56</v>
      </c>
      <c r="AB465" s="3" t="s">
        <v>296</v>
      </c>
      <c r="AC465" s="2">
        <v>350</v>
      </c>
      <c r="AD465" s="2">
        <v>471</v>
      </c>
      <c r="AE465" s="2">
        <v>88.251999999999995</v>
      </c>
      <c r="AF465" s="2">
        <f>Table1[[#This Row],[SE]]*SQRT(Table1[[#This Row],[N]])</f>
        <v>216.17236878010101</v>
      </c>
      <c r="AG465" s="2">
        <v>6</v>
      </c>
      <c r="AH465" s="2">
        <f>Table1[[#This Row],[SD]]/Table1[[#This Row],[mean]]</f>
        <v>0.61763533937171722</v>
      </c>
      <c r="AI465" s="2"/>
      <c r="AJ465" s="2"/>
      <c r="AK465" s="2"/>
      <c r="AL465" s="2"/>
      <c r="AM465" s="1" t="s">
        <v>236</v>
      </c>
      <c r="AN465" s="6" t="s">
        <v>237</v>
      </c>
      <c r="AO465" s="6" t="s">
        <v>238</v>
      </c>
    </row>
    <row r="466" spans="2:41" ht="75" x14ac:dyDescent="0.25">
      <c r="B466" s="8" t="s">
        <v>228</v>
      </c>
      <c r="C466" s="1" t="s">
        <v>229</v>
      </c>
      <c r="D466" s="1" t="s">
        <v>230</v>
      </c>
      <c r="E466" s="1" t="s">
        <v>231</v>
      </c>
      <c r="F466" s="5" t="s">
        <v>232</v>
      </c>
      <c r="G466" s="1">
        <v>2011</v>
      </c>
      <c r="I466" s="1">
        <v>2021</v>
      </c>
      <c r="J466" s="1" t="s">
        <v>48</v>
      </c>
      <c r="K466" s="1" t="s">
        <v>49</v>
      </c>
      <c r="L466" s="1" t="s">
        <v>115</v>
      </c>
      <c r="M466" s="1" t="s">
        <v>62</v>
      </c>
      <c r="N466" s="1" t="s">
        <v>51</v>
      </c>
      <c r="O466" s="1" t="s">
        <v>233</v>
      </c>
      <c r="P466" s="1">
        <v>200</v>
      </c>
      <c r="Q466" s="1" t="s">
        <v>294</v>
      </c>
      <c r="S466" s="1" t="s">
        <v>295</v>
      </c>
      <c r="T466" s="1" t="s">
        <v>88</v>
      </c>
      <c r="V466" s="1" t="s">
        <v>234</v>
      </c>
      <c r="Y466" s="1" t="s">
        <v>110</v>
      </c>
      <c r="Z466" s="1" t="s">
        <v>111</v>
      </c>
      <c r="AA466" s="1" t="s">
        <v>56</v>
      </c>
      <c r="AB466" s="3" t="s">
        <v>296</v>
      </c>
      <c r="AC466" s="2">
        <v>604</v>
      </c>
      <c r="AD466" s="2">
        <v>615</v>
      </c>
      <c r="AE466" s="2">
        <v>19.437000000000001</v>
      </c>
      <c r="AF466" s="2">
        <f>Table1[[#This Row],[SE]]*SQRT(Table1[[#This Row],[N]])</f>
        <v>64.465236050137904</v>
      </c>
      <c r="AG466" s="2">
        <v>11</v>
      </c>
      <c r="AH466" s="2">
        <f>Table1[[#This Row],[SD]]/Table1[[#This Row],[mean]]</f>
        <v>0.10673052326181773</v>
      </c>
      <c r="AI466" s="2"/>
      <c r="AJ466" s="2"/>
      <c r="AK466" s="2"/>
      <c r="AL466" s="2"/>
      <c r="AM466" s="1" t="s">
        <v>236</v>
      </c>
      <c r="AN466" s="6" t="s">
        <v>237</v>
      </c>
      <c r="AO466" s="6" t="s">
        <v>238</v>
      </c>
    </row>
    <row r="467" spans="2:41" ht="75" x14ac:dyDescent="0.25">
      <c r="B467" s="8" t="s">
        <v>228</v>
      </c>
      <c r="C467" s="1" t="s">
        <v>229</v>
      </c>
      <c r="D467" s="1" t="s">
        <v>230</v>
      </c>
      <c r="E467" s="1" t="s">
        <v>231</v>
      </c>
      <c r="F467" s="5" t="s">
        <v>232</v>
      </c>
      <c r="G467" s="1">
        <v>2011</v>
      </c>
      <c r="I467" s="1">
        <v>2021</v>
      </c>
      <c r="J467" s="1" t="s">
        <v>48</v>
      </c>
      <c r="K467" s="1" t="s">
        <v>49</v>
      </c>
      <c r="L467" s="1" t="s">
        <v>115</v>
      </c>
      <c r="M467" s="1" t="s">
        <v>63</v>
      </c>
      <c r="N467" s="1" t="s">
        <v>51</v>
      </c>
      <c r="O467" s="1" t="s">
        <v>233</v>
      </c>
      <c r="P467" s="1">
        <v>200</v>
      </c>
      <c r="Q467" s="1" t="s">
        <v>294</v>
      </c>
      <c r="S467" s="1" t="s">
        <v>295</v>
      </c>
      <c r="T467" s="1" t="s">
        <v>88</v>
      </c>
      <c r="V467" s="1" t="s">
        <v>234</v>
      </c>
      <c r="Y467" s="1" t="s">
        <v>110</v>
      </c>
      <c r="Z467" s="1" t="s">
        <v>111</v>
      </c>
      <c r="AA467" s="1" t="s">
        <v>56</v>
      </c>
      <c r="AB467" s="3" t="s">
        <v>296</v>
      </c>
      <c r="AC467" s="2">
        <v>722</v>
      </c>
      <c r="AD467" s="2">
        <v>710</v>
      </c>
      <c r="AE467" s="2">
        <v>27.742000000000001</v>
      </c>
      <c r="AF467" s="2">
        <f>Table1[[#This Row],[SE]]*SQRT(Table1[[#This Row],[N]])</f>
        <v>62.032997831799172</v>
      </c>
      <c r="AG467" s="2">
        <v>5</v>
      </c>
      <c r="AH467" s="2">
        <f>Table1[[#This Row],[SD]]/Table1[[#This Row],[mean]]</f>
        <v>8.5918279545428217E-2</v>
      </c>
      <c r="AI467" s="2"/>
      <c r="AJ467" s="2"/>
      <c r="AK467" s="2"/>
      <c r="AL467" s="2"/>
      <c r="AM467" s="1" t="s">
        <v>236</v>
      </c>
      <c r="AN467" s="6" t="s">
        <v>237</v>
      </c>
      <c r="AO467" s="6" t="s">
        <v>238</v>
      </c>
    </row>
    <row r="468" spans="2:41" ht="75" x14ac:dyDescent="0.25">
      <c r="B468" s="8" t="s">
        <v>228</v>
      </c>
      <c r="C468" s="1" t="s">
        <v>229</v>
      </c>
      <c r="D468" s="1" t="s">
        <v>230</v>
      </c>
      <c r="E468" s="1" t="s">
        <v>231</v>
      </c>
      <c r="F468" s="5" t="s">
        <v>232</v>
      </c>
      <c r="G468" s="1">
        <v>2011</v>
      </c>
      <c r="I468" s="1">
        <v>2021</v>
      </c>
      <c r="J468" s="1" t="s">
        <v>48</v>
      </c>
      <c r="K468" s="1" t="s">
        <v>49</v>
      </c>
      <c r="L468" s="1" t="s">
        <v>115</v>
      </c>
      <c r="M468" s="1" t="s">
        <v>64</v>
      </c>
      <c r="N468" s="1" t="s">
        <v>51</v>
      </c>
      <c r="O468" s="1" t="s">
        <v>233</v>
      </c>
      <c r="P468" s="1">
        <v>200</v>
      </c>
      <c r="Q468" s="1" t="s">
        <v>294</v>
      </c>
      <c r="S468" s="1" t="s">
        <v>295</v>
      </c>
      <c r="T468" s="1" t="s">
        <v>88</v>
      </c>
      <c r="V468" s="1" t="s">
        <v>234</v>
      </c>
      <c r="Y468" s="1" t="s">
        <v>110</v>
      </c>
      <c r="Z468" s="1" t="s">
        <v>111</v>
      </c>
      <c r="AA468" s="1" t="s">
        <v>56</v>
      </c>
      <c r="AB468" s="3" t="s">
        <v>296</v>
      </c>
      <c r="AC468" s="2">
        <v>469</v>
      </c>
      <c r="AD468" s="2">
        <v>477</v>
      </c>
      <c r="AE468" s="2">
        <v>28.675999999999998</v>
      </c>
      <c r="AF468" s="2">
        <f>Table1[[#This Row],[SE]]*SQRT(Table1[[#This Row],[N]])</f>
        <v>134.50236232869668</v>
      </c>
      <c r="AG468" s="2">
        <v>22</v>
      </c>
      <c r="AH468" s="2">
        <f>Table1[[#This Row],[SD]]/Table1[[#This Row],[mean]]</f>
        <v>0.28678542074348973</v>
      </c>
      <c r="AI468" s="2"/>
      <c r="AJ468" s="2"/>
      <c r="AK468" s="2"/>
      <c r="AL468" s="2"/>
      <c r="AM468" s="1" t="s">
        <v>236</v>
      </c>
      <c r="AN468" s="6" t="s">
        <v>237</v>
      </c>
      <c r="AO468" s="6" t="s">
        <v>238</v>
      </c>
    </row>
    <row r="469" spans="2:41" ht="75" x14ac:dyDescent="0.25">
      <c r="B469" s="8" t="s">
        <v>228</v>
      </c>
      <c r="C469" s="1" t="s">
        <v>229</v>
      </c>
      <c r="D469" s="1" t="s">
        <v>230</v>
      </c>
      <c r="E469" s="1" t="s">
        <v>231</v>
      </c>
      <c r="F469" s="5" t="s">
        <v>232</v>
      </c>
      <c r="G469" s="1">
        <v>2011</v>
      </c>
      <c r="I469" s="1">
        <v>2021</v>
      </c>
      <c r="J469" s="1" t="s">
        <v>48</v>
      </c>
      <c r="K469" s="1" t="s">
        <v>49</v>
      </c>
      <c r="L469" s="1" t="s">
        <v>115</v>
      </c>
      <c r="M469" s="1" t="s">
        <v>65</v>
      </c>
      <c r="N469" s="1" t="s">
        <v>51</v>
      </c>
      <c r="O469" s="1" t="s">
        <v>233</v>
      </c>
      <c r="P469" s="1">
        <v>200</v>
      </c>
      <c r="Q469" s="1" t="s">
        <v>294</v>
      </c>
      <c r="S469" s="1" t="s">
        <v>295</v>
      </c>
      <c r="T469" s="1" t="s">
        <v>88</v>
      </c>
      <c r="V469" s="1" t="s">
        <v>234</v>
      </c>
      <c r="Y469" s="1" t="s">
        <v>110</v>
      </c>
      <c r="Z469" s="1" t="s">
        <v>111</v>
      </c>
      <c r="AA469" s="1" t="s">
        <v>56</v>
      </c>
      <c r="AB469" s="3" t="s">
        <v>296</v>
      </c>
      <c r="AC469" s="2">
        <v>602</v>
      </c>
      <c r="AD469" s="2">
        <v>640</v>
      </c>
      <c r="AE469" s="2">
        <v>86.513999999999996</v>
      </c>
      <c r="AF469" s="2">
        <f>Table1[[#This Row],[SE]]*SQRT(Table1[[#This Row],[N]])</f>
        <v>193.45118500541682</v>
      </c>
      <c r="AG469" s="2">
        <v>5</v>
      </c>
      <c r="AH469" s="2">
        <f>Table1[[#This Row],[SD]]/Table1[[#This Row],[mean]]</f>
        <v>0.32134748339770236</v>
      </c>
      <c r="AI469" s="2"/>
      <c r="AJ469" s="2"/>
      <c r="AK469" s="2"/>
      <c r="AL469" s="2"/>
      <c r="AM469" s="1" t="s">
        <v>236</v>
      </c>
      <c r="AN469" s="6" t="s">
        <v>237</v>
      </c>
      <c r="AO469" s="6" t="s">
        <v>238</v>
      </c>
    </row>
    <row r="470" spans="2:41" ht="75" x14ac:dyDescent="0.25">
      <c r="B470" s="8" t="s">
        <v>228</v>
      </c>
      <c r="C470" s="1" t="s">
        <v>229</v>
      </c>
      <c r="D470" s="1" t="s">
        <v>230</v>
      </c>
      <c r="E470" s="1" t="s">
        <v>231</v>
      </c>
      <c r="F470" s="5" t="s">
        <v>232</v>
      </c>
      <c r="G470" s="1">
        <v>2011</v>
      </c>
      <c r="I470" s="1">
        <v>2021</v>
      </c>
      <c r="J470" s="1" t="s">
        <v>48</v>
      </c>
      <c r="K470" s="1" t="s">
        <v>49</v>
      </c>
      <c r="L470" s="1" t="s">
        <v>115</v>
      </c>
      <c r="M470" s="1" t="s">
        <v>66</v>
      </c>
      <c r="N470" s="1" t="s">
        <v>51</v>
      </c>
      <c r="O470" s="1" t="s">
        <v>233</v>
      </c>
      <c r="P470" s="1">
        <v>200</v>
      </c>
      <c r="Q470" s="1" t="s">
        <v>294</v>
      </c>
      <c r="S470" s="1" t="s">
        <v>295</v>
      </c>
      <c r="T470" s="1" t="s">
        <v>88</v>
      </c>
      <c r="V470" s="1" t="s">
        <v>234</v>
      </c>
      <c r="Y470" s="1" t="s">
        <v>110</v>
      </c>
      <c r="Z470" s="1" t="s">
        <v>111</v>
      </c>
      <c r="AA470" s="1" t="s">
        <v>56</v>
      </c>
      <c r="AB470" s="3" t="s">
        <v>296</v>
      </c>
      <c r="AC470" s="2">
        <v>972</v>
      </c>
      <c r="AD470" s="2">
        <v>1098</v>
      </c>
      <c r="AE470" s="2">
        <v>106.363</v>
      </c>
      <c r="AF470" s="2">
        <f>Table1[[#This Row],[SE]]*SQRT(Table1[[#This Row],[N]])</f>
        <v>260.53507751164716</v>
      </c>
      <c r="AG470" s="2">
        <v>6</v>
      </c>
      <c r="AH470" s="2">
        <f>Table1[[#This Row],[SD]]/Table1[[#This Row],[mean]]</f>
        <v>0.26804020320128308</v>
      </c>
      <c r="AI470" s="2"/>
      <c r="AJ470" s="2"/>
      <c r="AK470" s="2"/>
      <c r="AL470" s="2"/>
      <c r="AM470" s="1" t="s">
        <v>236</v>
      </c>
      <c r="AN470" s="6" t="s">
        <v>237</v>
      </c>
      <c r="AO470" s="6" t="s">
        <v>238</v>
      </c>
    </row>
    <row r="471" spans="2:41" ht="75" x14ac:dyDescent="0.25">
      <c r="B471" s="8" t="s">
        <v>228</v>
      </c>
      <c r="C471" s="1" t="s">
        <v>229</v>
      </c>
      <c r="D471" s="1" t="s">
        <v>230</v>
      </c>
      <c r="E471" s="1" t="s">
        <v>231</v>
      </c>
      <c r="F471" s="5" t="s">
        <v>232</v>
      </c>
      <c r="G471" s="1">
        <v>2011</v>
      </c>
      <c r="I471" s="1">
        <v>2021</v>
      </c>
      <c r="J471" s="1" t="s">
        <v>48</v>
      </c>
      <c r="K471" s="1" t="s">
        <v>49</v>
      </c>
      <c r="L471" s="1" t="s">
        <v>115</v>
      </c>
      <c r="M471" s="1" t="s">
        <v>67</v>
      </c>
      <c r="N471" s="1" t="s">
        <v>51</v>
      </c>
      <c r="O471" s="1" t="s">
        <v>233</v>
      </c>
      <c r="P471" s="1">
        <v>200</v>
      </c>
      <c r="Q471" s="1" t="s">
        <v>294</v>
      </c>
      <c r="S471" s="1" t="s">
        <v>295</v>
      </c>
      <c r="T471" s="1" t="s">
        <v>88</v>
      </c>
      <c r="V471" s="1" t="s">
        <v>234</v>
      </c>
      <c r="Y471" s="1" t="s">
        <v>110</v>
      </c>
      <c r="Z471" s="1" t="s">
        <v>111</v>
      </c>
      <c r="AA471" s="1" t="s">
        <v>56</v>
      </c>
      <c r="AB471" s="3" t="s">
        <v>296</v>
      </c>
      <c r="AC471" s="2">
        <v>292</v>
      </c>
      <c r="AD471" s="2">
        <v>354</v>
      </c>
      <c r="AE471" s="2">
        <v>36.674999999999997</v>
      </c>
      <c r="AF471" s="2">
        <f>Table1[[#This Row],[SE]]*SQRT(Table1[[#This Row],[N]])</f>
        <v>121.63721418628428</v>
      </c>
      <c r="AG471" s="2">
        <v>11</v>
      </c>
      <c r="AH471" s="2">
        <f>Table1[[#This Row],[SD]]/Table1[[#This Row],[mean]]</f>
        <v>0.41656580200782289</v>
      </c>
      <c r="AI471" s="2"/>
      <c r="AJ471" s="2"/>
      <c r="AK471" s="2"/>
      <c r="AL471" s="2"/>
      <c r="AM471" s="1" t="s">
        <v>236</v>
      </c>
      <c r="AN471" s="6" t="s">
        <v>237</v>
      </c>
      <c r="AO471" s="6" t="s">
        <v>238</v>
      </c>
    </row>
    <row r="472" spans="2:41" ht="75" x14ac:dyDescent="0.25">
      <c r="B472" s="8" t="s">
        <v>228</v>
      </c>
      <c r="C472" s="1" t="s">
        <v>229</v>
      </c>
      <c r="D472" s="1" t="s">
        <v>230</v>
      </c>
      <c r="E472" s="1" t="s">
        <v>231</v>
      </c>
      <c r="F472" s="5" t="s">
        <v>232</v>
      </c>
      <c r="G472" s="1">
        <v>2011</v>
      </c>
      <c r="I472" s="1">
        <v>2021</v>
      </c>
      <c r="J472" s="1" t="s">
        <v>48</v>
      </c>
      <c r="K472" s="1" t="s">
        <v>49</v>
      </c>
      <c r="L472" s="1" t="s">
        <v>115</v>
      </c>
      <c r="M472" s="1" t="s">
        <v>68</v>
      </c>
      <c r="N472" s="1" t="s">
        <v>51</v>
      </c>
      <c r="O472" s="1" t="s">
        <v>233</v>
      </c>
      <c r="P472" s="1">
        <v>200</v>
      </c>
      <c r="Q472" s="1" t="s">
        <v>294</v>
      </c>
      <c r="S472" s="1" t="s">
        <v>295</v>
      </c>
      <c r="T472" s="1" t="s">
        <v>88</v>
      </c>
      <c r="V472" s="1" t="s">
        <v>234</v>
      </c>
      <c r="Y472" s="1" t="s">
        <v>110</v>
      </c>
      <c r="Z472" s="1" t="s">
        <v>111</v>
      </c>
      <c r="AA472" s="1" t="s">
        <v>56</v>
      </c>
      <c r="AB472" s="3" t="s">
        <v>296</v>
      </c>
      <c r="AC472" s="2">
        <v>406</v>
      </c>
      <c r="AD472" s="2">
        <v>395</v>
      </c>
      <c r="AE472" s="2">
        <v>25.094000000000001</v>
      </c>
      <c r="AF472" s="2">
        <f>Table1[[#This Row],[SE]]*SQRT(Table1[[#This Row],[N]])</f>
        <v>56.111889827379727</v>
      </c>
      <c r="AG472" s="2">
        <v>5</v>
      </c>
      <c r="AH472" s="2">
        <f>Table1[[#This Row],[SD]]/Table1[[#This Row],[mean]]</f>
        <v>0.13820662519059046</v>
      </c>
      <c r="AI472" s="2"/>
      <c r="AJ472" s="2"/>
      <c r="AK472" s="2"/>
      <c r="AL472" s="2"/>
      <c r="AM472" s="1" t="s">
        <v>236</v>
      </c>
      <c r="AN472" s="6" t="s">
        <v>237</v>
      </c>
      <c r="AO472" s="6" t="s">
        <v>238</v>
      </c>
    </row>
    <row r="473" spans="2:41" ht="75" x14ac:dyDescent="0.25">
      <c r="B473" s="8" t="s">
        <v>228</v>
      </c>
      <c r="C473" s="1" t="s">
        <v>229</v>
      </c>
      <c r="D473" s="1" t="s">
        <v>230</v>
      </c>
      <c r="E473" s="1" t="s">
        <v>231</v>
      </c>
      <c r="F473" s="5" t="s">
        <v>232</v>
      </c>
      <c r="G473" s="1">
        <v>2011</v>
      </c>
      <c r="I473" s="1">
        <v>2021</v>
      </c>
      <c r="J473" s="1" t="s">
        <v>48</v>
      </c>
      <c r="K473" s="1" t="s">
        <v>49</v>
      </c>
      <c r="L473" s="1" t="s">
        <v>115</v>
      </c>
      <c r="M473" s="1" t="s">
        <v>69</v>
      </c>
      <c r="N473" s="1" t="s">
        <v>51</v>
      </c>
      <c r="O473" s="1" t="s">
        <v>233</v>
      </c>
      <c r="P473" s="1">
        <v>200</v>
      </c>
      <c r="Q473" s="1" t="s">
        <v>294</v>
      </c>
      <c r="S473" s="1" t="s">
        <v>295</v>
      </c>
      <c r="T473" s="1" t="s">
        <v>88</v>
      </c>
      <c r="V473" s="1" t="s">
        <v>234</v>
      </c>
      <c r="Y473" s="1" t="s">
        <v>110</v>
      </c>
      <c r="Z473" s="1" t="s">
        <v>111</v>
      </c>
      <c r="AA473" s="1" t="s">
        <v>56</v>
      </c>
      <c r="AB473" s="3" t="s">
        <v>296</v>
      </c>
      <c r="AC473" s="2">
        <v>728</v>
      </c>
      <c r="AD473" s="2">
        <v>701</v>
      </c>
      <c r="AE473" s="2">
        <v>43.351999999999997</v>
      </c>
      <c r="AF473" s="2">
        <f>Table1[[#This Row],[SE]]*SQRT(Table1[[#This Row],[N]])</f>
        <v>114.69861083727213</v>
      </c>
      <c r="AG473" s="2">
        <v>7</v>
      </c>
      <c r="AH473" s="2">
        <f>Table1[[#This Row],[SD]]/Table1[[#This Row],[mean]]</f>
        <v>0.15755303686438479</v>
      </c>
      <c r="AI473" s="2"/>
      <c r="AJ473" s="2"/>
      <c r="AK473" s="2"/>
      <c r="AL473" s="2"/>
      <c r="AM473" s="1" t="s">
        <v>236</v>
      </c>
      <c r="AN473" s="6" t="s">
        <v>237</v>
      </c>
      <c r="AO473" s="6" t="s">
        <v>238</v>
      </c>
    </row>
    <row r="474" spans="2:41" ht="75" x14ac:dyDescent="0.25">
      <c r="B474" s="8" t="s">
        <v>228</v>
      </c>
      <c r="C474" s="1" t="s">
        <v>229</v>
      </c>
      <c r="D474" s="1" t="s">
        <v>230</v>
      </c>
      <c r="E474" s="1" t="s">
        <v>231</v>
      </c>
      <c r="F474" s="5" t="s">
        <v>232</v>
      </c>
      <c r="G474" s="1">
        <v>2011</v>
      </c>
      <c r="I474" s="1">
        <v>2021</v>
      </c>
      <c r="J474" s="1" t="s">
        <v>48</v>
      </c>
      <c r="K474" s="1" t="s">
        <v>49</v>
      </c>
      <c r="L474" s="1" t="s">
        <v>115</v>
      </c>
      <c r="M474" s="1" t="s">
        <v>70</v>
      </c>
      <c r="N474" s="1" t="s">
        <v>51</v>
      </c>
      <c r="O474" s="1" t="s">
        <v>233</v>
      </c>
      <c r="P474" s="1">
        <v>200</v>
      </c>
      <c r="Q474" s="1" t="s">
        <v>294</v>
      </c>
      <c r="S474" s="1" t="s">
        <v>295</v>
      </c>
      <c r="T474" s="1" t="s">
        <v>88</v>
      </c>
      <c r="V474" s="1" t="s">
        <v>234</v>
      </c>
      <c r="Y474" s="1" t="s">
        <v>110</v>
      </c>
      <c r="Z474" s="1" t="s">
        <v>111</v>
      </c>
      <c r="AA474" s="1" t="s">
        <v>56</v>
      </c>
      <c r="AB474" s="3" t="s">
        <v>296</v>
      </c>
      <c r="AC474" s="2">
        <v>604</v>
      </c>
      <c r="AD474" s="2">
        <v>611</v>
      </c>
      <c r="AE474" s="2">
        <v>24.465</v>
      </c>
      <c r="AF474" s="2">
        <f>Table1[[#This Row],[SE]]*SQRT(Table1[[#This Row],[N]])</f>
        <v>100.87177913073607</v>
      </c>
      <c r="AG474" s="2">
        <v>17</v>
      </c>
      <c r="AH474" s="2">
        <f>Table1[[#This Row],[SD]]/Table1[[#This Row],[mean]]</f>
        <v>0.167006256838967</v>
      </c>
      <c r="AI474" s="2"/>
      <c r="AJ474" s="2"/>
      <c r="AK474" s="2"/>
      <c r="AL474" s="2"/>
      <c r="AM474" s="1" t="s">
        <v>236</v>
      </c>
      <c r="AN474" s="6" t="s">
        <v>237</v>
      </c>
      <c r="AO474" s="6" t="s">
        <v>238</v>
      </c>
    </row>
    <row r="475" spans="2:41" ht="75" x14ac:dyDescent="0.25">
      <c r="B475" s="8" t="s">
        <v>228</v>
      </c>
      <c r="C475" s="1" t="s">
        <v>229</v>
      </c>
      <c r="D475" s="1" t="s">
        <v>230</v>
      </c>
      <c r="E475" s="1" t="s">
        <v>231</v>
      </c>
      <c r="F475" s="5" t="s">
        <v>232</v>
      </c>
      <c r="G475" s="1">
        <v>2011</v>
      </c>
      <c r="I475" s="1">
        <v>2021</v>
      </c>
      <c r="J475" s="1" t="s">
        <v>48</v>
      </c>
      <c r="K475" s="1" t="s">
        <v>49</v>
      </c>
      <c r="L475" s="1" t="s">
        <v>115</v>
      </c>
      <c r="M475" s="1" t="s">
        <v>71</v>
      </c>
      <c r="N475" s="1" t="s">
        <v>51</v>
      </c>
      <c r="O475" s="1" t="s">
        <v>233</v>
      </c>
      <c r="P475" s="1">
        <v>200</v>
      </c>
      <c r="Q475" s="1" t="s">
        <v>294</v>
      </c>
      <c r="S475" s="1" t="s">
        <v>295</v>
      </c>
      <c r="T475" s="1" t="s">
        <v>88</v>
      </c>
      <c r="V475" s="1" t="s">
        <v>234</v>
      </c>
      <c r="Y475" s="1" t="s">
        <v>110</v>
      </c>
      <c r="Z475" s="1" t="s">
        <v>111</v>
      </c>
      <c r="AA475" s="1" t="s">
        <v>56</v>
      </c>
      <c r="AB475" s="3" t="s">
        <v>296</v>
      </c>
      <c r="AC475" s="2">
        <v>435</v>
      </c>
      <c r="AD475" s="2">
        <v>409</v>
      </c>
      <c r="AE475" s="2">
        <v>35.704999999999998</v>
      </c>
      <c r="AF475" s="2">
        <f>Table1[[#This Row],[SE]]*SQRT(Table1[[#This Row],[N]])</f>
        <v>100.98899048906272</v>
      </c>
      <c r="AG475" s="2">
        <v>8</v>
      </c>
      <c r="AH475" s="2">
        <f>Table1[[#This Row],[SD]]/Table1[[#This Row],[mean]]</f>
        <v>0.23215859882543152</v>
      </c>
      <c r="AI475" s="2"/>
      <c r="AJ475" s="2"/>
      <c r="AK475" s="2"/>
      <c r="AL475" s="2"/>
      <c r="AM475" s="1" t="s">
        <v>236</v>
      </c>
      <c r="AN475" s="6" t="s">
        <v>237</v>
      </c>
      <c r="AO475" s="6" t="s">
        <v>238</v>
      </c>
    </row>
    <row r="476" spans="2:41" ht="75" x14ac:dyDescent="0.25">
      <c r="B476" s="8" t="s">
        <v>228</v>
      </c>
      <c r="C476" s="1" t="s">
        <v>229</v>
      </c>
      <c r="D476" s="1" t="s">
        <v>230</v>
      </c>
      <c r="E476" s="1" t="s">
        <v>231</v>
      </c>
      <c r="F476" s="5" t="s">
        <v>232</v>
      </c>
      <c r="G476" s="1">
        <v>2011</v>
      </c>
      <c r="I476" s="1">
        <v>2021</v>
      </c>
      <c r="J476" s="1" t="s">
        <v>48</v>
      </c>
      <c r="K476" s="1" t="s">
        <v>49</v>
      </c>
      <c r="L476" s="1" t="s">
        <v>115</v>
      </c>
      <c r="M476" s="1" t="s">
        <v>72</v>
      </c>
      <c r="N476" s="1" t="s">
        <v>51</v>
      </c>
      <c r="O476" s="1" t="s">
        <v>233</v>
      </c>
      <c r="P476" s="1">
        <v>200</v>
      </c>
      <c r="Q476" s="1" t="s">
        <v>294</v>
      </c>
      <c r="S476" s="1" t="s">
        <v>295</v>
      </c>
      <c r="T476" s="1" t="s">
        <v>88</v>
      </c>
      <c r="V476" s="1" t="s">
        <v>234</v>
      </c>
      <c r="Y476" s="1" t="s">
        <v>110</v>
      </c>
      <c r="Z476" s="1" t="s">
        <v>111</v>
      </c>
      <c r="AA476" s="1" t="s">
        <v>56</v>
      </c>
      <c r="AB476" s="3" t="s">
        <v>296</v>
      </c>
      <c r="AC476" s="2">
        <v>603</v>
      </c>
      <c r="AD476" s="2">
        <v>624</v>
      </c>
      <c r="AE476" s="2">
        <v>41.167000000000002</v>
      </c>
      <c r="AF476" s="2">
        <f>Table1[[#This Row],[SE]]*SQRT(Table1[[#This Row],[N]])</f>
        <v>142.60667119037595</v>
      </c>
      <c r="AG476" s="2">
        <v>12</v>
      </c>
      <c r="AH476" s="2">
        <f>Table1[[#This Row],[SD]]/Table1[[#This Row],[mean]]</f>
        <v>0.23649530877342612</v>
      </c>
      <c r="AI476" s="2"/>
      <c r="AJ476" s="2"/>
      <c r="AK476" s="2"/>
      <c r="AL476" s="2"/>
      <c r="AM476" s="1" t="s">
        <v>236</v>
      </c>
      <c r="AN476" s="6" t="s">
        <v>237</v>
      </c>
      <c r="AO476" s="6" t="s">
        <v>238</v>
      </c>
    </row>
    <row r="477" spans="2:41" ht="75" x14ac:dyDescent="0.25">
      <c r="B477" s="8" t="s">
        <v>228</v>
      </c>
      <c r="C477" s="1" t="s">
        <v>229</v>
      </c>
      <c r="D477" s="1" t="s">
        <v>230</v>
      </c>
      <c r="E477" s="1" t="s">
        <v>231</v>
      </c>
      <c r="F477" s="5" t="s">
        <v>232</v>
      </c>
      <c r="G477" s="1">
        <v>2011</v>
      </c>
      <c r="I477" s="1">
        <v>2021</v>
      </c>
      <c r="J477" s="1" t="s">
        <v>48</v>
      </c>
      <c r="K477" s="1" t="s">
        <v>49</v>
      </c>
      <c r="L477" s="1" t="s">
        <v>115</v>
      </c>
      <c r="M477" s="1" t="s">
        <v>73</v>
      </c>
      <c r="N477" s="1" t="s">
        <v>51</v>
      </c>
      <c r="O477" s="1" t="s">
        <v>233</v>
      </c>
      <c r="P477" s="1">
        <v>200</v>
      </c>
      <c r="Q477" s="1" t="s">
        <v>294</v>
      </c>
      <c r="S477" s="1" t="s">
        <v>295</v>
      </c>
      <c r="T477" s="1" t="s">
        <v>88</v>
      </c>
      <c r="V477" s="1" t="s">
        <v>234</v>
      </c>
      <c r="Y477" s="1" t="s">
        <v>110</v>
      </c>
      <c r="Z477" s="1" t="s">
        <v>111</v>
      </c>
      <c r="AA477" s="1" t="s">
        <v>56</v>
      </c>
      <c r="AB477" s="3" t="s">
        <v>296</v>
      </c>
      <c r="AC477" s="2">
        <v>615</v>
      </c>
      <c r="AD477" s="2">
        <v>562</v>
      </c>
      <c r="AE477" s="2">
        <v>61.767000000000003</v>
      </c>
      <c r="AF477" s="2">
        <f>Table1[[#This Row],[SE]]*SQRT(Table1[[#This Row],[N]])</f>
        <v>138.11521076622952</v>
      </c>
      <c r="AG477" s="2">
        <v>5</v>
      </c>
      <c r="AH477" s="2">
        <f>Table1[[#This Row],[SD]]/Table1[[#This Row],[mean]]</f>
        <v>0.22457757848167403</v>
      </c>
      <c r="AI477" s="2"/>
      <c r="AJ477" s="2"/>
      <c r="AK477" s="2"/>
      <c r="AL477" s="2"/>
      <c r="AM477" s="1" t="s">
        <v>236</v>
      </c>
      <c r="AN477" s="6" t="s">
        <v>237</v>
      </c>
      <c r="AO477" s="6" t="s">
        <v>238</v>
      </c>
    </row>
    <row r="478" spans="2:41" ht="75" x14ac:dyDescent="0.25">
      <c r="B478" s="8" t="s">
        <v>228</v>
      </c>
      <c r="C478" s="1" t="s">
        <v>229</v>
      </c>
      <c r="D478" s="1" t="s">
        <v>230</v>
      </c>
      <c r="E478" s="1" t="s">
        <v>231</v>
      </c>
      <c r="F478" s="5" t="s">
        <v>232</v>
      </c>
      <c r="G478" s="1">
        <v>2011</v>
      </c>
      <c r="I478" s="1">
        <v>2021</v>
      </c>
      <c r="J478" s="1" t="s">
        <v>48</v>
      </c>
      <c r="K478" s="1" t="s">
        <v>49</v>
      </c>
      <c r="L478" s="1" t="s">
        <v>115</v>
      </c>
      <c r="M478" s="1" t="s">
        <v>75</v>
      </c>
      <c r="N478" s="1" t="s">
        <v>51</v>
      </c>
      <c r="O478" s="1" t="s">
        <v>233</v>
      </c>
      <c r="P478" s="1">
        <v>200</v>
      </c>
      <c r="Q478" s="1" t="s">
        <v>294</v>
      </c>
      <c r="S478" s="1" t="s">
        <v>295</v>
      </c>
      <c r="T478" s="1" t="s">
        <v>88</v>
      </c>
      <c r="V478" s="1" t="s">
        <v>234</v>
      </c>
      <c r="Y478" s="1" t="s">
        <v>110</v>
      </c>
      <c r="Z478" s="1" t="s">
        <v>111</v>
      </c>
      <c r="AA478" s="1" t="s">
        <v>56</v>
      </c>
      <c r="AB478" s="3" t="s">
        <v>296</v>
      </c>
      <c r="AC478" s="2">
        <v>541</v>
      </c>
      <c r="AD478" s="2">
        <v>502</v>
      </c>
      <c r="AE478" s="2">
        <v>36.253999999999998</v>
      </c>
      <c r="AF478" s="2">
        <f>Table1[[#This Row],[SE]]*SQRT(Table1[[#This Row],[N]])</f>
        <v>140.41113823340368</v>
      </c>
      <c r="AG478" s="2">
        <v>15</v>
      </c>
      <c r="AH478" s="2">
        <f>Table1[[#This Row],[SD]]/Table1[[#This Row],[mean]]</f>
        <v>0.2595399967345724</v>
      </c>
      <c r="AI478" s="2"/>
      <c r="AJ478" s="2"/>
      <c r="AK478" s="2"/>
      <c r="AL478" s="2"/>
      <c r="AM478" s="1" t="s">
        <v>236</v>
      </c>
      <c r="AN478" s="6" t="s">
        <v>237</v>
      </c>
      <c r="AO478" s="6" t="s">
        <v>238</v>
      </c>
    </row>
    <row r="479" spans="2:41" ht="75" x14ac:dyDescent="0.25">
      <c r="B479" s="8" t="s">
        <v>228</v>
      </c>
      <c r="C479" s="1" t="s">
        <v>229</v>
      </c>
      <c r="D479" s="1" t="s">
        <v>230</v>
      </c>
      <c r="E479" s="1" t="s">
        <v>231</v>
      </c>
      <c r="F479" s="5" t="s">
        <v>232</v>
      </c>
      <c r="G479" s="1">
        <v>2011</v>
      </c>
      <c r="I479" s="1">
        <v>2021</v>
      </c>
      <c r="J479" s="1" t="s">
        <v>48</v>
      </c>
      <c r="K479" s="1" t="s">
        <v>49</v>
      </c>
      <c r="L479" s="1" t="s">
        <v>115</v>
      </c>
      <c r="M479" s="1" t="s">
        <v>76</v>
      </c>
      <c r="N479" s="1" t="s">
        <v>51</v>
      </c>
      <c r="O479" s="1" t="s">
        <v>233</v>
      </c>
      <c r="P479" s="1">
        <v>200</v>
      </c>
      <c r="Q479" s="1" t="s">
        <v>294</v>
      </c>
      <c r="S479" s="1" t="s">
        <v>295</v>
      </c>
      <c r="T479" s="1" t="s">
        <v>88</v>
      </c>
      <c r="V479" s="1" t="s">
        <v>234</v>
      </c>
      <c r="Y479" s="1" t="s">
        <v>110</v>
      </c>
      <c r="Z479" s="1" t="s">
        <v>111</v>
      </c>
      <c r="AA479" s="1" t="s">
        <v>56</v>
      </c>
      <c r="AB479" s="3" t="s">
        <v>296</v>
      </c>
      <c r="AC479" s="2">
        <v>574</v>
      </c>
      <c r="AD479" s="2">
        <v>662</v>
      </c>
      <c r="AE479" s="2">
        <v>56.015999999999998</v>
      </c>
      <c r="AF479" s="2">
        <f>Table1[[#This Row],[SE]]*SQRT(Table1[[#This Row],[N]])</f>
        <v>209.5926801775291</v>
      </c>
      <c r="AG479" s="2">
        <v>14</v>
      </c>
      <c r="AH479" s="2">
        <f>Table1[[#This Row],[SD]]/Table1[[#This Row],[mean]]</f>
        <v>0.36514404212113083</v>
      </c>
      <c r="AI479" s="2"/>
      <c r="AJ479" s="2"/>
      <c r="AK479" s="2"/>
      <c r="AL479" s="2"/>
      <c r="AM479" s="1" t="s">
        <v>236</v>
      </c>
      <c r="AN479" s="6" t="s">
        <v>237</v>
      </c>
      <c r="AO479" s="6" t="s">
        <v>238</v>
      </c>
    </row>
    <row r="480" spans="2:41" ht="75" x14ac:dyDescent="0.25">
      <c r="B480" s="8" t="s">
        <v>228</v>
      </c>
      <c r="C480" s="1" t="s">
        <v>229</v>
      </c>
      <c r="D480" s="1" t="s">
        <v>230</v>
      </c>
      <c r="E480" s="1" t="s">
        <v>231</v>
      </c>
      <c r="F480" s="5" t="s">
        <v>232</v>
      </c>
      <c r="G480" s="1">
        <v>2011</v>
      </c>
      <c r="I480" s="1">
        <v>2021</v>
      </c>
      <c r="J480" s="1" t="s">
        <v>48</v>
      </c>
      <c r="K480" s="1" t="s">
        <v>49</v>
      </c>
      <c r="L480" s="1" t="s">
        <v>115</v>
      </c>
      <c r="M480" s="1" t="s">
        <v>77</v>
      </c>
      <c r="N480" s="1" t="s">
        <v>51</v>
      </c>
      <c r="O480" s="1" t="s">
        <v>233</v>
      </c>
      <c r="P480" s="1">
        <v>200</v>
      </c>
      <c r="Q480" s="1" t="s">
        <v>294</v>
      </c>
      <c r="S480" s="1" t="s">
        <v>295</v>
      </c>
      <c r="T480" s="1" t="s">
        <v>88</v>
      </c>
      <c r="V480" s="1" t="s">
        <v>234</v>
      </c>
      <c r="Y480" s="1" t="s">
        <v>110</v>
      </c>
      <c r="Z480" s="1" t="s">
        <v>111</v>
      </c>
      <c r="AA480" s="1" t="s">
        <v>56</v>
      </c>
      <c r="AB480" s="3" t="s">
        <v>296</v>
      </c>
      <c r="AC480" s="2">
        <v>660</v>
      </c>
      <c r="AD480" s="2">
        <v>675</v>
      </c>
      <c r="AE480" s="2">
        <v>43.685000000000002</v>
      </c>
      <c r="AF480" s="2">
        <f>Table1[[#This Row],[SE]]*SQRT(Table1[[#This Row],[N]])</f>
        <v>151.32927905729281</v>
      </c>
      <c r="AG480" s="2">
        <v>12</v>
      </c>
      <c r="AH480" s="2">
        <f>Table1[[#This Row],[SD]]/Table1[[#This Row],[mean]]</f>
        <v>0.22928678645044365</v>
      </c>
      <c r="AI480" s="2"/>
      <c r="AJ480" s="2"/>
      <c r="AK480" s="2"/>
      <c r="AL480" s="2"/>
      <c r="AM480" s="1" t="s">
        <v>236</v>
      </c>
      <c r="AN480" s="6" t="s">
        <v>237</v>
      </c>
      <c r="AO480" s="6" t="s">
        <v>238</v>
      </c>
    </row>
    <row r="481" spans="2:41" ht="75" x14ac:dyDescent="0.25">
      <c r="B481" s="8" t="s">
        <v>228</v>
      </c>
      <c r="C481" s="1" t="s">
        <v>229</v>
      </c>
      <c r="D481" s="1" t="s">
        <v>230</v>
      </c>
      <c r="E481" s="1" t="s">
        <v>231</v>
      </c>
      <c r="F481" s="5" t="s">
        <v>232</v>
      </c>
      <c r="G481" s="1">
        <v>2011</v>
      </c>
      <c r="I481" s="1">
        <v>2021</v>
      </c>
      <c r="J481" s="1" t="s">
        <v>48</v>
      </c>
      <c r="K481" s="1" t="s">
        <v>49</v>
      </c>
      <c r="L481" s="1" t="s">
        <v>115</v>
      </c>
      <c r="M481" s="1" t="s">
        <v>78</v>
      </c>
      <c r="N481" s="1" t="s">
        <v>51</v>
      </c>
      <c r="O481" s="1" t="s">
        <v>233</v>
      </c>
      <c r="P481" s="1">
        <v>200</v>
      </c>
      <c r="Q481" s="1" t="s">
        <v>294</v>
      </c>
      <c r="S481" s="1" t="s">
        <v>295</v>
      </c>
      <c r="T481" s="1" t="s">
        <v>88</v>
      </c>
      <c r="V481" s="1" t="s">
        <v>234</v>
      </c>
      <c r="Y481" s="1" t="s">
        <v>110</v>
      </c>
      <c r="Z481" s="1" t="s">
        <v>111</v>
      </c>
      <c r="AA481" s="1" t="s">
        <v>56</v>
      </c>
      <c r="AB481" s="3" t="s">
        <v>296</v>
      </c>
      <c r="AC481" s="2">
        <v>697</v>
      </c>
      <c r="AD481" s="2">
        <v>707</v>
      </c>
      <c r="AE481" s="2">
        <v>32.417000000000002</v>
      </c>
      <c r="AF481" s="2">
        <f>Table1[[#This Row],[SE]]*SQRT(Table1[[#This Row],[N]])</f>
        <v>129.66800000000001</v>
      </c>
      <c r="AG481" s="2">
        <v>16</v>
      </c>
      <c r="AH481" s="2">
        <f>Table1[[#This Row],[SD]]/Table1[[#This Row],[mean]]</f>
        <v>0.18603730272596844</v>
      </c>
      <c r="AI481" s="2"/>
      <c r="AJ481" s="2"/>
      <c r="AK481" s="2"/>
      <c r="AL481" s="2"/>
      <c r="AM481" s="1" t="s">
        <v>236</v>
      </c>
      <c r="AN481" s="6" t="s">
        <v>237</v>
      </c>
      <c r="AO481" s="6" t="s">
        <v>238</v>
      </c>
    </row>
    <row r="482" spans="2:41" ht="75" x14ac:dyDescent="0.25">
      <c r="B482" s="8" t="s">
        <v>228</v>
      </c>
      <c r="C482" s="1" t="s">
        <v>229</v>
      </c>
      <c r="D482" s="1" t="s">
        <v>230</v>
      </c>
      <c r="E482" s="1" t="s">
        <v>231</v>
      </c>
      <c r="F482" s="5" t="s">
        <v>232</v>
      </c>
      <c r="G482" s="1">
        <v>2011</v>
      </c>
      <c r="I482" s="1">
        <v>2021</v>
      </c>
      <c r="J482" s="1" t="s">
        <v>48</v>
      </c>
      <c r="K482" s="1" t="s">
        <v>49</v>
      </c>
      <c r="L482" s="1" t="s">
        <v>115</v>
      </c>
      <c r="M482" s="1" t="s">
        <v>80</v>
      </c>
      <c r="N482" s="1" t="s">
        <v>51</v>
      </c>
      <c r="O482" s="1" t="s">
        <v>233</v>
      </c>
      <c r="P482" s="1">
        <v>200</v>
      </c>
      <c r="Q482" s="1" t="s">
        <v>294</v>
      </c>
      <c r="S482" s="1" t="s">
        <v>295</v>
      </c>
      <c r="T482" s="1" t="s">
        <v>88</v>
      </c>
      <c r="V482" s="1" t="s">
        <v>234</v>
      </c>
      <c r="Y482" s="1" t="s">
        <v>110</v>
      </c>
      <c r="Z482" s="1" t="s">
        <v>111</v>
      </c>
      <c r="AA482" s="1" t="s">
        <v>56</v>
      </c>
      <c r="AB482" s="3" t="s">
        <v>296</v>
      </c>
      <c r="AC482" s="2">
        <v>590</v>
      </c>
      <c r="AD482" s="2">
        <v>576</v>
      </c>
      <c r="AE482" s="2">
        <v>32.935000000000002</v>
      </c>
      <c r="AF482" s="2">
        <f>Table1[[#This Row],[SE]]*SQRT(Table1[[#This Row],[N]])</f>
        <v>73.644898838955584</v>
      </c>
      <c r="AG482" s="2">
        <v>5</v>
      </c>
      <c r="AH482" s="2">
        <f>Table1[[#This Row],[SD]]/Table1[[#This Row],[mean]]</f>
        <v>0.12482186243890776</v>
      </c>
      <c r="AI482" s="2"/>
      <c r="AJ482" s="2"/>
      <c r="AK482" s="2"/>
      <c r="AL482" s="2"/>
      <c r="AM482" s="1" t="s">
        <v>236</v>
      </c>
      <c r="AN482" s="6" t="s">
        <v>237</v>
      </c>
      <c r="AO482" s="6" t="s">
        <v>238</v>
      </c>
    </row>
    <row r="483" spans="2:41" ht="75" x14ac:dyDescent="0.25">
      <c r="B483" s="8" t="s">
        <v>228</v>
      </c>
      <c r="C483" s="1" t="s">
        <v>229</v>
      </c>
      <c r="D483" s="1" t="s">
        <v>230</v>
      </c>
      <c r="E483" s="1" t="s">
        <v>231</v>
      </c>
      <c r="F483" s="5" t="s">
        <v>232</v>
      </c>
      <c r="G483" s="1">
        <v>2011</v>
      </c>
      <c r="I483" s="1">
        <v>2021</v>
      </c>
      <c r="J483" s="1" t="s">
        <v>48</v>
      </c>
      <c r="K483" s="1" t="s">
        <v>49</v>
      </c>
      <c r="L483" s="1" t="s">
        <v>115</v>
      </c>
      <c r="M483" s="1" t="s">
        <v>81</v>
      </c>
      <c r="N483" s="1" t="s">
        <v>51</v>
      </c>
      <c r="O483" s="1" t="s">
        <v>233</v>
      </c>
      <c r="P483" s="1">
        <v>200</v>
      </c>
      <c r="Q483" s="1" t="s">
        <v>294</v>
      </c>
      <c r="S483" s="1" t="s">
        <v>295</v>
      </c>
      <c r="T483" s="1" t="s">
        <v>88</v>
      </c>
      <c r="V483" s="1" t="s">
        <v>234</v>
      </c>
      <c r="Y483" s="1" t="s">
        <v>110</v>
      </c>
      <c r="Z483" s="1" t="s">
        <v>111</v>
      </c>
      <c r="AA483" s="1" t="s">
        <v>56</v>
      </c>
      <c r="AB483" s="3" t="s">
        <v>296</v>
      </c>
      <c r="AC483" s="2">
        <v>612</v>
      </c>
      <c r="AD483" s="2">
        <v>640</v>
      </c>
      <c r="AE483" s="2">
        <v>23.3</v>
      </c>
      <c r="AF483" s="2">
        <f>Table1[[#This Row],[SE]]*SQRT(Table1[[#This Row],[N]])</f>
        <v>101.5623453844977</v>
      </c>
      <c r="AG483" s="2">
        <v>19</v>
      </c>
      <c r="AH483" s="2">
        <f>Table1[[#This Row],[SD]]/Table1[[#This Row],[mean]]</f>
        <v>0.16595154474591128</v>
      </c>
      <c r="AI483" s="2"/>
      <c r="AJ483" s="2"/>
      <c r="AK483" s="2"/>
      <c r="AL483" s="2"/>
      <c r="AM483" s="1" t="s">
        <v>236</v>
      </c>
      <c r="AN483" s="6" t="s">
        <v>237</v>
      </c>
      <c r="AO483" s="6" t="s">
        <v>238</v>
      </c>
    </row>
    <row r="484" spans="2:41" ht="75" x14ac:dyDescent="0.25">
      <c r="B484" s="8" t="s">
        <v>228</v>
      </c>
      <c r="C484" s="1" t="s">
        <v>229</v>
      </c>
      <c r="D484" s="1" t="s">
        <v>230</v>
      </c>
      <c r="E484" s="1" t="s">
        <v>231</v>
      </c>
      <c r="F484" s="5" t="s">
        <v>232</v>
      </c>
      <c r="G484" s="1">
        <v>2011</v>
      </c>
      <c r="I484" s="1">
        <v>2021</v>
      </c>
      <c r="J484" s="1" t="s">
        <v>48</v>
      </c>
      <c r="K484" s="1" t="s">
        <v>49</v>
      </c>
      <c r="L484" s="1" t="s">
        <v>115</v>
      </c>
      <c r="M484" s="1" t="s">
        <v>98</v>
      </c>
      <c r="N484" s="1" t="s">
        <v>51</v>
      </c>
      <c r="O484" s="1" t="s">
        <v>233</v>
      </c>
      <c r="P484" s="1">
        <v>200</v>
      </c>
      <c r="Q484" s="1" t="s">
        <v>294</v>
      </c>
      <c r="S484" s="1" t="s">
        <v>295</v>
      </c>
      <c r="T484" s="1" t="s">
        <v>88</v>
      </c>
      <c r="V484" s="1" t="s">
        <v>234</v>
      </c>
      <c r="Y484" s="1" t="s">
        <v>110</v>
      </c>
      <c r="Z484" s="1" t="s">
        <v>111</v>
      </c>
      <c r="AA484" s="1" t="s">
        <v>56</v>
      </c>
      <c r="AB484" s="3" t="s">
        <v>296</v>
      </c>
      <c r="AC484" s="2">
        <v>579</v>
      </c>
      <c r="AD484" s="2">
        <v>530</v>
      </c>
      <c r="AE484" s="2">
        <v>66.647000000000006</v>
      </c>
      <c r="AF484" s="2">
        <f>Table1[[#This Row],[SE]]*SQRT(Table1[[#This Row],[N]])</f>
        <v>163.25114288727048</v>
      </c>
      <c r="AG484" s="2">
        <v>6</v>
      </c>
      <c r="AH484" s="2">
        <f>Table1[[#This Row],[SD]]/Table1[[#This Row],[mean]]</f>
        <v>0.28195361465849822</v>
      </c>
      <c r="AI484" s="2"/>
      <c r="AJ484" s="2"/>
      <c r="AK484" s="2"/>
      <c r="AL484" s="2"/>
      <c r="AM484" s="1" t="s">
        <v>236</v>
      </c>
      <c r="AN484" s="6" t="s">
        <v>237</v>
      </c>
      <c r="AO484" s="6" t="s">
        <v>238</v>
      </c>
    </row>
    <row r="485" spans="2:41" ht="75" x14ac:dyDescent="0.25">
      <c r="B485" s="8" t="s">
        <v>228</v>
      </c>
      <c r="C485" s="1" t="s">
        <v>229</v>
      </c>
      <c r="D485" s="1" t="s">
        <v>230</v>
      </c>
      <c r="E485" s="1" t="s">
        <v>231</v>
      </c>
      <c r="F485" s="5" t="s">
        <v>232</v>
      </c>
      <c r="G485" s="1">
        <v>2011</v>
      </c>
      <c r="I485" s="1">
        <v>2021</v>
      </c>
      <c r="J485" s="1" t="s">
        <v>48</v>
      </c>
      <c r="K485" s="1" t="s">
        <v>49</v>
      </c>
      <c r="L485" s="1" t="s">
        <v>115</v>
      </c>
      <c r="M485" s="1" t="s">
        <v>100</v>
      </c>
      <c r="N485" s="1" t="s">
        <v>51</v>
      </c>
      <c r="O485" s="1" t="s">
        <v>233</v>
      </c>
      <c r="P485" s="1">
        <v>200</v>
      </c>
      <c r="Q485" s="1" t="s">
        <v>294</v>
      </c>
      <c r="S485" s="1" t="s">
        <v>295</v>
      </c>
      <c r="T485" s="1" t="s">
        <v>88</v>
      </c>
      <c r="V485" s="1" t="s">
        <v>234</v>
      </c>
      <c r="Y485" s="1" t="s">
        <v>110</v>
      </c>
      <c r="Z485" s="1" t="s">
        <v>111</v>
      </c>
      <c r="AA485" s="1" t="s">
        <v>56</v>
      </c>
      <c r="AB485" s="3" t="s">
        <v>296</v>
      </c>
      <c r="AC485" s="2">
        <v>577</v>
      </c>
      <c r="AD485" s="2">
        <v>554</v>
      </c>
      <c r="AE485" s="2">
        <v>57.137999999999998</v>
      </c>
      <c r="AF485" s="2">
        <f>Table1[[#This Row],[SE]]*SQRT(Table1[[#This Row],[N]])</f>
        <v>98.965919042870496</v>
      </c>
      <c r="AG485" s="2">
        <v>3</v>
      </c>
      <c r="AH485" s="2">
        <f>Table1[[#This Row],[SD]]/Table1[[#This Row],[mean]]</f>
        <v>0.1715180572666733</v>
      </c>
      <c r="AI485" s="2"/>
      <c r="AJ485" s="2"/>
      <c r="AK485" s="2"/>
      <c r="AL485" s="2"/>
      <c r="AM485" s="1" t="s">
        <v>236</v>
      </c>
      <c r="AN485" s="6" t="s">
        <v>237</v>
      </c>
      <c r="AO485" s="6" t="s">
        <v>238</v>
      </c>
    </row>
    <row r="486" spans="2:41" ht="75" x14ac:dyDescent="0.25">
      <c r="B486" s="8" t="s">
        <v>228</v>
      </c>
      <c r="C486" s="1" t="s">
        <v>229</v>
      </c>
      <c r="D486" s="1" t="s">
        <v>230</v>
      </c>
      <c r="E486" s="1" t="s">
        <v>231</v>
      </c>
      <c r="F486" s="5" t="s">
        <v>232</v>
      </c>
      <c r="G486" s="1">
        <v>2011</v>
      </c>
      <c r="I486" s="1">
        <v>2021</v>
      </c>
      <c r="J486" s="1" t="s">
        <v>48</v>
      </c>
      <c r="K486" s="1" t="s">
        <v>49</v>
      </c>
      <c r="L486" s="1" t="s">
        <v>115</v>
      </c>
      <c r="M486" s="1" t="s">
        <v>101</v>
      </c>
      <c r="N486" s="1" t="s">
        <v>51</v>
      </c>
      <c r="O486" s="1" t="s">
        <v>233</v>
      </c>
      <c r="P486" s="1">
        <v>200</v>
      </c>
      <c r="Q486" s="1" t="s">
        <v>294</v>
      </c>
      <c r="S486" s="1" t="s">
        <v>295</v>
      </c>
      <c r="T486" s="1" t="s">
        <v>88</v>
      </c>
      <c r="V486" s="1" t="s">
        <v>234</v>
      </c>
      <c r="Y486" s="1" t="s">
        <v>110</v>
      </c>
      <c r="Z486" s="1" t="s">
        <v>111</v>
      </c>
      <c r="AA486" s="1" t="s">
        <v>56</v>
      </c>
      <c r="AB486" s="3" t="s">
        <v>296</v>
      </c>
      <c r="AC486" s="2">
        <v>397</v>
      </c>
      <c r="AD486" s="2">
        <v>447</v>
      </c>
      <c r="AE486" s="2">
        <v>44.402999999999999</v>
      </c>
      <c r="AF486" s="2">
        <f>Table1[[#This Row],[SE]]*SQRT(Table1[[#This Row],[N]])</f>
        <v>147.26809056615082</v>
      </c>
      <c r="AG486" s="2">
        <v>11</v>
      </c>
      <c r="AH486" s="2">
        <f>Table1[[#This Row],[SD]]/Table1[[#This Row],[mean]]</f>
        <v>0.370952369184259</v>
      </c>
      <c r="AI486" s="2"/>
      <c r="AJ486" s="2"/>
      <c r="AK486" s="2"/>
      <c r="AL486" s="2"/>
      <c r="AM486" s="1" t="s">
        <v>236</v>
      </c>
      <c r="AN486" s="6" t="s">
        <v>237</v>
      </c>
      <c r="AO486" s="6" t="s">
        <v>238</v>
      </c>
    </row>
    <row r="487" spans="2:41" ht="75" x14ac:dyDescent="0.25">
      <c r="B487" s="8" t="s">
        <v>228</v>
      </c>
      <c r="C487" s="1" t="s">
        <v>229</v>
      </c>
      <c r="D487" s="1" t="s">
        <v>230</v>
      </c>
      <c r="E487" s="1" t="s">
        <v>231</v>
      </c>
      <c r="F487" s="5" t="s">
        <v>232</v>
      </c>
      <c r="G487" s="1">
        <v>2011</v>
      </c>
      <c r="I487" s="1">
        <v>2021</v>
      </c>
      <c r="J487" s="1" t="s">
        <v>48</v>
      </c>
      <c r="K487" s="1" t="s">
        <v>49</v>
      </c>
      <c r="L487" s="1" t="s">
        <v>115</v>
      </c>
      <c r="M487" s="1" t="s">
        <v>240</v>
      </c>
      <c r="N487" s="1" t="s">
        <v>51</v>
      </c>
      <c r="O487" s="1" t="s">
        <v>233</v>
      </c>
      <c r="P487" s="1">
        <v>200</v>
      </c>
      <c r="Q487" s="1" t="s">
        <v>294</v>
      </c>
      <c r="S487" s="1" t="s">
        <v>295</v>
      </c>
      <c r="T487" s="1" t="s">
        <v>88</v>
      </c>
      <c r="V487" s="1" t="s">
        <v>234</v>
      </c>
      <c r="Y487" s="1" t="s">
        <v>110</v>
      </c>
      <c r="Z487" s="1" t="s">
        <v>111</v>
      </c>
      <c r="AA487" s="1" t="s">
        <v>56</v>
      </c>
      <c r="AB487" s="3" t="s">
        <v>296</v>
      </c>
      <c r="AC487" s="2">
        <v>707</v>
      </c>
      <c r="AD487" s="2">
        <v>678</v>
      </c>
      <c r="AE487" s="2">
        <v>45.255000000000003</v>
      </c>
      <c r="AF487" s="2">
        <f>Table1[[#This Row],[SE]]*SQRT(Table1[[#This Row],[N]])</f>
        <v>135.76500000000001</v>
      </c>
      <c r="AG487" s="2">
        <v>9</v>
      </c>
      <c r="AH487" s="2">
        <f>Table1[[#This Row],[SD]]/Table1[[#This Row],[mean]]</f>
        <v>0.19202970297029706</v>
      </c>
      <c r="AI487" s="2"/>
      <c r="AJ487" s="2"/>
      <c r="AK487" s="2"/>
      <c r="AL487" s="2"/>
      <c r="AM487" s="1" t="s">
        <v>236</v>
      </c>
      <c r="AN487" s="6" t="s">
        <v>237</v>
      </c>
      <c r="AO487" s="6" t="s">
        <v>238</v>
      </c>
    </row>
    <row r="488" spans="2:41" ht="75" x14ac:dyDescent="0.25">
      <c r="B488" s="8" t="s">
        <v>228</v>
      </c>
      <c r="C488" s="1" t="s">
        <v>229</v>
      </c>
      <c r="D488" s="1" t="s">
        <v>230</v>
      </c>
      <c r="E488" s="1" t="s">
        <v>231</v>
      </c>
      <c r="F488" s="5" t="s">
        <v>232</v>
      </c>
      <c r="G488" s="1">
        <v>2011</v>
      </c>
      <c r="I488" s="1">
        <v>2021</v>
      </c>
      <c r="J488" s="1" t="s">
        <v>48</v>
      </c>
      <c r="K488" s="1" t="s">
        <v>49</v>
      </c>
      <c r="L488" s="1" t="s">
        <v>115</v>
      </c>
      <c r="M488" s="1" t="s">
        <v>241</v>
      </c>
      <c r="N488" s="1" t="s">
        <v>51</v>
      </c>
      <c r="O488" s="1" t="s">
        <v>233</v>
      </c>
      <c r="P488" s="1">
        <v>200</v>
      </c>
      <c r="Q488" s="1" t="s">
        <v>294</v>
      </c>
      <c r="S488" s="1" t="s">
        <v>295</v>
      </c>
      <c r="T488" s="1" t="s">
        <v>88</v>
      </c>
      <c r="V488" s="1" t="s">
        <v>234</v>
      </c>
      <c r="Y488" s="1" t="s">
        <v>110</v>
      </c>
      <c r="Z488" s="1" t="s">
        <v>111</v>
      </c>
      <c r="AA488" s="1" t="s">
        <v>56</v>
      </c>
      <c r="AB488" s="3" t="s">
        <v>296</v>
      </c>
      <c r="AC488" s="2">
        <v>616</v>
      </c>
      <c r="AD488" s="2">
        <v>618</v>
      </c>
      <c r="AE488" s="2">
        <v>60.136000000000003</v>
      </c>
      <c r="AF488" s="2">
        <f>Table1[[#This Row],[SE]]*SQRT(Table1[[#This Row],[N]])</f>
        <v>120.27200000000001</v>
      </c>
      <c r="AG488" s="2">
        <v>4</v>
      </c>
      <c r="AH488" s="2">
        <f>Table1[[#This Row],[SD]]/Table1[[#This Row],[mean]]</f>
        <v>0.19524675324675325</v>
      </c>
      <c r="AI488" s="2"/>
      <c r="AJ488" s="2"/>
      <c r="AK488" s="2"/>
      <c r="AL488" s="2"/>
      <c r="AM488" s="1" t="s">
        <v>236</v>
      </c>
      <c r="AN488" s="6" t="s">
        <v>237</v>
      </c>
      <c r="AO488" s="6" t="s">
        <v>238</v>
      </c>
    </row>
    <row r="489" spans="2:41" ht="75" x14ac:dyDescent="0.25">
      <c r="B489" s="8" t="s">
        <v>228</v>
      </c>
      <c r="C489" s="1" t="s">
        <v>229</v>
      </c>
      <c r="D489" s="1" t="s">
        <v>230</v>
      </c>
      <c r="E489" s="1" t="s">
        <v>231</v>
      </c>
      <c r="F489" s="5" t="s">
        <v>232</v>
      </c>
      <c r="G489" s="1">
        <v>2011</v>
      </c>
      <c r="I489" s="1">
        <v>2021</v>
      </c>
      <c r="J489" s="1" t="s">
        <v>48</v>
      </c>
      <c r="K489" s="1" t="s">
        <v>49</v>
      </c>
      <c r="L489" s="1" t="s">
        <v>115</v>
      </c>
      <c r="M489" s="1" t="s">
        <v>242</v>
      </c>
      <c r="N489" s="1" t="s">
        <v>51</v>
      </c>
      <c r="O489" s="1" t="s">
        <v>233</v>
      </c>
      <c r="P489" s="1">
        <v>200</v>
      </c>
      <c r="Q489" s="1" t="s">
        <v>294</v>
      </c>
      <c r="S489" s="1" t="s">
        <v>295</v>
      </c>
      <c r="T489" s="1" t="s">
        <v>88</v>
      </c>
      <c r="V489" s="1" t="s">
        <v>234</v>
      </c>
      <c r="Y489" s="1" t="s">
        <v>110</v>
      </c>
      <c r="Z489" s="1" t="s">
        <v>111</v>
      </c>
      <c r="AA489" s="1" t="s">
        <v>56</v>
      </c>
      <c r="AB489" s="3" t="s">
        <v>296</v>
      </c>
      <c r="AC489" s="2">
        <v>695</v>
      </c>
      <c r="AD489" s="2">
        <v>650</v>
      </c>
      <c r="AE489" s="2">
        <v>75.599999999999994</v>
      </c>
      <c r="AF489" s="2">
        <f>Table1[[#This Row],[SE]]*SQRT(Table1[[#This Row],[N]])</f>
        <v>185.18142455440824</v>
      </c>
      <c r="AG489" s="2">
        <v>6</v>
      </c>
      <c r="AH489" s="2">
        <f>Table1[[#This Row],[SD]]/Table1[[#This Row],[mean]]</f>
        <v>0.26644809288404064</v>
      </c>
      <c r="AI489" s="2"/>
      <c r="AJ489" s="2"/>
      <c r="AK489" s="2"/>
      <c r="AL489" s="2"/>
      <c r="AM489" s="1" t="s">
        <v>236</v>
      </c>
      <c r="AN489" s="6" t="s">
        <v>237</v>
      </c>
      <c r="AO489" s="6" t="s">
        <v>238</v>
      </c>
    </row>
    <row r="490" spans="2:41" ht="75" x14ac:dyDescent="0.25">
      <c r="B490" s="8" t="s">
        <v>228</v>
      </c>
      <c r="C490" s="1" t="s">
        <v>229</v>
      </c>
      <c r="D490" s="1" t="s">
        <v>230</v>
      </c>
      <c r="E490" s="1" t="s">
        <v>231</v>
      </c>
      <c r="F490" s="5" t="s">
        <v>232</v>
      </c>
      <c r="G490" s="1">
        <v>2011</v>
      </c>
      <c r="I490" s="1">
        <v>2021</v>
      </c>
      <c r="J490" s="1" t="s">
        <v>48</v>
      </c>
      <c r="K490" s="1" t="s">
        <v>49</v>
      </c>
      <c r="L490" s="1" t="s">
        <v>115</v>
      </c>
      <c r="M490" s="1" t="s">
        <v>243</v>
      </c>
      <c r="N490" s="1" t="s">
        <v>51</v>
      </c>
      <c r="O490" s="1" t="s">
        <v>233</v>
      </c>
      <c r="P490" s="1">
        <v>200</v>
      </c>
      <c r="Q490" s="1" t="s">
        <v>294</v>
      </c>
      <c r="S490" s="1" t="s">
        <v>295</v>
      </c>
      <c r="T490" s="1" t="s">
        <v>88</v>
      </c>
      <c r="V490" s="1" t="s">
        <v>234</v>
      </c>
      <c r="Y490" s="1" t="s">
        <v>110</v>
      </c>
      <c r="Z490" s="1" t="s">
        <v>111</v>
      </c>
      <c r="AA490" s="1" t="s">
        <v>56</v>
      </c>
      <c r="AB490" s="3" t="s">
        <v>296</v>
      </c>
      <c r="AC490" s="2">
        <v>546</v>
      </c>
      <c r="AD490" s="2">
        <v>536</v>
      </c>
      <c r="AE490" s="2">
        <v>31.434999999999999</v>
      </c>
      <c r="AF490" s="2">
        <f>Table1[[#This Row],[SE]]*SQRT(Table1[[#This Row],[N]])</f>
        <v>125.74</v>
      </c>
      <c r="AG490" s="2">
        <v>16</v>
      </c>
      <c r="AH490" s="2">
        <f>Table1[[#This Row],[SD]]/Table1[[#This Row],[mean]]</f>
        <v>0.23029304029304029</v>
      </c>
      <c r="AI490" s="2"/>
      <c r="AJ490" s="2"/>
      <c r="AK490" s="2"/>
      <c r="AL490" s="2"/>
      <c r="AM490" s="1" t="s">
        <v>236</v>
      </c>
      <c r="AN490" s="6" t="s">
        <v>237</v>
      </c>
      <c r="AO490" s="6" t="s">
        <v>238</v>
      </c>
    </row>
    <row r="491" spans="2:41" ht="75" x14ac:dyDescent="0.25">
      <c r="B491" s="8" t="s">
        <v>228</v>
      </c>
      <c r="C491" s="1" t="s">
        <v>229</v>
      </c>
      <c r="D491" s="1" t="s">
        <v>230</v>
      </c>
      <c r="E491" s="1" t="s">
        <v>231</v>
      </c>
      <c r="F491" s="5" t="s">
        <v>232</v>
      </c>
      <c r="G491" s="1">
        <v>2011</v>
      </c>
      <c r="I491" s="1">
        <v>2021</v>
      </c>
      <c r="J491" s="1" t="s">
        <v>48</v>
      </c>
      <c r="K491" s="1" t="s">
        <v>49</v>
      </c>
      <c r="L491" s="1" t="s">
        <v>115</v>
      </c>
      <c r="M491" s="1" t="s">
        <v>244</v>
      </c>
      <c r="N491" s="1" t="s">
        <v>51</v>
      </c>
      <c r="O491" s="1" t="s">
        <v>233</v>
      </c>
      <c r="P491" s="1">
        <v>200</v>
      </c>
      <c r="Q491" s="1" t="s">
        <v>294</v>
      </c>
      <c r="S491" s="1" t="s">
        <v>295</v>
      </c>
      <c r="T491" s="1" t="s">
        <v>88</v>
      </c>
      <c r="V491" s="1" t="s">
        <v>234</v>
      </c>
      <c r="Y491" s="1" t="s">
        <v>110</v>
      </c>
      <c r="Z491" s="1" t="s">
        <v>111</v>
      </c>
      <c r="AA491" s="1" t="s">
        <v>56</v>
      </c>
      <c r="AB491" s="3" t="s">
        <v>296</v>
      </c>
      <c r="AC491" s="2">
        <v>635</v>
      </c>
      <c r="AD491" s="2">
        <v>650</v>
      </c>
      <c r="AE491" s="2">
        <v>29.21</v>
      </c>
      <c r="AF491" s="2">
        <f>Table1[[#This Row],[SE]]*SQRT(Table1[[#This Row],[N]])</f>
        <v>113.12984354271866</v>
      </c>
      <c r="AG491" s="2">
        <v>15</v>
      </c>
      <c r="AH491" s="2">
        <f>Table1[[#This Row],[SD]]/Table1[[#This Row],[mean]]</f>
        <v>0.1781572339255412</v>
      </c>
      <c r="AI491" s="2"/>
      <c r="AJ491" s="2"/>
      <c r="AK491" s="2"/>
      <c r="AL491" s="2"/>
      <c r="AM491" s="1" t="s">
        <v>236</v>
      </c>
      <c r="AN491" s="6" t="s">
        <v>237</v>
      </c>
      <c r="AO491" s="6" t="s">
        <v>238</v>
      </c>
    </row>
    <row r="492" spans="2:41" ht="75" x14ac:dyDescent="0.25">
      <c r="B492" s="8" t="s">
        <v>228</v>
      </c>
      <c r="C492" s="1" t="s">
        <v>229</v>
      </c>
      <c r="D492" s="1" t="s">
        <v>230</v>
      </c>
      <c r="E492" s="1" t="s">
        <v>231</v>
      </c>
      <c r="F492" s="5" t="s">
        <v>232</v>
      </c>
      <c r="G492" s="1">
        <v>2011</v>
      </c>
      <c r="I492" s="1">
        <v>2021</v>
      </c>
      <c r="J492" s="1" t="s">
        <v>48</v>
      </c>
      <c r="K492" s="1" t="s">
        <v>49</v>
      </c>
      <c r="L492" s="1" t="s">
        <v>115</v>
      </c>
      <c r="M492" s="1" t="s">
        <v>245</v>
      </c>
      <c r="N492" s="1" t="s">
        <v>51</v>
      </c>
      <c r="O492" s="1" t="s">
        <v>233</v>
      </c>
      <c r="P492" s="1">
        <v>200</v>
      </c>
      <c r="Q492" s="1" t="s">
        <v>294</v>
      </c>
      <c r="S492" s="1" t="s">
        <v>295</v>
      </c>
      <c r="T492" s="1" t="s">
        <v>88</v>
      </c>
      <c r="V492" s="1" t="s">
        <v>234</v>
      </c>
      <c r="Y492" s="1" t="s">
        <v>110</v>
      </c>
      <c r="Z492" s="1" t="s">
        <v>111</v>
      </c>
      <c r="AA492" s="1" t="s">
        <v>56</v>
      </c>
      <c r="AB492" s="3" t="s">
        <v>296</v>
      </c>
      <c r="AC492" s="2">
        <v>561</v>
      </c>
      <c r="AD492" s="2">
        <v>656</v>
      </c>
      <c r="AE492" s="2">
        <v>78.674000000000007</v>
      </c>
      <c r="AF492" s="2">
        <f>Table1[[#This Row],[SE]]*SQRT(Table1[[#This Row],[N]])</f>
        <v>208.15183864669564</v>
      </c>
      <c r="AG492" s="2">
        <v>7</v>
      </c>
      <c r="AH492" s="2">
        <f>Table1[[#This Row],[SD]]/Table1[[#This Row],[mean]]</f>
        <v>0.37103714553778189</v>
      </c>
      <c r="AI492" s="2"/>
      <c r="AJ492" s="2"/>
      <c r="AK492" s="2"/>
      <c r="AL492" s="2"/>
      <c r="AM492" s="1" t="s">
        <v>236</v>
      </c>
      <c r="AN492" s="6" t="s">
        <v>237</v>
      </c>
      <c r="AO492" s="6" t="s">
        <v>238</v>
      </c>
    </row>
    <row r="493" spans="2:41" ht="75" x14ac:dyDescent="0.25">
      <c r="B493" s="8" t="s">
        <v>228</v>
      </c>
      <c r="C493" s="1" t="s">
        <v>229</v>
      </c>
      <c r="D493" s="1" t="s">
        <v>230</v>
      </c>
      <c r="E493" s="1" t="s">
        <v>231</v>
      </c>
      <c r="F493" s="5" t="s">
        <v>232</v>
      </c>
      <c r="G493" s="1">
        <v>2011</v>
      </c>
      <c r="I493" s="1">
        <v>2021</v>
      </c>
      <c r="J493" s="1" t="s">
        <v>48</v>
      </c>
      <c r="K493" s="1" t="s">
        <v>49</v>
      </c>
      <c r="L493" s="1" t="s">
        <v>115</v>
      </c>
      <c r="M493" s="1" t="s">
        <v>246</v>
      </c>
      <c r="N493" s="1" t="s">
        <v>51</v>
      </c>
      <c r="O493" s="1" t="s">
        <v>233</v>
      </c>
      <c r="P493" s="1">
        <v>200</v>
      </c>
      <c r="Q493" s="1" t="s">
        <v>294</v>
      </c>
      <c r="S493" s="1" t="s">
        <v>295</v>
      </c>
      <c r="T493" s="1" t="s">
        <v>88</v>
      </c>
      <c r="V493" s="1" t="s">
        <v>234</v>
      </c>
      <c r="Y493" s="1" t="s">
        <v>110</v>
      </c>
      <c r="Z493" s="1" t="s">
        <v>111</v>
      </c>
      <c r="AA493" s="1" t="s">
        <v>56</v>
      </c>
      <c r="AB493" s="3" t="s">
        <v>296</v>
      </c>
      <c r="AC493" s="2">
        <v>591</v>
      </c>
      <c r="AD493" s="2">
        <v>655</v>
      </c>
      <c r="AE493" s="2">
        <v>59.037999999999997</v>
      </c>
      <c r="AF493" s="2">
        <f>Table1[[#This Row],[SE]]*SQRT(Table1[[#This Row],[N]])</f>
        <v>166.98468059076558</v>
      </c>
      <c r="AG493" s="2">
        <v>8</v>
      </c>
      <c r="AH493" s="2">
        <f>Table1[[#This Row],[SD]]/Table1[[#This Row],[mean]]</f>
        <v>0.28254599084731907</v>
      </c>
      <c r="AI493" s="2"/>
      <c r="AJ493" s="2"/>
      <c r="AK493" s="2"/>
      <c r="AL493" s="2"/>
      <c r="AM493" s="1" t="s">
        <v>236</v>
      </c>
      <c r="AN493" s="6" t="s">
        <v>237</v>
      </c>
      <c r="AO493" s="6" t="s">
        <v>238</v>
      </c>
    </row>
    <row r="494" spans="2:41" ht="75" x14ac:dyDescent="0.25">
      <c r="B494" s="8" t="s">
        <v>228</v>
      </c>
      <c r="C494" s="1" t="s">
        <v>229</v>
      </c>
      <c r="D494" s="1" t="s">
        <v>230</v>
      </c>
      <c r="E494" s="1" t="s">
        <v>231</v>
      </c>
      <c r="F494" s="5" t="s">
        <v>232</v>
      </c>
      <c r="G494" s="1">
        <v>2011</v>
      </c>
      <c r="I494" s="1">
        <v>2021</v>
      </c>
      <c r="J494" s="1" t="s">
        <v>48</v>
      </c>
      <c r="K494" s="1" t="s">
        <v>49</v>
      </c>
      <c r="L494" s="1" t="s">
        <v>115</v>
      </c>
      <c r="M494" s="1" t="s">
        <v>297</v>
      </c>
      <c r="N494" s="1" t="s">
        <v>51</v>
      </c>
      <c r="O494" s="1" t="s">
        <v>233</v>
      </c>
      <c r="P494" s="1">
        <v>200</v>
      </c>
      <c r="Q494" s="1" t="s">
        <v>294</v>
      </c>
      <c r="S494" s="1" t="s">
        <v>295</v>
      </c>
      <c r="T494" s="1" t="s">
        <v>88</v>
      </c>
      <c r="V494" s="1" t="s">
        <v>234</v>
      </c>
      <c r="Y494" s="1" t="s">
        <v>110</v>
      </c>
      <c r="Z494" s="1" t="s">
        <v>111</v>
      </c>
      <c r="AA494" s="1" t="s">
        <v>56</v>
      </c>
      <c r="AB494" s="3" t="s">
        <v>296</v>
      </c>
      <c r="AC494" s="2">
        <v>738</v>
      </c>
      <c r="AD494" s="2">
        <v>705</v>
      </c>
      <c r="AE494" s="2">
        <v>48.018999999999998</v>
      </c>
      <c r="AF494" s="2">
        <f>Table1[[#This Row],[SE]]*SQRT(Table1[[#This Row],[N]])</f>
        <v>83.171347728649906</v>
      </c>
      <c r="AG494" s="2">
        <v>3</v>
      </c>
      <c r="AH494" s="2">
        <f>Table1[[#This Row],[SD]]/Table1[[#This Row],[mean]]</f>
        <v>0.11269830315535218</v>
      </c>
      <c r="AI494" s="2"/>
      <c r="AJ494" s="2"/>
      <c r="AK494" s="2"/>
      <c r="AL494" s="2"/>
      <c r="AM494" s="1" t="s">
        <v>236</v>
      </c>
      <c r="AN494" s="6" t="s">
        <v>237</v>
      </c>
      <c r="AO494" s="6" t="s">
        <v>238</v>
      </c>
    </row>
    <row r="495" spans="2:41" ht="75" x14ac:dyDescent="0.25">
      <c r="B495" s="8" t="s">
        <v>228</v>
      </c>
      <c r="C495" s="1" t="s">
        <v>229</v>
      </c>
      <c r="D495" s="1" t="s">
        <v>230</v>
      </c>
      <c r="E495" s="1" t="s">
        <v>231</v>
      </c>
      <c r="F495" s="5" t="s">
        <v>232</v>
      </c>
      <c r="G495" s="1">
        <v>2011</v>
      </c>
      <c r="I495" s="1">
        <v>2021</v>
      </c>
      <c r="J495" s="1" t="s">
        <v>48</v>
      </c>
      <c r="K495" s="1" t="s">
        <v>49</v>
      </c>
      <c r="L495" s="1" t="s">
        <v>115</v>
      </c>
      <c r="M495" s="1" t="s">
        <v>247</v>
      </c>
      <c r="N495" s="1" t="s">
        <v>51</v>
      </c>
      <c r="O495" s="1" t="s">
        <v>233</v>
      </c>
      <c r="P495" s="1">
        <v>200</v>
      </c>
      <c r="Q495" s="1" t="s">
        <v>294</v>
      </c>
      <c r="S495" s="1" t="s">
        <v>295</v>
      </c>
      <c r="T495" s="1" t="s">
        <v>88</v>
      </c>
      <c r="V495" s="1" t="s">
        <v>234</v>
      </c>
      <c r="Y495" s="1" t="s">
        <v>110</v>
      </c>
      <c r="Z495" s="1" t="s">
        <v>111</v>
      </c>
      <c r="AA495" s="1" t="s">
        <v>56</v>
      </c>
      <c r="AB495" s="3" t="s">
        <v>296</v>
      </c>
      <c r="AC495" s="2">
        <v>539</v>
      </c>
      <c r="AD495" s="2">
        <v>535</v>
      </c>
      <c r="AE495" s="2">
        <v>37.406999999999996</v>
      </c>
      <c r="AF495" s="2">
        <f>Table1[[#This Row],[SE]]*SQRT(Table1[[#This Row],[N]])</f>
        <v>118.29132043391856</v>
      </c>
      <c r="AG495" s="2">
        <v>10</v>
      </c>
      <c r="AH495" s="2">
        <f>Table1[[#This Row],[SD]]/Table1[[#This Row],[mean]]</f>
        <v>0.21946441638945929</v>
      </c>
      <c r="AI495" s="2"/>
      <c r="AJ495" s="2"/>
      <c r="AK495" s="2"/>
      <c r="AL495" s="2"/>
      <c r="AM495" s="1" t="s">
        <v>236</v>
      </c>
      <c r="AN495" s="6" t="s">
        <v>237</v>
      </c>
      <c r="AO495" s="6" t="s">
        <v>238</v>
      </c>
    </row>
    <row r="496" spans="2:41" ht="75" x14ac:dyDescent="0.25">
      <c r="B496" s="8" t="s">
        <v>228</v>
      </c>
      <c r="C496" s="1" t="s">
        <v>229</v>
      </c>
      <c r="D496" s="1" t="s">
        <v>230</v>
      </c>
      <c r="E496" s="1" t="s">
        <v>231</v>
      </c>
      <c r="F496" s="5" t="s">
        <v>232</v>
      </c>
      <c r="G496" s="1">
        <v>2011</v>
      </c>
      <c r="I496" s="1">
        <v>2021</v>
      </c>
      <c r="J496" s="1" t="s">
        <v>48</v>
      </c>
      <c r="K496" s="1" t="s">
        <v>49</v>
      </c>
      <c r="L496" s="1" t="s">
        <v>115</v>
      </c>
      <c r="M496" s="1" t="s">
        <v>248</v>
      </c>
      <c r="N496" s="1" t="s">
        <v>51</v>
      </c>
      <c r="O496" s="1" t="s">
        <v>233</v>
      </c>
      <c r="P496" s="1">
        <v>200</v>
      </c>
      <c r="Q496" s="1" t="s">
        <v>294</v>
      </c>
      <c r="S496" s="1" t="s">
        <v>295</v>
      </c>
      <c r="T496" s="1" t="s">
        <v>88</v>
      </c>
      <c r="V496" s="1" t="s">
        <v>234</v>
      </c>
      <c r="Y496" s="1" t="s">
        <v>110</v>
      </c>
      <c r="Z496" s="1" t="s">
        <v>111</v>
      </c>
      <c r="AA496" s="1" t="s">
        <v>56</v>
      </c>
      <c r="AB496" s="3" t="s">
        <v>296</v>
      </c>
      <c r="AC496" s="2">
        <v>546</v>
      </c>
      <c r="AD496" s="2">
        <v>547</v>
      </c>
      <c r="AE496" s="2">
        <v>25.74</v>
      </c>
      <c r="AF496" s="2">
        <f>Table1[[#This Row],[SE]]*SQRT(Table1[[#This Row],[N]])</f>
        <v>96.310261135561248</v>
      </c>
      <c r="AG496" s="2">
        <v>14</v>
      </c>
      <c r="AH496" s="2">
        <f>Table1[[#This Row],[SD]]/Table1[[#This Row],[mean]]</f>
        <v>0.1763924196622001</v>
      </c>
      <c r="AI496" s="2"/>
      <c r="AJ496" s="2"/>
      <c r="AK496" s="2"/>
      <c r="AL496" s="2"/>
      <c r="AM496" s="1" t="s">
        <v>236</v>
      </c>
      <c r="AN496" s="6" t="s">
        <v>237</v>
      </c>
      <c r="AO496" s="6" t="s">
        <v>238</v>
      </c>
    </row>
    <row r="497" spans="2:41" ht="75" x14ac:dyDescent="0.25">
      <c r="B497" s="8" t="s">
        <v>228</v>
      </c>
      <c r="C497" s="1" t="s">
        <v>229</v>
      </c>
      <c r="D497" s="1" t="s">
        <v>230</v>
      </c>
      <c r="E497" s="1" t="s">
        <v>231</v>
      </c>
      <c r="F497" s="5" t="s">
        <v>232</v>
      </c>
      <c r="G497" s="1">
        <v>2011</v>
      </c>
      <c r="I497" s="1">
        <v>2021</v>
      </c>
      <c r="J497" s="1" t="s">
        <v>48</v>
      </c>
      <c r="K497" s="1" t="s">
        <v>49</v>
      </c>
      <c r="L497" s="1" t="s">
        <v>115</v>
      </c>
      <c r="M497" s="1" t="s">
        <v>249</v>
      </c>
      <c r="N497" s="1" t="s">
        <v>51</v>
      </c>
      <c r="O497" s="1" t="s">
        <v>233</v>
      </c>
      <c r="P497" s="1">
        <v>200</v>
      </c>
      <c r="Q497" s="1" t="s">
        <v>294</v>
      </c>
      <c r="S497" s="1" t="s">
        <v>295</v>
      </c>
      <c r="T497" s="1" t="s">
        <v>88</v>
      </c>
      <c r="V497" s="1" t="s">
        <v>234</v>
      </c>
      <c r="Y497" s="1" t="s">
        <v>110</v>
      </c>
      <c r="Z497" s="1" t="s">
        <v>111</v>
      </c>
      <c r="AA497" s="1" t="s">
        <v>56</v>
      </c>
      <c r="AB497" s="3" t="s">
        <v>296</v>
      </c>
      <c r="AC497" s="2">
        <v>699</v>
      </c>
      <c r="AD497" s="2">
        <v>673</v>
      </c>
      <c r="AE497" s="2">
        <v>36.308999999999997</v>
      </c>
      <c r="AF497" s="2">
        <f>Table1[[#This Row],[SE]]*SQRT(Table1[[#This Row],[N]])</f>
        <v>108.92699999999999</v>
      </c>
      <c r="AG497" s="2">
        <v>9</v>
      </c>
      <c r="AH497" s="2">
        <f>Table1[[#This Row],[SD]]/Table1[[#This Row],[mean]]</f>
        <v>0.15583261802575107</v>
      </c>
      <c r="AI497" s="2"/>
      <c r="AJ497" s="2"/>
      <c r="AK497" s="2"/>
      <c r="AL497" s="2"/>
      <c r="AM497" s="1" t="s">
        <v>236</v>
      </c>
      <c r="AN497" s="6" t="s">
        <v>237</v>
      </c>
      <c r="AO497" s="6" t="s">
        <v>238</v>
      </c>
    </row>
    <row r="498" spans="2:41" ht="75" x14ac:dyDescent="0.25">
      <c r="B498" s="8" t="s">
        <v>228</v>
      </c>
      <c r="C498" s="1" t="s">
        <v>229</v>
      </c>
      <c r="D498" s="1" t="s">
        <v>230</v>
      </c>
      <c r="E498" s="1" t="s">
        <v>231</v>
      </c>
      <c r="F498" s="5" t="s">
        <v>232</v>
      </c>
      <c r="G498" s="1">
        <v>2011</v>
      </c>
      <c r="I498" s="1">
        <v>2021</v>
      </c>
      <c r="J498" s="1" t="s">
        <v>48</v>
      </c>
      <c r="K498" s="1" t="s">
        <v>49</v>
      </c>
      <c r="L498" s="1" t="s">
        <v>115</v>
      </c>
      <c r="M498" s="1" t="s">
        <v>250</v>
      </c>
      <c r="N498" s="1" t="s">
        <v>51</v>
      </c>
      <c r="O498" s="1" t="s">
        <v>233</v>
      </c>
      <c r="P498" s="1">
        <v>200</v>
      </c>
      <c r="Q498" s="1" t="s">
        <v>294</v>
      </c>
      <c r="S498" s="1" t="s">
        <v>295</v>
      </c>
      <c r="T498" s="1" t="s">
        <v>88</v>
      </c>
      <c r="V498" s="1" t="s">
        <v>234</v>
      </c>
      <c r="Y498" s="1" t="s">
        <v>110</v>
      </c>
      <c r="Z498" s="1" t="s">
        <v>111</v>
      </c>
      <c r="AA498" s="1" t="s">
        <v>56</v>
      </c>
      <c r="AB498" s="3" t="s">
        <v>296</v>
      </c>
      <c r="AC498" s="2">
        <v>565</v>
      </c>
      <c r="AD498" s="2">
        <v>595</v>
      </c>
      <c r="AE498" s="2">
        <v>37.933</v>
      </c>
      <c r="AF498" s="2">
        <f>Table1[[#This Row],[SE]]*SQRT(Table1[[#This Row],[N]])</f>
        <v>136.7693765321755</v>
      </c>
      <c r="AG498" s="2">
        <v>13</v>
      </c>
      <c r="AH498" s="2">
        <f>Table1[[#This Row],[SD]]/Table1[[#This Row],[mean]]</f>
        <v>0.24206969297730177</v>
      </c>
      <c r="AI498" s="2"/>
      <c r="AJ498" s="2"/>
      <c r="AK498" s="2"/>
      <c r="AL498" s="2"/>
      <c r="AM498" s="1" t="s">
        <v>236</v>
      </c>
      <c r="AN498" s="6" t="s">
        <v>237</v>
      </c>
      <c r="AO498" s="6" t="s">
        <v>238</v>
      </c>
    </row>
    <row r="499" spans="2:41" ht="75" x14ac:dyDescent="0.25">
      <c r="B499" s="8" t="s">
        <v>228</v>
      </c>
      <c r="C499" s="1" t="s">
        <v>229</v>
      </c>
      <c r="D499" s="1" t="s">
        <v>230</v>
      </c>
      <c r="E499" s="1" t="s">
        <v>231</v>
      </c>
      <c r="F499" s="5" t="s">
        <v>232</v>
      </c>
      <c r="G499" s="1">
        <v>2011</v>
      </c>
      <c r="I499" s="1">
        <v>2021</v>
      </c>
      <c r="J499" s="1" t="s">
        <v>48</v>
      </c>
      <c r="K499" s="1" t="s">
        <v>49</v>
      </c>
      <c r="L499" s="1" t="s">
        <v>115</v>
      </c>
      <c r="M499" s="1" t="s">
        <v>251</v>
      </c>
      <c r="N499" s="1" t="s">
        <v>51</v>
      </c>
      <c r="O499" s="1" t="s">
        <v>233</v>
      </c>
      <c r="P499" s="1">
        <v>200</v>
      </c>
      <c r="Q499" s="1" t="s">
        <v>294</v>
      </c>
      <c r="S499" s="1" t="s">
        <v>295</v>
      </c>
      <c r="T499" s="1" t="s">
        <v>88</v>
      </c>
      <c r="V499" s="1" t="s">
        <v>234</v>
      </c>
      <c r="Y499" s="1" t="s">
        <v>110</v>
      </c>
      <c r="Z499" s="1" t="s">
        <v>111</v>
      </c>
      <c r="AA499" s="1" t="s">
        <v>56</v>
      </c>
      <c r="AB499" s="3" t="s">
        <v>296</v>
      </c>
      <c r="AC499" s="2">
        <v>727</v>
      </c>
      <c r="AD499" s="2">
        <v>682</v>
      </c>
      <c r="AE499" s="2">
        <v>34.634999999999998</v>
      </c>
      <c r="AF499" s="2">
        <f>Table1[[#This Row],[SE]]*SQRT(Table1[[#This Row],[N]])</f>
        <v>103.905</v>
      </c>
      <c r="AG499" s="2">
        <v>9</v>
      </c>
      <c r="AH499" s="2">
        <f>Table1[[#This Row],[SD]]/Table1[[#This Row],[mean]]</f>
        <v>0.14292297111416782</v>
      </c>
      <c r="AI499" s="2"/>
      <c r="AJ499" s="2"/>
      <c r="AK499" s="2"/>
      <c r="AL499" s="2"/>
      <c r="AM499" s="1" t="s">
        <v>236</v>
      </c>
      <c r="AN499" s="6" t="s">
        <v>237</v>
      </c>
      <c r="AO499" s="6" t="s">
        <v>238</v>
      </c>
    </row>
    <row r="500" spans="2:41" ht="75" x14ac:dyDescent="0.25">
      <c r="B500" s="8" t="s">
        <v>228</v>
      </c>
      <c r="C500" s="1" t="s">
        <v>229</v>
      </c>
      <c r="D500" s="1" t="s">
        <v>230</v>
      </c>
      <c r="E500" s="1" t="s">
        <v>231</v>
      </c>
      <c r="F500" s="5" t="s">
        <v>232</v>
      </c>
      <c r="G500" s="1">
        <v>2011</v>
      </c>
      <c r="I500" s="1">
        <v>2021</v>
      </c>
      <c r="J500" s="1" t="s">
        <v>48</v>
      </c>
      <c r="K500" s="1" t="s">
        <v>49</v>
      </c>
      <c r="L500" s="1" t="s">
        <v>115</v>
      </c>
      <c r="M500" s="1" t="s">
        <v>252</v>
      </c>
      <c r="N500" s="1" t="s">
        <v>51</v>
      </c>
      <c r="O500" s="1" t="s">
        <v>233</v>
      </c>
      <c r="P500" s="1">
        <v>200</v>
      </c>
      <c r="Q500" s="1" t="s">
        <v>294</v>
      </c>
      <c r="S500" s="1" t="s">
        <v>295</v>
      </c>
      <c r="T500" s="1" t="s">
        <v>88</v>
      </c>
      <c r="V500" s="1" t="s">
        <v>234</v>
      </c>
      <c r="Y500" s="1" t="s">
        <v>110</v>
      </c>
      <c r="Z500" s="1" t="s">
        <v>111</v>
      </c>
      <c r="AA500" s="1" t="s">
        <v>56</v>
      </c>
      <c r="AB500" s="3" t="s">
        <v>296</v>
      </c>
      <c r="AC500" s="2">
        <v>556</v>
      </c>
      <c r="AD500" s="2">
        <v>551</v>
      </c>
      <c r="AE500" s="2">
        <v>27.239000000000001</v>
      </c>
      <c r="AF500" s="2">
        <f>Table1[[#This Row],[SE]]*SQRT(Table1[[#This Row],[N]])</f>
        <v>101.91900555833539</v>
      </c>
      <c r="AG500" s="2">
        <v>14</v>
      </c>
      <c r="AH500" s="2">
        <f>Table1[[#This Row],[SD]]/Table1[[#This Row],[mean]]</f>
        <v>0.18330756395384062</v>
      </c>
      <c r="AI500" s="2"/>
      <c r="AJ500" s="2"/>
      <c r="AK500" s="2"/>
      <c r="AL500" s="2"/>
      <c r="AM500" s="1" t="s">
        <v>236</v>
      </c>
      <c r="AN500" s="6" t="s">
        <v>237</v>
      </c>
      <c r="AO500" s="6" t="s">
        <v>238</v>
      </c>
    </row>
    <row r="501" spans="2:41" ht="75" x14ac:dyDescent="0.25">
      <c r="B501" s="8" t="s">
        <v>228</v>
      </c>
      <c r="C501" s="1" t="s">
        <v>229</v>
      </c>
      <c r="D501" s="1" t="s">
        <v>230</v>
      </c>
      <c r="E501" s="1" t="s">
        <v>231</v>
      </c>
      <c r="F501" s="5" t="s">
        <v>232</v>
      </c>
      <c r="G501" s="1">
        <v>2011</v>
      </c>
      <c r="I501" s="1">
        <v>2021</v>
      </c>
      <c r="J501" s="1" t="s">
        <v>48</v>
      </c>
      <c r="K501" s="1" t="s">
        <v>49</v>
      </c>
      <c r="L501" s="1" t="s">
        <v>115</v>
      </c>
      <c r="M501" s="1" t="s">
        <v>253</v>
      </c>
      <c r="N501" s="1" t="s">
        <v>51</v>
      </c>
      <c r="O501" s="1" t="s">
        <v>233</v>
      </c>
      <c r="P501" s="1">
        <v>200</v>
      </c>
      <c r="Q501" s="1" t="s">
        <v>294</v>
      </c>
      <c r="S501" s="1" t="s">
        <v>295</v>
      </c>
      <c r="T501" s="1" t="s">
        <v>88</v>
      </c>
      <c r="V501" s="1" t="s">
        <v>234</v>
      </c>
      <c r="Y501" s="1" t="s">
        <v>110</v>
      </c>
      <c r="Z501" s="1" t="s">
        <v>111</v>
      </c>
      <c r="AA501" s="1" t="s">
        <v>56</v>
      </c>
      <c r="AB501" s="3" t="s">
        <v>296</v>
      </c>
      <c r="AC501" s="2">
        <v>606</v>
      </c>
      <c r="AD501" s="2">
        <v>592</v>
      </c>
      <c r="AE501" s="2">
        <v>32.499000000000002</v>
      </c>
      <c r="AF501" s="2">
        <f>Table1[[#This Row],[SE]]*SQRT(Table1[[#This Row],[N]])</f>
        <v>112.57983839036189</v>
      </c>
      <c r="AG501" s="2">
        <v>12</v>
      </c>
      <c r="AH501" s="2">
        <f>Table1[[#This Row],[SD]]/Table1[[#This Row],[mean]]</f>
        <v>0.18577531087518462</v>
      </c>
      <c r="AI501" s="2"/>
      <c r="AJ501" s="2"/>
      <c r="AK501" s="2"/>
      <c r="AL501" s="2"/>
      <c r="AM501" s="1" t="s">
        <v>236</v>
      </c>
      <c r="AN501" s="6" t="s">
        <v>237</v>
      </c>
      <c r="AO501" s="6" t="s">
        <v>238</v>
      </c>
    </row>
    <row r="502" spans="2:41" ht="75" x14ac:dyDescent="0.25">
      <c r="B502" s="8" t="s">
        <v>228</v>
      </c>
      <c r="C502" s="1" t="s">
        <v>229</v>
      </c>
      <c r="D502" s="1" t="s">
        <v>230</v>
      </c>
      <c r="E502" s="1" t="s">
        <v>231</v>
      </c>
      <c r="F502" s="5" t="s">
        <v>232</v>
      </c>
      <c r="G502" s="1">
        <v>2011</v>
      </c>
      <c r="I502" s="1">
        <v>2021</v>
      </c>
      <c r="J502" s="1" t="s">
        <v>48</v>
      </c>
      <c r="K502" s="1" t="s">
        <v>49</v>
      </c>
      <c r="L502" s="1" t="s">
        <v>115</v>
      </c>
      <c r="M502" s="1" t="s">
        <v>254</v>
      </c>
      <c r="N502" s="1" t="s">
        <v>51</v>
      </c>
      <c r="O502" s="1" t="s">
        <v>233</v>
      </c>
      <c r="P502" s="1">
        <v>200</v>
      </c>
      <c r="Q502" s="1" t="s">
        <v>294</v>
      </c>
      <c r="S502" s="1" t="s">
        <v>295</v>
      </c>
      <c r="T502" s="1" t="s">
        <v>88</v>
      </c>
      <c r="V502" s="1" t="s">
        <v>234</v>
      </c>
      <c r="Y502" s="1" t="s">
        <v>110</v>
      </c>
      <c r="Z502" s="1" t="s">
        <v>111</v>
      </c>
      <c r="AA502" s="1" t="s">
        <v>56</v>
      </c>
      <c r="AB502" s="3" t="s">
        <v>296</v>
      </c>
      <c r="AC502" s="2">
        <v>616</v>
      </c>
      <c r="AD502" s="2">
        <v>600</v>
      </c>
      <c r="AE502" s="2">
        <v>70.105999999999995</v>
      </c>
      <c r="AF502" s="2">
        <f>Table1[[#This Row],[SE]]*SQRT(Table1[[#This Row],[N]])</f>
        <v>198.28971200745639</v>
      </c>
      <c r="AG502" s="2">
        <v>8</v>
      </c>
      <c r="AH502" s="2">
        <f>Table1[[#This Row],[SD]]/Table1[[#This Row],[mean]]</f>
        <v>0.32189888312898762</v>
      </c>
      <c r="AI502" s="2"/>
      <c r="AJ502" s="2"/>
      <c r="AK502" s="2"/>
      <c r="AL502" s="2"/>
      <c r="AM502" s="1" t="s">
        <v>236</v>
      </c>
      <c r="AN502" s="6" t="s">
        <v>237</v>
      </c>
      <c r="AO502" s="6" t="s">
        <v>238</v>
      </c>
    </row>
    <row r="503" spans="2:41" ht="75" x14ac:dyDescent="0.25">
      <c r="B503" s="8" t="s">
        <v>228</v>
      </c>
      <c r="C503" s="1" t="s">
        <v>229</v>
      </c>
      <c r="D503" s="1" t="s">
        <v>230</v>
      </c>
      <c r="E503" s="1" t="s">
        <v>231</v>
      </c>
      <c r="F503" s="5" t="s">
        <v>232</v>
      </c>
      <c r="G503" s="1">
        <v>2011</v>
      </c>
      <c r="I503" s="1">
        <v>2021</v>
      </c>
      <c r="J503" s="1" t="s">
        <v>48</v>
      </c>
      <c r="K503" s="1" t="s">
        <v>49</v>
      </c>
      <c r="L503" s="1" t="s">
        <v>115</v>
      </c>
      <c r="M503" s="1" t="s">
        <v>298</v>
      </c>
      <c r="N503" s="1" t="s">
        <v>51</v>
      </c>
      <c r="O503" s="1" t="s">
        <v>233</v>
      </c>
      <c r="P503" s="1">
        <v>200</v>
      </c>
      <c r="Q503" s="1" t="s">
        <v>294</v>
      </c>
      <c r="S503" s="1" t="s">
        <v>295</v>
      </c>
      <c r="T503" s="1" t="s">
        <v>88</v>
      </c>
      <c r="V503" s="1" t="s">
        <v>234</v>
      </c>
      <c r="Y503" s="1" t="s">
        <v>110</v>
      </c>
      <c r="Z503" s="1" t="s">
        <v>111</v>
      </c>
      <c r="AA503" s="1" t="s">
        <v>56</v>
      </c>
      <c r="AB503" s="3" t="s">
        <v>296</v>
      </c>
      <c r="AC503" s="2">
        <v>730</v>
      </c>
      <c r="AD503" s="2">
        <v>765</v>
      </c>
      <c r="AE503" s="2">
        <v>97.301000000000002</v>
      </c>
      <c r="AF503" s="2">
        <f>Table1[[#This Row],[SE]]*SQRT(Table1[[#This Row],[N]])</f>
        <v>217.57165027870704</v>
      </c>
      <c r="AG503" s="2">
        <v>5</v>
      </c>
      <c r="AH503" s="2">
        <f>Table1[[#This Row],[SD]]/Table1[[#This Row],[mean]]</f>
        <v>0.29804335654617403</v>
      </c>
      <c r="AI503" s="2"/>
      <c r="AJ503" s="2"/>
      <c r="AK503" s="2"/>
      <c r="AL503" s="2"/>
      <c r="AM503" s="1" t="s">
        <v>236</v>
      </c>
      <c r="AN503" s="6" t="s">
        <v>237</v>
      </c>
      <c r="AO503" s="6" t="s">
        <v>238</v>
      </c>
    </row>
    <row r="504" spans="2:41" ht="75" x14ac:dyDescent="0.25">
      <c r="B504" s="8" t="s">
        <v>228</v>
      </c>
      <c r="C504" s="1" t="s">
        <v>229</v>
      </c>
      <c r="D504" s="1" t="s">
        <v>230</v>
      </c>
      <c r="E504" s="1" t="s">
        <v>231</v>
      </c>
      <c r="F504" s="5" t="s">
        <v>232</v>
      </c>
      <c r="G504" s="1">
        <v>2011</v>
      </c>
      <c r="I504" s="1">
        <v>2021</v>
      </c>
      <c r="J504" s="1" t="s">
        <v>48</v>
      </c>
      <c r="K504" s="1" t="s">
        <v>49</v>
      </c>
      <c r="L504" s="1" t="s">
        <v>115</v>
      </c>
      <c r="M504" s="1" t="s">
        <v>255</v>
      </c>
      <c r="N504" s="1" t="s">
        <v>51</v>
      </c>
      <c r="O504" s="1" t="s">
        <v>233</v>
      </c>
      <c r="P504" s="1">
        <v>200</v>
      </c>
      <c r="Q504" s="1" t="s">
        <v>294</v>
      </c>
      <c r="S504" s="1" t="s">
        <v>295</v>
      </c>
      <c r="T504" s="1" t="s">
        <v>88</v>
      </c>
      <c r="V504" s="1" t="s">
        <v>234</v>
      </c>
      <c r="Y504" s="1" t="s">
        <v>110</v>
      </c>
      <c r="Z504" s="1" t="s">
        <v>111</v>
      </c>
      <c r="AA504" s="1" t="s">
        <v>56</v>
      </c>
      <c r="AB504" s="3" t="s">
        <v>296</v>
      </c>
      <c r="AC504" s="2">
        <v>927</v>
      </c>
      <c r="AD504" s="2">
        <v>885</v>
      </c>
      <c r="AE504" s="2">
        <v>171.035</v>
      </c>
      <c r="AF504" s="2">
        <f>Table1[[#This Row],[SE]]*SQRT(Table1[[#This Row],[N]])</f>
        <v>296.2413098725429</v>
      </c>
      <c r="AG504" s="2">
        <v>3</v>
      </c>
      <c r="AH504" s="2">
        <f>Table1[[#This Row],[SD]]/Table1[[#This Row],[mean]]</f>
        <v>0.31956991356261372</v>
      </c>
      <c r="AI504" s="2"/>
      <c r="AJ504" s="2"/>
      <c r="AK504" s="2"/>
      <c r="AL504" s="2"/>
      <c r="AM504" s="1" t="s">
        <v>236</v>
      </c>
      <c r="AN504" s="6" t="s">
        <v>237</v>
      </c>
      <c r="AO504" s="6" t="s">
        <v>238</v>
      </c>
    </row>
    <row r="505" spans="2:41" ht="75" x14ac:dyDescent="0.25">
      <c r="B505" s="8" t="s">
        <v>228</v>
      </c>
      <c r="C505" s="1" t="s">
        <v>229</v>
      </c>
      <c r="D505" s="1" t="s">
        <v>230</v>
      </c>
      <c r="E505" s="1" t="s">
        <v>231</v>
      </c>
      <c r="F505" s="5" t="s">
        <v>232</v>
      </c>
      <c r="G505" s="1">
        <v>2011</v>
      </c>
      <c r="I505" s="1">
        <v>2021</v>
      </c>
      <c r="J505" s="1" t="s">
        <v>48</v>
      </c>
      <c r="K505" s="1" t="s">
        <v>49</v>
      </c>
      <c r="L505" s="1" t="s">
        <v>115</v>
      </c>
      <c r="M505" s="1" t="s">
        <v>256</v>
      </c>
      <c r="N505" s="1" t="s">
        <v>51</v>
      </c>
      <c r="O505" s="1" t="s">
        <v>233</v>
      </c>
      <c r="P505" s="1">
        <v>200</v>
      </c>
      <c r="Q505" s="1" t="s">
        <v>294</v>
      </c>
      <c r="S505" s="1" t="s">
        <v>295</v>
      </c>
      <c r="T505" s="1" t="s">
        <v>88</v>
      </c>
      <c r="V505" s="1" t="s">
        <v>234</v>
      </c>
      <c r="Y505" s="1" t="s">
        <v>110</v>
      </c>
      <c r="Z505" s="1" t="s">
        <v>111</v>
      </c>
      <c r="AA505" s="1" t="s">
        <v>56</v>
      </c>
      <c r="AB505" s="3" t="s">
        <v>296</v>
      </c>
      <c r="AC505" s="2">
        <v>654</v>
      </c>
      <c r="AD505" s="2">
        <v>683</v>
      </c>
      <c r="AE505" s="2">
        <v>29.385000000000002</v>
      </c>
      <c r="AF505" s="2">
        <f>Table1[[#This Row],[SE]]*SQRT(Table1[[#This Row],[N]])</f>
        <v>97.459019464593425</v>
      </c>
      <c r="AG505" s="2">
        <v>11</v>
      </c>
      <c r="AH505" s="2">
        <f>Table1[[#This Row],[SD]]/Table1[[#This Row],[mean]]</f>
        <v>0.14901990743821625</v>
      </c>
      <c r="AI505" s="2"/>
      <c r="AJ505" s="2"/>
      <c r="AK505" s="2"/>
      <c r="AL505" s="2"/>
      <c r="AM505" s="1" t="s">
        <v>236</v>
      </c>
      <c r="AN505" s="6" t="s">
        <v>237</v>
      </c>
      <c r="AO505" s="6" t="s">
        <v>238</v>
      </c>
    </row>
    <row r="506" spans="2:41" ht="75" x14ac:dyDescent="0.25">
      <c r="B506" s="8" t="s">
        <v>228</v>
      </c>
      <c r="C506" s="1" t="s">
        <v>229</v>
      </c>
      <c r="D506" s="1" t="s">
        <v>230</v>
      </c>
      <c r="E506" s="1" t="s">
        <v>231</v>
      </c>
      <c r="F506" s="5" t="s">
        <v>232</v>
      </c>
      <c r="G506" s="1">
        <v>2011</v>
      </c>
      <c r="I506" s="1">
        <v>2021</v>
      </c>
      <c r="J506" s="1" t="s">
        <v>48</v>
      </c>
      <c r="K506" s="1" t="s">
        <v>49</v>
      </c>
      <c r="L506" s="1" t="s">
        <v>115</v>
      </c>
      <c r="M506" s="1" t="s">
        <v>257</v>
      </c>
      <c r="N506" s="1" t="s">
        <v>51</v>
      </c>
      <c r="O506" s="1" t="s">
        <v>233</v>
      </c>
      <c r="P506" s="1">
        <v>200</v>
      </c>
      <c r="Q506" s="1" t="s">
        <v>294</v>
      </c>
      <c r="S506" s="1" t="s">
        <v>295</v>
      </c>
      <c r="T506" s="1" t="s">
        <v>88</v>
      </c>
      <c r="V506" s="1" t="s">
        <v>234</v>
      </c>
      <c r="Y506" s="1" t="s">
        <v>110</v>
      </c>
      <c r="Z506" s="1" t="s">
        <v>111</v>
      </c>
      <c r="AA506" s="1" t="s">
        <v>56</v>
      </c>
      <c r="AB506" s="3" t="s">
        <v>296</v>
      </c>
      <c r="AC506" s="2">
        <v>642</v>
      </c>
      <c r="AD506" s="2">
        <v>670</v>
      </c>
      <c r="AE506" s="2">
        <v>25.408999999999999</v>
      </c>
      <c r="AF506" s="2">
        <f>Table1[[#This Row],[SE]]*SQRT(Table1[[#This Row],[N]])</f>
        <v>98.408633843784258</v>
      </c>
      <c r="AG506" s="2">
        <v>15</v>
      </c>
      <c r="AH506" s="2">
        <f>Table1[[#This Row],[SD]]/Table1[[#This Row],[mean]]</f>
        <v>0.15328447639218731</v>
      </c>
      <c r="AI506" s="2"/>
      <c r="AJ506" s="2"/>
      <c r="AK506" s="2"/>
      <c r="AL506" s="2"/>
      <c r="AM506" s="1" t="s">
        <v>236</v>
      </c>
      <c r="AN506" s="6" t="s">
        <v>237</v>
      </c>
      <c r="AO506" s="6" t="s">
        <v>238</v>
      </c>
    </row>
    <row r="507" spans="2:41" ht="75" x14ac:dyDescent="0.25">
      <c r="B507" s="8" t="s">
        <v>228</v>
      </c>
      <c r="C507" s="1" t="s">
        <v>229</v>
      </c>
      <c r="D507" s="1" t="s">
        <v>230</v>
      </c>
      <c r="E507" s="1" t="s">
        <v>231</v>
      </c>
      <c r="F507" s="5" t="s">
        <v>232</v>
      </c>
      <c r="G507" s="1">
        <v>2011</v>
      </c>
      <c r="I507" s="1">
        <v>2021</v>
      </c>
      <c r="J507" s="1" t="s">
        <v>48</v>
      </c>
      <c r="K507" s="1" t="s">
        <v>49</v>
      </c>
      <c r="L507" s="1" t="s">
        <v>115</v>
      </c>
      <c r="M507" s="1" t="s">
        <v>259</v>
      </c>
      <c r="N507" s="1" t="s">
        <v>51</v>
      </c>
      <c r="O507" s="1" t="s">
        <v>233</v>
      </c>
      <c r="P507" s="1">
        <v>200</v>
      </c>
      <c r="Q507" s="1" t="s">
        <v>294</v>
      </c>
      <c r="S507" s="1" t="s">
        <v>295</v>
      </c>
      <c r="T507" s="1" t="s">
        <v>88</v>
      </c>
      <c r="V507" s="1" t="s">
        <v>234</v>
      </c>
      <c r="Y507" s="1" t="s">
        <v>110</v>
      </c>
      <c r="Z507" s="1" t="s">
        <v>111</v>
      </c>
      <c r="AA507" s="1" t="s">
        <v>56</v>
      </c>
      <c r="AB507" s="3" t="s">
        <v>296</v>
      </c>
      <c r="AC507" s="2">
        <v>699</v>
      </c>
      <c r="AD507" s="2">
        <v>715</v>
      </c>
      <c r="AE507" s="2">
        <v>33.918999999999997</v>
      </c>
      <c r="AF507" s="2">
        <f>Table1[[#This Row],[SE]]*SQRT(Table1[[#This Row],[N]])</f>
        <v>112.49659626406479</v>
      </c>
      <c r="AG507" s="2">
        <v>11</v>
      </c>
      <c r="AH507" s="2">
        <f>Table1[[#This Row],[SD]]/Table1[[#This Row],[mean]]</f>
        <v>0.16093933657233875</v>
      </c>
      <c r="AI507" s="2"/>
      <c r="AJ507" s="2"/>
      <c r="AK507" s="2"/>
      <c r="AL507" s="2"/>
      <c r="AM507" s="1" t="s">
        <v>236</v>
      </c>
      <c r="AN507" s="6" t="s">
        <v>237</v>
      </c>
      <c r="AO507" s="6" t="s">
        <v>238</v>
      </c>
    </row>
    <row r="508" spans="2:41" ht="75" x14ac:dyDescent="0.25">
      <c r="B508" s="8" t="s">
        <v>228</v>
      </c>
      <c r="C508" s="1" t="s">
        <v>229</v>
      </c>
      <c r="D508" s="1" t="s">
        <v>230</v>
      </c>
      <c r="E508" s="1" t="s">
        <v>231</v>
      </c>
      <c r="F508" s="5" t="s">
        <v>232</v>
      </c>
      <c r="G508" s="1">
        <v>2011</v>
      </c>
      <c r="I508" s="1">
        <v>2021</v>
      </c>
      <c r="J508" s="1" t="s">
        <v>48</v>
      </c>
      <c r="K508" s="1" t="s">
        <v>49</v>
      </c>
      <c r="L508" s="1" t="s">
        <v>115</v>
      </c>
      <c r="M508" s="1" t="s">
        <v>260</v>
      </c>
      <c r="N508" s="1" t="s">
        <v>51</v>
      </c>
      <c r="O508" s="1" t="s">
        <v>233</v>
      </c>
      <c r="P508" s="1">
        <v>200</v>
      </c>
      <c r="Q508" s="1" t="s">
        <v>294</v>
      </c>
      <c r="S508" s="1" t="s">
        <v>295</v>
      </c>
      <c r="T508" s="1" t="s">
        <v>88</v>
      </c>
      <c r="V508" s="1" t="s">
        <v>234</v>
      </c>
      <c r="Y508" s="1" t="s">
        <v>110</v>
      </c>
      <c r="Z508" s="1" t="s">
        <v>111</v>
      </c>
      <c r="AA508" s="1" t="s">
        <v>56</v>
      </c>
      <c r="AB508" s="3" t="s">
        <v>296</v>
      </c>
      <c r="AC508" s="2">
        <v>770</v>
      </c>
      <c r="AD508" s="2">
        <v>802</v>
      </c>
      <c r="AE508" s="2">
        <v>31.634</v>
      </c>
      <c r="AF508" s="2">
        <f>Table1[[#This Row],[SE]]*SQRT(Table1[[#This Row],[N]])</f>
        <v>144.96519953423305</v>
      </c>
      <c r="AG508" s="2">
        <v>21</v>
      </c>
      <c r="AH508" s="2">
        <f>Table1[[#This Row],[SD]]/Table1[[#This Row],[mean]]</f>
        <v>0.18826649290160136</v>
      </c>
      <c r="AI508" s="2"/>
      <c r="AJ508" s="2"/>
      <c r="AK508" s="2"/>
      <c r="AL508" s="2"/>
      <c r="AM508" s="1" t="s">
        <v>236</v>
      </c>
      <c r="AN508" s="6" t="s">
        <v>237</v>
      </c>
      <c r="AO508" s="6" t="s">
        <v>238</v>
      </c>
    </row>
    <row r="509" spans="2:41" ht="75" x14ac:dyDescent="0.25">
      <c r="B509" s="8" t="s">
        <v>228</v>
      </c>
      <c r="C509" s="1" t="s">
        <v>229</v>
      </c>
      <c r="D509" s="1" t="s">
        <v>230</v>
      </c>
      <c r="E509" s="1" t="s">
        <v>231</v>
      </c>
      <c r="F509" s="5" t="s">
        <v>232</v>
      </c>
      <c r="G509" s="1">
        <v>2011</v>
      </c>
      <c r="I509" s="1">
        <v>2021</v>
      </c>
      <c r="J509" s="1" t="s">
        <v>48</v>
      </c>
      <c r="K509" s="1" t="s">
        <v>49</v>
      </c>
      <c r="L509" s="1" t="s">
        <v>115</v>
      </c>
      <c r="M509" s="1" t="s">
        <v>299</v>
      </c>
      <c r="N509" s="1" t="s">
        <v>51</v>
      </c>
      <c r="O509" s="1" t="s">
        <v>233</v>
      </c>
      <c r="P509" s="1">
        <v>200</v>
      </c>
      <c r="Q509" s="1" t="s">
        <v>294</v>
      </c>
      <c r="S509" s="1" t="s">
        <v>295</v>
      </c>
      <c r="T509" s="1" t="s">
        <v>88</v>
      </c>
      <c r="V509" s="1" t="s">
        <v>234</v>
      </c>
      <c r="Y509" s="1" t="s">
        <v>110</v>
      </c>
      <c r="Z509" s="1" t="s">
        <v>111</v>
      </c>
      <c r="AA509" s="1" t="s">
        <v>56</v>
      </c>
      <c r="AB509" s="3" t="s">
        <v>296</v>
      </c>
      <c r="AC509" s="2">
        <v>524</v>
      </c>
      <c r="AD509" s="2">
        <v>487</v>
      </c>
      <c r="AE509" s="2">
        <v>69.891999999999996</v>
      </c>
      <c r="AF509" s="2">
        <f>Table1[[#This Row],[SE]]*SQRT(Table1[[#This Row],[N]])</f>
        <v>139.78399999999999</v>
      </c>
      <c r="AG509" s="2">
        <v>4</v>
      </c>
      <c r="AH509" s="2">
        <f>Table1[[#This Row],[SD]]/Table1[[#This Row],[mean]]</f>
        <v>0.26676335877862595</v>
      </c>
      <c r="AI509" s="2"/>
      <c r="AJ509" s="2"/>
      <c r="AK509" s="2"/>
      <c r="AL509" s="2"/>
      <c r="AM509" s="1" t="s">
        <v>236</v>
      </c>
      <c r="AN509" s="6" t="s">
        <v>237</v>
      </c>
      <c r="AO509" s="6" t="s">
        <v>238</v>
      </c>
    </row>
    <row r="510" spans="2:41" ht="75" x14ac:dyDescent="0.25">
      <c r="B510" s="8" t="s">
        <v>228</v>
      </c>
      <c r="C510" s="1" t="s">
        <v>229</v>
      </c>
      <c r="D510" s="1" t="s">
        <v>230</v>
      </c>
      <c r="E510" s="1" t="s">
        <v>231</v>
      </c>
      <c r="F510" s="5" t="s">
        <v>232</v>
      </c>
      <c r="G510" s="1">
        <v>2011</v>
      </c>
      <c r="I510" s="1">
        <v>2021</v>
      </c>
      <c r="J510" s="1" t="s">
        <v>48</v>
      </c>
      <c r="K510" s="1" t="s">
        <v>49</v>
      </c>
      <c r="L510" s="1" t="s">
        <v>115</v>
      </c>
      <c r="M510" s="1" t="s">
        <v>261</v>
      </c>
      <c r="N510" s="1" t="s">
        <v>51</v>
      </c>
      <c r="O510" s="1" t="s">
        <v>233</v>
      </c>
      <c r="P510" s="1">
        <v>200</v>
      </c>
      <c r="Q510" s="1" t="s">
        <v>294</v>
      </c>
      <c r="S510" s="1" t="s">
        <v>295</v>
      </c>
      <c r="T510" s="1" t="s">
        <v>88</v>
      </c>
      <c r="V510" s="1" t="s">
        <v>234</v>
      </c>
      <c r="Y510" s="1" t="s">
        <v>110</v>
      </c>
      <c r="Z510" s="1" t="s">
        <v>111</v>
      </c>
      <c r="AA510" s="1" t="s">
        <v>56</v>
      </c>
      <c r="AB510" s="3" t="s">
        <v>296</v>
      </c>
      <c r="AC510" s="2">
        <v>508</v>
      </c>
      <c r="AD510" s="2">
        <v>548</v>
      </c>
      <c r="AE510" s="2">
        <v>67.209000000000003</v>
      </c>
      <c r="AF510" s="2">
        <f>Table1[[#This Row],[SE]]*SQRT(Table1[[#This Row],[N]])</f>
        <v>190.09575862706672</v>
      </c>
      <c r="AG510" s="2">
        <v>8</v>
      </c>
      <c r="AH510" s="2">
        <f>Table1[[#This Row],[SD]]/Table1[[#This Row],[mean]]</f>
        <v>0.37420424926587936</v>
      </c>
      <c r="AI510" s="2"/>
      <c r="AJ510" s="2"/>
      <c r="AK510" s="2"/>
      <c r="AL510" s="2"/>
      <c r="AM510" s="1" t="s">
        <v>236</v>
      </c>
      <c r="AN510" s="6" t="s">
        <v>237</v>
      </c>
      <c r="AO510" s="6" t="s">
        <v>238</v>
      </c>
    </row>
    <row r="511" spans="2:41" ht="75" x14ac:dyDescent="0.25">
      <c r="B511" s="8" t="s">
        <v>228</v>
      </c>
      <c r="C511" s="1" t="s">
        <v>229</v>
      </c>
      <c r="D511" s="1" t="s">
        <v>230</v>
      </c>
      <c r="E511" s="1" t="s">
        <v>231</v>
      </c>
      <c r="F511" s="5" t="s">
        <v>232</v>
      </c>
      <c r="G511" s="1">
        <v>2011</v>
      </c>
      <c r="I511" s="1">
        <v>2021</v>
      </c>
      <c r="J511" s="1" t="s">
        <v>48</v>
      </c>
      <c r="K511" s="1" t="s">
        <v>49</v>
      </c>
      <c r="L511" s="1" t="s">
        <v>115</v>
      </c>
      <c r="M511" s="1" t="s">
        <v>262</v>
      </c>
      <c r="N511" s="1" t="s">
        <v>51</v>
      </c>
      <c r="O511" s="1" t="s">
        <v>233</v>
      </c>
      <c r="P511" s="1">
        <v>200</v>
      </c>
      <c r="Q511" s="1" t="s">
        <v>294</v>
      </c>
      <c r="S511" s="1" t="s">
        <v>295</v>
      </c>
      <c r="T511" s="1" t="s">
        <v>88</v>
      </c>
      <c r="V511" s="1" t="s">
        <v>234</v>
      </c>
      <c r="Y511" s="1" t="s">
        <v>110</v>
      </c>
      <c r="Z511" s="1" t="s">
        <v>111</v>
      </c>
      <c r="AA511" s="1" t="s">
        <v>56</v>
      </c>
      <c r="AB511" s="3" t="s">
        <v>296</v>
      </c>
      <c r="AC511" s="2">
        <v>676</v>
      </c>
      <c r="AD511" s="2">
        <v>666</v>
      </c>
      <c r="AE511" s="2">
        <v>52.808</v>
      </c>
      <c r="AF511" s="2">
        <f>Table1[[#This Row],[SE]]*SQRT(Table1[[#This Row],[N]])</f>
        <v>158.42400000000001</v>
      </c>
      <c r="AG511" s="2">
        <v>9</v>
      </c>
      <c r="AH511" s="2">
        <f>Table1[[#This Row],[SD]]/Table1[[#This Row],[mean]]</f>
        <v>0.23435502958579882</v>
      </c>
      <c r="AI511" s="2"/>
      <c r="AJ511" s="2"/>
      <c r="AK511" s="2"/>
      <c r="AL511" s="2"/>
      <c r="AM511" s="1" t="s">
        <v>236</v>
      </c>
      <c r="AN511" s="6" t="s">
        <v>237</v>
      </c>
      <c r="AO511" s="6" t="s">
        <v>238</v>
      </c>
    </row>
    <row r="512" spans="2:41" ht="75" x14ac:dyDescent="0.25">
      <c r="B512" s="8" t="s">
        <v>228</v>
      </c>
      <c r="C512" s="1" t="s">
        <v>229</v>
      </c>
      <c r="D512" s="1" t="s">
        <v>230</v>
      </c>
      <c r="E512" s="1" t="s">
        <v>231</v>
      </c>
      <c r="F512" s="5" t="s">
        <v>232</v>
      </c>
      <c r="G512" s="1">
        <v>2011</v>
      </c>
      <c r="I512" s="1">
        <v>2021</v>
      </c>
      <c r="J512" s="1" t="s">
        <v>48</v>
      </c>
      <c r="K512" s="1" t="s">
        <v>49</v>
      </c>
      <c r="L512" s="1" t="s">
        <v>115</v>
      </c>
      <c r="M512" s="1" t="s">
        <v>263</v>
      </c>
      <c r="N512" s="1" t="s">
        <v>51</v>
      </c>
      <c r="O512" s="1" t="s">
        <v>233</v>
      </c>
      <c r="P512" s="1">
        <v>200</v>
      </c>
      <c r="Q512" s="1" t="s">
        <v>294</v>
      </c>
      <c r="S512" s="1" t="s">
        <v>295</v>
      </c>
      <c r="T512" s="1" t="s">
        <v>88</v>
      </c>
      <c r="V512" s="1" t="s">
        <v>234</v>
      </c>
      <c r="Y512" s="1" t="s">
        <v>110</v>
      </c>
      <c r="Z512" s="1" t="s">
        <v>111</v>
      </c>
      <c r="AA512" s="1" t="s">
        <v>56</v>
      </c>
      <c r="AB512" s="3" t="s">
        <v>296</v>
      </c>
      <c r="AC512" s="2">
        <v>480</v>
      </c>
      <c r="AD512" s="2">
        <v>394</v>
      </c>
      <c r="AE512" s="2">
        <v>49.253</v>
      </c>
      <c r="AF512" s="2">
        <f>Table1[[#This Row],[SE]]*SQRT(Table1[[#This Row],[N]])</f>
        <v>190.75604875075391</v>
      </c>
      <c r="AG512" s="2">
        <v>15</v>
      </c>
      <c r="AH512" s="2">
        <f>Table1[[#This Row],[SD]]/Table1[[#This Row],[mean]]</f>
        <v>0.39740843489740396</v>
      </c>
      <c r="AI512" s="2"/>
      <c r="AJ512" s="2"/>
      <c r="AK512" s="2"/>
      <c r="AL512" s="2"/>
      <c r="AM512" s="1" t="s">
        <v>236</v>
      </c>
      <c r="AN512" s="6" t="s">
        <v>237</v>
      </c>
      <c r="AO512" s="6" t="s">
        <v>238</v>
      </c>
    </row>
    <row r="513" spans="2:41" ht="75" x14ac:dyDescent="0.25">
      <c r="B513" s="8" t="s">
        <v>228</v>
      </c>
      <c r="C513" s="1" t="s">
        <v>229</v>
      </c>
      <c r="D513" s="1" t="s">
        <v>230</v>
      </c>
      <c r="E513" s="1" t="s">
        <v>231</v>
      </c>
      <c r="F513" s="5" t="s">
        <v>232</v>
      </c>
      <c r="G513" s="1">
        <v>2011</v>
      </c>
      <c r="I513" s="1">
        <v>2021</v>
      </c>
      <c r="J513" s="1" t="s">
        <v>48</v>
      </c>
      <c r="K513" s="1" t="s">
        <v>49</v>
      </c>
      <c r="L513" s="1" t="s">
        <v>115</v>
      </c>
      <c r="M513" s="1" t="s">
        <v>265</v>
      </c>
      <c r="N513" s="1" t="s">
        <v>51</v>
      </c>
      <c r="O513" s="1" t="s">
        <v>233</v>
      </c>
      <c r="P513" s="1">
        <v>200</v>
      </c>
      <c r="Q513" s="1" t="s">
        <v>294</v>
      </c>
      <c r="S513" s="1" t="s">
        <v>295</v>
      </c>
      <c r="T513" s="1" t="s">
        <v>88</v>
      </c>
      <c r="V513" s="1" t="s">
        <v>234</v>
      </c>
      <c r="Y513" s="1" t="s">
        <v>110</v>
      </c>
      <c r="Z513" s="1" t="s">
        <v>111</v>
      </c>
      <c r="AA513" s="1" t="s">
        <v>56</v>
      </c>
      <c r="AB513" s="3" t="s">
        <v>296</v>
      </c>
      <c r="AC513" s="2">
        <v>500</v>
      </c>
      <c r="AD513" s="2">
        <v>491</v>
      </c>
      <c r="AE513" s="2">
        <v>30.863</v>
      </c>
      <c r="AF513" s="2">
        <f>Table1[[#This Row],[SE]]*SQRT(Table1[[#This Row],[N]])</f>
        <v>111.27812901464509</v>
      </c>
      <c r="AG513" s="2">
        <v>13</v>
      </c>
      <c r="AH513" s="2">
        <f>Table1[[#This Row],[SD]]/Table1[[#This Row],[mean]]</f>
        <v>0.22255625802929019</v>
      </c>
      <c r="AI513" s="2"/>
      <c r="AJ513" s="2"/>
      <c r="AK513" s="2"/>
      <c r="AL513" s="2"/>
      <c r="AM513" s="1" t="s">
        <v>236</v>
      </c>
      <c r="AN513" s="6" t="s">
        <v>237</v>
      </c>
      <c r="AO513" s="6" t="s">
        <v>238</v>
      </c>
    </row>
    <row r="514" spans="2:41" ht="75" x14ac:dyDescent="0.25">
      <c r="B514" s="8" t="s">
        <v>228</v>
      </c>
      <c r="C514" s="1" t="s">
        <v>229</v>
      </c>
      <c r="D514" s="1" t="s">
        <v>230</v>
      </c>
      <c r="E514" s="1" t="s">
        <v>231</v>
      </c>
      <c r="F514" s="5" t="s">
        <v>232</v>
      </c>
      <c r="G514" s="1">
        <v>2011</v>
      </c>
      <c r="I514" s="1">
        <v>2021</v>
      </c>
      <c r="J514" s="1" t="s">
        <v>48</v>
      </c>
      <c r="K514" s="1" t="s">
        <v>49</v>
      </c>
      <c r="L514" s="1" t="s">
        <v>115</v>
      </c>
      <c r="M514" s="1" t="s">
        <v>266</v>
      </c>
      <c r="N514" s="1" t="s">
        <v>51</v>
      </c>
      <c r="O514" s="1" t="s">
        <v>233</v>
      </c>
      <c r="P514" s="1">
        <v>200</v>
      </c>
      <c r="Q514" s="1" t="s">
        <v>294</v>
      </c>
      <c r="S514" s="1" t="s">
        <v>295</v>
      </c>
      <c r="T514" s="1" t="s">
        <v>88</v>
      </c>
      <c r="V514" s="1" t="s">
        <v>234</v>
      </c>
      <c r="Y514" s="1" t="s">
        <v>110</v>
      </c>
      <c r="Z514" s="1" t="s">
        <v>111</v>
      </c>
      <c r="AA514" s="1" t="s">
        <v>56</v>
      </c>
      <c r="AB514" s="3" t="s">
        <v>296</v>
      </c>
      <c r="AC514" s="2">
        <v>563</v>
      </c>
      <c r="AD514" s="2">
        <v>586</v>
      </c>
      <c r="AE514" s="2">
        <v>38.072000000000003</v>
      </c>
      <c r="AF514" s="2">
        <f>Table1[[#This Row],[SE]]*SQRT(Table1[[#This Row],[N]])</f>
        <v>93.256973487241154</v>
      </c>
      <c r="AG514" s="2">
        <v>6</v>
      </c>
      <c r="AH514" s="2">
        <f>Table1[[#This Row],[SD]]/Table1[[#This Row],[mean]]</f>
        <v>0.16564293692227558</v>
      </c>
      <c r="AI514" s="2"/>
      <c r="AJ514" s="2"/>
      <c r="AK514" s="2"/>
      <c r="AL514" s="2"/>
      <c r="AM514" s="1" t="s">
        <v>236</v>
      </c>
      <c r="AN514" s="6" t="s">
        <v>237</v>
      </c>
      <c r="AO514" s="6" t="s">
        <v>238</v>
      </c>
    </row>
    <row r="515" spans="2:41" ht="75" x14ac:dyDescent="0.25">
      <c r="B515" s="8" t="s">
        <v>228</v>
      </c>
      <c r="C515" s="1" t="s">
        <v>229</v>
      </c>
      <c r="D515" s="1" t="s">
        <v>230</v>
      </c>
      <c r="E515" s="1" t="s">
        <v>231</v>
      </c>
      <c r="F515" s="5" t="s">
        <v>232</v>
      </c>
      <c r="G515" s="1">
        <v>2011</v>
      </c>
      <c r="I515" s="1">
        <v>2021</v>
      </c>
      <c r="J515" s="1" t="s">
        <v>48</v>
      </c>
      <c r="K515" s="1" t="s">
        <v>49</v>
      </c>
      <c r="L515" s="1" t="s">
        <v>115</v>
      </c>
      <c r="M515" s="1" t="s">
        <v>267</v>
      </c>
      <c r="N515" s="1" t="s">
        <v>51</v>
      </c>
      <c r="O515" s="1" t="s">
        <v>233</v>
      </c>
      <c r="P515" s="1">
        <v>200</v>
      </c>
      <c r="Q515" s="1" t="s">
        <v>294</v>
      </c>
      <c r="S515" s="1" t="s">
        <v>295</v>
      </c>
      <c r="T515" s="1" t="s">
        <v>88</v>
      </c>
      <c r="V515" s="1" t="s">
        <v>234</v>
      </c>
      <c r="Y515" s="1" t="s">
        <v>110</v>
      </c>
      <c r="Z515" s="1" t="s">
        <v>111</v>
      </c>
      <c r="AA515" s="1" t="s">
        <v>56</v>
      </c>
      <c r="AB515" s="3" t="s">
        <v>296</v>
      </c>
      <c r="AC515" s="2">
        <v>724</v>
      </c>
      <c r="AD515" s="2">
        <v>729</v>
      </c>
      <c r="AE515" s="2">
        <v>37.905999999999999</v>
      </c>
      <c r="AF515" s="2">
        <f>Table1[[#This Row],[SE]]*SQRT(Table1[[#This Row],[N]])</f>
        <v>136.67202664773797</v>
      </c>
      <c r="AG515" s="2">
        <v>13</v>
      </c>
      <c r="AH515" s="2">
        <f>Table1[[#This Row],[SD]]/Table1[[#This Row],[mean]]</f>
        <v>0.18877351746925133</v>
      </c>
      <c r="AI515" s="2"/>
      <c r="AJ515" s="2"/>
      <c r="AK515" s="2"/>
      <c r="AL515" s="2"/>
      <c r="AM515" s="1" t="s">
        <v>236</v>
      </c>
      <c r="AN515" s="6" t="s">
        <v>237</v>
      </c>
      <c r="AO515" s="6" t="s">
        <v>238</v>
      </c>
    </row>
    <row r="516" spans="2:41" ht="75" x14ac:dyDescent="0.25">
      <c r="B516" s="8" t="s">
        <v>228</v>
      </c>
      <c r="C516" s="1" t="s">
        <v>229</v>
      </c>
      <c r="D516" s="1" t="s">
        <v>230</v>
      </c>
      <c r="E516" s="1" t="s">
        <v>231</v>
      </c>
      <c r="F516" s="5" t="s">
        <v>232</v>
      </c>
      <c r="G516" s="1">
        <v>2011</v>
      </c>
      <c r="I516" s="1">
        <v>2021</v>
      </c>
      <c r="J516" s="1" t="s">
        <v>48</v>
      </c>
      <c r="K516" s="1" t="s">
        <v>49</v>
      </c>
      <c r="L516" s="1" t="s">
        <v>115</v>
      </c>
      <c r="M516" s="1" t="s">
        <v>268</v>
      </c>
      <c r="N516" s="1" t="s">
        <v>51</v>
      </c>
      <c r="O516" s="1" t="s">
        <v>233</v>
      </c>
      <c r="P516" s="1">
        <v>200</v>
      </c>
      <c r="Q516" s="1" t="s">
        <v>294</v>
      </c>
      <c r="S516" s="1" t="s">
        <v>295</v>
      </c>
      <c r="T516" s="1" t="s">
        <v>88</v>
      </c>
      <c r="V516" s="1" t="s">
        <v>234</v>
      </c>
      <c r="Y516" s="1" t="s">
        <v>110</v>
      </c>
      <c r="Z516" s="1" t="s">
        <v>111</v>
      </c>
      <c r="AA516" s="1" t="s">
        <v>56</v>
      </c>
      <c r="AB516" s="3" t="s">
        <v>296</v>
      </c>
      <c r="AC516" s="2">
        <v>583</v>
      </c>
      <c r="AD516" s="2">
        <v>622</v>
      </c>
      <c r="AE516" s="2">
        <v>64.700999999999993</v>
      </c>
      <c r="AF516" s="2">
        <f>Table1[[#This Row],[SE]]*SQRT(Table1[[#This Row],[N]])</f>
        <v>171.18275557719008</v>
      </c>
      <c r="AG516" s="2">
        <v>7</v>
      </c>
      <c r="AH516" s="2">
        <f>Table1[[#This Row],[SD]]/Table1[[#This Row],[mean]]</f>
        <v>0.29362393752519739</v>
      </c>
      <c r="AI516" s="2"/>
      <c r="AJ516" s="2"/>
      <c r="AK516" s="2"/>
      <c r="AL516" s="2"/>
      <c r="AM516" s="1" t="s">
        <v>236</v>
      </c>
      <c r="AN516" s="6" t="s">
        <v>237</v>
      </c>
      <c r="AO516" s="6" t="s">
        <v>238</v>
      </c>
    </row>
    <row r="517" spans="2:41" ht="75" x14ac:dyDescent="0.25">
      <c r="B517" s="8" t="s">
        <v>228</v>
      </c>
      <c r="C517" s="1" t="s">
        <v>229</v>
      </c>
      <c r="D517" s="1" t="s">
        <v>230</v>
      </c>
      <c r="E517" s="1" t="s">
        <v>231</v>
      </c>
      <c r="F517" s="5" t="s">
        <v>232</v>
      </c>
      <c r="G517" s="1">
        <v>2011</v>
      </c>
      <c r="I517" s="1">
        <v>2021</v>
      </c>
      <c r="J517" s="1" t="s">
        <v>48</v>
      </c>
      <c r="K517" s="1" t="s">
        <v>49</v>
      </c>
      <c r="L517" s="1" t="s">
        <v>115</v>
      </c>
      <c r="M517" s="1" t="s">
        <v>300</v>
      </c>
      <c r="N517" s="1" t="s">
        <v>51</v>
      </c>
      <c r="O517" s="1" t="s">
        <v>233</v>
      </c>
      <c r="P517" s="1">
        <v>200</v>
      </c>
      <c r="Q517" s="1" t="s">
        <v>294</v>
      </c>
      <c r="S517" s="1" t="s">
        <v>295</v>
      </c>
      <c r="T517" s="1" t="s">
        <v>88</v>
      </c>
      <c r="V517" s="1" t="s">
        <v>234</v>
      </c>
      <c r="Y517" s="1" t="s">
        <v>110</v>
      </c>
      <c r="Z517" s="1" t="s">
        <v>111</v>
      </c>
      <c r="AA517" s="1" t="s">
        <v>56</v>
      </c>
      <c r="AB517" s="3" t="s">
        <v>296</v>
      </c>
      <c r="AC517" s="2">
        <v>647</v>
      </c>
      <c r="AD517" s="2">
        <v>668</v>
      </c>
      <c r="AE517" s="2">
        <v>51.597999999999999</v>
      </c>
      <c r="AF517" s="2">
        <f>Table1[[#This Row],[SE]]*SQRT(Table1[[#This Row],[N]])</f>
        <v>89.370357568938928</v>
      </c>
      <c r="AG517" s="2">
        <v>3</v>
      </c>
      <c r="AH517" s="2">
        <f>Table1[[#This Row],[SD]]/Table1[[#This Row],[mean]]</f>
        <v>0.13813038264132754</v>
      </c>
      <c r="AI517" s="2"/>
      <c r="AJ517" s="2"/>
      <c r="AK517" s="2"/>
      <c r="AL517" s="2"/>
      <c r="AM517" s="1" t="s">
        <v>236</v>
      </c>
      <c r="AN517" s="6" t="s">
        <v>237</v>
      </c>
      <c r="AO517" s="6" t="s">
        <v>238</v>
      </c>
    </row>
    <row r="518" spans="2:41" ht="75" x14ac:dyDescent="0.25">
      <c r="B518" s="8" t="s">
        <v>228</v>
      </c>
      <c r="C518" s="1" t="s">
        <v>229</v>
      </c>
      <c r="D518" s="1" t="s">
        <v>230</v>
      </c>
      <c r="E518" s="1" t="s">
        <v>231</v>
      </c>
      <c r="F518" s="5" t="s">
        <v>232</v>
      </c>
      <c r="G518" s="1">
        <v>2011</v>
      </c>
      <c r="I518" s="1">
        <v>2021</v>
      </c>
      <c r="J518" s="1" t="s">
        <v>48</v>
      </c>
      <c r="K518" s="1" t="s">
        <v>49</v>
      </c>
      <c r="L518" s="1" t="s">
        <v>115</v>
      </c>
      <c r="M518" s="1" t="s">
        <v>269</v>
      </c>
      <c r="N518" s="1" t="s">
        <v>51</v>
      </c>
      <c r="O518" s="1" t="s">
        <v>233</v>
      </c>
      <c r="P518" s="1">
        <v>200</v>
      </c>
      <c r="Q518" s="1" t="s">
        <v>294</v>
      </c>
      <c r="S518" s="1" t="s">
        <v>295</v>
      </c>
      <c r="T518" s="1" t="s">
        <v>88</v>
      </c>
      <c r="V518" s="1" t="s">
        <v>234</v>
      </c>
      <c r="Y518" s="1" t="s">
        <v>110</v>
      </c>
      <c r="Z518" s="1" t="s">
        <v>111</v>
      </c>
      <c r="AA518" s="1" t="s">
        <v>56</v>
      </c>
      <c r="AB518" s="3" t="s">
        <v>296</v>
      </c>
      <c r="AC518" s="2">
        <v>731</v>
      </c>
      <c r="AD518" s="2">
        <v>753</v>
      </c>
      <c r="AE518" s="2">
        <v>40.79</v>
      </c>
      <c r="AF518" s="2">
        <f>Table1[[#This Row],[SE]]*SQRT(Table1[[#This Row],[N]])</f>
        <v>115.3715424183971</v>
      </c>
      <c r="AG518" s="2">
        <v>8</v>
      </c>
      <c r="AH518" s="2">
        <f>Table1[[#This Row],[SD]]/Table1[[#This Row],[mean]]</f>
        <v>0.15782700741230793</v>
      </c>
      <c r="AI518" s="2"/>
      <c r="AJ518" s="2"/>
      <c r="AK518" s="2"/>
      <c r="AL518" s="2"/>
      <c r="AM518" s="1" t="s">
        <v>236</v>
      </c>
      <c r="AN518" s="6" t="s">
        <v>237</v>
      </c>
      <c r="AO518" s="6" t="s">
        <v>238</v>
      </c>
    </row>
    <row r="519" spans="2:41" ht="75" x14ac:dyDescent="0.25">
      <c r="B519" s="8" t="s">
        <v>228</v>
      </c>
      <c r="C519" s="1" t="s">
        <v>229</v>
      </c>
      <c r="D519" s="1" t="s">
        <v>230</v>
      </c>
      <c r="E519" s="1" t="s">
        <v>231</v>
      </c>
      <c r="F519" s="5" t="s">
        <v>232</v>
      </c>
      <c r="G519" s="1">
        <v>2011</v>
      </c>
      <c r="I519" s="1">
        <v>2021</v>
      </c>
      <c r="J519" s="1" t="s">
        <v>48</v>
      </c>
      <c r="K519" s="1" t="s">
        <v>49</v>
      </c>
      <c r="L519" s="1" t="s">
        <v>115</v>
      </c>
      <c r="M519" s="1" t="s">
        <v>270</v>
      </c>
      <c r="N519" s="1" t="s">
        <v>51</v>
      </c>
      <c r="O519" s="1" t="s">
        <v>233</v>
      </c>
      <c r="P519" s="1">
        <v>200</v>
      </c>
      <c r="Q519" s="1" t="s">
        <v>294</v>
      </c>
      <c r="S519" s="1" t="s">
        <v>295</v>
      </c>
      <c r="T519" s="1" t="s">
        <v>88</v>
      </c>
      <c r="V519" s="1" t="s">
        <v>234</v>
      </c>
      <c r="Y519" s="1" t="s">
        <v>110</v>
      </c>
      <c r="Z519" s="1" t="s">
        <v>111</v>
      </c>
      <c r="AA519" s="1" t="s">
        <v>56</v>
      </c>
      <c r="AB519" s="3" t="s">
        <v>296</v>
      </c>
      <c r="AC519" s="2">
        <v>540</v>
      </c>
      <c r="AD519" s="2">
        <v>536</v>
      </c>
      <c r="AE519" s="2">
        <v>51.838000000000001</v>
      </c>
      <c r="AF519" s="2">
        <f>Table1[[#This Row],[SE]]*SQRT(Table1[[#This Row],[N]])</f>
        <v>193.96003561558757</v>
      </c>
      <c r="AG519" s="2">
        <v>14</v>
      </c>
      <c r="AH519" s="2">
        <f>Table1[[#This Row],[SD]]/Table1[[#This Row],[mean]]</f>
        <v>0.35918525113997696</v>
      </c>
      <c r="AI519" s="2"/>
      <c r="AJ519" s="2"/>
      <c r="AK519" s="2"/>
      <c r="AL519" s="2"/>
      <c r="AM519" s="1" t="s">
        <v>236</v>
      </c>
      <c r="AN519" s="6" t="s">
        <v>237</v>
      </c>
      <c r="AO519" s="6" t="s">
        <v>238</v>
      </c>
    </row>
    <row r="520" spans="2:41" ht="75" x14ac:dyDescent="0.25">
      <c r="B520" s="8" t="s">
        <v>228</v>
      </c>
      <c r="C520" s="1" t="s">
        <v>229</v>
      </c>
      <c r="D520" s="1" t="s">
        <v>230</v>
      </c>
      <c r="E520" s="1" t="s">
        <v>231</v>
      </c>
      <c r="F520" s="5" t="s">
        <v>232</v>
      </c>
      <c r="G520" s="1">
        <v>2011</v>
      </c>
      <c r="I520" s="1">
        <v>2021</v>
      </c>
      <c r="J520" s="1" t="s">
        <v>48</v>
      </c>
      <c r="K520" s="1" t="s">
        <v>49</v>
      </c>
      <c r="L520" s="1" t="s">
        <v>115</v>
      </c>
      <c r="M520" s="1" t="s">
        <v>271</v>
      </c>
      <c r="N520" s="1" t="s">
        <v>51</v>
      </c>
      <c r="O520" s="1" t="s">
        <v>233</v>
      </c>
      <c r="P520" s="1">
        <v>200</v>
      </c>
      <c r="Q520" s="1" t="s">
        <v>294</v>
      </c>
      <c r="S520" s="1" t="s">
        <v>295</v>
      </c>
      <c r="T520" s="1" t="s">
        <v>88</v>
      </c>
      <c r="V520" s="1" t="s">
        <v>234</v>
      </c>
      <c r="Y520" s="1" t="s">
        <v>110</v>
      </c>
      <c r="Z520" s="1" t="s">
        <v>111</v>
      </c>
      <c r="AA520" s="1" t="s">
        <v>56</v>
      </c>
      <c r="AB520" s="3" t="s">
        <v>296</v>
      </c>
      <c r="AC520" s="2">
        <v>816</v>
      </c>
      <c r="AD520" s="2">
        <v>851</v>
      </c>
      <c r="AE520" s="2">
        <v>47.978999999999999</v>
      </c>
      <c r="AF520" s="2">
        <f>Table1[[#This Row],[SE]]*SQRT(Table1[[#This Row],[N]])</f>
        <v>126.94050215356799</v>
      </c>
      <c r="AG520" s="2">
        <v>7</v>
      </c>
      <c r="AH520" s="2">
        <f>Table1[[#This Row],[SD]]/Table1[[#This Row],[mean]]</f>
        <v>0.15556434087447057</v>
      </c>
      <c r="AI520" s="2"/>
      <c r="AJ520" s="2"/>
      <c r="AK520" s="2"/>
      <c r="AL520" s="2"/>
      <c r="AM520" s="1" t="s">
        <v>236</v>
      </c>
      <c r="AN520" s="6" t="s">
        <v>237</v>
      </c>
      <c r="AO520" s="6" t="s">
        <v>238</v>
      </c>
    </row>
    <row r="521" spans="2:41" ht="75" x14ac:dyDescent="0.25">
      <c r="B521" s="8" t="s">
        <v>228</v>
      </c>
      <c r="C521" s="1" t="s">
        <v>229</v>
      </c>
      <c r="D521" s="1" t="s">
        <v>230</v>
      </c>
      <c r="E521" s="1" t="s">
        <v>231</v>
      </c>
      <c r="F521" s="5" t="s">
        <v>232</v>
      </c>
      <c r="G521" s="1">
        <v>2011</v>
      </c>
      <c r="I521" s="1">
        <v>2021</v>
      </c>
      <c r="J521" s="1" t="s">
        <v>48</v>
      </c>
      <c r="K521" s="1" t="s">
        <v>49</v>
      </c>
      <c r="L521" s="1" t="s">
        <v>115</v>
      </c>
      <c r="M521" s="1" t="s">
        <v>272</v>
      </c>
      <c r="N521" s="1" t="s">
        <v>51</v>
      </c>
      <c r="O521" s="1" t="s">
        <v>233</v>
      </c>
      <c r="P521" s="1">
        <v>200</v>
      </c>
      <c r="Q521" s="1" t="s">
        <v>294</v>
      </c>
      <c r="S521" s="1" t="s">
        <v>295</v>
      </c>
      <c r="T521" s="1" t="s">
        <v>88</v>
      </c>
      <c r="V521" s="1" t="s">
        <v>234</v>
      </c>
      <c r="Y521" s="1" t="s">
        <v>110</v>
      </c>
      <c r="Z521" s="1" t="s">
        <v>111</v>
      </c>
      <c r="AA521" s="1" t="s">
        <v>56</v>
      </c>
      <c r="AB521" s="3" t="s">
        <v>296</v>
      </c>
      <c r="AC521" s="2">
        <v>438</v>
      </c>
      <c r="AD521" s="2">
        <v>436</v>
      </c>
      <c r="AE521" s="2">
        <v>41.874000000000002</v>
      </c>
      <c r="AF521" s="2">
        <f>Table1[[#This Row],[SE]]*SQRT(Table1[[#This Row],[N]])</f>
        <v>102.5699334893028</v>
      </c>
      <c r="AG521" s="2">
        <v>6</v>
      </c>
      <c r="AH521" s="2">
        <f>Table1[[#This Row],[SD]]/Table1[[#This Row],[mean]]</f>
        <v>0.23417793034087397</v>
      </c>
      <c r="AI521" s="2"/>
      <c r="AJ521" s="2"/>
      <c r="AK521" s="2"/>
      <c r="AL521" s="2"/>
      <c r="AM521" s="1" t="s">
        <v>236</v>
      </c>
      <c r="AN521" s="6" t="s">
        <v>237</v>
      </c>
      <c r="AO521" s="6" t="s">
        <v>238</v>
      </c>
    </row>
    <row r="522" spans="2:41" ht="75" x14ac:dyDescent="0.25">
      <c r="B522" s="8" t="s">
        <v>228</v>
      </c>
      <c r="C522" s="1" t="s">
        <v>229</v>
      </c>
      <c r="D522" s="1" t="s">
        <v>230</v>
      </c>
      <c r="E522" s="1" t="s">
        <v>231</v>
      </c>
      <c r="F522" s="5" t="s">
        <v>232</v>
      </c>
      <c r="G522" s="1">
        <v>2011</v>
      </c>
      <c r="I522" s="1">
        <v>2021</v>
      </c>
      <c r="J522" s="1" t="s">
        <v>48</v>
      </c>
      <c r="K522" s="1" t="s">
        <v>49</v>
      </c>
      <c r="L522" s="1" t="s">
        <v>115</v>
      </c>
      <c r="M522" s="1" t="s">
        <v>273</v>
      </c>
      <c r="N522" s="1" t="s">
        <v>51</v>
      </c>
      <c r="O522" s="1" t="s">
        <v>233</v>
      </c>
      <c r="P522" s="1">
        <v>200</v>
      </c>
      <c r="Q522" s="1" t="s">
        <v>294</v>
      </c>
      <c r="S522" s="1" t="s">
        <v>295</v>
      </c>
      <c r="T522" s="1" t="s">
        <v>88</v>
      </c>
      <c r="V522" s="1" t="s">
        <v>234</v>
      </c>
      <c r="Y522" s="1" t="s">
        <v>110</v>
      </c>
      <c r="Z522" s="1" t="s">
        <v>111</v>
      </c>
      <c r="AA522" s="1" t="s">
        <v>56</v>
      </c>
      <c r="AB522" s="3" t="s">
        <v>296</v>
      </c>
      <c r="AC522" s="2">
        <v>551</v>
      </c>
      <c r="AD522" s="2">
        <v>561</v>
      </c>
      <c r="AE522" s="2">
        <v>44.424999999999997</v>
      </c>
      <c r="AF522" s="2">
        <f>Table1[[#This Row],[SE]]*SQRT(Table1[[#This Row],[N]])</f>
        <v>133.27499999999998</v>
      </c>
      <c r="AG522" s="2">
        <v>9</v>
      </c>
      <c r="AH522" s="2">
        <f>Table1[[#This Row],[SD]]/Table1[[#This Row],[mean]]</f>
        <v>0.24187840290381121</v>
      </c>
      <c r="AI522" s="2"/>
      <c r="AJ522" s="2"/>
      <c r="AK522" s="2"/>
      <c r="AL522" s="2"/>
      <c r="AM522" s="1" t="s">
        <v>236</v>
      </c>
      <c r="AN522" s="6" t="s">
        <v>237</v>
      </c>
      <c r="AO522" s="6" t="s">
        <v>238</v>
      </c>
    </row>
    <row r="523" spans="2:41" ht="75" x14ac:dyDescent="0.25">
      <c r="B523" s="8" t="s">
        <v>228</v>
      </c>
      <c r="C523" s="1" t="s">
        <v>229</v>
      </c>
      <c r="D523" s="1" t="s">
        <v>230</v>
      </c>
      <c r="E523" s="1" t="s">
        <v>231</v>
      </c>
      <c r="F523" s="5" t="s">
        <v>232</v>
      </c>
      <c r="G523" s="1">
        <v>2011</v>
      </c>
      <c r="I523" s="1">
        <v>2021</v>
      </c>
      <c r="J523" s="1" t="s">
        <v>48</v>
      </c>
      <c r="K523" s="1" t="s">
        <v>49</v>
      </c>
      <c r="L523" s="1" t="s">
        <v>115</v>
      </c>
      <c r="M523" s="1" t="s">
        <v>274</v>
      </c>
      <c r="N523" s="1" t="s">
        <v>51</v>
      </c>
      <c r="O523" s="1" t="s">
        <v>233</v>
      </c>
      <c r="P523" s="1">
        <v>200</v>
      </c>
      <c r="Q523" s="1" t="s">
        <v>294</v>
      </c>
      <c r="S523" s="1" t="s">
        <v>295</v>
      </c>
      <c r="T523" s="1" t="s">
        <v>88</v>
      </c>
      <c r="V523" s="1" t="s">
        <v>234</v>
      </c>
      <c r="Y523" s="1" t="s">
        <v>110</v>
      </c>
      <c r="Z523" s="1" t="s">
        <v>111</v>
      </c>
      <c r="AA523" s="1" t="s">
        <v>56</v>
      </c>
      <c r="AB523" s="3" t="s">
        <v>296</v>
      </c>
      <c r="AC523" s="2">
        <v>600</v>
      </c>
      <c r="AD523" s="2">
        <v>633</v>
      </c>
      <c r="AE523" s="2">
        <v>39.591000000000001</v>
      </c>
      <c r="AF523" s="2">
        <f>Table1[[#This Row],[SE]]*SQRT(Table1[[#This Row],[N]])</f>
        <v>153.33528365969786</v>
      </c>
      <c r="AG523" s="2">
        <v>15</v>
      </c>
      <c r="AH523" s="2">
        <f>Table1[[#This Row],[SD]]/Table1[[#This Row],[mean]]</f>
        <v>0.25555880609949644</v>
      </c>
      <c r="AI523" s="2"/>
      <c r="AJ523" s="2"/>
      <c r="AK523" s="2"/>
      <c r="AL523" s="2"/>
      <c r="AM523" s="1" t="s">
        <v>236</v>
      </c>
      <c r="AN523" s="6" t="s">
        <v>237</v>
      </c>
      <c r="AO523" s="6" t="s">
        <v>238</v>
      </c>
    </row>
    <row r="524" spans="2:41" ht="75" x14ac:dyDescent="0.25">
      <c r="B524" s="8" t="s">
        <v>228</v>
      </c>
      <c r="C524" s="1" t="s">
        <v>229</v>
      </c>
      <c r="D524" s="1" t="s">
        <v>230</v>
      </c>
      <c r="E524" s="1" t="s">
        <v>231</v>
      </c>
      <c r="F524" s="5" t="s">
        <v>232</v>
      </c>
      <c r="G524" s="1">
        <v>2011</v>
      </c>
      <c r="I524" s="1">
        <v>2021</v>
      </c>
      <c r="J524" s="1" t="s">
        <v>48</v>
      </c>
      <c r="K524" s="1" t="s">
        <v>49</v>
      </c>
      <c r="L524" s="1" t="s">
        <v>115</v>
      </c>
      <c r="M524" s="1" t="s">
        <v>275</v>
      </c>
      <c r="N524" s="1" t="s">
        <v>51</v>
      </c>
      <c r="O524" s="1" t="s">
        <v>233</v>
      </c>
      <c r="P524" s="1">
        <v>200</v>
      </c>
      <c r="Q524" s="1" t="s">
        <v>294</v>
      </c>
      <c r="S524" s="1" t="s">
        <v>295</v>
      </c>
      <c r="T524" s="1" t="s">
        <v>88</v>
      </c>
      <c r="V524" s="1" t="s">
        <v>234</v>
      </c>
      <c r="Y524" s="1" t="s">
        <v>110</v>
      </c>
      <c r="Z524" s="1" t="s">
        <v>111</v>
      </c>
      <c r="AA524" s="1" t="s">
        <v>56</v>
      </c>
      <c r="AB524" s="3" t="s">
        <v>296</v>
      </c>
      <c r="AC524" s="2">
        <v>492</v>
      </c>
      <c r="AD524" s="2">
        <v>495</v>
      </c>
      <c r="AE524" s="2">
        <v>32.177999999999997</v>
      </c>
      <c r="AF524" s="2">
        <f>Table1[[#This Row],[SE]]*SQRT(Table1[[#This Row],[N]])</f>
        <v>136.51969203012433</v>
      </c>
      <c r="AG524" s="2">
        <v>18</v>
      </c>
      <c r="AH524" s="2">
        <f>Table1[[#This Row],[SD]]/Table1[[#This Row],[mean]]</f>
        <v>0.27747904884171615</v>
      </c>
      <c r="AI524" s="2"/>
      <c r="AJ524" s="2"/>
      <c r="AK524" s="2"/>
      <c r="AL524" s="2"/>
      <c r="AM524" s="1" t="s">
        <v>236</v>
      </c>
      <c r="AN524" s="6" t="s">
        <v>237</v>
      </c>
      <c r="AO524" s="6" t="s">
        <v>238</v>
      </c>
    </row>
    <row r="525" spans="2:41" ht="75" x14ac:dyDescent="0.25">
      <c r="B525" s="8" t="s">
        <v>228</v>
      </c>
      <c r="C525" s="1" t="s">
        <v>229</v>
      </c>
      <c r="D525" s="1" t="s">
        <v>230</v>
      </c>
      <c r="E525" s="1" t="s">
        <v>231</v>
      </c>
      <c r="F525" s="5" t="s">
        <v>232</v>
      </c>
      <c r="G525" s="1">
        <v>2011</v>
      </c>
      <c r="I525" s="1">
        <v>2021</v>
      </c>
      <c r="J525" s="1" t="s">
        <v>48</v>
      </c>
      <c r="K525" s="1" t="s">
        <v>49</v>
      </c>
      <c r="L525" s="1" t="s">
        <v>115</v>
      </c>
      <c r="M525" s="1" t="s">
        <v>276</v>
      </c>
      <c r="N525" s="1" t="s">
        <v>51</v>
      </c>
      <c r="O525" s="1" t="s">
        <v>233</v>
      </c>
      <c r="P525" s="1">
        <v>200</v>
      </c>
      <c r="Q525" s="1" t="s">
        <v>294</v>
      </c>
      <c r="S525" s="1" t="s">
        <v>295</v>
      </c>
      <c r="T525" s="1" t="s">
        <v>88</v>
      </c>
      <c r="V525" s="1" t="s">
        <v>234</v>
      </c>
      <c r="Y525" s="1" t="s">
        <v>110</v>
      </c>
      <c r="Z525" s="1" t="s">
        <v>111</v>
      </c>
      <c r="AA525" s="1" t="s">
        <v>56</v>
      </c>
      <c r="AB525" s="3" t="s">
        <v>296</v>
      </c>
      <c r="AC525" s="2">
        <v>760</v>
      </c>
      <c r="AD525" s="2">
        <v>739</v>
      </c>
      <c r="AE525" s="2">
        <v>44.768000000000001</v>
      </c>
      <c r="AF525" s="2">
        <f>Table1[[#This Row],[SE]]*SQRT(Table1[[#This Row],[N]])</f>
        <v>161.41331949997186</v>
      </c>
      <c r="AG525" s="2">
        <v>13</v>
      </c>
      <c r="AH525" s="2">
        <f>Table1[[#This Row],[SD]]/Table1[[#This Row],[mean]]</f>
        <v>0.2123859467104893</v>
      </c>
      <c r="AI525" s="2"/>
      <c r="AJ525" s="2"/>
      <c r="AK525" s="2"/>
      <c r="AL525" s="2"/>
      <c r="AM525" s="1" t="s">
        <v>236</v>
      </c>
      <c r="AN525" s="6" t="s">
        <v>237</v>
      </c>
      <c r="AO525" s="6" t="s">
        <v>238</v>
      </c>
    </row>
    <row r="526" spans="2:41" ht="75" x14ac:dyDescent="0.25">
      <c r="B526" s="8" t="s">
        <v>228</v>
      </c>
      <c r="C526" s="1" t="s">
        <v>229</v>
      </c>
      <c r="D526" s="1" t="s">
        <v>230</v>
      </c>
      <c r="E526" s="1" t="s">
        <v>231</v>
      </c>
      <c r="F526" s="5" t="s">
        <v>232</v>
      </c>
      <c r="G526" s="1">
        <v>2011</v>
      </c>
      <c r="I526" s="1">
        <v>2021</v>
      </c>
      <c r="J526" s="1" t="s">
        <v>48</v>
      </c>
      <c r="K526" s="1" t="s">
        <v>49</v>
      </c>
      <c r="L526" s="1" t="s">
        <v>115</v>
      </c>
      <c r="M526" s="1" t="s">
        <v>279</v>
      </c>
      <c r="N526" s="1" t="s">
        <v>51</v>
      </c>
      <c r="O526" s="1" t="s">
        <v>233</v>
      </c>
      <c r="P526" s="1">
        <v>200</v>
      </c>
      <c r="Q526" s="1" t="s">
        <v>294</v>
      </c>
      <c r="S526" s="1" t="s">
        <v>295</v>
      </c>
      <c r="T526" s="1" t="s">
        <v>88</v>
      </c>
      <c r="V526" s="1" t="s">
        <v>234</v>
      </c>
      <c r="Y526" s="1" t="s">
        <v>110</v>
      </c>
      <c r="Z526" s="1" t="s">
        <v>111</v>
      </c>
      <c r="AA526" s="1" t="s">
        <v>56</v>
      </c>
      <c r="AB526" s="3" t="s">
        <v>296</v>
      </c>
      <c r="AC526" s="2">
        <v>756</v>
      </c>
      <c r="AD526" s="2">
        <v>808</v>
      </c>
      <c r="AE526" s="2">
        <v>63.682000000000002</v>
      </c>
      <c r="AF526" s="2">
        <f>Table1[[#This Row],[SE]]*SQRT(Table1[[#This Row],[N]])</f>
        <v>142.39728094314162</v>
      </c>
      <c r="AG526" s="2">
        <v>5</v>
      </c>
      <c r="AH526" s="2">
        <f>Table1[[#This Row],[SD]]/Table1[[#This Row],[mean]]</f>
        <v>0.1883561917237323</v>
      </c>
      <c r="AI526" s="2"/>
      <c r="AJ526" s="2"/>
      <c r="AK526" s="2"/>
      <c r="AL526" s="2"/>
      <c r="AM526" s="1" t="s">
        <v>236</v>
      </c>
      <c r="AN526" s="6" t="s">
        <v>237</v>
      </c>
      <c r="AO526" s="6" t="s">
        <v>238</v>
      </c>
    </row>
    <row r="527" spans="2:41" ht="75" x14ac:dyDescent="0.25">
      <c r="B527" s="8" t="s">
        <v>228</v>
      </c>
      <c r="C527" s="1" t="s">
        <v>229</v>
      </c>
      <c r="D527" s="1" t="s">
        <v>230</v>
      </c>
      <c r="E527" s="1" t="s">
        <v>231</v>
      </c>
      <c r="F527" s="5" t="s">
        <v>232</v>
      </c>
      <c r="G527" s="1">
        <v>2011</v>
      </c>
      <c r="I527" s="1">
        <v>2021</v>
      </c>
      <c r="J527" s="1" t="s">
        <v>48</v>
      </c>
      <c r="K527" s="1" t="s">
        <v>49</v>
      </c>
      <c r="L527" s="1" t="s">
        <v>115</v>
      </c>
      <c r="M527" s="1" t="s">
        <v>281</v>
      </c>
      <c r="N527" s="1" t="s">
        <v>51</v>
      </c>
      <c r="O527" s="1" t="s">
        <v>233</v>
      </c>
      <c r="P527" s="1">
        <v>200</v>
      </c>
      <c r="Q527" s="1" t="s">
        <v>294</v>
      </c>
      <c r="S527" s="1" t="s">
        <v>295</v>
      </c>
      <c r="T527" s="1" t="s">
        <v>88</v>
      </c>
      <c r="V527" s="1" t="s">
        <v>234</v>
      </c>
      <c r="Y527" s="1" t="s">
        <v>110</v>
      </c>
      <c r="Z527" s="1" t="s">
        <v>111</v>
      </c>
      <c r="AA527" s="1" t="s">
        <v>56</v>
      </c>
      <c r="AB527" s="3" t="s">
        <v>296</v>
      </c>
      <c r="AC527" s="2">
        <v>642</v>
      </c>
      <c r="AD527" s="2">
        <v>725</v>
      </c>
      <c r="AE527" s="2">
        <v>84.89</v>
      </c>
      <c r="AF527" s="2">
        <f>Table1[[#This Row],[SE]]*SQRT(Table1[[#This Row],[N]])</f>
        <v>207.93718426486396</v>
      </c>
      <c r="AG527" s="2">
        <v>6</v>
      </c>
      <c r="AH527" s="2">
        <f>Table1[[#This Row],[SD]]/Table1[[#This Row],[mean]]</f>
        <v>0.32388969511661053</v>
      </c>
      <c r="AI527" s="2"/>
      <c r="AJ527" s="2"/>
      <c r="AK527" s="2"/>
      <c r="AL527" s="2"/>
      <c r="AM527" s="1" t="s">
        <v>236</v>
      </c>
      <c r="AN527" s="6" t="s">
        <v>237</v>
      </c>
      <c r="AO527" s="6" t="s">
        <v>238</v>
      </c>
    </row>
    <row r="528" spans="2:41" ht="75" x14ac:dyDescent="0.25">
      <c r="B528" s="8" t="s">
        <v>228</v>
      </c>
      <c r="C528" s="1" t="s">
        <v>229</v>
      </c>
      <c r="D528" s="1" t="s">
        <v>230</v>
      </c>
      <c r="E528" s="1" t="s">
        <v>231</v>
      </c>
      <c r="F528" s="5" t="s">
        <v>232</v>
      </c>
      <c r="G528" s="1">
        <v>2011</v>
      </c>
      <c r="I528" s="1">
        <v>2021</v>
      </c>
      <c r="J528" s="1" t="s">
        <v>48</v>
      </c>
      <c r="K528" s="1" t="s">
        <v>49</v>
      </c>
      <c r="L528" s="1" t="s">
        <v>115</v>
      </c>
      <c r="M528" s="1" t="s">
        <v>282</v>
      </c>
      <c r="N528" s="1" t="s">
        <v>51</v>
      </c>
      <c r="O528" s="1" t="s">
        <v>233</v>
      </c>
      <c r="P528" s="1">
        <v>200</v>
      </c>
      <c r="Q528" s="1" t="s">
        <v>294</v>
      </c>
      <c r="S528" s="1" t="s">
        <v>295</v>
      </c>
      <c r="T528" s="1" t="s">
        <v>88</v>
      </c>
      <c r="V528" s="1" t="s">
        <v>234</v>
      </c>
      <c r="Y528" s="1" t="s">
        <v>110</v>
      </c>
      <c r="Z528" s="1" t="s">
        <v>111</v>
      </c>
      <c r="AA528" s="1" t="s">
        <v>56</v>
      </c>
      <c r="AB528" s="3" t="s">
        <v>296</v>
      </c>
      <c r="AC528" s="2">
        <v>847</v>
      </c>
      <c r="AD528" s="2">
        <v>874</v>
      </c>
      <c r="AE528" s="2">
        <v>41.777000000000001</v>
      </c>
      <c r="AF528" s="2">
        <f>Table1[[#This Row],[SE]]*SQRT(Table1[[#This Row],[N]])</f>
        <v>150.62911563505907</v>
      </c>
      <c r="AG528" s="2">
        <v>13</v>
      </c>
      <c r="AH528" s="2">
        <f>Table1[[#This Row],[SD]]/Table1[[#This Row],[mean]]</f>
        <v>0.17783838917952663</v>
      </c>
      <c r="AI528" s="2"/>
      <c r="AJ528" s="2"/>
      <c r="AK528" s="2"/>
      <c r="AL528" s="2"/>
      <c r="AM528" s="1" t="s">
        <v>236</v>
      </c>
      <c r="AN528" s="6" t="s">
        <v>237</v>
      </c>
      <c r="AO528" s="6" t="s">
        <v>238</v>
      </c>
    </row>
    <row r="529" spans="2:41" ht="75" x14ac:dyDescent="0.25">
      <c r="B529" s="8" t="s">
        <v>228</v>
      </c>
      <c r="C529" s="1" t="s">
        <v>229</v>
      </c>
      <c r="D529" s="1" t="s">
        <v>230</v>
      </c>
      <c r="E529" s="1" t="s">
        <v>231</v>
      </c>
      <c r="F529" s="5" t="s">
        <v>232</v>
      </c>
      <c r="G529" s="1">
        <v>2011</v>
      </c>
      <c r="I529" s="1">
        <v>2021</v>
      </c>
      <c r="J529" s="1" t="s">
        <v>48</v>
      </c>
      <c r="K529" s="1" t="s">
        <v>49</v>
      </c>
      <c r="L529" s="1" t="s">
        <v>115</v>
      </c>
      <c r="M529" s="1" t="s">
        <v>283</v>
      </c>
      <c r="N529" s="1" t="s">
        <v>51</v>
      </c>
      <c r="O529" s="1" t="s">
        <v>233</v>
      </c>
      <c r="P529" s="1">
        <v>200</v>
      </c>
      <c r="Q529" s="1" t="s">
        <v>294</v>
      </c>
      <c r="S529" s="1" t="s">
        <v>295</v>
      </c>
      <c r="T529" s="1" t="s">
        <v>88</v>
      </c>
      <c r="V529" s="1" t="s">
        <v>234</v>
      </c>
      <c r="Y529" s="1" t="s">
        <v>110</v>
      </c>
      <c r="Z529" s="1" t="s">
        <v>111</v>
      </c>
      <c r="AA529" s="1" t="s">
        <v>56</v>
      </c>
      <c r="AB529" s="3" t="s">
        <v>296</v>
      </c>
      <c r="AC529" s="2">
        <v>619</v>
      </c>
      <c r="AD529" s="2">
        <v>614</v>
      </c>
      <c r="AE529" s="2">
        <v>41.676000000000002</v>
      </c>
      <c r="AF529" s="2">
        <f>Table1[[#This Row],[SE]]*SQRT(Table1[[#This Row],[N]])</f>
        <v>110.26433163992789</v>
      </c>
      <c r="AG529" s="2">
        <v>7</v>
      </c>
      <c r="AH529" s="2">
        <f>Table1[[#This Row],[SD]]/Table1[[#This Row],[mean]]</f>
        <v>0.17813300749584474</v>
      </c>
      <c r="AI529" s="2"/>
      <c r="AJ529" s="2"/>
      <c r="AK529" s="2"/>
      <c r="AL529" s="2"/>
      <c r="AM529" s="1" t="s">
        <v>236</v>
      </c>
      <c r="AN529" s="6" t="s">
        <v>237</v>
      </c>
      <c r="AO529" s="6" t="s">
        <v>238</v>
      </c>
    </row>
    <row r="530" spans="2:41" ht="75" x14ac:dyDescent="0.25">
      <c r="B530" s="8" t="s">
        <v>228</v>
      </c>
      <c r="C530" s="1" t="s">
        <v>229</v>
      </c>
      <c r="D530" s="1" t="s">
        <v>230</v>
      </c>
      <c r="E530" s="1" t="s">
        <v>231</v>
      </c>
      <c r="F530" s="5" t="s">
        <v>232</v>
      </c>
      <c r="G530" s="1">
        <v>2011</v>
      </c>
      <c r="I530" s="1">
        <v>2021</v>
      </c>
      <c r="J530" s="1" t="s">
        <v>48</v>
      </c>
      <c r="K530" s="1" t="s">
        <v>49</v>
      </c>
      <c r="L530" s="1" t="s">
        <v>115</v>
      </c>
      <c r="M530" s="1" t="s">
        <v>284</v>
      </c>
      <c r="N530" s="1" t="s">
        <v>51</v>
      </c>
      <c r="O530" s="1" t="s">
        <v>233</v>
      </c>
      <c r="P530" s="1">
        <v>200</v>
      </c>
      <c r="Q530" s="1" t="s">
        <v>294</v>
      </c>
      <c r="S530" s="1" t="s">
        <v>295</v>
      </c>
      <c r="T530" s="1" t="s">
        <v>88</v>
      </c>
      <c r="V530" s="1" t="s">
        <v>234</v>
      </c>
      <c r="Y530" s="1" t="s">
        <v>110</v>
      </c>
      <c r="Z530" s="1" t="s">
        <v>111</v>
      </c>
      <c r="AA530" s="1" t="s">
        <v>56</v>
      </c>
      <c r="AB530" s="3" t="s">
        <v>296</v>
      </c>
      <c r="AC530" s="2">
        <v>424</v>
      </c>
      <c r="AD530" s="2">
        <v>398</v>
      </c>
      <c r="AE530" s="2">
        <v>32.179000000000002</v>
      </c>
      <c r="AF530" s="2">
        <f>Table1[[#This Row],[SE]]*SQRT(Table1[[#This Row],[N]])</f>
        <v>96.537000000000006</v>
      </c>
      <c r="AG530" s="2">
        <v>9</v>
      </c>
      <c r="AH530" s="2">
        <f>Table1[[#This Row],[SD]]/Table1[[#This Row],[mean]]</f>
        <v>0.22768160377358493</v>
      </c>
      <c r="AI530" s="2"/>
      <c r="AJ530" s="2"/>
      <c r="AK530" s="2"/>
      <c r="AL530" s="2"/>
      <c r="AM530" s="1" t="s">
        <v>236</v>
      </c>
      <c r="AN530" s="6" t="s">
        <v>237</v>
      </c>
      <c r="AO530" s="6" t="s">
        <v>238</v>
      </c>
    </row>
    <row r="531" spans="2:41" ht="75" x14ac:dyDescent="0.25">
      <c r="B531" s="8" t="s">
        <v>228</v>
      </c>
      <c r="C531" s="1" t="s">
        <v>229</v>
      </c>
      <c r="D531" s="1" t="s">
        <v>230</v>
      </c>
      <c r="E531" s="1" t="s">
        <v>231</v>
      </c>
      <c r="F531" s="5" t="s">
        <v>232</v>
      </c>
      <c r="G531" s="1">
        <v>2011</v>
      </c>
      <c r="I531" s="1">
        <v>2021</v>
      </c>
      <c r="J531" s="1" t="s">
        <v>48</v>
      </c>
      <c r="K531" s="1" t="s">
        <v>49</v>
      </c>
      <c r="L531" s="1" t="s">
        <v>115</v>
      </c>
      <c r="M531" s="1" t="s">
        <v>285</v>
      </c>
      <c r="N531" s="1" t="s">
        <v>51</v>
      </c>
      <c r="O531" s="1" t="s">
        <v>233</v>
      </c>
      <c r="P531" s="1">
        <v>200</v>
      </c>
      <c r="Q531" s="1" t="s">
        <v>294</v>
      </c>
      <c r="S531" s="1" t="s">
        <v>295</v>
      </c>
      <c r="T531" s="1" t="s">
        <v>88</v>
      </c>
      <c r="V531" s="1" t="s">
        <v>234</v>
      </c>
      <c r="Y531" s="1" t="s">
        <v>110</v>
      </c>
      <c r="Z531" s="1" t="s">
        <v>111</v>
      </c>
      <c r="AA531" s="1" t="s">
        <v>56</v>
      </c>
      <c r="AB531" s="3" t="s">
        <v>296</v>
      </c>
      <c r="AC531" s="2">
        <v>624</v>
      </c>
      <c r="AD531" s="2">
        <v>650</v>
      </c>
      <c r="AE531" s="2">
        <v>26.483000000000001</v>
      </c>
      <c r="AF531" s="2">
        <f>Table1[[#This Row],[SE]]*SQRT(Table1[[#This Row],[N]])</f>
        <v>70.06743197092355</v>
      </c>
      <c r="AG531" s="2">
        <v>7</v>
      </c>
      <c r="AH531" s="2">
        <f>Table1[[#This Row],[SD]]/Table1[[#This Row],[mean]]</f>
        <v>0.11228755123545441</v>
      </c>
      <c r="AI531" s="2"/>
      <c r="AJ531" s="2"/>
      <c r="AK531" s="2"/>
      <c r="AL531" s="2"/>
      <c r="AM531" s="1" t="s">
        <v>236</v>
      </c>
      <c r="AN531" s="6" t="s">
        <v>237</v>
      </c>
      <c r="AO531" s="6" t="s">
        <v>238</v>
      </c>
    </row>
    <row r="532" spans="2:41" ht="75" x14ac:dyDescent="0.25">
      <c r="B532" s="8" t="s">
        <v>228</v>
      </c>
      <c r="C532" s="1" t="s">
        <v>229</v>
      </c>
      <c r="D532" s="1" t="s">
        <v>230</v>
      </c>
      <c r="E532" s="1" t="s">
        <v>231</v>
      </c>
      <c r="F532" s="5" t="s">
        <v>232</v>
      </c>
      <c r="G532" s="1">
        <v>2011</v>
      </c>
      <c r="I532" s="1">
        <v>2021</v>
      </c>
      <c r="J532" s="1" t="s">
        <v>48</v>
      </c>
      <c r="K532" s="1" t="s">
        <v>49</v>
      </c>
      <c r="L532" s="1" t="s">
        <v>115</v>
      </c>
      <c r="M532" s="1" t="s">
        <v>286</v>
      </c>
      <c r="N532" s="1" t="s">
        <v>51</v>
      </c>
      <c r="O532" s="1" t="s">
        <v>233</v>
      </c>
      <c r="P532" s="1">
        <v>200</v>
      </c>
      <c r="Q532" s="1" t="s">
        <v>294</v>
      </c>
      <c r="S532" s="1" t="s">
        <v>295</v>
      </c>
      <c r="T532" s="1" t="s">
        <v>88</v>
      </c>
      <c r="V532" s="1" t="s">
        <v>234</v>
      </c>
      <c r="Y532" s="1" t="s">
        <v>110</v>
      </c>
      <c r="Z532" s="1" t="s">
        <v>111</v>
      </c>
      <c r="AA532" s="1" t="s">
        <v>56</v>
      </c>
      <c r="AB532" s="3" t="s">
        <v>296</v>
      </c>
      <c r="AC532" s="2">
        <v>593</v>
      </c>
      <c r="AD532" s="2">
        <v>586</v>
      </c>
      <c r="AE532" s="2">
        <v>54.787999999999997</v>
      </c>
      <c r="AF532" s="2">
        <f>Table1[[#This Row],[SE]]*SQRT(Table1[[#This Row],[N]])</f>
        <v>173.25486844530516</v>
      </c>
      <c r="AG532" s="2">
        <v>10</v>
      </c>
      <c r="AH532" s="2">
        <f>Table1[[#This Row],[SD]]/Table1[[#This Row],[mean]]</f>
        <v>0.29216672587741177</v>
      </c>
      <c r="AI532" s="2"/>
      <c r="AJ532" s="2"/>
      <c r="AK532" s="2"/>
      <c r="AL532" s="2"/>
      <c r="AM532" s="1" t="s">
        <v>236</v>
      </c>
      <c r="AN532" s="6" t="s">
        <v>237</v>
      </c>
      <c r="AO532" s="6" t="s">
        <v>238</v>
      </c>
    </row>
    <row r="533" spans="2:41" ht="75" x14ac:dyDescent="0.25">
      <c r="B533" s="8" t="s">
        <v>228</v>
      </c>
      <c r="C533" s="1" t="s">
        <v>229</v>
      </c>
      <c r="D533" s="1" t="s">
        <v>230</v>
      </c>
      <c r="E533" s="1" t="s">
        <v>231</v>
      </c>
      <c r="F533" s="5" t="s">
        <v>232</v>
      </c>
      <c r="G533" s="1">
        <v>2011</v>
      </c>
      <c r="I533" s="1">
        <v>2021</v>
      </c>
      <c r="J533" s="1" t="s">
        <v>48</v>
      </c>
      <c r="K533" s="1" t="s">
        <v>49</v>
      </c>
      <c r="L533" s="1" t="s">
        <v>115</v>
      </c>
      <c r="M533" s="1" t="s">
        <v>287</v>
      </c>
      <c r="N533" s="1" t="s">
        <v>51</v>
      </c>
      <c r="O533" s="1" t="s">
        <v>233</v>
      </c>
      <c r="P533" s="1">
        <v>200</v>
      </c>
      <c r="Q533" s="1" t="s">
        <v>294</v>
      </c>
      <c r="S533" s="1" t="s">
        <v>295</v>
      </c>
      <c r="T533" s="1" t="s">
        <v>88</v>
      </c>
      <c r="V533" s="1" t="s">
        <v>234</v>
      </c>
      <c r="Y533" s="1" t="s">
        <v>110</v>
      </c>
      <c r="Z533" s="1" t="s">
        <v>111</v>
      </c>
      <c r="AA533" s="1" t="s">
        <v>56</v>
      </c>
      <c r="AB533" s="3" t="s">
        <v>296</v>
      </c>
      <c r="AC533" s="2">
        <v>712</v>
      </c>
      <c r="AD533" s="2">
        <v>675</v>
      </c>
      <c r="AE533" s="2">
        <v>36.326000000000001</v>
      </c>
      <c r="AF533" s="2">
        <f>Table1[[#This Row],[SE]]*SQRT(Table1[[#This Row],[N]])</f>
        <v>81.227405350657364</v>
      </c>
      <c r="AG533" s="2">
        <v>5</v>
      </c>
      <c r="AH533" s="2">
        <f>Table1[[#This Row],[SD]]/Table1[[#This Row],[mean]]</f>
        <v>0.11408343448126035</v>
      </c>
      <c r="AI533" s="2"/>
      <c r="AJ533" s="2"/>
      <c r="AK533" s="2"/>
      <c r="AL533" s="2"/>
      <c r="AM533" s="1" t="s">
        <v>236</v>
      </c>
      <c r="AN533" s="6" t="s">
        <v>237</v>
      </c>
      <c r="AO533" s="6" t="s">
        <v>238</v>
      </c>
    </row>
    <row r="534" spans="2:41" ht="75" x14ac:dyDescent="0.25">
      <c r="B534" s="8" t="s">
        <v>228</v>
      </c>
      <c r="C534" s="1" t="s">
        <v>229</v>
      </c>
      <c r="D534" s="1" t="s">
        <v>230</v>
      </c>
      <c r="E534" s="1" t="s">
        <v>231</v>
      </c>
      <c r="F534" s="5" t="s">
        <v>232</v>
      </c>
      <c r="G534" s="1">
        <v>2011</v>
      </c>
      <c r="I534" s="1">
        <v>2021</v>
      </c>
      <c r="J534" s="1" t="s">
        <v>48</v>
      </c>
      <c r="K534" s="1" t="s">
        <v>49</v>
      </c>
      <c r="L534" s="1" t="s">
        <v>115</v>
      </c>
      <c r="M534" s="1" t="s">
        <v>288</v>
      </c>
      <c r="N534" s="1" t="s">
        <v>51</v>
      </c>
      <c r="O534" s="1" t="s">
        <v>233</v>
      </c>
      <c r="P534" s="1">
        <v>200</v>
      </c>
      <c r="Q534" s="1" t="s">
        <v>294</v>
      </c>
      <c r="S534" s="1" t="s">
        <v>295</v>
      </c>
      <c r="T534" s="1" t="s">
        <v>88</v>
      </c>
      <c r="V534" s="1" t="s">
        <v>234</v>
      </c>
      <c r="Y534" s="1" t="s">
        <v>110</v>
      </c>
      <c r="Z534" s="1" t="s">
        <v>111</v>
      </c>
      <c r="AA534" s="1" t="s">
        <v>56</v>
      </c>
      <c r="AB534" s="3" t="s">
        <v>296</v>
      </c>
      <c r="AC534" s="2">
        <v>470</v>
      </c>
      <c r="AD534" s="2">
        <v>482</v>
      </c>
      <c r="AE534" s="2">
        <v>23.738</v>
      </c>
      <c r="AF534" s="2">
        <f>Table1[[#This Row],[SE]]*SQRT(Table1[[#This Row],[N]])</f>
        <v>53.079781649890009</v>
      </c>
      <c r="AG534" s="2">
        <v>5</v>
      </c>
      <c r="AH534" s="2">
        <f>Table1[[#This Row],[SD]]/Table1[[#This Row],[mean]]</f>
        <v>0.11293570563806385</v>
      </c>
      <c r="AI534" s="2"/>
      <c r="AJ534" s="2"/>
      <c r="AK534" s="2"/>
      <c r="AL534" s="2"/>
      <c r="AM534" s="1" t="s">
        <v>236</v>
      </c>
      <c r="AN534" s="6" t="s">
        <v>237</v>
      </c>
      <c r="AO534" s="6" t="s">
        <v>238</v>
      </c>
    </row>
    <row r="535" spans="2:41" ht="75" x14ac:dyDescent="0.25">
      <c r="B535" s="8" t="s">
        <v>228</v>
      </c>
      <c r="C535" s="1" t="s">
        <v>229</v>
      </c>
      <c r="D535" s="1" t="s">
        <v>230</v>
      </c>
      <c r="E535" s="1" t="s">
        <v>231</v>
      </c>
      <c r="F535" s="5" t="s">
        <v>232</v>
      </c>
      <c r="G535" s="1">
        <v>2011</v>
      </c>
      <c r="I535" s="1">
        <v>2021</v>
      </c>
      <c r="J535" s="1" t="s">
        <v>48</v>
      </c>
      <c r="K535" s="1" t="s">
        <v>49</v>
      </c>
      <c r="L535" s="1" t="s">
        <v>115</v>
      </c>
      <c r="M535" s="1" t="s">
        <v>289</v>
      </c>
      <c r="N535" s="1" t="s">
        <v>51</v>
      </c>
      <c r="O535" s="1" t="s">
        <v>233</v>
      </c>
      <c r="P535" s="1">
        <v>200</v>
      </c>
      <c r="Q535" s="1" t="s">
        <v>294</v>
      </c>
      <c r="S535" s="1" t="s">
        <v>295</v>
      </c>
      <c r="T535" s="1" t="s">
        <v>88</v>
      </c>
      <c r="V535" s="1" t="s">
        <v>234</v>
      </c>
      <c r="Y535" s="1" t="s">
        <v>110</v>
      </c>
      <c r="Z535" s="1" t="s">
        <v>111</v>
      </c>
      <c r="AA535" s="1" t="s">
        <v>56</v>
      </c>
      <c r="AB535" s="3" t="s">
        <v>296</v>
      </c>
      <c r="AC535" s="2">
        <v>713</v>
      </c>
      <c r="AD535" s="2">
        <v>741</v>
      </c>
      <c r="AE535" s="2">
        <v>27.66</v>
      </c>
      <c r="AF535" s="2">
        <f>Table1[[#This Row],[SE]]*SQRT(Table1[[#This Row],[N]])</f>
        <v>61.849640257644189</v>
      </c>
      <c r="AG535" s="2">
        <v>5</v>
      </c>
      <c r="AH535" s="2">
        <f>Table1[[#This Row],[SD]]/Table1[[#This Row],[mean]]</f>
        <v>8.6745638510019901E-2</v>
      </c>
      <c r="AI535" s="2"/>
      <c r="AJ535" s="2"/>
      <c r="AK535" s="2"/>
      <c r="AL535" s="2"/>
      <c r="AM535" s="1" t="s">
        <v>236</v>
      </c>
      <c r="AN535" s="6" t="s">
        <v>237</v>
      </c>
      <c r="AO535" s="6" t="s">
        <v>238</v>
      </c>
    </row>
    <row r="536" spans="2:41" ht="75" x14ac:dyDescent="0.25">
      <c r="B536" s="8" t="s">
        <v>228</v>
      </c>
      <c r="C536" s="1" t="s">
        <v>229</v>
      </c>
      <c r="D536" s="1" t="s">
        <v>230</v>
      </c>
      <c r="E536" s="1" t="s">
        <v>231</v>
      </c>
      <c r="F536" s="5" t="s">
        <v>232</v>
      </c>
      <c r="G536" s="1">
        <v>2011</v>
      </c>
      <c r="I536" s="1">
        <v>2021</v>
      </c>
      <c r="J536" s="1" t="s">
        <v>48</v>
      </c>
      <c r="K536" s="1" t="s">
        <v>49</v>
      </c>
      <c r="L536" s="1" t="s">
        <v>115</v>
      </c>
      <c r="M536" s="1" t="s">
        <v>290</v>
      </c>
      <c r="N536" s="1" t="s">
        <v>51</v>
      </c>
      <c r="O536" s="1" t="s">
        <v>233</v>
      </c>
      <c r="P536" s="1">
        <v>200</v>
      </c>
      <c r="Q536" s="1" t="s">
        <v>294</v>
      </c>
      <c r="S536" s="1" t="s">
        <v>295</v>
      </c>
      <c r="T536" s="1" t="s">
        <v>88</v>
      </c>
      <c r="V536" s="1" t="s">
        <v>234</v>
      </c>
      <c r="Y536" s="1" t="s">
        <v>110</v>
      </c>
      <c r="Z536" s="1" t="s">
        <v>111</v>
      </c>
      <c r="AA536" s="1" t="s">
        <v>56</v>
      </c>
      <c r="AB536" s="3" t="s">
        <v>296</v>
      </c>
      <c r="AC536" s="2">
        <v>719</v>
      </c>
      <c r="AD536" s="2">
        <v>726</v>
      </c>
      <c r="AE536" s="2">
        <v>38.018999999999998</v>
      </c>
      <c r="AF536" s="2">
        <f>Table1[[#This Row],[SE]]*SQRT(Table1[[#This Row],[N]])</f>
        <v>85.01306843656451</v>
      </c>
      <c r="AG536" s="2">
        <v>5</v>
      </c>
      <c r="AH536" s="2">
        <f>Table1[[#This Row],[SD]]/Table1[[#This Row],[mean]]</f>
        <v>0.11823792550287136</v>
      </c>
      <c r="AI536" s="2"/>
      <c r="AJ536" s="2"/>
      <c r="AK536" s="2"/>
      <c r="AL536" s="2"/>
      <c r="AM536" s="1" t="s">
        <v>236</v>
      </c>
      <c r="AN536" s="6" t="s">
        <v>237</v>
      </c>
      <c r="AO536" s="6" t="s">
        <v>238</v>
      </c>
    </row>
    <row r="537" spans="2:41" ht="75" x14ac:dyDescent="0.25">
      <c r="B537" s="8" t="s">
        <v>228</v>
      </c>
      <c r="C537" s="1" t="s">
        <v>229</v>
      </c>
      <c r="D537" s="1" t="s">
        <v>230</v>
      </c>
      <c r="E537" s="1" t="s">
        <v>231</v>
      </c>
      <c r="F537" s="5" t="s">
        <v>232</v>
      </c>
      <c r="G537" s="1">
        <v>2011</v>
      </c>
      <c r="I537" s="1">
        <v>2021</v>
      </c>
      <c r="J537" s="1" t="s">
        <v>48</v>
      </c>
      <c r="K537" s="1" t="s">
        <v>49</v>
      </c>
      <c r="L537" s="1" t="s">
        <v>115</v>
      </c>
      <c r="M537" s="1" t="s">
        <v>291</v>
      </c>
      <c r="N537" s="1" t="s">
        <v>51</v>
      </c>
      <c r="O537" s="1" t="s">
        <v>233</v>
      </c>
      <c r="P537" s="1">
        <v>200</v>
      </c>
      <c r="Q537" s="1" t="s">
        <v>294</v>
      </c>
      <c r="S537" s="1" t="s">
        <v>295</v>
      </c>
      <c r="T537" s="1" t="s">
        <v>88</v>
      </c>
      <c r="V537" s="1" t="s">
        <v>234</v>
      </c>
      <c r="Y537" s="1" t="s">
        <v>110</v>
      </c>
      <c r="Z537" s="1" t="s">
        <v>111</v>
      </c>
      <c r="AA537" s="1" t="s">
        <v>56</v>
      </c>
      <c r="AB537" s="3" t="s">
        <v>296</v>
      </c>
      <c r="AC537" s="2">
        <v>556</v>
      </c>
      <c r="AD537" s="2">
        <v>574</v>
      </c>
      <c r="AE537" s="2">
        <v>58.451000000000001</v>
      </c>
      <c r="AF537" s="2">
        <f>Table1[[#This Row],[SE]]*SQRT(Table1[[#This Row],[N]])</f>
        <v>175.35300000000001</v>
      </c>
      <c r="AG537" s="2">
        <v>9</v>
      </c>
      <c r="AH537" s="2">
        <f>Table1[[#This Row],[SD]]/Table1[[#This Row],[mean]]</f>
        <v>0.31538309352517985</v>
      </c>
      <c r="AI537" s="2"/>
      <c r="AJ537" s="2"/>
      <c r="AK537" s="2"/>
      <c r="AL537" s="2"/>
      <c r="AM537" s="1" t="s">
        <v>236</v>
      </c>
      <c r="AN537" s="6" t="s">
        <v>237</v>
      </c>
      <c r="AO537" s="6" t="s">
        <v>238</v>
      </c>
    </row>
    <row r="538" spans="2:41" ht="75" x14ac:dyDescent="0.25">
      <c r="B538" s="8" t="s">
        <v>228</v>
      </c>
      <c r="C538" s="1" t="s">
        <v>229</v>
      </c>
      <c r="D538" s="1" t="s">
        <v>230</v>
      </c>
      <c r="E538" s="1" t="s">
        <v>231</v>
      </c>
      <c r="F538" s="5" t="s">
        <v>232</v>
      </c>
      <c r="G538" s="1">
        <v>2011</v>
      </c>
      <c r="I538" s="1">
        <v>2021</v>
      </c>
      <c r="J538" s="1" t="s">
        <v>48</v>
      </c>
      <c r="K538" s="1" t="s">
        <v>49</v>
      </c>
      <c r="L538" s="1" t="s">
        <v>115</v>
      </c>
      <c r="M538" s="1" t="s">
        <v>301</v>
      </c>
      <c r="N538" s="1" t="s">
        <v>51</v>
      </c>
      <c r="O538" s="1" t="s">
        <v>233</v>
      </c>
      <c r="P538" s="1">
        <v>200</v>
      </c>
      <c r="Q538" s="1" t="s">
        <v>294</v>
      </c>
      <c r="S538" s="1" t="s">
        <v>295</v>
      </c>
      <c r="T538" s="1" t="s">
        <v>88</v>
      </c>
      <c r="V538" s="1" t="s">
        <v>234</v>
      </c>
      <c r="Y538" s="1" t="s">
        <v>110</v>
      </c>
      <c r="Z538" s="1" t="s">
        <v>111</v>
      </c>
      <c r="AA538" s="1" t="s">
        <v>56</v>
      </c>
      <c r="AB538" s="3" t="s">
        <v>296</v>
      </c>
      <c r="AC538" s="2">
        <v>654</v>
      </c>
      <c r="AD538" s="2">
        <v>656</v>
      </c>
      <c r="AE538" s="2">
        <v>63.279000000000003</v>
      </c>
      <c r="AF538" s="2">
        <f>Table1[[#This Row],[SE]]*SQRT(Table1[[#This Row],[N]])</f>
        <v>141.4961455482092</v>
      </c>
      <c r="AG538" s="2">
        <v>5</v>
      </c>
      <c r="AH538" s="2">
        <f>Table1[[#This Row],[SD]]/Table1[[#This Row],[mean]]</f>
        <v>0.21635496261194068</v>
      </c>
      <c r="AI538" s="2"/>
      <c r="AJ538" s="2"/>
      <c r="AK538" s="2"/>
      <c r="AL538" s="2"/>
      <c r="AM538" s="1" t="s">
        <v>236</v>
      </c>
      <c r="AN538" s="6" t="s">
        <v>237</v>
      </c>
      <c r="AO538" s="6" t="s">
        <v>238</v>
      </c>
    </row>
    <row r="539" spans="2:41" ht="75" x14ac:dyDescent="0.25">
      <c r="B539" s="8" t="s">
        <v>228</v>
      </c>
      <c r="C539" s="1" t="s">
        <v>229</v>
      </c>
      <c r="D539" s="1" t="s">
        <v>230</v>
      </c>
      <c r="E539" s="1" t="s">
        <v>231</v>
      </c>
      <c r="F539" s="5" t="s">
        <v>232</v>
      </c>
      <c r="G539" s="1">
        <v>2011</v>
      </c>
      <c r="I539" s="1">
        <v>2021</v>
      </c>
      <c r="J539" s="1" t="s">
        <v>48</v>
      </c>
      <c r="K539" s="1" t="s">
        <v>49</v>
      </c>
      <c r="L539" s="1" t="s">
        <v>115</v>
      </c>
      <c r="M539" s="1" t="s">
        <v>292</v>
      </c>
      <c r="N539" s="1" t="s">
        <v>51</v>
      </c>
      <c r="O539" s="1" t="s">
        <v>233</v>
      </c>
      <c r="P539" s="1">
        <v>200</v>
      </c>
      <c r="Q539" s="1" t="s">
        <v>294</v>
      </c>
      <c r="S539" s="1" t="s">
        <v>295</v>
      </c>
      <c r="T539" s="1" t="s">
        <v>88</v>
      </c>
      <c r="V539" s="1" t="s">
        <v>234</v>
      </c>
      <c r="Y539" s="1" t="s">
        <v>110</v>
      </c>
      <c r="Z539" s="1" t="s">
        <v>111</v>
      </c>
      <c r="AA539" s="1" t="s">
        <v>56</v>
      </c>
      <c r="AB539" s="3" t="s">
        <v>296</v>
      </c>
      <c r="AC539" s="2">
        <v>539</v>
      </c>
      <c r="AD539" s="2">
        <v>529</v>
      </c>
      <c r="AE539" s="2">
        <v>74.852999999999994</v>
      </c>
      <c r="AF539" s="2">
        <f>Table1[[#This Row],[SE]]*SQRT(Table1[[#This Row],[N]])</f>
        <v>183.3516557165492</v>
      </c>
      <c r="AG539" s="2">
        <v>6</v>
      </c>
      <c r="AH539" s="2">
        <f>Table1[[#This Row],[SD]]/Table1[[#This Row],[mean]]</f>
        <v>0.34017004771159409</v>
      </c>
      <c r="AI539" s="2"/>
      <c r="AJ539" s="2"/>
      <c r="AK539" s="2"/>
      <c r="AL539" s="2"/>
      <c r="AM539" s="1" t="s">
        <v>236</v>
      </c>
      <c r="AN539" s="6" t="s">
        <v>237</v>
      </c>
      <c r="AO539" s="6" t="s">
        <v>238</v>
      </c>
    </row>
    <row r="540" spans="2:41" ht="75" x14ac:dyDescent="0.25">
      <c r="B540" s="8" t="s">
        <v>228</v>
      </c>
      <c r="C540" s="1" t="s">
        <v>229</v>
      </c>
      <c r="D540" s="1" t="s">
        <v>230</v>
      </c>
      <c r="E540" s="1" t="s">
        <v>231</v>
      </c>
      <c r="F540" s="5" t="s">
        <v>232</v>
      </c>
      <c r="G540" s="1">
        <v>2011</v>
      </c>
      <c r="I540" s="1">
        <v>2021</v>
      </c>
      <c r="J540" s="1" t="s">
        <v>48</v>
      </c>
      <c r="K540" s="1" t="s">
        <v>49</v>
      </c>
      <c r="L540" s="1" t="s">
        <v>115</v>
      </c>
      <c r="M540" s="1" t="s">
        <v>293</v>
      </c>
      <c r="N540" s="1" t="s">
        <v>51</v>
      </c>
      <c r="O540" s="1" t="s">
        <v>233</v>
      </c>
      <c r="P540" s="1">
        <v>200</v>
      </c>
      <c r="Q540" s="1" t="s">
        <v>294</v>
      </c>
      <c r="S540" s="1" t="s">
        <v>295</v>
      </c>
      <c r="T540" s="1" t="s">
        <v>88</v>
      </c>
      <c r="V540" s="1" t="s">
        <v>234</v>
      </c>
      <c r="Y540" s="1" t="s">
        <v>110</v>
      </c>
      <c r="Z540" s="1" t="s">
        <v>111</v>
      </c>
      <c r="AA540" s="1" t="s">
        <v>56</v>
      </c>
      <c r="AB540" s="3" t="s">
        <v>296</v>
      </c>
      <c r="AC540" s="2">
        <v>549</v>
      </c>
      <c r="AD540" s="2">
        <v>576</v>
      </c>
      <c r="AE540" s="2">
        <v>32.834000000000003</v>
      </c>
      <c r="AF540" s="2">
        <f>Table1[[#This Row],[SE]]*SQRT(Table1[[#This Row],[N]])</f>
        <v>80.426546214542867</v>
      </c>
      <c r="AG540" s="2">
        <v>6</v>
      </c>
      <c r="AH540" s="2">
        <f>Table1[[#This Row],[SD]]/Table1[[#This Row],[mean]]</f>
        <v>0.14649644119224567</v>
      </c>
      <c r="AI540" s="2"/>
      <c r="AJ540" s="2"/>
      <c r="AK540" s="2"/>
      <c r="AL540" s="2"/>
      <c r="AM540" s="1" t="s">
        <v>236</v>
      </c>
      <c r="AN540" s="6" t="s">
        <v>237</v>
      </c>
      <c r="AO540" s="6" t="s">
        <v>238</v>
      </c>
    </row>
    <row r="541" spans="2:41" ht="75" x14ac:dyDescent="0.25">
      <c r="B541" s="8" t="s">
        <v>228</v>
      </c>
      <c r="C541" s="1" t="s">
        <v>229</v>
      </c>
      <c r="D541" s="1" t="s">
        <v>230</v>
      </c>
      <c r="E541" s="1" t="s">
        <v>231</v>
      </c>
      <c r="F541" s="5" t="s">
        <v>232</v>
      </c>
      <c r="G541" s="1">
        <v>2011</v>
      </c>
      <c r="I541" s="1">
        <v>2021</v>
      </c>
      <c r="J541" s="1" t="s">
        <v>48</v>
      </c>
      <c r="K541" s="1" t="s">
        <v>49</v>
      </c>
      <c r="L541" s="1" t="s">
        <v>115</v>
      </c>
      <c r="M541" s="1" t="s">
        <v>302</v>
      </c>
      <c r="N541" s="1" t="s">
        <v>51</v>
      </c>
      <c r="O541" s="1" t="s">
        <v>233</v>
      </c>
      <c r="P541" s="1">
        <v>200</v>
      </c>
      <c r="Q541" s="1" t="s">
        <v>294</v>
      </c>
      <c r="S541" s="1" t="s">
        <v>295</v>
      </c>
      <c r="T541" s="1" t="s">
        <v>88</v>
      </c>
      <c r="V541" s="1" t="s">
        <v>234</v>
      </c>
      <c r="Y541" s="1" t="s">
        <v>110</v>
      </c>
      <c r="Z541" s="1" t="s">
        <v>111</v>
      </c>
      <c r="AA541" s="1" t="s">
        <v>56</v>
      </c>
      <c r="AB541" s="3" t="s">
        <v>296</v>
      </c>
      <c r="AC541" s="2">
        <v>678</v>
      </c>
      <c r="AD541" s="2">
        <v>661</v>
      </c>
      <c r="AE541" s="2">
        <v>92.805999999999997</v>
      </c>
      <c r="AF541" s="2">
        <f>Table1[[#This Row],[SE]]*SQRT(Table1[[#This Row],[N]])</f>
        <v>207.5205247198455</v>
      </c>
      <c r="AG541" s="2">
        <v>5</v>
      </c>
      <c r="AH541" s="2">
        <f>Table1[[#This Row],[SD]]/Table1[[#This Row],[mean]]</f>
        <v>0.30607747008826769</v>
      </c>
      <c r="AI541" s="2"/>
      <c r="AJ541" s="2"/>
      <c r="AK541" s="2"/>
      <c r="AL541" s="2"/>
      <c r="AM541" s="1" t="s">
        <v>236</v>
      </c>
      <c r="AN541" s="6" t="s">
        <v>237</v>
      </c>
      <c r="AO541" s="6" t="s">
        <v>238</v>
      </c>
    </row>
    <row r="542" spans="2:41" ht="75" x14ac:dyDescent="0.25">
      <c r="B542" s="8" t="s">
        <v>228</v>
      </c>
      <c r="C542" s="1" t="s">
        <v>229</v>
      </c>
      <c r="D542" s="1" t="s">
        <v>230</v>
      </c>
      <c r="E542" s="1" t="s">
        <v>231</v>
      </c>
      <c r="F542" s="5" t="s">
        <v>232</v>
      </c>
      <c r="G542" s="1">
        <v>2011</v>
      </c>
      <c r="I542" s="1">
        <v>2021</v>
      </c>
      <c r="J542" s="1" t="s">
        <v>48</v>
      </c>
      <c r="K542" s="1" t="s">
        <v>49</v>
      </c>
      <c r="L542" s="1" t="s">
        <v>115</v>
      </c>
      <c r="M542" s="1" t="s">
        <v>303</v>
      </c>
      <c r="N542" s="1" t="s">
        <v>51</v>
      </c>
      <c r="O542" s="1" t="s">
        <v>233</v>
      </c>
      <c r="P542" s="1">
        <v>200</v>
      </c>
      <c r="Q542" s="1" t="s">
        <v>294</v>
      </c>
      <c r="S542" s="1" t="s">
        <v>295</v>
      </c>
      <c r="T542" s="1" t="s">
        <v>88</v>
      </c>
      <c r="V542" s="1" t="s">
        <v>234</v>
      </c>
      <c r="Y542" s="1" t="s">
        <v>110</v>
      </c>
      <c r="Z542" s="1" t="s">
        <v>111</v>
      </c>
      <c r="AA542" s="1" t="s">
        <v>56</v>
      </c>
      <c r="AB542" s="3" t="s">
        <v>296</v>
      </c>
      <c r="AC542" s="2">
        <v>527</v>
      </c>
      <c r="AD542" s="2">
        <v>524</v>
      </c>
      <c r="AE542" s="2">
        <v>79.587000000000003</v>
      </c>
      <c r="AF542" s="2">
        <f>Table1[[#This Row],[SE]]*SQRT(Table1[[#This Row],[N]])</f>
        <v>159.17400000000001</v>
      </c>
      <c r="AG542" s="2">
        <v>4</v>
      </c>
      <c r="AH542" s="2">
        <f>Table1[[#This Row],[SD]]/Table1[[#This Row],[mean]]</f>
        <v>0.30203795066413663</v>
      </c>
      <c r="AI542" s="2"/>
      <c r="AJ542" s="2"/>
      <c r="AK542" s="2"/>
      <c r="AL542" s="2"/>
      <c r="AM542" s="1" t="s">
        <v>236</v>
      </c>
      <c r="AN542" s="6" t="s">
        <v>237</v>
      </c>
      <c r="AO542" s="6" t="s">
        <v>238</v>
      </c>
    </row>
    <row r="543" spans="2:41" ht="75" x14ac:dyDescent="0.25">
      <c r="B543" s="8" t="s">
        <v>228</v>
      </c>
      <c r="C543" s="1" t="s">
        <v>229</v>
      </c>
      <c r="D543" s="1" t="s">
        <v>230</v>
      </c>
      <c r="E543" s="1" t="s">
        <v>231</v>
      </c>
      <c r="F543" s="5" t="s">
        <v>232</v>
      </c>
      <c r="G543" s="1">
        <v>2011</v>
      </c>
      <c r="I543" s="1">
        <v>2021</v>
      </c>
      <c r="J543" s="1" t="s">
        <v>48</v>
      </c>
      <c r="K543" s="1" t="s">
        <v>49</v>
      </c>
      <c r="L543" s="1" t="s">
        <v>115</v>
      </c>
      <c r="M543" s="1" t="s">
        <v>304</v>
      </c>
      <c r="N543" s="1" t="s">
        <v>51</v>
      </c>
      <c r="O543" s="1" t="s">
        <v>233</v>
      </c>
      <c r="P543" s="1">
        <v>200</v>
      </c>
      <c r="Q543" s="1" t="s">
        <v>294</v>
      </c>
      <c r="S543" s="1" t="s">
        <v>295</v>
      </c>
      <c r="T543" s="1" t="s">
        <v>88</v>
      </c>
      <c r="V543" s="1" t="s">
        <v>234</v>
      </c>
      <c r="Y543" s="1" t="s">
        <v>110</v>
      </c>
      <c r="Z543" s="1" t="s">
        <v>111</v>
      </c>
      <c r="AA543" s="1" t="s">
        <v>56</v>
      </c>
      <c r="AB543" s="3" t="s">
        <v>296</v>
      </c>
      <c r="AC543" s="2">
        <v>661</v>
      </c>
      <c r="AD543" s="2">
        <v>646</v>
      </c>
      <c r="AE543" s="2">
        <v>43.244999999999997</v>
      </c>
      <c r="AF543" s="2">
        <f>Table1[[#This Row],[SE]]*SQRT(Table1[[#This Row],[N]])</f>
        <v>96.698759686978406</v>
      </c>
      <c r="AG543" s="2">
        <v>5</v>
      </c>
      <c r="AH543" s="2">
        <f>Table1[[#This Row],[SD]]/Table1[[#This Row],[mean]]</f>
        <v>0.14629161828589773</v>
      </c>
      <c r="AI543" s="2"/>
      <c r="AJ543" s="2"/>
      <c r="AK543" s="2"/>
      <c r="AL543" s="2"/>
      <c r="AM543" s="1" t="s">
        <v>236</v>
      </c>
      <c r="AN543" s="6" t="s">
        <v>237</v>
      </c>
      <c r="AO543" s="6" t="s">
        <v>238</v>
      </c>
    </row>
    <row r="544" spans="2:41" ht="75" x14ac:dyDescent="0.25">
      <c r="B544" s="8" t="s">
        <v>228</v>
      </c>
      <c r="C544" s="1" t="s">
        <v>229</v>
      </c>
      <c r="D544" s="1" t="s">
        <v>230</v>
      </c>
      <c r="E544" s="1" t="s">
        <v>231</v>
      </c>
      <c r="F544" s="5" t="s">
        <v>232</v>
      </c>
      <c r="G544" s="1">
        <v>2011</v>
      </c>
      <c r="I544" s="1">
        <v>2021</v>
      </c>
      <c r="J544" s="1" t="s">
        <v>48</v>
      </c>
      <c r="K544" s="1" t="s">
        <v>49</v>
      </c>
      <c r="L544" s="1" t="s">
        <v>115</v>
      </c>
      <c r="M544" s="1" t="s">
        <v>305</v>
      </c>
      <c r="N544" s="1" t="s">
        <v>51</v>
      </c>
      <c r="O544" s="1" t="s">
        <v>233</v>
      </c>
      <c r="P544" s="1">
        <v>200</v>
      </c>
      <c r="Q544" s="1" t="s">
        <v>294</v>
      </c>
      <c r="S544" s="1" t="s">
        <v>295</v>
      </c>
      <c r="T544" s="1" t="s">
        <v>88</v>
      </c>
      <c r="V544" s="1" t="s">
        <v>234</v>
      </c>
      <c r="Y544" s="1" t="s">
        <v>110</v>
      </c>
      <c r="Z544" s="1" t="s">
        <v>111</v>
      </c>
      <c r="AA544" s="1" t="s">
        <v>56</v>
      </c>
      <c r="AB544" s="3" t="s">
        <v>296</v>
      </c>
      <c r="AC544" s="2">
        <v>585</v>
      </c>
      <c r="AD544" s="2">
        <v>597</v>
      </c>
      <c r="AE544" s="2">
        <v>27.145</v>
      </c>
      <c r="AF544" s="2">
        <f>Table1[[#This Row],[SE]]*SQRT(Table1[[#This Row],[N]])</f>
        <v>76.77765430123533</v>
      </c>
      <c r="AG544" s="2">
        <v>8</v>
      </c>
      <c r="AH544" s="2">
        <f>Table1[[#This Row],[SD]]/Table1[[#This Row],[mean]]</f>
        <v>0.13124385350638518</v>
      </c>
      <c r="AI544" s="2"/>
      <c r="AJ544" s="2"/>
      <c r="AK544" s="2"/>
      <c r="AL544" s="2"/>
      <c r="AM544" s="1" t="s">
        <v>236</v>
      </c>
      <c r="AN544" s="6" t="s">
        <v>237</v>
      </c>
      <c r="AO544" s="6" t="s">
        <v>238</v>
      </c>
    </row>
    <row r="545" spans="2:41" ht="105" x14ac:dyDescent="0.25">
      <c r="B545" s="8" t="s">
        <v>306</v>
      </c>
      <c r="C545" s="1" t="s">
        <v>307</v>
      </c>
      <c r="D545" s="1" t="s">
        <v>308</v>
      </c>
      <c r="E545" s="1" t="s">
        <v>309</v>
      </c>
      <c r="F545" s="5" t="s">
        <v>310</v>
      </c>
      <c r="I545" s="1">
        <v>2021</v>
      </c>
      <c r="J545" s="1" t="s">
        <v>48</v>
      </c>
      <c r="K545" s="1" t="s">
        <v>115</v>
      </c>
      <c r="L545" s="1" t="s">
        <v>115</v>
      </c>
      <c r="M545" s="1" t="s">
        <v>87</v>
      </c>
      <c r="N545" s="1" t="s">
        <v>51</v>
      </c>
      <c r="O545" s="1" t="s">
        <v>52</v>
      </c>
      <c r="P545" s="1">
        <f>IF(Table1[[#This Row],[Age started]]="Birth", 28, "")</f>
        <v>28</v>
      </c>
      <c r="Q545" s="1" t="s">
        <v>53</v>
      </c>
      <c r="S545" s="1" t="s">
        <v>311</v>
      </c>
      <c r="T545" s="1" t="s">
        <v>88</v>
      </c>
      <c r="V545" s="1" t="s">
        <v>312</v>
      </c>
      <c r="Y545" s="1" t="s">
        <v>110</v>
      </c>
      <c r="Z545" s="1" t="s">
        <v>111</v>
      </c>
      <c r="AA545" s="1" t="s">
        <v>56</v>
      </c>
      <c r="AB545" s="3" t="s">
        <v>313</v>
      </c>
      <c r="AC545" s="2">
        <v>673.17391304347825</v>
      </c>
      <c r="AD545" s="2">
        <v>668</v>
      </c>
      <c r="AE545" s="2">
        <v>44.176865700703544</v>
      </c>
      <c r="AF545" s="2">
        <v>211.86480512858648</v>
      </c>
      <c r="AG545" s="2">
        <v>23</v>
      </c>
      <c r="AH545" s="2">
        <v>31.472521591148283</v>
      </c>
      <c r="AI545" s="2"/>
      <c r="AJ545" s="2"/>
      <c r="AK545" s="2">
        <v>315</v>
      </c>
      <c r="AL545" s="2">
        <v>1219</v>
      </c>
      <c r="AM545" s="1" t="s">
        <v>314</v>
      </c>
      <c r="AN545" s="6" t="s">
        <v>315</v>
      </c>
      <c r="AO545" s="6" t="s">
        <v>316</v>
      </c>
    </row>
    <row r="546" spans="2:41" ht="105" x14ac:dyDescent="0.25">
      <c r="B546" s="8" t="s">
        <v>306</v>
      </c>
      <c r="C546" s="1" t="s">
        <v>307</v>
      </c>
      <c r="D546" s="1" t="s">
        <v>308</v>
      </c>
      <c r="E546" s="1" t="s">
        <v>309</v>
      </c>
      <c r="F546" s="5" t="s">
        <v>310</v>
      </c>
      <c r="I546" s="1">
        <v>2021</v>
      </c>
      <c r="J546" s="1" t="s">
        <v>48</v>
      </c>
      <c r="K546" s="1" t="s">
        <v>115</v>
      </c>
      <c r="L546" s="1" t="s">
        <v>115</v>
      </c>
      <c r="M546" s="1" t="s">
        <v>87</v>
      </c>
      <c r="N546" s="1" t="s">
        <v>94</v>
      </c>
      <c r="O546" s="1" t="s">
        <v>52</v>
      </c>
      <c r="P546" s="1">
        <f>IF(Table1[[#This Row],[Age started]]="Birth", 28, "")</f>
        <v>28</v>
      </c>
      <c r="Q546" s="1" t="s">
        <v>53</v>
      </c>
      <c r="S546" s="1" t="s">
        <v>311</v>
      </c>
      <c r="T546" s="1" t="s">
        <v>88</v>
      </c>
      <c r="V546" s="1" t="s">
        <v>312</v>
      </c>
      <c r="Y546" s="1" t="s">
        <v>110</v>
      </c>
      <c r="Z546" s="1" t="s">
        <v>111</v>
      </c>
      <c r="AA546" s="1" t="s">
        <v>56</v>
      </c>
      <c r="AB546" s="3" t="s">
        <v>313</v>
      </c>
      <c r="AC546" s="2">
        <v>733.75</v>
      </c>
      <c r="AD546" s="2">
        <v>739</v>
      </c>
      <c r="AE546" s="2">
        <v>60.989719078983576</v>
      </c>
      <c r="AF546" s="2">
        <v>243.9588763159343</v>
      </c>
      <c r="AG546" s="2">
        <v>16</v>
      </c>
      <c r="AH546" s="2">
        <v>33.248228458730402</v>
      </c>
      <c r="AI546" s="2"/>
      <c r="AJ546" s="2"/>
      <c r="AK546" s="2">
        <v>343</v>
      </c>
      <c r="AL546" s="2">
        <v>1166</v>
      </c>
      <c r="AM546" s="1" t="s">
        <v>314</v>
      </c>
      <c r="AN546" s="6" t="s">
        <v>315</v>
      </c>
      <c r="AO546" s="6" t="s">
        <v>316</v>
      </c>
    </row>
    <row r="547" spans="2:41" ht="105" x14ac:dyDescent="0.25">
      <c r="B547" s="8" t="s">
        <v>306</v>
      </c>
      <c r="C547" s="1" t="s">
        <v>307</v>
      </c>
      <c r="D547" s="1" t="s">
        <v>308</v>
      </c>
      <c r="E547" s="1" t="s">
        <v>309</v>
      </c>
      <c r="F547" s="5" t="s">
        <v>310</v>
      </c>
      <c r="I547" s="1">
        <v>2021</v>
      </c>
      <c r="J547" s="1" t="s">
        <v>48</v>
      </c>
      <c r="K547" s="1" t="s">
        <v>115</v>
      </c>
      <c r="L547" s="1" t="s">
        <v>115</v>
      </c>
      <c r="M547" s="1" t="s">
        <v>87</v>
      </c>
      <c r="N547" s="1" t="s">
        <v>51</v>
      </c>
      <c r="O547" s="1" t="s">
        <v>52</v>
      </c>
      <c r="P547" s="1">
        <f>IF(Table1[[#This Row],[Age started]]="Birth", 28, "")</f>
        <v>28</v>
      </c>
      <c r="Q547" s="1" t="s">
        <v>317</v>
      </c>
      <c r="S547" s="1" t="s">
        <v>318</v>
      </c>
      <c r="T547" s="1" t="s">
        <v>88</v>
      </c>
      <c r="V547" s="1" t="s">
        <v>312</v>
      </c>
      <c r="Y547" s="1" t="s">
        <v>110</v>
      </c>
      <c r="Z547" s="1" t="s">
        <v>111</v>
      </c>
      <c r="AA547" s="1" t="s">
        <v>56</v>
      </c>
      <c r="AB547" s="3" t="s">
        <v>313</v>
      </c>
      <c r="AC547" s="2">
        <v>646.85714285714289</v>
      </c>
      <c r="AD547" s="2">
        <v>633.5</v>
      </c>
      <c r="AE547" s="2">
        <v>61.133151124451494</v>
      </c>
      <c r="AF547" s="2">
        <v>228.73930648157162</v>
      </c>
      <c r="AG547" s="2">
        <v>14</v>
      </c>
      <c r="AH547" s="2">
        <v>35.361641903069817</v>
      </c>
      <c r="AI547" s="2"/>
      <c r="AJ547" s="2"/>
      <c r="AK547" s="2">
        <v>133</v>
      </c>
      <c r="AL547" s="2">
        <v>1092</v>
      </c>
      <c r="AM547" s="1" t="s">
        <v>314</v>
      </c>
      <c r="AN547" s="6" t="s">
        <v>315</v>
      </c>
      <c r="AO547" s="6" t="s">
        <v>316</v>
      </c>
    </row>
    <row r="548" spans="2:41" ht="105" x14ac:dyDescent="0.25">
      <c r="B548" s="8" t="s">
        <v>306</v>
      </c>
      <c r="C548" s="1" t="s">
        <v>307</v>
      </c>
      <c r="D548" s="1" t="s">
        <v>308</v>
      </c>
      <c r="E548" s="1" t="s">
        <v>309</v>
      </c>
      <c r="F548" s="5" t="s">
        <v>310</v>
      </c>
      <c r="I548" s="1">
        <v>2021</v>
      </c>
      <c r="J548" s="1" t="s">
        <v>48</v>
      </c>
      <c r="K548" s="1" t="s">
        <v>115</v>
      </c>
      <c r="L548" s="1" t="s">
        <v>115</v>
      </c>
      <c r="M548" s="1" t="s">
        <v>87</v>
      </c>
      <c r="N548" s="1" t="s">
        <v>94</v>
      </c>
      <c r="O548" s="1" t="s">
        <v>52</v>
      </c>
      <c r="P548" s="1">
        <f>IF(Table1[[#This Row],[Age started]]="Birth", 28, "")</f>
        <v>28</v>
      </c>
      <c r="Q548" s="1" t="s">
        <v>317</v>
      </c>
      <c r="S548" s="1" t="s">
        <v>318</v>
      </c>
      <c r="T548" s="1" t="s">
        <v>88</v>
      </c>
      <c r="V548" s="1" t="s">
        <v>312</v>
      </c>
      <c r="Y548" s="1" t="s">
        <v>110</v>
      </c>
      <c r="Z548" s="1" t="s">
        <v>111</v>
      </c>
      <c r="AA548" s="1" t="s">
        <v>56</v>
      </c>
      <c r="AB548" s="3" t="s">
        <v>313</v>
      </c>
      <c r="AC548" s="2">
        <v>978.90909090909088</v>
      </c>
      <c r="AD548" s="2">
        <v>994</v>
      </c>
      <c r="AE548" s="2">
        <v>63.251080414121866</v>
      </c>
      <c r="AF548" s="2">
        <v>209.78010131823947</v>
      </c>
      <c r="AG548" s="2">
        <v>11</v>
      </c>
      <c r="AH548" s="2">
        <v>21.429988061855816</v>
      </c>
      <c r="AI548" s="2"/>
      <c r="AJ548" s="2"/>
      <c r="AK548" s="2">
        <v>679</v>
      </c>
      <c r="AL548" s="2">
        <v>1456</v>
      </c>
      <c r="AM548" s="1" t="s">
        <v>314</v>
      </c>
      <c r="AN548" s="6" t="s">
        <v>315</v>
      </c>
      <c r="AO548" s="6" t="s">
        <v>316</v>
      </c>
    </row>
    <row r="549" spans="2:41" ht="105" x14ac:dyDescent="0.25">
      <c r="B549" s="8" t="s">
        <v>306</v>
      </c>
      <c r="C549" s="1" t="s">
        <v>307</v>
      </c>
      <c r="D549" s="1" t="s">
        <v>308</v>
      </c>
      <c r="E549" s="1" t="s">
        <v>309</v>
      </c>
      <c r="F549" s="5" t="s">
        <v>310</v>
      </c>
      <c r="I549" s="1">
        <v>2021</v>
      </c>
      <c r="J549" s="1" t="s">
        <v>48</v>
      </c>
      <c r="K549" s="1" t="s">
        <v>115</v>
      </c>
      <c r="L549" s="1" t="s">
        <v>115</v>
      </c>
      <c r="M549" s="1" t="s">
        <v>87</v>
      </c>
      <c r="N549" s="1" t="s">
        <v>51</v>
      </c>
      <c r="O549" s="1" t="s">
        <v>52</v>
      </c>
      <c r="P549" s="1">
        <f>IF(Table1[[#This Row],[Age started]]="Birth", 28, "")</f>
        <v>28</v>
      </c>
      <c r="Q549" s="1" t="s">
        <v>319</v>
      </c>
      <c r="S549" s="1" t="s">
        <v>320</v>
      </c>
      <c r="T549" s="1" t="s">
        <v>88</v>
      </c>
      <c r="V549" s="1" t="s">
        <v>312</v>
      </c>
      <c r="Y549" s="1" t="s">
        <v>110</v>
      </c>
      <c r="Z549" s="1" t="s">
        <v>111</v>
      </c>
      <c r="AA549" s="1" t="s">
        <v>56</v>
      </c>
      <c r="AB549" s="3" t="s">
        <v>313</v>
      </c>
      <c r="AC549" s="2">
        <v>646.14285714285711</v>
      </c>
      <c r="AD549" s="2">
        <v>543</v>
      </c>
      <c r="AE549" s="2">
        <v>75.262850056581428</v>
      </c>
      <c r="AF549" s="2">
        <v>199.12678421165802</v>
      </c>
      <c r="AG549" s="2">
        <v>7</v>
      </c>
      <c r="AH549" s="2">
        <v>30.817764525350565</v>
      </c>
      <c r="AI549" s="2"/>
      <c r="AJ549" s="2"/>
      <c r="AK549" s="2">
        <v>469</v>
      </c>
      <c r="AL549" s="2">
        <v>889</v>
      </c>
      <c r="AM549" s="1" t="s">
        <v>314</v>
      </c>
      <c r="AN549" s="6" t="s">
        <v>315</v>
      </c>
      <c r="AO549" s="6" t="s">
        <v>316</v>
      </c>
    </row>
    <row r="550" spans="2:41" ht="105" x14ac:dyDescent="0.25">
      <c r="B550" s="8" t="s">
        <v>306</v>
      </c>
      <c r="C550" s="1" t="s">
        <v>307</v>
      </c>
      <c r="D550" s="1" t="s">
        <v>308</v>
      </c>
      <c r="E550" s="1" t="s">
        <v>309</v>
      </c>
      <c r="F550" s="5" t="s">
        <v>310</v>
      </c>
      <c r="I550" s="1">
        <v>2021</v>
      </c>
      <c r="J550" s="1" t="s">
        <v>48</v>
      </c>
      <c r="K550" s="1" t="s">
        <v>115</v>
      </c>
      <c r="L550" s="1" t="s">
        <v>115</v>
      </c>
      <c r="M550" s="1" t="s">
        <v>87</v>
      </c>
      <c r="N550" s="1" t="s">
        <v>94</v>
      </c>
      <c r="O550" s="1" t="s">
        <v>52</v>
      </c>
      <c r="P550" s="1">
        <v>28</v>
      </c>
      <c r="Q550" s="1" t="s">
        <v>319</v>
      </c>
      <c r="S550" s="1" t="s">
        <v>320</v>
      </c>
      <c r="T550" s="1" t="s">
        <v>88</v>
      </c>
      <c r="V550" s="1" t="s">
        <v>312</v>
      </c>
      <c r="Y550" s="1" t="s">
        <v>110</v>
      </c>
      <c r="Z550" s="1" t="s">
        <v>111</v>
      </c>
      <c r="AA550" s="1" t="s">
        <v>56</v>
      </c>
      <c r="AB550" s="3" t="s">
        <v>313</v>
      </c>
      <c r="AC550" s="2">
        <v>917.5</v>
      </c>
      <c r="AD550" s="2">
        <v>993</v>
      </c>
      <c r="AE550" s="2">
        <v>75.39661796128523</v>
      </c>
      <c r="AF550" s="2">
        <v>238.42504063122229</v>
      </c>
      <c r="AG550" s="2">
        <v>10</v>
      </c>
      <c r="AH550" s="2">
        <v>25.986380450269458</v>
      </c>
      <c r="AI550" s="2"/>
      <c r="AJ550" s="2"/>
      <c r="AK550" s="2">
        <v>379</v>
      </c>
      <c r="AL550" s="2">
        <v>1191</v>
      </c>
      <c r="AM550" s="1" t="s">
        <v>314</v>
      </c>
      <c r="AN550" s="6" t="s">
        <v>315</v>
      </c>
      <c r="AO550" s="6" t="s">
        <v>316</v>
      </c>
    </row>
    <row r="551" spans="2:41" ht="60" x14ac:dyDescent="0.25">
      <c r="B551" s="8" t="s">
        <v>321</v>
      </c>
      <c r="C551" s="1" t="s">
        <v>322</v>
      </c>
      <c r="D551" s="1" t="s">
        <v>323</v>
      </c>
      <c r="E551" s="1" t="s">
        <v>324</v>
      </c>
      <c r="F551" s="5" t="s">
        <v>325</v>
      </c>
      <c r="I551" s="1">
        <v>1995</v>
      </c>
      <c r="J551" s="1" t="s">
        <v>48</v>
      </c>
      <c r="K551" s="1" t="s">
        <v>115</v>
      </c>
      <c r="L551" s="1" t="s">
        <v>115</v>
      </c>
      <c r="M551" s="1" t="s">
        <v>326</v>
      </c>
      <c r="N551" s="1" t="s">
        <v>51</v>
      </c>
      <c r="O551" s="1" t="s">
        <v>52</v>
      </c>
      <c r="P551" s="1">
        <v>28</v>
      </c>
      <c r="Q551" s="1" t="s">
        <v>53</v>
      </c>
      <c r="S551" s="1" t="s">
        <v>327</v>
      </c>
      <c r="T551" s="1" t="s">
        <v>88</v>
      </c>
      <c r="V551" s="1" t="s">
        <v>328</v>
      </c>
      <c r="W551" s="1" t="s">
        <v>329</v>
      </c>
      <c r="Y551" s="1" t="s">
        <v>110</v>
      </c>
      <c r="Z551" s="1" t="s">
        <v>55</v>
      </c>
      <c r="AA551" s="1" t="s">
        <v>55</v>
      </c>
      <c r="AB551" s="3" t="s">
        <v>330</v>
      </c>
      <c r="AC551" s="2">
        <f>(26.9*30)</f>
        <v>807</v>
      </c>
      <c r="AD551" s="2">
        <v>817</v>
      </c>
      <c r="AE551" s="2"/>
      <c r="AF551" s="2"/>
      <c r="AG551" s="2">
        <v>56</v>
      </c>
      <c r="AH551" s="2"/>
      <c r="AI551" s="2"/>
      <c r="AJ551" s="2"/>
      <c r="AK551" s="2"/>
      <c r="AL551" s="2">
        <v>1102</v>
      </c>
      <c r="AN551" s="6" t="s">
        <v>331</v>
      </c>
      <c r="AO551" s="6" t="s">
        <v>332</v>
      </c>
    </row>
    <row r="552" spans="2:41" ht="60" x14ac:dyDescent="0.25">
      <c r="B552" s="8" t="s">
        <v>321</v>
      </c>
      <c r="C552" s="1" t="s">
        <v>322</v>
      </c>
      <c r="D552" s="1" t="s">
        <v>323</v>
      </c>
      <c r="E552" s="1" t="s">
        <v>324</v>
      </c>
      <c r="F552" s="5" t="s">
        <v>325</v>
      </c>
      <c r="I552" s="1">
        <v>1995</v>
      </c>
      <c r="J552" s="1" t="s">
        <v>48</v>
      </c>
      <c r="K552" s="1" t="s">
        <v>115</v>
      </c>
      <c r="L552" s="1" t="s">
        <v>115</v>
      </c>
      <c r="M552" s="1" t="s">
        <v>326</v>
      </c>
      <c r="N552" s="1" t="s">
        <v>94</v>
      </c>
      <c r="O552" s="1" t="s">
        <v>52</v>
      </c>
      <c r="P552" s="1">
        <v>28</v>
      </c>
      <c r="Q552" s="1" t="s">
        <v>53</v>
      </c>
      <c r="S552" s="1" t="s">
        <v>327</v>
      </c>
      <c r="T552" s="1" t="s">
        <v>88</v>
      </c>
      <c r="V552" s="1" t="s">
        <v>328</v>
      </c>
      <c r="W552" s="1" t="s">
        <v>329</v>
      </c>
      <c r="Y552" s="1" t="s">
        <v>110</v>
      </c>
      <c r="Z552" s="1" t="s">
        <v>55</v>
      </c>
      <c r="AA552" s="1" t="s">
        <v>55</v>
      </c>
      <c r="AB552" s="3" t="s">
        <v>330</v>
      </c>
      <c r="AC552" s="2">
        <f>(27.5*30)</f>
        <v>825</v>
      </c>
      <c r="AD552" s="2">
        <v>836</v>
      </c>
      <c r="AE552" s="2"/>
      <c r="AF552" s="2"/>
      <c r="AG552" s="2">
        <v>55</v>
      </c>
      <c r="AH552" s="2"/>
      <c r="AI552" s="2"/>
      <c r="AJ552" s="2"/>
      <c r="AK552" s="2"/>
      <c r="AL552" s="2">
        <v>1078</v>
      </c>
      <c r="AN552" s="6" t="s">
        <v>331</v>
      </c>
      <c r="AO552" s="6" t="s">
        <v>332</v>
      </c>
    </row>
    <row r="553" spans="2:41" ht="60" x14ac:dyDescent="0.25">
      <c r="B553" s="8" t="s">
        <v>321</v>
      </c>
      <c r="C553" s="1" t="s">
        <v>322</v>
      </c>
      <c r="D553" s="1" t="s">
        <v>323</v>
      </c>
      <c r="E553" s="1" t="s">
        <v>324</v>
      </c>
      <c r="F553" s="5" t="s">
        <v>325</v>
      </c>
      <c r="I553" s="1">
        <v>1995</v>
      </c>
      <c r="J553" s="1" t="s">
        <v>48</v>
      </c>
      <c r="K553" s="1" t="s">
        <v>115</v>
      </c>
      <c r="L553" s="1" t="s">
        <v>115</v>
      </c>
      <c r="M553" s="1" t="s">
        <v>326</v>
      </c>
      <c r="N553" s="1" t="s">
        <v>51</v>
      </c>
      <c r="O553" s="1" t="s">
        <v>333</v>
      </c>
      <c r="P553" s="1">
        <v>105</v>
      </c>
      <c r="Q553" s="1" t="s">
        <v>159</v>
      </c>
      <c r="S553" s="1" t="s">
        <v>327</v>
      </c>
      <c r="T553" s="1" t="s">
        <v>88</v>
      </c>
      <c r="V553" s="1" t="s">
        <v>328</v>
      </c>
      <c r="W553" s="1" t="s">
        <v>329</v>
      </c>
      <c r="Y553" s="1" t="s">
        <v>110</v>
      </c>
      <c r="Z553" s="1" t="s">
        <v>55</v>
      </c>
      <c r="AA553" s="1" t="s">
        <v>55</v>
      </c>
      <c r="AB553" s="3" t="s">
        <v>330</v>
      </c>
      <c r="AC553" s="2"/>
      <c r="AD553" s="2">
        <v>1017</v>
      </c>
      <c r="AE553" s="2"/>
      <c r="AF553" s="2"/>
      <c r="AG553" s="2">
        <v>56</v>
      </c>
      <c r="AH553" s="2"/>
      <c r="AI553" s="2"/>
      <c r="AJ553" s="2"/>
      <c r="AK553" s="2"/>
      <c r="AL553" s="2">
        <v>1231</v>
      </c>
      <c r="AN553" s="6" t="s">
        <v>331</v>
      </c>
      <c r="AO553" s="6" t="s">
        <v>332</v>
      </c>
    </row>
    <row r="554" spans="2:41" ht="60" x14ac:dyDescent="0.25">
      <c r="B554" s="8" t="s">
        <v>321</v>
      </c>
      <c r="C554" s="1" t="s">
        <v>322</v>
      </c>
      <c r="D554" s="1" t="s">
        <v>323</v>
      </c>
      <c r="E554" s="1" t="s">
        <v>324</v>
      </c>
      <c r="F554" s="5" t="s">
        <v>325</v>
      </c>
      <c r="I554" s="1">
        <v>1995</v>
      </c>
      <c r="J554" s="1" t="s">
        <v>48</v>
      </c>
      <c r="K554" s="1" t="s">
        <v>115</v>
      </c>
      <c r="L554" s="1" t="s">
        <v>115</v>
      </c>
      <c r="M554" s="1" t="s">
        <v>326</v>
      </c>
      <c r="N554" s="1" t="s">
        <v>94</v>
      </c>
      <c r="O554" s="1" t="s">
        <v>333</v>
      </c>
      <c r="P554" s="1">
        <v>105</v>
      </c>
      <c r="Q554" s="1" t="s">
        <v>159</v>
      </c>
      <c r="S554" s="1" t="s">
        <v>327</v>
      </c>
      <c r="T554" s="1" t="s">
        <v>88</v>
      </c>
      <c r="V554" s="1" t="s">
        <v>328</v>
      </c>
      <c r="W554" s="1" t="s">
        <v>329</v>
      </c>
      <c r="Y554" s="1" t="s">
        <v>110</v>
      </c>
      <c r="Z554" s="1" t="s">
        <v>55</v>
      </c>
      <c r="AA554" s="1" t="s">
        <v>55</v>
      </c>
      <c r="AB554" s="3" t="s">
        <v>330</v>
      </c>
      <c r="AC554" s="2"/>
      <c r="AD554" s="2">
        <v>965</v>
      </c>
      <c r="AE554" s="2"/>
      <c r="AF554" s="2"/>
      <c r="AG554" s="2">
        <v>55</v>
      </c>
      <c r="AH554" s="2"/>
      <c r="AI554" s="2"/>
      <c r="AJ554" s="2"/>
      <c r="AK554" s="2"/>
      <c r="AL554" s="2">
        <v>1259</v>
      </c>
      <c r="AN554" s="6" t="s">
        <v>331</v>
      </c>
      <c r="AO554" s="6" t="s">
        <v>332</v>
      </c>
    </row>
    <row r="555" spans="2:41" ht="75" x14ac:dyDescent="0.25">
      <c r="B555" s="8" t="s">
        <v>334</v>
      </c>
      <c r="C555" s="1" t="s">
        <v>322</v>
      </c>
      <c r="D555" s="1" t="s">
        <v>324</v>
      </c>
      <c r="E555" s="1" t="s">
        <v>335</v>
      </c>
      <c r="F555" s="5" t="s">
        <v>336</v>
      </c>
      <c r="I555" s="1">
        <v>2002</v>
      </c>
      <c r="J555" s="1" t="s">
        <v>48</v>
      </c>
      <c r="K555" s="1" t="s">
        <v>115</v>
      </c>
      <c r="L555" s="1" t="s">
        <v>115</v>
      </c>
      <c r="M555" s="1" t="s">
        <v>326</v>
      </c>
      <c r="N555" s="1" t="s">
        <v>51</v>
      </c>
      <c r="O555" s="1" t="s">
        <v>333</v>
      </c>
      <c r="P555" s="1">
        <v>105</v>
      </c>
      <c r="Q555" s="1" t="s">
        <v>53</v>
      </c>
      <c r="S555" s="1" t="s">
        <v>327</v>
      </c>
      <c r="Y555" s="1" t="s">
        <v>110</v>
      </c>
      <c r="Z555" s="1" t="s">
        <v>55</v>
      </c>
      <c r="AA555" s="1" t="s">
        <v>55</v>
      </c>
      <c r="AB555" s="3" t="s">
        <v>337</v>
      </c>
      <c r="AC555" s="2">
        <v>753</v>
      </c>
      <c r="AD555" s="2">
        <v>736</v>
      </c>
      <c r="AE555" s="2">
        <v>22.6</v>
      </c>
      <c r="AF555" s="2">
        <f>Table1[[#This Row],[SE]]*SQRT(Table1[[#This Row],[N]])</f>
        <v>169.12291388218216</v>
      </c>
      <c r="AG555" s="2">
        <v>56</v>
      </c>
      <c r="AH555" s="2">
        <f>Table1[[#This Row],[SD]]/Table1[[#This Row],[mean]]</f>
        <v>0.22459882321670938</v>
      </c>
      <c r="AI555" s="2"/>
      <c r="AJ555" s="2"/>
      <c r="AK555" s="2"/>
      <c r="AL555" s="2">
        <v>1101</v>
      </c>
      <c r="AM555" s="1" t="s">
        <v>338</v>
      </c>
      <c r="AN555" s="6" t="s">
        <v>339</v>
      </c>
      <c r="AO555" s="6" t="s">
        <v>340</v>
      </c>
    </row>
    <row r="556" spans="2:41" ht="75" x14ac:dyDescent="0.25">
      <c r="B556" s="8" t="s">
        <v>334</v>
      </c>
      <c r="C556" s="1" t="s">
        <v>322</v>
      </c>
      <c r="D556" s="1" t="s">
        <v>324</v>
      </c>
      <c r="E556" s="1" t="s">
        <v>335</v>
      </c>
      <c r="F556" s="5" t="s">
        <v>336</v>
      </c>
      <c r="I556" s="1">
        <v>2002</v>
      </c>
      <c r="J556" s="1" t="s">
        <v>48</v>
      </c>
      <c r="K556" s="1" t="s">
        <v>115</v>
      </c>
      <c r="L556" s="1" t="s">
        <v>115</v>
      </c>
      <c r="M556" s="1" t="s">
        <v>326</v>
      </c>
      <c r="N556" s="1" t="s">
        <v>94</v>
      </c>
      <c r="O556" s="1" t="s">
        <v>333</v>
      </c>
      <c r="P556" s="1">
        <v>105</v>
      </c>
      <c r="Q556" s="1" t="s">
        <v>53</v>
      </c>
      <c r="S556" s="1" t="s">
        <v>327</v>
      </c>
      <c r="Y556" s="1" t="s">
        <v>110</v>
      </c>
      <c r="Z556" s="1" t="s">
        <v>55</v>
      </c>
      <c r="AA556" s="1" t="s">
        <v>55</v>
      </c>
      <c r="AB556" s="3" t="s">
        <v>337</v>
      </c>
      <c r="AC556" s="2">
        <v>797</v>
      </c>
      <c r="AD556" s="2">
        <v>810</v>
      </c>
      <c r="AE556" s="2">
        <v>23.7</v>
      </c>
      <c r="AF556" s="2">
        <f>Table1[[#This Row],[SE]]*SQRT(Table1[[#This Row],[N]])</f>
        <v>177.35456013308482</v>
      </c>
      <c r="AG556" s="2">
        <v>56</v>
      </c>
      <c r="AH556" s="2">
        <f>Table1[[#This Row],[SD]]/Table1[[#This Row],[mean]]</f>
        <v>0.22252767896246525</v>
      </c>
      <c r="AI556" s="2"/>
      <c r="AJ556" s="2"/>
      <c r="AK556" s="2"/>
      <c r="AL556" s="2">
        <v>1077</v>
      </c>
      <c r="AM556" s="1" t="s">
        <v>338</v>
      </c>
      <c r="AN556" s="6" t="s">
        <v>339</v>
      </c>
      <c r="AO556" s="6" t="s">
        <v>340</v>
      </c>
    </row>
    <row r="557" spans="2:41" ht="75" x14ac:dyDescent="0.25">
      <c r="B557" s="8" t="s">
        <v>334</v>
      </c>
      <c r="C557" s="1" t="s">
        <v>322</v>
      </c>
      <c r="D557" s="1" t="s">
        <v>324</v>
      </c>
      <c r="E557" s="1" t="s">
        <v>335</v>
      </c>
      <c r="F557" s="5" t="s">
        <v>336</v>
      </c>
      <c r="I557" s="1">
        <v>2002</v>
      </c>
      <c r="J557" s="1" t="s">
        <v>48</v>
      </c>
      <c r="K557" s="1" t="s">
        <v>115</v>
      </c>
      <c r="L557" s="1" t="s">
        <v>115</v>
      </c>
      <c r="M557" s="1" t="s">
        <v>326</v>
      </c>
      <c r="N557" s="1" t="s">
        <v>51</v>
      </c>
      <c r="O557" s="1" t="s">
        <v>333</v>
      </c>
      <c r="P557" s="1">
        <v>105</v>
      </c>
      <c r="Q557" s="1" t="s">
        <v>159</v>
      </c>
      <c r="S557" s="1" t="s">
        <v>327</v>
      </c>
      <c r="Y557" s="1" t="s">
        <v>110</v>
      </c>
      <c r="Z557" s="1" t="s">
        <v>55</v>
      </c>
      <c r="AA557" s="1" t="s">
        <v>55</v>
      </c>
      <c r="AB557" s="3" t="s">
        <v>337</v>
      </c>
      <c r="AC557" s="2">
        <v>953</v>
      </c>
      <c r="AD557" s="2">
        <v>1014</v>
      </c>
      <c r="AE557" s="2">
        <v>36.1</v>
      </c>
      <c r="AF557" s="2">
        <f>Table1[[#This Row],[SE]]*SQRT(Table1[[#This Row],[N]])</f>
        <v>270.14766332507855</v>
      </c>
      <c r="AG557" s="2">
        <v>56</v>
      </c>
      <c r="AH557" s="2">
        <f>Table1[[#This Row],[SD]]/Table1[[#This Row],[mean]]</f>
        <v>0.28347079047752211</v>
      </c>
      <c r="AI557" s="2"/>
      <c r="AJ557" s="2"/>
      <c r="AK557" s="2"/>
      <c r="AL557" s="2">
        <v>1230</v>
      </c>
      <c r="AM557" s="1" t="s">
        <v>338</v>
      </c>
      <c r="AN557" s="6" t="s">
        <v>339</v>
      </c>
      <c r="AO557" s="6" t="s">
        <v>340</v>
      </c>
    </row>
    <row r="558" spans="2:41" ht="75" x14ac:dyDescent="0.25">
      <c r="B558" s="8" t="s">
        <v>334</v>
      </c>
      <c r="C558" s="1" t="s">
        <v>322</v>
      </c>
      <c r="D558" s="1" t="s">
        <v>324</v>
      </c>
      <c r="E558" s="1" t="s">
        <v>335</v>
      </c>
      <c r="F558" s="5" t="s">
        <v>336</v>
      </c>
      <c r="I558" s="1">
        <v>2002</v>
      </c>
      <c r="J558" s="1" t="s">
        <v>48</v>
      </c>
      <c r="K558" s="1" t="s">
        <v>115</v>
      </c>
      <c r="L558" s="1" t="s">
        <v>115</v>
      </c>
      <c r="M558" s="1" t="s">
        <v>326</v>
      </c>
      <c r="N558" s="1" t="s">
        <v>94</v>
      </c>
      <c r="O558" s="1" t="s">
        <v>333</v>
      </c>
      <c r="P558" s="1">
        <v>105</v>
      </c>
      <c r="Q558" s="1" t="s">
        <v>159</v>
      </c>
      <c r="S558" s="1" t="s">
        <v>327</v>
      </c>
      <c r="Y558" s="1" t="s">
        <v>110</v>
      </c>
      <c r="Z558" s="1" t="s">
        <v>55</v>
      </c>
      <c r="AA558" s="1" t="s">
        <v>55</v>
      </c>
      <c r="AB558" s="3" t="s">
        <v>337</v>
      </c>
      <c r="AC558" s="2">
        <v>988</v>
      </c>
      <c r="AD558" s="2">
        <v>960</v>
      </c>
      <c r="AE558" s="2">
        <v>24.6</v>
      </c>
      <c r="AF558" s="2">
        <f>Table1[[#This Row],[SE]]*SQRT(Table1[[#This Row],[N]])</f>
        <v>184.08954342927791</v>
      </c>
      <c r="AG558" s="2">
        <v>56</v>
      </c>
      <c r="AH558" s="2">
        <f>Table1[[#This Row],[SD]]/Table1[[#This Row],[mean]]</f>
        <v>0.18632544881505861</v>
      </c>
      <c r="AI558" s="2"/>
      <c r="AJ558" s="2"/>
      <c r="AK558" s="2"/>
      <c r="AL558" s="2">
        <v>1258</v>
      </c>
      <c r="AM558" s="1" t="s">
        <v>338</v>
      </c>
      <c r="AN558" s="6" t="s">
        <v>339</v>
      </c>
      <c r="AO558" s="6" t="s">
        <v>340</v>
      </c>
    </row>
    <row r="559" spans="2:41" ht="60" x14ac:dyDescent="0.25">
      <c r="B559" s="8" t="s">
        <v>341</v>
      </c>
      <c r="C559" s="1" t="s">
        <v>322</v>
      </c>
      <c r="D559" s="1" t="s">
        <v>324</v>
      </c>
      <c r="E559" s="1" t="s">
        <v>335</v>
      </c>
      <c r="F559" s="5" t="s">
        <v>342</v>
      </c>
      <c r="H559" s="1">
        <v>1996</v>
      </c>
      <c r="I559" s="1">
        <v>1999</v>
      </c>
      <c r="J559" s="1" t="s">
        <v>48</v>
      </c>
      <c r="K559" s="1" t="s">
        <v>115</v>
      </c>
      <c r="L559" s="1" t="s">
        <v>115</v>
      </c>
      <c r="M559" s="1" t="s">
        <v>96</v>
      </c>
      <c r="N559" s="1" t="s">
        <v>51</v>
      </c>
      <c r="O559" s="1" t="s">
        <v>52</v>
      </c>
      <c r="P559" s="1">
        <v>28</v>
      </c>
      <c r="Q559" s="1" t="s">
        <v>53</v>
      </c>
      <c r="S559" s="1" t="s">
        <v>327</v>
      </c>
      <c r="V559" s="1" t="s">
        <v>343</v>
      </c>
      <c r="W559" s="1" t="s">
        <v>344</v>
      </c>
      <c r="Y559" s="1" t="s">
        <v>110</v>
      </c>
      <c r="Z559" s="1" t="s">
        <v>55</v>
      </c>
      <c r="AA559" s="1" t="s">
        <v>55</v>
      </c>
      <c r="AB559" s="3" t="s">
        <v>345</v>
      </c>
      <c r="AC559" s="2">
        <v>512.64</v>
      </c>
      <c r="AD559" s="2">
        <v>540</v>
      </c>
      <c r="AE559" s="2">
        <f>Table1[[#This Row],[SD]]/SQRT(Table1[[#This Row],[N]])</f>
        <v>35.341420747775494</v>
      </c>
      <c r="AF559" s="2">
        <f>(Table1[[#This Row],[CV]]/100)*Table1[[#This Row],[mean]]</f>
        <v>264.47097600000001</v>
      </c>
      <c r="AG559" s="2">
        <v>56</v>
      </c>
      <c r="AH559" s="2">
        <v>51.59</v>
      </c>
      <c r="AI559" s="2"/>
      <c r="AJ559" s="2"/>
      <c r="AK559" s="2"/>
      <c r="AL559" s="2">
        <v>1015</v>
      </c>
      <c r="AM559" s="1" t="s">
        <v>346</v>
      </c>
      <c r="AN559" s="6" t="s">
        <v>347</v>
      </c>
      <c r="AO559" s="5" t="s">
        <v>348</v>
      </c>
    </row>
    <row r="560" spans="2:41" ht="60" x14ac:dyDescent="0.25">
      <c r="B560" s="8" t="s">
        <v>341</v>
      </c>
      <c r="C560" s="1" t="s">
        <v>322</v>
      </c>
      <c r="D560" s="1" t="s">
        <v>324</v>
      </c>
      <c r="E560" s="1" t="s">
        <v>335</v>
      </c>
      <c r="F560" s="5" t="s">
        <v>342</v>
      </c>
      <c r="H560" s="1">
        <v>1996</v>
      </c>
      <c r="I560" s="1">
        <v>1999</v>
      </c>
      <c r="J560" s="1" t="s">
        <v>48</v>
      </c>
      <c r="K560" s="1" t="s">
        <v>115</v>
      </c>
      <c r="L560" s="1" t="s">
        <v>115</v>
      </c>
      <c r="M560" s="1" t="s">
        <v>96</v>
      </c>
      <c r="N560" s="1" t="s">
        <v>94</v>
      </c>
      <c r="O560" s="1" t="s">
        <v>52</v>
      </c>
      <c r="P560" s="1">
        <v>28</v>
      </c>
      <c r="Q560" s="1" t="s">
        <v>53</v>
      </c>
      <c r="S560" s="1" t="s">
        <v>327</v>
      </c>
      <c r="V560" s="1" t="s">
        <v>343</v>
      </c>
      <c r="W560" s="1" t="s">
        <v>344</v>
      </c>
      <c r="Y560" s="1" t="s">
        <v>110</v>
      </c>
      <c r="Z560" s="1" t="s">
        <v>55</v>
      </c>
      <c r="AA560" s="1" t="s">
        <v>55</v>
      </c>
      <c r="AB560" s="3" t="s">
        <v>345</v>
      </c>
      <c r="AC560" s="2">
        <v>544.88</v>
      </c>
      <c r="AD560" s="2">
        <v>616</v>
      </c>
      <c r="AE560" s="2">
        <f>Table1[[#This Row],[SD]]/SQRT(Table1[[#This Row],[N]])</f>
        <v>34.666103972666207</v>
      </c>
      <c r="AF560" s="2">
        <f>(Table1[[#This Row],[CV]]/100)*Table1[[#This Row],[mean]]</f>
        <v>259.41736799999995</v>
      </c>
      <c r="AG560" s="2">
        <v>56</v>
      </c>
      <c r="AH560" s="2">
        <v>47.61</v>
      </c>
      <c r="AI560" s="2"/>
      <c r="AJ560" s="2"/>
      <c r="AK560" s="2"/>
      <c r="AL560" s="2">
        <v>934</v>
      </c>
      <c r="AM560" s="1" t="s">
        <v>346</v>
      </c>
      <c r="AN560" s="6" t="s">
        <v>347</v>
      </c>
      <c r="AO560" s="5" t="s">
        <v>348</v>
      </c>
    </row>
    <row r="561" spans="2:41" ht="45" x14ac:dyDescent="0.25">
      <c r="B561" s="8" t="s">
        <v>341</v>
      </c>
      <c r="C561" s="1" t="s">
        <v>322</v>
      </c>
      <c r="D561" s="1" t="s">
        <v>324</v>
      </c>
      <c r="E561" s="1" t="s">
        <v>335</v>
      </c>
      <c r="F561" s="5" t="s">
        <v>342</v>
      </c>
      <c r="H561" s="1">
        <v>1996</v>
      </c>
      <c r="I561" s="1">
        <v>1999</v>
      </c>
      <c r="J561" s="1" t="s">
        <v>48</v>
      </c>
      <c r="K561" s="1" t="s">
        <v>115</v>
      </c>
      <c r="L561" s="1" t="s">
        <v>115</v>
      </c>
      <c r="M561" s="1" t="s">
        <v>326</v>
      </c>
      <c r="N561" s="1" t="s">
        <v>51</v>
      </c>
      <c r="O561" s="1" t="s">
        <v>52</v>
      </c>
      <c r="P561" s="1">
        <v>28</v>
      </c>
      <c r="Q561" s="1" t="s">
        <v>53</v>
      </c>
      <c r="S561" s="1" t="s">
        <v>327</v>
      </c>
      <c r="V561" s="1" t="s">
        <v>343</v>
      </c>
      <c r="W561" s="1" t="s">
        <v>344</v>
      </c>
      <c r="Y561" s="1" t="s">
        <v>110</v>
      </c>
      <c r="Z561" s="1" t="s">
        <v>55</v>
      </c>
      <c r="AA561" s="1" t="s">
        <v>55</v>
      </c>
      <c r="AB561" s="1" t="s">
        <v>349</v>
      </c>
      <c r="AC561" s="2">
        <v>816</v>
      </c>
      <c r="AD561" s="2">
        <v>757</v>
      </c>
      <c r="AE561" s="2"/>
      <c r="AF561" s="2"/>
      <c r="AG561" s="2">
        <v>56</v>
      </c>
      <c r="AH561" s="2"/>
      <c r="AI561" s="2"/>
      <c r="AJ561" s="2"/>
      <c r="AK561" s="2"/>
      <c r="AL561" s="2"/>
      <c r="AM561" s="1" t="s">
        <v>350</v>
      </c>
      <c r="AN561" s="6" t="s">
        <v>347</v>
      </c>
      <c r="AO561" s="5" t="s">
        <v>348</v>
      </c>
    </row>
    <row r="562" spans="2:41" ht="45" x14ac:dyDescent="0.25">
      <c r="B562" s="8" t="s">
        <v>341</v>
      </c>
      <c r="C562" s="1" t="s">
        <v>322</v>
      </c>
      <c r="D562" s="1" t="s">
        <v>324</v>
      </c>
      <c r="E562" s="1" t="s">
        <v>335</v>
      </c>
      <c r="F562" s="5" t="s">
        <v>342</v>
      </c>
      <c r="H562" s="1">
        <v>1996</v>
      </c>
      <c r="I562" s="1">
        <v>1999</v>
      </c>
      <c r="J562" s="1" t="s">
        <v>48</v>
      </c>
      <c r="K562" s="1" t="s">
        <v>115</v>
      </c>
      <c r="L562" s="1" t="s">
        <v>115</v>
      </c>
      <c r="M562" s="1" t="s">
        <v>326</v>
      </c>
      <c r="N562" s="1" t="s">
        <v>94</v>
      </c>
      <c r="O562" s="1" t="s">
        <v>52</v>
      </c>
      <c r="P562" s="1">
        <v>28</v>
      </c>
      <c r="Q562" s="1" t="s">
        <v>53</v>
      </c>
      <c r="S562" s="1" t="s">
        <v>327</v>
      </c>
      <c r="V562" s="1" t="s">
        <v>343</v>
      </c>
      <c r="W562" s="1" t="s">
        <v>344</v>
      </c>
      <c r="Y562" s="1" t="s">
        <v>110</v>
      </c>
      <c r="Z562" s="1" t="s">
        <v>55</v>
      </c>
      <c r="AA562" s="1" t="s">
        <v>55</v>
      </c>
      <c r="AB562" s="1" t="s">
        <v>349</v>
      </c>
      <c r="AC562" s="2">
        <v>843</v>
      </c>
      <c r="AD562" s="2">
        <v>806</v>
      </c>
      <c r="AE562" s="2"/>
      <c r="AF562" s="2"/>
      <c r="AG562" s="2">
        <v>56</v>
      </c>
      <c r="AH562" s="2"/>
      <c r="AI562" s="2"/>
      <c r="AJ562" s="2"/>
      <c r="AK562" s="2"/>
      <c r="AL562" s="2"/>
      <c r="AM562" s="1" t="s">
        <v>350</v>
      </c>
      <c r="AN562" s="6" t="s">
        <v>347</v>
      </c>
      <c r="AO562" s="5" t="s">
        <v>348</v>
      </c>
    </row>
    <row r="563" spans="2:41" ht="45" x14ac:dyDescent="0.25">
      <c r="B563" s="8" t="s">
        <v>341</v>
      </c>
      <c r="C563" s="1" t="s">
        <v>322</v>
      </c>
      <c r="D563" s="1" t="s">
        <v>324</v>
      </c>
      <c r="E563" s="1" t="s">
        <v>335</v>
      </c>
      <c r="F563" s="5" t="s">
        <v>342</v>
      </c>
      <c r="H563" s="1">
        <v>1996</v>
      </c>
      <c r="I563" s="1">
        <v>1999</v>
      </c>
      <c r="J563" s="1" t="s">
        <v>48</v>
      </c>
      <c r="K563" s="1" t="s">
        <v>115</v>
      </c>
      <c r="L563" s="1" t="s">
        <v>115</v>
      </c>
      <c r="M563" s="1" t="s">
        <v>351</v>
      </c>
      <c r="N563" s="1" t="s">
        <v>51</v>
      </c>
      <c r="O563" s="1" t="s">
        <v>52</v>
      </c>
      <c r="P563" s="1">
        <v>28</v>
      </c>
      <c r="Q563" s="1" t="s">
        <v>53</v>
      </c>
      <c r="S563" s="1" t="s">
        <v>327</v>
      </c>
      <c r="V563" s="1" t="s">
        <v>343</v>
      </c>
      <c r="W563" s="1" t="s">
        <v>344</v>
      </c>
      <c r="Y563" s="1" t="s">
        <v>110</v>
      </c>
      <c r="Z563" s="1" t="s">
        <v>55</v>
      </c>
      <c r="AA563" s="1" t="s">
        <v>55</v>
      </c>
      <c r="AB563" s="1" t="s">
        <v>349</v>
      </c>
      <c r="AC563" s="2"/>
      <c r="AD563" s="2">
        <v>844</v>
      </c>
      <c r="AE563" s="2"/>
      <c r="AF563" s="2"/>
      <c r="AG563" s="2">
        <v>56</v>
      </c>
      <c r="AH563" s="2"/>
      <c r="AI563" s="2"/>
      <c r="AJ563" s="2"/>
      <c r="AK563" s="2"/>
      <c r="AL563" s="2">
        <v>1529</v>
      </c>
      <c r="AM563" s="1" t="s">
        <v>350</v>
      </c>
      <c r="AN563" s="6" t="s">
        <v>347</v>
      </c>
      <c r="AO563" s="5" t="s">
        <v>348</v>
      </c>
    </row>
    <row r="564" spans="2:41" ht="45" x14ac:dyDescent="0.25">
      <c r="B564" s="8" t="s">
        <v>341</v>
      </c>
      <c r="C564" s="1" t="s">
        <v>322</v>
      </c>
      <c r="D564" s="1" t="s">
        <v>324</v>
      </c>
      <c r="E564" s="1" t="s">
        <v>335</v>
      </c>
      <c r="F564" s="5" t="s">
        <v>342</v>
      </c>
      <c r="H564" s="1">
        <v>1996</v>
      </c>
      <c r="I564" s="1">
        <v>1999</v>
      </c>
      <c r="J564" s="1" t="s">
        <v>48</v>
      </c>
      <c r="K564" s="1" t="s">
        <v>115</v>
      </c>
      <c r="L564" s="1" t="s">
        <v>115</v>
      </c>
      <c r="M564" s="1" t="s">
        <v>351</v>
      </c>
      <c r="N564" s="1" t="s">
        <v>94</v>
      </c>
      <c r="O564" s="1" t="s">
        <v>52</v>
      </c>
      <c r="P564" s="1">
        <v>28</v>
      </c>
      <c r="Q564" s="1" t="s">
        <v>53</v>
      </c>
      <c r="S564" s="1" t="s">
        <v>327</v>
      </c>
      <c r="V564" s="1" t="s">
        <v>343</v>
      </c>
      <c r="W564" s="1" t="s">
        <v>344</v>
      </c>
      <c r="Y564" s="1" t="s">
        <v>110</v>
      </c>
      <c r="Z564" s="1" t="s">
        <v>55</v>
      </c>
      <c r="AA564" s="1" t="s">
        <v>55</v>
      </c>
      <c r="AB564" s="1" t="s">
        <v>349</v>
      </c>
      <c r="AC564" s="2"/>
      <c r="AD564" s="2">
        <v>921</v>
      </c>
      <c r="AE564" s="2"/>
      <c r="AF564" s="2"/>
      <c r="AG564" s="2">
        <v>56</v>
      </c>
      <c r="AH564" s="2"/>
      <c r="AI564" s="2"/>
      <c r="AJ564" s="2"/>
      <c r="AK564" s="2"/>
      <c r="AL564" s="2">
        <v>1628</v>
      </c>
      <c r="AM564" s="1" t="s">
        <v>350</v>
      </c>
      <c r="AN564" s="6" t="s">
        <v>347</v>
      </c>
      <c r="AO564" s="5" t="s">
        <v>348</v>
      </c>
    </row>
    <row r="565" spans="2:41" ht="75" x14ac:dyDescent="0.25">
      <c r="B565" s="8" t="s">
        <v>341</v>
      </c>
      <c r="C565" s="1" t="s">
        <v>322</v>
      </c>
      <c r="D565" s="1" t="s">
        <v>324</v>
      </c>
      <c r="E565" s="1" t="s">
        <v>335</v>
      </c>
      <c r="F565" s="5" t="s">
        <v>342</v>
      </c>
      <c r="H565" s="1">
        <v>1996</v>
      </c>
      <c r="I565" s="1">
        <v>1999</v>
      </c>
      <c r="J565" s="1" t="s">
        <v>48</v>
      </c>
      <c r="K565" s="1" t="s">
        <v>115</v>
      </c>
      <c r="L565" s="1" t="s">
        <v>115</v>
      </c>
      <c r="M565" s="1" t="s">
        <v>96</v>
      </c>
      <c r="N565" s="1" t="s">
        <v>51</v>
      </c>
      <c r="O565" s="1" t="s">
        <v>352</v>
      </c>
      <c r="P565" s="1">
        <v>98</v>
      </c>
      <c r="Q565" s="1" t="s">
        <v>159</v>
      </c>
      <c r="S565" s="1" t="s">
        <v>353</v>
      </c>
      <c r="V565" s="1" t="s">
        <v>343</v>
      </c>
      <c r="W565" s="1" t="s">
        <v>344</v>
      </c>
      <c r="Y565" s="1" t="s">
        <v>110</v>
      </c>
      <c r="Z565" s="1" t="s">
        <v>55</v>
      </c>
      <c r="AA565" s="1" t="s">
        <v>55</v>
      </c>
      <c r="AB565" s="3" t="s">
        <v>345</v>
      </c>
      <c r="AC565" s="2">
        <v>702.82</v>
      </c>
      <c r="AD565" s="2">
        <v>827</v>
      </c>
      <c r="AE565" s="2">
        <f>Table1[[#This Row],[SD]]/SQRT(Table1[[#This Row],[N]])</f>
        <v>37.633051999292334</v>
      </c>
      <c r="AF565" s="2">
        <f>(Table1[[#This Row],[CV]]/100)*Table1[[#This Row],[mean]]</f>
        <v>281.61997400000001</v>
      </c>
      <c r="AG565" s="2">
        <v>56</v>
      </c>
      <c r="AH565" s="2">
        <v>40.07</v>
      </c>
      <c r="AI565" s="2"/>
      <c r="AJ565" s="2"/>
      <c r="AK565" s="2"/>
      <c r="AL565" s="2">
        <v>1060</v>
      </c>
      <c r="AM565" s="1" t="s">
        <v>346</v>
      </c>
      <c r="AN565" s="6" t="s">
        <v>347</v>
      </c>
      <c r="AO565" s="5" t="s">
        <v>348</v>
      </c>
    </row>
    <row r="566" spans="2:41" ht="75" x14ac:dyDescent="0.25">
      <c r="B566" s="8" t="s">
        <v>341</v>
      </c>
      <c r="C566" s="1" t="s">
        <v>322</v>
      </c>
      <c r="D566" s="1" t="s">
        <v>324</v>
      </c>
      <c r="E566" s="1" t="s">
        <v>335</v>
      </c>
      <c r="F566" s="5" t="s">
        <v>342</v>
      </c>
      <c r="H566" s="1">
        <v>1996</v>
      </c>
      <c r="I566" s="1">
        <v>1999</v>
      </c>
      <c r="J566" s="1" t="s">
        <v>48</v>
      </c>
      <c r="K566" s="1" t="s">
        <v>115</v>
      </c>
      <c r="L566" s="1" t="s">
        <v>115</v>
      </c>
      <c r="M566" s="1" t="s">
        <v>96</v>
      </c>
      <c r="N566" s="1" t="s">
        <v>94</v>
      </c>
      <c r="O566" s="1" t="s">
        <v>352</v>
      </c>
      <c r="P566" s="1">
        <v>98</v>
      </c>
      <c r="Q566" s="1" t="s">
        <v>159</v>
      </c>
      <c r="S566" s="1" t="s">
        <v>353</v>
      </c>
      <c r="V566" s="1" t="s">
        <v>343</v>
      </c>
      <c r="W566" s="1" t="s">
        <v>344</v>
      </c>
      <c r="Y566" s="1" t="s">
        <v>110</v>
      </c>
      <c r="Z566" s="1" t="s">
        <v>55</v>
      </c>
      <c r="AA566" s="1" t="s">
        <v>55</v>
      </c>
      <c r="AB566" s="3" t="s">
        <v>345</v>
      </c>
      <c r="AC566" s="2">
        <v>716.64</v>
      </c>
      <c r="AD566" s="2">
        <v>727</v>
      </c>
      <c r="AE566" s="2">
        <f>Table1[[#This Row],[SD]]/SQRT(Table1[[#This Row],[N]])</f>
        <v>27.570757377373045</v>
      </c>
      <c r="AF566" s="2">
        <f>(Table1[[#This Row],[CV]]/100)*Table1[[#This Row],[mean]]</f>
        <v>206.32065599999999</v>
      </c>
      <c r="AG566" s="2">
        <v>56</v>
      </c>
      <c r="AH566" s="2">
        <v>28.79</v>
      </c>
      <c r="AI566" s="2"/>
      <c r="AJ566" s="2"/>
      <c r="AK566" s="2"/>
      <c r="AL566" s="2">
        <v>1069</v>
      </c>
      <c r="AM566" s="1" t="s">
        <v>346</v>
      </c>
      <c r="AN566" s="6" t="s">
        <v>347</v>
      </c>
      <c r="AO566" s="5" t="s">
        <v>348</v>
      </c>
    </row>
    <row r="567" spans="2:41" ht="45" x14ac:dyDescent="0.25">
      <c r="B567" s="8" t="s">
        <v>354</v>
      </c>
      <c r="C567" s="1" t="s">
        <v>188</v>
      </c>
      <c r="D567" s="1" t="s">
        <v>355</v>
      </c>
      <c r="E567" s="1" t="s">
        <v>355</v>
      </c>
      <c r="F567" s="5" t="s">
        <v>356</v>
      </c>
      <c r="I567" s="1">
        <v>1966</v>
      </c>
      <c r="J567" s="1" t="s">
        <v>48</v>
      </c>
      <c r="K567" s="1" t="s">
        <v>49</v>
      </c>
      <c r="L567" s="1" t="s">
        <v>49</v>
      </c>
      <c r="M567" s="1" t="s">
        <v>87</v>
      </c>
      <c r="N567" s="1" t="s">
        <v>51</v>
      </c>
      <c r="O567" s="1" t="s">
        <v>52</v>
      </c>
      <c r="P567" s="1">
        <v>28</v>
      </c>
      <c r="Q567" s="1" t="s">
        <v>53</v>
      </c>
      <c r="S567" s="1" t="s">
        <v>357</v>
      </c>
      <c r="Z567" s="1" t="s">
        <v>55</v>
      </c>
      <c r="AA567" s="1" t="s">
        <v>55</v>
      </c>
      <c r="AB567" s="3" t="s">
        <v>358</v>
      </c>
      <c r="AC567" s="2">
        <v>692</v>
      </c>
      <c r="AD567" s="2"/>
      <c r="AE567" s="2">
        <v>15.7</v>
      </c>
      <c r="AF567" s="2">
        <f>Table1[[#This Row],[SE]]*SQRT(Table1[[#This Row],[N]])</f>
        <v>135.96598839415688</v>
      </c>
      <c r="AG567" s="2">
        <v>75</v>
      </c>
      <c r="AH567" s="2">
        <f>Table1[[#This Row],[SD]]/Table1[[#This Row],[mean]]</f>
        <v>0.19648264218808797</v>
      </c>
      <c r="AI567" s="2"/>
      <c r="AJ567" s="2"/>
      <c r="AK567" s="2"/>
      <c r="AL567" s="2"/>
      <c r="AN567" s="6" t="s">
        <v>359</v>
      </c>
      <c r="AO567" s="6" t="s">
        <v>360</v>
      </c>
    </row>
    <row r="568" spans="2:41" ht="45" x14ac:dyDescent="0.25">
      <c r="B568" s="8" t="s">
        <v>354</v>
      </c>
      <c r="C568" s="1" t="s">
        <v>188</v>
      </c>
      <c r="D568" s="1" t="s">
        <v>355</v>
      </c>
      <c r="E568" s="1" t="s">
        <v>355</v>
      </c>
      <c r="F568" s="5" t="s">
        <v>356</v>
      </c>
      <c r="I568" s="1">
        <v>1966</v>
      </c>
      <c r="J568" s="1" t="s">
        <v>48</v>
      </c>
      <c r="K568" s="1" t="s">
        <v>49</v>
      </c>
      <c r="L568" s="1" t="s">
        <v>49</v>
      </c>
      <c r="M568" s="1" t="s">
        <v>87</v>
      </c>
      <c r="N568" s="1" t="s">
        <v>94</v>
      </c>
      <c r="O568" s="1" t="s">
        <v>52</v>
      </c>
      <c r="P568" s="1">
        <v>28</v>
      </c>
      <c r="Q568" s="1" t="s">
        <v>53</v>
      </c>
      <c r="S568" s="1" t="s">
        <v>357</v>
      </c>
      <c r="Z568" s="1" t="s">
        <v>55</v>
      </c>
      <c r="AA568" s="1" t="s">
        <v>55</v>
      </c>
      <c r="AB568" s="3" t="s">
        <v>358</v>
      </c>
      <c r="AC568" s="2">
        <v>676</v>
      </c>
      <c r="AD568" s="2"/>
      <c r="AE568" s="2">
        <v>20.3</v>
      </c>
      <c r="AF568" s="2">
        <f>Table1[[#This Row],[SE]]*SQRT(Table1[[#This Row],[N]])</f>
        <v>174.62720292096532</v>
      </c>
      <c r="AG568" s="2">
        <v>74</v>
      </c>
      <c r="AH568" s="2">
        <f>Table1[[#This Row],[SD]]/Table1[[#This Row],[mean]]</f>
        <v>0.25832426467598418</v>
      </c>
      <c r="AI568" s="2"/>
      <c r="AJ568" s="2"/>
      <c r="AK568" s="2"/>
      <c r="AL568" s="2"/>
      <c r="AN568" s="6" t="s">
        <v>359</v>
      </c>
      <c r="AO568" s="6" t="s">
        <v>360</v>
      </c>
    </row>
    <row r="569" spans="2:41" ht="45" x14ac:dyDescent="0.25">
      <c r="B569" s="8" t="s">
        <v>354</v>
      </c>
      <c r="C569" s="1" t="s">
        <v>188</v>
      </c>
      <c r="D569" s="1" t="s">
        <v>355</v>
      </c>
      <c r="E569" s="1" t="s">
        <v>355</v>
      </c>
      <c r="F569" s="5" t="s">
        <v>356</v>
      </c>
      <c r="I569" s="1">
        <v>1966</v>
      </c>
      <c r="J569" s="1" t="s">
        <v>48</v>
      </c>
      <c r="K569" s="1" t="s">
        <v>49</v>
      </c>
      <c r="L569" s="1" t="s">
        <v>49</v>
      </c>
      <c r="M569" s="1" t="s">
        <v>96</v>
      </c>
      <c r="N569" s="1" t="s">
        <v>51</v>
      </c>
      <c r="O569" s="1" t="s">
        <v>52</v>
      </c>
      <c r="P569" s="1">
        <v>28</v>
      </c>
      <c r="Q569" s="1" t="s">
        <v>53</v>
      </c>
      <c r="S569" s="1" t="s">
        <v>357</v>
      </c>
      <c r="Z569" s="1" t="s">
        <v>55</v>
      </c>
      <c r="AA569" s="1" t="s">
        <v>55</v>
      </c>
      <c r="AB569" s="3" t="s">
        <v>358</v>
      </c>
      <c r="AC569" s="2">
        <v>714</v>
      </c>
      <c r="AD569" s="2"/>
      <c r="AE569" s="2">
        <v>21.4</v>
      </c>
      <c r="AF569" s="2">
        <f>Table1[[#This Row],[SE]]*SQRT(Table1[[#This Row],[N]])</f>
        <v>191.40741887398198</v>
      </c>
      <c r="AG569" s="2">
        <v>80</v>
      </c>
      <c r="AH569" s="2">
        <f>Table1[[#This Row],[SD]]/Table1[[#This Row],[mean]]</f>
        <v>0.26807761747056302</v>
      </c>
      <c r="AI569" s="2"/>
      <c r="AJ569" s="2"/>
      <c r="AK569" s="2"/>
      <c r="AL569" s="2"/>
      <c r="AN569" s="6" t="s">
        <v>359</v>
      </c>
      <c r="AO569" s="6" t="s">
        <v>360</v>
      </c>
    </row>
    <row r="570" spans="2:41" ht="45" x14ac:dyDescent="0.25">
      <c r="B570" s="8" t="s">
        <v>354</v>
      </c>
      <c r="C570" s="1" t="s">
        <v>188</v>
      </c>
      <c r="D570" s="1" t="s">
        <v>355</v>
      </c>
      <c r="E570" s="1" t="s">
        <v>355</v>
      </c>
      <c r="F570" s="5" t="s">
        <v>356</v>
      </c>
      <c r="I570" s="1">
        <v>1966</v>
      </c>
      <c r="J570" s="1" t="s">
        <v>48</v>
      </c>
      <c r="K570" s="1" t="s">
        <v>49</v>
      </c>
      <c r="L570" s="1" t="s">
        <v>49</v>
      </c>
      <c r="M570" s="1" t="s">
        <v>96</v>
      </c>
      <c r="N570" s="1" t="s">
        <v>94</v>
      </c>
      <c r="O570" s="1" t="s">
        <v>52</v>
      </c>
      <c r="P570" s="1">
        <v>28</v>
      </c>
      <c r="Q570" s="1" t="s">
        <v>53</v>
      </c>
      <c r="S570" s="1" t="s">
        <v>357</v>
      </c>
      <c r="Z570" s="1" t="s">
        <v>55</v>
      </c>
      <c r="AA570" s="1" t="s">
        <v>55</v>
      </c>
      <c r="AB570" s="3" t="s">
        <v>358</v>
      </c>
      <c r="AC570" s="2">
        <v>707</v>
      </c>
      <c r="AD570" s="2"/>
      <c r="AE570" s="2">
        <v>22.4</v>
      </c>
      <c r="AF570" s="2">
        <f>Table1[[#This Row],[SE]]*SQRT(Table1[[#This Row],[N]])</f>
        <v>193.98969044771425</v>
      </c>
      <c r="AG570" s="2">
        <v>75</v>
      </c>
      <c r="AH570" s="2">
        <f>Table1[[#This Row],[SD]]/Table1[[#This Row],[mean]]</f>
        <v>0.27438428634754491</v>
      </c>
      <c r="AI570" s="2"/>
      <c r="AJ570" s="2"/>
      <c r="AK570" s="2"/>
      <c r="AL570" s="2"/>
      <c r="AN570" s="6" t="s">
        <v>359</v>
      </c>
      <c r="AO570" s="6" t="s">
        <v>360</v>
      </c>
    </row>
    <row r="571" spans="2:41" ht="45" x14ac:dyDescent="0.25">
      <c r="B571" s="8" t="s">
        <v>354</v>
      </c>
      <c r="C571" s="1" t="s">
        <v>188</v>
      </c>
      <c r="D571" s="1" t="s">
        <v>355</v>
      </c>
      <c r="E571" s="1" t="s">
        <v>355</v>
      </c>
      <c r="F571" s="5" t="s">
        <v>356</v>
      </c>
      <c r="I571" s="1">
        <v>1966</v>
      </c>
      <c r="J571" s="1" t="s">
        <v>48</v>
      </c>
      <c r="K571" s="1" t="s">
        <v>49</v>
      </c>
      <c r="L571" s="1" t="s">
        <v>49</v>
      </c>
      <c r="M571" s="1" t="s">
        <v>200</v>
      </c>
      <c r="N571" s="1" t="s">
        <v>51</v>
      </c>
      <c r="O571" s="1" t="s">
        <v>52</v>
      </c>
      <c r="P571" s="1">
        <v>28</v>
      </c>
      <c r="Q571" s="1" t="s">
        <v>53</v>
      </c>
      <c r="S571" s="1" t="s">
        <v>357</v>
      </c>
      <c r="Z571" s="1" t="s">
        <v>55</v>
      </c>
      <c r="AA571" s="1" t="s">
        <v>55</v>
      </c>
      <c r="AB571" s="3" t="s">
        <v>358</v>
      </c>
      <c r="AC571" s="2">
        <v>590</v>
      </c>
      <c r="AD571" s="2"/>
      <c r="AE571" s="2">
        <v>18.8</v>
      </c>
      <c r="AF571" s="2">
        <f>Table1[[#This Row],[SE]]*SQRT(Table1[[#This Row],[N]])</f>
        <v>166.03710428696354</v>
      </c>
      <c r="AG571" s="2">
        <v>78</v>
      </c>
      <c r="AH571" s="2">
        <f>Table1[[#This Row],[SD]]/Table1[[#This Row],[mean]]</f>
        <v>0.28141882082536196</v>
      </c>
      <c r="AI571" s="2"/>
      <c r="AJ571" s="2"/>
      <c r="AK571" s="2"/>
      <c r="AL571" s="2"/>
      <c r="AN571" s="6" t="s">
        <v>359</v>
      </c>
      <c r="AO571" s="6" t="s">
        <v>360</v>
      </c>
    </row>
    <row r="572" spans="2:41" ht="45" x14ac:dyDescent="0.25">
      <c r="B572" s="8" t="s">
        <v>354</v>
      </c>
      <c r="C572" s="1" t="s">
        <v>188</v>
      </c>
      <c r="D572" s="1" t="s">
        <v>355</v>
      </c>
      <c r="E572" s="1" t="s">
        <v>355</v>
      </c>
      <c r="F572" s="5" t="s">
        <v>356</v>
      </c>
      <c r="I572" s="1">
        <v>1966</v>
      </c>
      <c r="J572" s="1" t="s">
        <v>48</v>
      </c>
      <c r="K572" s="1" t="s">
        <v>49</v>
      </c>
      <c r="L572" s="1" t="s">
        <v>49</v>
      </c>
      <c r="M572" s="1" t="s">
        <v>200</v>
      </c>
      <c r="N572" s="1" t="s">
        <v>94</v>
      </c>
      <c r="O572" s="1" t="s">
        <v>52</v>
      </c>
      <c r="P572" s="1">
        <v>28</v>
      </c>
      <c r="Q572" s="1" t="s">
        <v>53</v>
      </c>
      <c r="S572" s="1" t="s">
        <v>357</v>
      </c>
      <c r="Z572" s="1" t="s">
        <v>55</v>
      </c>
      <c r="AA572" s="1" t="s">
        <v>55</v>
      </c>
      <c r="AB572" s="3" t="s">
        <v>358</v>
      </c>
      <c r="AC572" s="2">
        <v>490</v>
      </c>
      <c r="AD572" s="2"/>
      <c r="AE572" s="2">
        <v>18.399999999999999</v>
      </c>
      <c r="AF572" s="2">
        <f>Table1[[#This Row],[SE]]*SQRT(Table1[[#This Row],[N]])</f>
        <v>153.9454448822699</v>
      </c>
      <c r="AG572" s="2">
        <v>70</v>
      </c>
      <c r="AH572" s="2">
        <f>Table1[[#This Row],[SD]]/Table1[[#This Row],[mean]]</f>
        <v>0.31417437731075487</v>
      </c>
      <c r="AI572" s="2"/>
      <c r="AJ572" s="2"/>
      <c r="AK572" s="2"/>
      <c r="AL572" s="2"/>
      <c r="AN572" s="6" t="s">
        <v>359</v>
      </c>
      <c r="AO572" s="6" t="s">
        <v>360</v>
      </c>
    </row>
    <row r="573" spans="2:41" ht="45" x14ac:dyDescent="0.25">
      <c r="B573" s="8" t="s">
        <v>354</v>
      </c>
      <c r="C573" s="1" t="s">
        <v>188</v>
      </c>
      <c r="D573" s="1" t="s">
        <v>355</v>
      </c>
      <c r="E573" s="1" t="s">
        <v>355</v>
      </c>
      <c r="F573" s="5" t="s">
        <v>356</v>
      </c>
      <c r="I573" s="1">
        <v>1966</v>
      </c>
      <c r="J573" s="1" t="s">
        <v>48</v>
      </c>
      <c r="K573" s="1" t="s">
        <v>49</v>
      </c>
      <c r="L573" s="1" t="s">
        <v>49</v>
      </c>
      <c r="M573" s="1" t="s">
        <v>207</v>
      </c>
      <c r="N573" s="1" t="s">
        <v>51</v>
      </c>
      <c r="O573" s="1" t="s">
        <v>52</v>
      </c>
      <c r="P573" s="1">
        <v>28</v>
      </c>
      <c r="Q573" s="1" t="s">
        <v>53</v>
      </c>
      <c r="S573" s="1" t="s">
        <v>357</v>
      </c>
      <c r="Z573" s="1" t="s">
        <v>55</v>
      </c>
      <c r="AA573" s="1" t="s">
        <v>55</v>
      </c>
      <c r="AB573" s="3" t="s">
        <v>358</v>
      </c>
      <c r="AC573" s="2">
        <v>694</v>
      </c>
      <c r="AD573" s="2"/>
      <c r="AE573" s="2">
        <v>19.899999999999999</v>
      </c>
      <c r="AF573" s="2">
        <f>Table1[[#This Row],[SE]]*SQRT(Table1[[#This Row],[N]])</f>
        <v>170.02567453181885</v>
      </c>
      <c r="AG573" s="2">
        <v>73</v>
      </c>
      <c r="AH573" s="2">
        <f>Table1[[#This Row],[SD]]/Table1[[#This Row],[mean]]</f>
        <v>0.24499376733691478</v>
      </c>
      <c r="AI573" s="2"/>
      <c r="AJ573" s="2"/>
      <c r="AK573" s="2"/>
      <c r="AL573" s="2"/>
      <c r="AN573" s="6" t="s">
        <v>359</v>
      </c>
      <c r="AO573" s="6" t="s">
        <v>360</v>
      </c>
    </row>
    <row r="574" spans="2:41" ht="45" x14ac:dyDescent="0.25">
      <c r="B574" s="8" t="s">
        <v>354</v>
      </c>
      <c r="C574" s="1" t="s">
        <v>188</v>
      </c>
      <c r="D574" s="1" t="s">
        <v>355</v>
      </c>
      <c r="E574" s="1" t="s">
        <v>355</v>
      </c>
      <c r="F574" s="5" t="s">
        <v>356</v>
      </c>
      <c r="I574" s="1">
        <v>1966</v>
      </c>
      <c r="J574" s="1" t="s">
        <v>48</v>
      </c>
      <c r="K574" s="1" t="s">
        <v>49</v>
      </c>
      <c r="L574" s="1" t="s">
        <v>49</v>
      </c>
      <c r="M574" s="1" t="s">
        <v>207</v>
      </c>
      <c r="N574" s="1" t="s">
        <v>94</v>
      </c>
      <c r="O574" s="1" t="s">
        <v>52</v>
      </c>
      <c r="P574" s="1">
        <v>28</v>
      </c>
      <c r="Q574" s="1" t="s">
        <v>53</v>
      </c>
      <c r="S574" s="1" t="s">
        <v>357</v>
      </c>
      <c r="Z574" s="1" t="s">
        <v>55</v>
      </c>
      <c r="AA574" s="1" t="s">
        <v>55</v>
      </c>
      <c r="AB574" s="3" t="s">
        <v>358</v>
      </c>
      <c r="AC574" s="2">
        <v>703</v>
      </c>
      <c r="AD574" s="2"/>
      <c r="AE574" s="2">
        <v>17.399999999999999</v>
      </c>
      <c r="AF574" s="2">
        <f>Table1[[#This Row],[SE]]*SQRT(Table1[[#This Row],[N]])</f>
        <v>151.68968323521545</v>
      </c>
      <c r="AG574" s="2">
        <v>76</v>
      </c>
      <c r="AH574" s="2">
        <f>Table1[[#This Row],[SD]]/Table1[[#This Row],[mean]]</f>
        <v>0.21577479834312299</v>
      </c>
      <c r="AI574" s="2"/>
      <c r="AJ574" s="2"/>
      <c r="AK574" s="2"/>
      <c r="AL574" s="2"/>
      <c r="AN574" s="6" t="s">
        <v>359</v>
      </c>
      <c r="AO574" s="6" t="s">
        <v>360</v>
      </c>
    </row>
    <row r="575" spans="2:41" ht="45" x14ac:dyDescent="0.25">
      <c r="B575" s="8" t="s">
        <v>354</v>
      </c>
      <c r="C575" s="1" t="s">
        <v>188</v>
      </c>
      <c r="D575" s="1" t="s">
        <v>355</v>
      </c>
      <c r="E575" s="1" t="s">
        <v>355</v>
      </c>
      <c r="F575" s="5" t="s">
        <v>356</v>
      </c>
      <c r="I575" s="1">
        <v>1966</v>
      </c>
      <c r="J575" s="1" t="s">
        <v>48</v>
      </c>
      <c r="K575" s="1" t="s">
        <v>49</v>
      </c>
      <c r="L575" s="1" t="s">
        <v>49</v>
      </c>
      <c r="M575" s="1" t="s">
        <v>210</v>
      </c>
      <c r="N575" s="1" t="s">
        <v>51</v>
      </c>
      <c r="O575" s="1" t="s">
        <v>52</v>
      </c>
      <c r="P575" s="1">
        <v>28</v>
      </c>
      <c r="Q575" s="1" t="s">
        <v>53</v>
      </c>
      <c r="S575" s="1" t="s">
        <v>357</v>
      </c>
      <c r="Z575" s="1" t="s">
        <v>55</v>
      </c>
      <c r="AA575" s="1" t="s">
        <v>55</v>
      </c>
      <c r="AB575" s="3" t="s">
        <v>358</v>
      </c>
      <c r="AC575" s="2">
        <v>527</v>
      </c>
      <c r="AD575" s="2"/>
      <c r="AE575" s="2">
        <v>15.4</v>
      </c>
      <c r="AF575" s="2">
        <f>Table1[[#This Row],[SE]]*SQRT(Table1[[#This Row],[N]])</f>
        <v>133.36791218280356</v>
      </c>
      <c r="AG575" s="2">
        <v>75</v>
      </c>
      <c r="AH575" s="2">
        <f>Table1[[#This Row],[SD]]/Table1[[#This Row],[mean]]</f>
        <v>0.25307004209260636</v>
      </c>
      <c r="AI575" s="2"/>
      <c r="AJ575" s="2"/>
      <c r="AK575" s="2"/>
      <c r="AL575" s="2"/>
      <c r="AN575" s="6" t="s">
        <v>359</v>
      </c>
      <c r="AO575" s="6" t="s">
        <v>360</v>
      </c>
    </row>
    <row r="576" spans="2:41" ht="45" x14ac:dyDescent="0.25">
      <c r="B576" s="8" t="s">
        <v>354</v>
      </c>
      <c r="C576" s="1" t="s">
        <v>188</v>
      </c>
      <c r="D576" s="1" t="s">
        <v>355</v>
      </c>
      <c r="E576" s="1" t="s">
        <v>355</v>
      </c>
      <c r="F576" s="5" t="s">
        <v>356</v>
      </c>
      <c r="I576" s="1">
        <v>1966</v>
      </c>
      <c r="J576" s="1" t="s">
        <v>48</v>
      </c>
      <c r="K576" s="1" t="s">
        <v>49</v>
      </c>
      <c r="L576" s="1" t="s">
        <v>49</v>
      </c>
      <c r="M576" s="1" t="s">
        <v>210</v>
      </c>
      <c r="N576" s="1" t="s">
        <v>94</v>
      </c>
      <c r="O576" s="1" t="s">
        <v>52</v>
      </c>
      <c r="P576" s="1">
        <v>28</v>
      </c>
      <c r="Q576" s="1" t="s">
        <v>53</v>
      </c>
      <c r="S576" s="1" t="s">
        <v>357</v>
      </c>
      <c r="Z576" s="1" t="s">
        <v>55</v>
      </c>
      <c r="AA576" s="1" t="s">
        <v>55</v>
      </c>
      <c r="AB576" s="3" t="s">
        <v>358</v>
      </c>
      <c r="AC576" s="2">
        <v>527</v>
      </c>
      <c r="AD576" s="2"/>
      <c r="AE576" s="2">
        <v>17</v>
      </c>
      <c r="AF576" s="2">
        <f>Table1[[#This Row],[SE]]*SQRT(Table1[[#This Row],[N]])</f>
        <v>145.24806367039801</v>
      </c>
      <c r="AG576" s="2">
        <v>73</v>
      </c>
      <c r="AH576" s="2">
        <f>Table1[[#This Row],[SD]]/Table1[[#This Row],[mean]]</f>
        <v>0.27561302404250099</v>
      </c>
      <c r="AI576" s="2"/>
      <c r="AJ576" s="2"/>
      <c r="AK576" s="2"/>
      <c r="AL576" s="2"/>
      <c r="AN576" s="6" t="s">
        <v>359</v>
      </c>
      <c r="AO576" s="6" t="s">
        <v>360</v>
      </c>
    </row>
    <row r="577" spans="2:41" ht="45" x14ac:dyDescent="0.25">
      <c r="B577" s="8" t="s">
        <v>354</v>
      </c>
      <c r="C577" s="1" t="s">
        <v>188</v>
      </c>
      <c r="D577" s="1" t="s">
        <v>355</v>
      </c>
      <c r="E577" s="1" t="s">
        <v>355</v>
      </c>
      <c r="F577" s="5" t="s">
        <v>356</v>
      </c>
      <c r="I577" s="1">
        <v>1966</v>
      </c>
      <c r="J577" s="1" t="s">
        <v>48</v>
      </c>
      <c r="K577" s="1" t="s">
        <v>49</v>
      </c>
      <c r="L577" s="1" t="s">
        <v>49</v>
      </c>
      <c r="M577" s="1" t="s">
        <v>213</v>
      </c>
      <c r="N577" s="1" t="s">
        <v>51</v>
      </c>
      <c r="O577" s="1" t="s">
        <v>52</v>
      </c>
      <c r="P577" s="1">
        <v>28</v>
      </c>
      <c r="Q577" s="1" t="s">
        <v>53</v>
      </c>
      <c r="S577" s="1" t="s">
        <v>357</v>
      </c>
      <c r="Z577" s="1" t="s">
        <v>55</v>
      </c>
      <c r="AA577" s="1" t="s">
        <v>55</v>
      </c>
      <c r="AB577" s="3" t="s">
        <v>358</v>
      </c>
      <c r="AC577" s="2">
        <v>799</v>
      </c>
      <c r="AD577" s="2"/>
      <c r="AE577" s="2">
        <v>20.3</v>
      </c>
      <c r="AF577" s="2">
        <f>Table1[[#This Row],[SE]]*SQRT(Table1[[#This Row],[N]])</f>
        <v>176.97129710775138</v>
      </c>
      <c r="AG577" s="2">
        <v>76</v>
      </c>
      <c r="AH577" s="2">
        <f>Table1[[#This Row],[SD]]/Table1[[#This Row],[mean]]</f>
        <v>0.22149098511608434</v>
      </c>
      <c r="AI577" s="2"/>
      <c r="AJ577" s="2"/>
      <c r="AK577" s="2"/>
      <c r="AL577" s="2"/>
      <c r="AN577" s="6" t="s">
        <v>359</v>
      </c>
      <c r="AO577" s="6" t="s">
        <v>360</v>
      </c>
    </row>
    <row r="578" spans="2:41" ht="45" x14ac:dyDescent="0.25">
      <c r="B578" s="8" t="s">
        <v>354</v>
      </c>
      <c r="C578" s="1" t="s">
        <v>188</v>
      </c>
      <c r="D578" s="1" t="s">
        <v>355</v>
      </c>
      <c r="E578" s="1" t="s">
        <v>355</v>
      </c>
      <c r="F578" s="5" t="s">
        <v>356</v>
      </c>
      <c r="I578" s="1">
        <v>1966</v>
      </c>
      <c r="J578" s="1" t="s">
        <v>48</v>
      </c>
      <c r="K578" s="1" t="s">
        <v>49</v>
      </c>
      <c r="L578" s="1" t="s">
        <v>49</v>
      </c>
      <c r="M578" s="1" t="s">
        <v>213</v>
      </c>
      <c r="N578" s="1" t="s">
        <v>94</v>
      </c>
      <c r="O578" s="1" t="s">
        <v>52</v>
      </c>
      <c r="P578" s="1">
        <v>28</v>
      </c>
      <c r="Q578" s="1" t="s">
        <v>53</v>
      </c>
      <c r="S578" s="1" t="s">
        <v>357</v>
      </c>
      <c r="Z578" s="1" t="s">
        <v>55</v>
      </c>
      <c r="AA578" s="1" t="s">
        <v>55</v>
      </c>
      <c r="AB578" s="3" t="s">
        <v>358</v>
      </c>
      <c r="AC578" s="2">
        <v>748</v>
      </c>
      <c r="AD578" s="2"/>
      <c r="AE578" s="2">
        <v>18.600000000000001</v>
      </c>
      <c r="AF578" s="2">
        <f>Table1[[#This Row],[SE]]*SQRT(Table1[[#This Row],[N]])</f>
        <v>160.00324996699288</v>
      </c>
      <c r="AG578" s="2">
        <v>74</v>
      </c>
      <c r="AH578" s="2">
        <f>Table1[[#This Row],[SD]]/Table1[[#This Row],[mean]]</f>
        <v>0.21390808819116697</v>
      </c>
      <c r="AI578" s="2"/>
      <c r="AJ578" s="2"/>
      <c r="AK578" s="2"/>
      <c r="AL578" s="2"/>
      <c r="AN578" s="6" t="s">
        <v>359</v>
      </c>
      <c r="AO578" s="6" t="s">
        <v>360</v>
      </c>
    </row>
    <row r="579" spans="2:41" ht="45" x14ac:dyDescent="0.25">
      <c r="B579" s="8" t="s">
        <v>354</v>
      </c>
      <c r="C579" s="1" t="s">
        <v>188</v>
      </c>
      <c r="D579" s="1" t="s">
        <v>355</v>
      </c>
      <c r="E579" s="1" t="s">
        <v>355</v>
      </c>
      <c r="F579" s="5" t="s">
        <v>356</v>
      </c>
      <c r="I579" s="1">
        <v>1966</v>
      </c>
      <c r="J579" s="1" t="s">
        <v>48</v>
      </c>
      <c r="K579" s="1" t="s">
        <v>49</v>
      </c>
      <c r="L579" s="1" t="s">
        <v>49</v>
      </c>
      <c r="M579" s="1" t="s">
        <v>220</v>
      </c>
      <c r="N579" s="1" t="s">
        <v>51</v>
      </c>
      <c r="O579" s="1" t="s">
        <v>52</v>
      </c>
      <c r="P579" s="1">
        <v>28</v>
      </c>
      <c r="Q579" s="1" t="s">
        <v>53</v>
      </c>
      <c r="S579" s="1" t="s">
        <v>357</v>
      </c>
      <c r="Z579" s="1" t="s">
        <v>55</v>
      </c>
      <c r="AA579" s="1" t="s">
        <v>55</v>
      </c>
      <c r="AB579" s="3" t="s">
        <v>358</v>
      </c>
      <c r="AC579" s="2">
        <v>448</v>
      </c>
      <c r="AD579" s="2"/>
      <c r="AE579" s="2">
        <v>13.5</v>
      </c>
      <c r="AF579" s="2">
        <f>Table1[[#This Row],[SE]]*SQRT(Table1[[#This Row],[N]])</f>
        <v>112.94910358210021</v>
      </c>
      <c r="AG579" s="2">
        <v>70</v>
      </c>
      <c r="AH579" s="2">
        <f>Table1[[#This Row],[SD]]/Table1[[#This Row],[mean]]</f>
        <v>0.25211853478147367</v>
      </c>
      <c r="AI579" s="2"/>
      <c r="AJ579" s="2"/>
      <c r="AK579" s="2"/>
      <c r="AL579" s="2"/>
      <c r="AN579" s="6" t="s">
        <v>359</v>
      </c>
      <c r="AO579" s="6" t="s">
        <v>360</v>
      </c>
    </row>
    <row r="580" spans="2:41" ht="45" x14ac:dyDescent="0.25">
      <c r="B580" s="8" t="s">
        <v>354</v>
      </c>
      <c r="C580" s="1" t="s">
        <v>188</v>
      </c>
      <c r="D580" s="1" t="s">
        <v>355</v>
      </c>
      <c r="E580" s="1" t="s">
        <v>355</v>
      </c>
      <c r="F580" s="5" t="s">
        <v>356</v>
      </c>
      <c r="I580" s="1">
        <v>1966</v>
      </c>
      <c r="J580" s="1" t="s">
        <v>48</v>
      </c>
      <c r="K580" s="1" t="s">
        <v>49</v>
      </c>
      <c r="L580" s="1" t="s">
        <v>49</v>
      </c>
      <c r="M580" s="1" t="s">
        <v>221</v>
      </c>
      <c r="N580" s="1" t="s">
        <v>51</v>
      </c>
      <c r="O580" s="1" t="s">
        <v>52</v>
      </c>
      <c r="P580" s="1">
        <v>28</v>
      </c>
      <c r="Q580" s="1" t="s">
        <v>53</v>
      </c>
      <c r="S580" s="1" t="s">
        <v>357</v>
      </c>
      <c r="Z580" s="1" t="s">
        <v>55</v>
      </c>
      <c r="AA580" s="1" t="s">
        <v>55</v>
      </c>
      <c r="AB580" s="3" t="s">
        <v>358</v>
      </c>
      <c r="AC580" s="2">
        <v>384</v>
      </c>
      <c r="AD580" s="2"/>
      <c r="AE580" s="2">
        <v>13.6</v>
      </c>
      <c r="AF580" s="2">
        <f>Table1[[#This Row],[SE]]*SQRT(Table1[[#This Row],[N]])</f>
        <v>120.11194778205872</v>
      </c>
      <c r="AG580" s="2">
        <v>78</v>
      </c>
      <c r="AH580" s="2">
        <f>Table1[[#This Row],[SD]]/Table1[[#This Row],[mean]]</f>
        <v>0.31279153068244459</v>
      </c>
      <c r="AI580" s="2"/>
      <c r="AJ580" s="2"/>
      <c r="AK580" s="2"/>
      <c r="AL580" s="2"/>
      <c r="AN580" s="6" t="s">
        <v>359</v>
      </c>
      <c r="AO580" s="6" t="s">
        <v>360</v>
      </c>
    </row>
    <row r="581" spans="2:41" ht="45" x14ac:dyDescent="0.25">
      <c r="B581" s="8" t="s">
        <v>354</v>
      </c>
      <c r="C581" s="1" t="s">
        <v>188</v>
      </c>
      <c r="D581" s="1" t="s">
        <v>355</v>
      </c>
      <c r="E581" s="1" t="s">
        <v>355</v>
      </c>
      <c r="F581" s="5" t="s">
        <v>356</v>
      </c>
      <c r="I581" s="1">
        <v>1966</v>
      </c>
      <c r="J581" s="1" t="s">
        <v>48</v>
      </c>
      <c r="K581" s="1" t="s">
        <v>49</v>
      </c>
      <c r="L581" s="1" t="s">
        <v>49</v>
      </c>
      <c r="M581" s="1" t="s">
        <v>223</v>
      </c>
      <c r="N581" s="1" t="s">
        <v>51</v>
      </c>
      <c r="O581" s="1" t="s">
        <v>52</v>
      </c>
      <c r="P581" s="1">
        <v>28</v>
      </c>
      <c r="Q581" s="1" t="s">
        <v>53</v>
      </c>
      <c r="S581" s="1" t="s">
        <v>357</v>
      </c>
      <c r="Z581" s="1" t="s">
        <v>55</v>
      </c>
      <c r="AA581" s="1" t="s">
        <v>55</v>
      </c>
      <c r="AB581" s="3" t="s">
        <v>358</v>
      </c>
      <c r="AC581" s="2">
        <v>655</v>
      </c>
      <c r="AD581" s="2"/>
      <c r="AE581" s="2">
        <v>23.1</v>
      </c>
      <c r="AF581" s="2">
        <f>Table1[[#This Row],[SE]]*SQRT(Table1[[#This Row],[N]])</f>
        <v>202.70167734875804</v>
      </c>
      <c r="AG581" s="2">
        <v>77</v>
      </c>
      <c r="AH581" s="2">
        <f>Table1[[#This Row],[SD]]/Table1[[#This Row],[mean]]</f>
        <v>0.30946820969276034</v>
      </c>
      <c r="AI581" s="2"/>
      <c r="AJ581" s="2"/>
      <c r="AK581" s="2"/>
      <c r="AL581" s="2"/>
      <c r="AN581" s="6" t="s">
        <v>359</v>
      </c>
      <c r="AO581" s="6" t="s">
        <v>360</v>
      </c>
    </row>
    <row r="582" spans="2:41" ht="45" x14ac:dyDescent="0.25">
      <c r="B582" s="8" t="s">
        <v>354</v>
      </c>
      <c r="C582" s="1" t="s">
        <v>188</v>
      </c>
      <c r="D582" s="1" t="s">
        <v>355</v>
      </c>
      <c r="E582" s="1" t="s">
        <v>355</v>
      </c>
      <c r="F582" s="5" t="s">
        <v>356</v>
      </c>
      <c r="I582" s="1">
        <v>1966</v>
      </c>
      <c r="J582" s="1" t="s">
        <v>48</v>
      </c>
      <c r="K582" s="1" t="s">
        <v>49</v>
      </c>
      <c r="L582" s="1" t="s">
        <v>49</v>
      </c>
      <c r="M582" s="1" t="s">
        <v>223</v>
      </c>
      <c r="N582" s="1" t="s">
        <v>94</v>
      </c>
      <c r="O582" s="1" t="s">
        <v>52</v>
      </c>
      <c r="P582" s="1">
        <v>28</v>
      </c>
      <c r="Q582" s="1" t="s">
        <v>53</v>
      </c>
      <c r="S582" s="1" t="s">
        <v>357</v>
      </c>
      <c r="Z582" s="1" t="s">
        <v>55</v>
      </c>
      <c r="AA582" s="1" t="s">
        <v>55</v>
      </c>
      <c r="AB582" s="3" t="s">
        <v>358</v>
      </c>
      <c r="AC582" s="2">
        <v>685</v>
      </c>
      <c r="AD582" s="2"/>
      <c r="AE582" s="2">
        <v>20.5</v>
      </c>
      <c r="AF582" s="2">
        <f>Table1[[#This Row],[SE]]*SQRT(Table1[[#This Row],[N]])</f>
        <v>178.71485668516763</v>
      </c>
      <c r="AG582" s="2">
        <v>76</v>
      </c>
      <c r="AH582" s="2">
        <f>Table1[[#This Row],[SD]]/Table1[[#This Row],[mean]]</f>
        <v>0.26089760100024473</v>
      </c>
      <c r="AI582" s="2"/>
      <c r="AJ582" s="2"/>
      <c r="AK582" s="2"/>
      <c r="AL582" s="2"/>
      <c r="AN582" s="6" t="s">
        <v>359</v>
      </c>
      <c r="AO582" s="6" t="s">
        <v>360</v>
      </c>
    </row>
    <row r="583" spans="2:41" ht="45" x14ac:dyDescent="0.25">
      <c r="B583" s="8" t="s">
        <v>354</v>
      </c>
      <c r="C583" s="1" t="s">
        <v>188</v>
      </c>
      <c r="D583" s="1" t="s">
        <v>355</v>
      </c>
      <c r="E583" s="1" t="s">
        <v>355</v>
      </c>
      <c r="F583" s="5" t="s">
        <v>356</v>
      </c>
      <c r="I583" s="1">
        <v>1966</v>
      </c>
      <c r="J583" s="1" t="s">
        <v>48</v>
      </c>
      <c r="K583" s="1" t="s">
        <v>49</v>
      </c>
      <c r="L583" s="1" t="s">
        <v>49</v>
      </c>
      <c r="M583" s="1" t="s">
        <v>224</v>
      </c>
      <c r="N583" s="1" t="s">
        <v>51</v>
      </c>
      <c r="O583" s="1" t="s">
        <v>52</v>
      </c>
      <c r="P583" s="1">
        <v>28</v>
      </c>
      <c r="Q583" s="1" t="s">
        <v>53</v>
      </c>
      <c r="S583" s="1" t="s">
        <v>357</v>
      </c>
      <c r="Z583" s="1" t="s">
        <v>55</v>
      </c>
      <c r="AA583" s="1" t="s">
        <v>55</v>
      </c>
      <c r="AB583" s="3" t="s">
        <v>358</v>
      </c>
      <c r="AC583" s="2">
        <v>395</v>
      </c>
      <c r="AD583" s="2"/>
      <c r="AE583" s="2">
        <v>11.3</v>
      </c>
      <c r="AF583" s="2">
        <f>Table1[[#This Row],[SE]]*SQRT(Table1[[#This Row],[N]])</f>
        <v>98.511116124019239</v>
      </c>
      <c r="AG583" s="2">
        <v>76</v>
      </c>
      <c r="AH583" s="2">
        <f>Table1[[#This Row],[SD]]/Table1[[#This Row],[mean]]</f>
        <v>0.24939523069371961</v>
      </c>
      <c r="AI583" s="2"/>
      <c r="AJ583" s="2"/>
      <c r="AK583" s="2"/>
      <c r="AL583" s="2"/>
      <c r="AN583" s="6" t="s">
        <v>359</v>
      </c>
      <c r="AO583" s="6" t="s">
        <v>360</v>
      </c>
    </row>
    <row r="584" spans="2:41" ht="45" x14ac:dyDescent="0.25">
      <c r="B584" s="8" t="s">
        <v>354</v>
      </c>
      <c r="C584" s="1" t="s">
        <v>188</v>
      </c>
      <c r="D584" s="1" t="s">
        <v>355</v>
      </c>
      <c r="E584" s="1" t="s">
        <v>355</v>
      </c>
      <c r="F584" s="5" t="s">
        <v>356</v>
      </c>
      <c r="I584" s="1">
        <v>1966</v>
      </c>
      <c r="J584" s="1" t="s">
        <v>48</v>
      </c>
      <c r="K584" s="1" t="s">
        <v>49</v>
      </c>
      <c r="L584" s="1" t="s">
        <v>49</v>
      </c>
      <c r="M584" s="1" t="s">
        <v>224</v>
      </c>
      <c r="N584" s="1" t="s">
        <v>94</v>
      </c>
      <c r="O584" s="1" t="s">
        <v>52</v>
      </c>
      <c r="P584" s="1">
        <v>28</v>
      </c>
      <c r="Q584" s="1" t="s">
        <v>53</v>
      </c>
      <c r="S584" s="1" t="s">
        <v>357</v>
      </c>
      <c r="Z584" s="1" t="s">
        <v>55</v>
      </c>
      <c r="AA584" s="1" t="s">
        <v>55</v>
      </c>
      <c r="AB584" s="3" t="s">
        <v>358</v>
      </c>
      <c r="AC584" s="2">
        <v>472</v>
      </c>
      <c r="AD584" s="2"/>
      <c r="AE584" s="2">
        <v>25.1</v>
      </c>
      <c r="AF584" s="2">
        <f>Table1[[#This Row],[SE]]*SQRT(Table1[[#This Row],[N]])</f>
        <v>137.47836193379669</v>
      </c>
      <c r="AG584" s="2">
        <v>30</v>
      </c>
      <c r="AH584" s="2">
        <f>Table1[[#This Row],[SD]]/Table1[[#This Row],[mean]]</f>
        <v>0.29126771596143369</v>
      </c>
      <c r="AI584" s="2"/>
      <c r="AJ584" s="2"/>
      <c r="AK584" s="2"/>
      <c r="AL584" s="2"/>
      <c r="AN584" s="6" t="s">
        <v>359</v>
      </c>
      <c r="AO584" s="6" t="s">
        <v>360</v>
      </c>
    </row>
    <row r="585" spans="2:41" ht="45" x14ac:dyDescent="0.25">
      <c r="B585" s="8" t="s">
        <v>354</v>
      </c>
      <c r="C585" s="1" t="s">
        <v>188</v>
      </c>
      <c r="D585" s="1" t="s">
        <v>355</v>
      </c>
      <c r="E585" s="1" t="s">
        <v>355</v>
      </c>
      <c r="F585" s="5" t="s">
        <v>356</v>
      </c>
      <c r="I585" s="1">
        <v>1966</v>
      </c>
      <c r="J585" s="1" t="s">
        <v>48</v>
      </c>
      <c r="K585" s="1" t="s">
        <v>49</v>
      </c>
      <c r="L585" s="1" t="s">
        <v>49</v>
      </c>
      <c r="M585" s="1" t="s">
        <v>225</v>
      </c>
      <c r="N585" s="1" t="s">
        <v>51</v>
      </c>
      <c r="O585" s="1" t="s">
        <v>52</v>
      </c>
      <c r="P585" s="1">
        <v>28</v>
      </c>
      <c r="Q585" s="1" t="s">
        <v>53</v>
      </c>
      <c r="S585" s="1" t="s">
        <v>357</v>
      </c>
      <c r="Z585" s="1" t="s">
        <v>55</v>
      </c>
      <c r="AA585" s="1" t="s">
        <v>55</v>
      </c>
      <c r="AB585" s="3" t="s">
        <v>358</v>
      </c>
      <c r="AC585" s="2">
        <v>591</v>
      </c>
      <c r="AD585" s="2"/>
      <c r="AE585" s="2">
        <v>14.5</v>
      </c>
      <c r="AF585" s="2">
        <f>Table1[[#This Row],[SE]]*SQRT(Table1[[#This Row],[N]])</f>
        <v>127.23698361718577</v>
      </c>
      <c r="AG585" s="2">
        <v>77</v>
      </c>
      <c r="AH585" s="2">
        <f>Table1[[#This Row],[SD]]/Table1[[#This Row],[mean]]</f>
        <v>0.21529100442840232</v>
      </c>
      <c r="AI585" s="2"/>
      <c r="AJ585" s="2"/>
      <c r="AK585" s="2"/>
      <c r="AL585" s="2"/>
      <c r="AN585" s="6" t="s">
        <v>359</v>
      </c>
      <c r="AO585" s="6" t="s">
        <v>360</v>
      </c>
    </row>
    <row r="586" spans="2:41" ht="45" x14ac:dyDescent="0.25">
      <c r="B586" s="8" t="s">
        <v>354</v>
      </c>
      <c r="C586" s="1" t="s">
        <v>188</v>
      </c>
      <c r="D586" s="1" t="s">
        <v>355</v>
      </c>
      <c r="E586" s="1" t="s">
        <v>355</v>
      </c>
      <c r="F586" s="5" t="s">
        <v>356</v>
      </c>
      <c r="I586" s="1">
        <v>1966</v>
      </c>
      <c r="J586" s="1" t="s">
        <v>48</v>
      </c>
      <c r="K586" s="1" t="s">
        <v>49</v>
      </c>
      <c r="L586" s="1" t="s">
        <v>49</v>
      </c>
      <c r="M586" s="1" t="s">
        <v>225</v>
      </c>
      <c r="N586" s="1" t="s">
        <v>94</v>
      </c>
      <c r="O586" s="1" t="s">
        <v>52</v>
      </c>
      <c r="P586" s="1">
        <v>28</v>
      </c>
      <c r="Q586" s="1" t="s">
        <v>53</v>
      </c>
      <c r="S586" s="1" t="s">
        <v>357</v>
      </c>
      <c r="Z586" s="1" t="s">
        <v>55</v>
      </c>
      <c r="AA586" s="1" t="s">
        <v>55</v>
      </c>
      <c r="AB586" s="3" t="s">
        <v>358</v>
      </c>
      <c r="AC586" s="2">
        <v>572</v>
      </c>
      <c r="AD586" s="2"/>
      <c r="AE586" s="2">
        <v>17</v>
      </c>
      <c r="AF586" s="2">
        <f>Table1[[#This Row],[SE]]*SQRT(Table1[[#This Row],[N]])</f>
        <v>147.22431864335459</v>
      </c>
      <c r="AG586" s="2">
        <v>75</v>
      </c>
      <c r="AH586" s="2">
        <f>Table1[[#This Row],[SD]]/Table1[[#This Row],[mean]]</f>
        <v>0.25738517245341713</v>
      </c>
      <c r="AI586" s="2"/>
      <c r="AJ586" s="2"/>
      <c r="AK586" s="2"/>
      <c r="AL586" s="2"/>
      <c r="AN586" s="6" t="s">
        <v>359</v>
      </c>
      <c r="AO586" s="6" t="s">
        <v>360</v>
      </c>
    </row>
    <row r="587" spans="2:41" ht="45" x14ac:dyDescent="0.25">
      <c r="B587" s="8" t="s">
        <v>354</v>
      </c>
      <c r="C587" s="1" t="s">
        <v>188</v>
      </c>
      <c r="D587" s="1" t="s">
        <v>355</v>
      </c>
      <c r="E587" s="1" t="s">
        <v>355</v>
      </c>
      <c r="F587" s="5" t="s">
        <v>356</v>
      </c>
      <c r="I587" s="1">
        <v>1966</v>
      </c>
      <c r="J587" s="1" t="s">
        <v>48</v>
      </c>
      <c r="K587" s="1" t="s">
        <v>49</v>
      </c>
      <c r="L587" s="1" t="s">
        <v>49</v>
      </c>
      <c r="M587" s="1" t="s">
        <v>226</v>
      </c>
      <c r="N587" s="1" t="s">
        <v>51</v>
      </c>
      <c r="O587" s="1" t="s">
        <v>52</v>
      </c>
      <c r="P587" s="1">
        <v>28</v>
      </c>
      <c r="Q587" s="1" t="s">
        <v>53</v>
      </c>
      <c r="S587" s="1" t="s">
        <v>357</v>
      </c>
      <c r="Z587" s="1" t="s">
        <v>55</v>
      </c>
      <c r="AA587" s="1" t="s">
        <v>55</v>
      </c>
      <c r="AB587" s="3" t="s">
        <v>358</v>
      </c>
      <c r="AC587" s="2">
        <v>496</v>
      </c>
      <c r="AD587" s="2"/>
      <c r="AE587" s="2">
        <v>20.8</v>
      </c>
      <c r="AF587" s="2">
        <f>Table1[[#This Row],[SE]]*SQRT(Table1[[#This Row],[N]])</f>
        <v>168.97999881642798</v>
      </c>
      <c r="AG587" s="2">
        <v>66</v>
      </c>
      <c r="AH587" s="2">
        <f>Table1[[#This Row],[SD]]/Table1[[#This Row],[mean]]</f>
        <v>0.34068548148473382</v>
      </c>
      <c r="AI587" s="2"/>
      <c r="AJ587" s="2"/>
      <c r="AK587" s="2"/>
      <c r="AL587" s="2"/>
      <c r="AN587" s="6" t="s">
        <v>359</v>
      </c>
      <c r="AO587" s="6" t="s">
        <v>360</v>
      </c>
    </row>
    <row r="588" spans="2:41" ht="45" x14ac:dyDescent="0.25">
      <c r="B588" s="8" t="s">
        <v>354</v>
      </c>
      <c r="C588" s="1" t="s">
        <v>188</v>
      </c>
      <c r="D588" s="1" t="s">
        <v>355</v>
      </c>
      <c r="E588" s="1" t="s">
        <v>355</v>
      </c>
      <c r="F588" s="5" t="s">
        <v>356</v>
      </c>
      <c r="I588" s="1">
        <v>1966</v>
      </c>
      <c r="J588" s="1" t="s">
        <v>48</v>
      </c>
      <c r="K588" s="1" t="s">
        <v>49</v>
      </c>
      <c r="L588" s="1" t="s">
        <v>49</v>
      </c>
      <c r="M588" s="1" t="s">
        <v>226</v>
      </c>
      <c r="N588" s="1" t="s">
        <v>94</v>
      </c>
      <c r="O588" s="1" t="s">
        <v>52</v>
      </c>
      <c r="P588" s="1">
        <v>28</v>
      </c>
      <c r="Q588" s="1" t="s">
        <v>53</v>
      </c>
      <c r="S588" s="1" t="s">
        <v>357</v>
      </c>
      <c r="Z588" s="1" t="s">
        <v>55</v>
      </c>
      <c r="AA588" s="1" t="s">
        <v>55</v>
      </c>
      <c r="AB588" s="3" t="s">
        <v>358</v>
      </c>
      <c r="AC588" s="2">
        <v>616</v>
      </c>
      <c r="AD588" s="2"/>
      <c r="AE588" s="2">
        <v>29.2</v>
      </c>
      <c r="AF588" s="2">
        <f>Table1[[#This Row],[SE]]*SQRT(Table1[[#This Row],[N]])</f>
        <v>170.26379532948278</v>
      </c>
      <c r="AG588" s="2">
        <v>34</v>
      </c>
      <c r="AH588" s="2">
        <f>Table1[[#This Row],[SD]]/Table1[[#This Row],[mean]]</f>
        <v>0.27640226514526423</v>
      </c>
      <c r="AI588" s="2"/>
      <c r="AJ588" s="2"/>
      <c r="AK588" s="2"/>
      <c r="AL588" s="2"/>
      <c r="AN588" s="6" t="s">
        <v>359</v>
      </c>
      <c r="AO588" s="6" t="s">
        <v>360</v>
      </c>
    </row>
    <row r="589" spans="2:41" ht="45" x14ac:dyDescent="0.25">
      <c r="B589" s="8" t="s">
        <v>354</v>
      </c>
      <c r="C589" s="1" t="s">
        <v>188</v>
      </c>
      <c r="D589" s="1" t="s">
        <v>355</v>
      </c>
      <c r="E589" s="1" t="s">
        <v>355</v>
      </c>
      <c r="F589" s="5" t="s">
        <v>356</v>
      </c>
      <c r="I589" s="1">
        <v>1966</v>
      </c>
      <c r="J589" s="1" t="s">
        <v>48</v>
      </c>
      <c r="K589" s="1" t="s">
        <v>49</v>
      </c>
      <c r="L589" s="1" t="s">
        <v>49</v>
      </c>
      <c r="M589" s="1" t="s">
        <v>361</v>
      </c>
      <c r="N589" s="1" t="s">
        <v>51</v>
      </c>
      <c r="O589" s="1" t="s">
        <v>52</v>
      </c>
      <c r="P589" s="1">
        <v>28</v>
      </c>
      <c r="Q589" s="1" t="s">
        <v>53</v>
      </c>
      <c r="S589" s="1" t="s">
        <v>357</v>
      </c>
      <c r="Z589" s="1" t="s">
        <v>55</v>
      </c>
      <c r="AA589" s="1" t="s">
        <v>55</v>
      </c>
      <c r="AB589" s="3" t="s">
        <v>358</v>
      </c>
      <c r="AC589" s="2">
        <v>276</v>
      </c>
      <c r="AD589" s="2"/>
      <c r="AE589" s="2">
        <v>8.9</v>
      </c>
      <c r="AF589" s="2">
        <f>Table1[[#This Row],[SE]]*SQRT(Table1[[#This Row],[N]])</f>
        <v>75.519004230723269</v>
      </c>
      <c r="AG589" s="2">
        <v>72</v>
      </c>
      <c r="AH589" s="2">
        <f>Table1[[#This Row],[SD]]/Table1[[#This Row],[mean]]</f>
        <v>0.27361958054609881</v>
      </c>
      <c r="AI589" s="2"/>
      <c r="AJ589" s="2"/>
      <c r="AK589" s="2"/>
      <c r="AL589" s="2"/>
      <c r="AN589" s="6" t="s">
        <v>359</v>
      </c>
      <c r="AO589" s="6" t="s">
        <v>360</v>
      </c>
    </row>
    <row r="590" spans="2:41" ht="45" x14ac:dyDescent="0.25">
      <c r="B590" s="8" t="s">
        <v>354</v>
      </c>
      <c r="C590" s="1" t="s">
        <v>188</v>
      </c>
      <c r="D590" s="1" t="s">
        <v>355</v>
      </c>
      <c r="E590" s="1" t="s">
        <v>355</v>
      </c>
      <c r="F590" s="5" t="s">
        <v>356</v>
      </c>
      <c r="I590" s="1">
        <v>1966</v>
      </c>
      <c r="J590" s="1" t="s">
        <v>48</v>
      </c>
      <c r="K590" s="1" t="s">
        <v>49</v>
      </c>
      <c r="L590" s="1" t="s">
        <v>49</v>
      </c>
      <c r="M590" s="1" t="s">
        <v>361</v>
      </c>
      <c r="N590" s="1" t="s">
        <v>94</v>
      </c>
      <c r="O590" s="1" t="s">
        <v>52</v>
      </c>
      <c r="P590" s="1">
        <v>28</v>
      </c>
      <c r="Q590" s="1" t="s">
        <v>53</v>
      </c>
      <c r="S590" s="1" t="s">
        <v>357</v>
      </c>
      <c r="Z590" s="1" t="s">
        <v>55</v>
      </c>
      <c r="AA590" s="1" t="s">
        <v>55</v>
      </c>
      <c r="AB590" s="3" t="s">
        <v>358</v>
      </c>
      <c r="AC590" s="2">
        <v>326</v>
      </c>
      <c r="AD590" s="2"/>
      <c r="AE590" s="2">
        <v>15.9</v>
      </c>
      <c r="AF590" s="2">
        <f>Table1[[#This Row],[SE]]*SQRT(Table1[[#This Row],[N]])</f>
        <v>99.295468174534534</v>
      </c>
      <c r="AG590" s="2">
        <v>39</v>
      </c>
      <c r="AH590" s="2">
        <f>Table1[[#This Row],[SD]]/Table1[[#This Row],[mean]]</f>
        <v>0.30458732568875624</v>
      </c>
      <c r="AI590" s="2"/>
      <c r="AJ590" s="2"/>
      <c r="AK590" s="2"/>
      <c r="AL590" s="2"/>
      <c r="AN590" s="6" t="s">
        <v>359</v>
      </c>
      <c r="AO590" s="6" t="s">
        <v>360</v>
      </c>
    </row>
    <row r="591" spans="2:41" ht="45" x14ac:dyDescent="0.25">
      <c r="B591" s="8" t="s">
        <v>354</v>
      </c>
      <c r="C591" s="1" t="s">
        <v>188</v>
      </c>
      <c r="D591" s="1" t="s">
        <v>355</v>
      </c>
      <c r="E591" s="1" t="s">
        <v>355</v>
      </c>
      <c r="F591" s="5" t="s">
        <v>356</v>
      </c>
      <c r="I591" s="1">
        <v>1966</v>
      </c>
      <c r="J591" s="1" t="s">
        <v>48</v>
      </c>
      <c r="K591" s="1" t="s">
        <v>49</v>
      </c>
      <c r="L591" s="1" t="s">
        <v>49</v>
      </c>
      <c r="M591" s="1" t="s">
        <v>362</v>
      </c>
      <c r="N591" s="1" t="s">
        <v>51</v>
      </c>
      <c r="O591" s="1" t="s">
        <v>52</v>
      </c>
      <c r="P591" s="1">
        <v>28</v>
      </c>
      <c r="Q591" s="1" t="s">
        <v>53</v>
      </c>
      <c r="S591" s="1" t="s">
        <v>357</v>
      </c>
      <c r="Z591" s="1" t="s">
        <v>55</v>
      </c>
      <c r="AA591" s="1" t="s">
        <v>55</v>
      </c>
      <c r="AB591" s="3" t="s">
        <v>358</v>
      </c>
      <c r="AC591" s="2">
        <v>351</v>
      </c>
      <c r="AD591" s="2"/>
      <c r="AE591" s="2">
        <v>13.2</v>
      </c>
      <c r="AF591" s="2">
        <f>Table1[[#This Row],[SE]]*SQRT(Table1[[#This Row],[N]])</f>
        <v>114.3153532995459</v>
      </c>
      <c r="AG591" s="2">
        <v>75</v>
      </c>
      <c r="AH591" s="2">
        <f>Table1[[#This Row],[SD]]/Table1[[#This Row],[mean]]</f>
        <v>0.32568476723517353</v>
      </c>
      <c r="AI591" s="2"/>
      <c r="AJ591" s="2"/>
      <c r="AK591" s="2"/>
      <c r="AL591" s="2"/>
      <c r="AN591" s="6" t="s">
        <v>359</v>
      </c>
      <c r="AO591" s="6" t="s">
        <v>360</v>
      </c>
    </row>
    <row r="592" spans="2:41" ht="45" x14ac:dyDescent="0.25">
      <c r="B592" s="8" t="s">
        <v>354</v>
      </c>
      <c r="C592" s="1" t="s">
        <v>188</v>
      </c>
      <c r="D592" s="1" t="s">
        <v>355</v>
      </c>
      <c r="E592" s="1" t="s">
        <v>355</v>
      </c>
      <c r="F592" s="5" t="s">
        <v>356</v>
      </c>
      <c r="I592" s="1">
        <v>1966</v>
      </c>
      <c r="J592" s="1" t="s">
        <v>48</v>
      </c>
      <c r="K592" s="1" t="s">
        <v>49</v>
      </c>
      <c r="L592" s="1" t="s">
        <v>49</v>
      </c>
      <c r="M592" s="1" t="s">
        <v>362</v>
      </c>
      <c r="N592" s="1" t="s">
        <v>94</v>
      </c>
      <c r="O592" s="1" t="s">
        <v>52</v>
      </c>
      <c r="P592" s="1">
        <v>28</v>
      </c>
      <c r="Q592" s="1" t="s">
        <v>53</v>
      </c>
      <c r="S592" s="1" t="s">
        <v>357</v>
      </c>
      <c r="Z592" s="1" t="s">
        <v>55</v>
      </c>
      <c r="AA592" s="1" t="s">
        <v>55</v>
      </c>
      <c r="AB592" s="3" t="s">
        <v>358</v>
      </c>
      <c r="AC592" s="2">
        <v>373</v>
      </c>
      <c r="AD592" s="2"/>
      <c r="AE592" s="2">
        <v>18.600000000000001</v>
      </c>
      <c r="AF592" s="2">
        <f>Table1[[#This Row],[SE]]*SQRT(Table1[[#This Row],[N]])</f>
        <v>161.08072510390562</v>
      </c>
      <c r="AG592" s="2">
        <v>75</v>
      </c>
      <c r="AH592" s="2">
        <f>Table1[[#This Row],[SD]]/Table1[[#This Row],[mean]]</f>
        <v>0.43185180993004185</v>
      </c>
      <c r="AI592" s="2"/>
      <c r="AJ592" s="2"/>
      <c r="AK592" s="2"/>
      <c r="AL592" s="2"/>
      <c r="AN592" s="6" t="s">
        <v>359</v>
      </c>
      <c r="AO592" s="6" t="s">
        <v>360</v>
      </c>
    </row>
    <row r="593" spans="2:41" ht="45" x14ac:dyDescent="0.25">
      <c r="B593" s="8" t="s">
        <v>354</v>
      </c>
      <c r="C593" s="1" t="s">
        <v>188</v>
      </c>
      <c r="D593" s="1" t="s">
        <v>355</v>
      </c>
      <c r="E593" s="1" t="s">
        <v>355</v>
      </c>
      <c r="F593" s="5" t="s">
        <v>356</v>
      </c>
      <c r="I593" s="1">
        <v>1966</v>
      </c>
      <c r="J593" s="1" t="s">
        <v>48</v>
      </c>
      <c r="K593" s="1" t="s">
        <v>49</v>
      </c>
      <c r="L593" s="1" t="s">
        <v>49</v>
      </c>
      <c r="M593" s="1" t="s">
        <v>363</v>
      </c>
      <c r="N593" s="1" t="s">
        <v>51</v>
      </c>
      <c r="O593" s="1" t="s">
        <v>52</v>
      </c>
      <c r="P593" s="1">
        <v>28</v>
      </c>
      <c r="Q593" s="1" t="s">
        <v>53</v>
      </c>
      <c r="S593" s="1" t="s">
        <v>357</v>
      </c>
      <c r="Z593" s="1" t="s">
        <v>55</v>
      </c>
      <c r="AA593" s="1" t="s">
        <v>55</v>
      </c>
      <c r="AB593" s="3" t="s">
        <v>358</v>
      </c>
      <c r="AC593" s="2">
        <v>452</v>
      </c>
      <c r="AD593" s="2"/>
      <c r="AE593" s="2">
        <v>13.1</v>
      </c>
      <c r="AF593" s="2">
        <f>Table1[[#This Row],[SE]]*SQRT(Table1[[#This Row],[N]])</f>
        <v>117.89999999999999</v>
      </c>
      <c r="AG593" s="2">
        <v>81</v>
      </c>
      <c r="AH593" s="2">
        <f>Table1[[#This Row],[SD]]/Table1[[#This Row],[mean]]</f>
        <v>0.26084070796460174</v>
      </c>
      <c r="AI593" s="2"/>
      <c r="AJ593" s="2"/>
      <c r="AK593" s="2"/>
      <c r="AL593" s="2"/>
      <c r="AN593" s="6" t="s">
        <v>359</v>
      </c>
      <c r="AO593" s="6" t="s">
        <v>360</v>
      </c>
    </row>
    <row r="594" spans="2:41" ht="45" x14ac:dyDescent="0.25">
      <c r="B594" s="8" t="s">
        <v>354</v>
      </c>
      <c r="C594" s="1" t="s">
        <v>188</v>
      </c>
      <c r="D594" s="1" t="s">
        <v>355</v>
      </c>
      <c r="E594" s="1" t="s">
        <v>355</v>
      </c>
      <c r="F594" s="5" t="s">
        <v>356</v>
      </c>
      <c r="I594" s="1">
        <v>1966</v>
      </c>
      <c r="J594" s="1" t="s">
        <v>48</v>
      </c>
      <c r="K594" s="1" t="s">
        <v>49</v>
      </c>
      <c r="L594" s="1" t="s">
        <v>49</v>
      </c>
      <c r="M594" s="1" t="s">
        <v>363</v>
      </c>
      <c r="N594" s="1" t="s">
        <v>94</v>
      </c>
      <c r="O594" s="1" t="s">
        <v>52</v>
      </c>
      <c r="P594" s="1">
        <v>28</v>
      </c>
      <c r="Q594" s="1" t="s">
        <v>53</v>
      </c>
      <c r="S594" s="1" t="s">
        <v>357</v>
      </c>
      <c r="Z594" s="1" t="s">
        <v>55</v>
      </c>
      <c r="AA594" s="1" t="s">
        <v>55</v>
      </c>
      <c r="AB594" s="3" t="s">
        <v>358</v>
      </c>
      <c r="AC594" s="2">
        <v>651</v>
      </c>
      <c r="AD594" s="2"/>
      <c r="AE594" s="2">
        <v>24.5</v>
      </c>
      <c r="AF594" s="2">
        <f>Table1[[#This Row],[SE]]*SQRT(Table1[[#This Row],[N]])</f>
        <v>140.74178484018171</v>
      </c>
      <c r="AG594" s="2">
        <v>33</v>
      </c>
      <c r="AH594" s="2">
        <f>Table1[[#This Row],[SD]]/Table1[[#This Row],[mean]]</f>
        <v>0.21619321788046345</v>
      </c>
      <c r="AI594" s="2"/>
      <c r="AJ594" s="2"/>
      <c r="AK594" s="2"/>
      <c r="AL594" s="2"/>
      <c r="AN594" s="6" t="s">
        <v>359</v>
      </c>
      <c r="AO594" s="6" t="s">
        <v>360</v>
      </c>
    </row>
    <row r="595" spans="2:41" ht="45" x14ac:dyDescent="0.25">
      <c r="B595" s="8" t="s">
        <v>354</v>
      </c>
      <c r="C595" s="1" t="s">
        <v>188</v>
      </c>
      <c r="D595" s="1" t="s">
        <v>355</v>
      </c>
      <c r="E595" s="1" t="s">
        <v>355</v>
      </c>
      <c r="F595" s="5" t="s">
        <v>356</v>
      </c>
      <c r="I595" s="1">
        <v>1966</v>
      </c>
      <c r="J595" s="1" t="s">
        <v>48</v>
      </c>
      <c r="K595" s="1" t="s">
        <v>49</v>
      </c>
      <c r="L595" s="1" t="s">
        <v>49</v>
      </c>
      <c r="M595" s="1" t="s">
        <v>364</v>
      </c>
      <c r="N595" s="1" t="s">
        <v>51</v>
      </c>
      <c r="O595" s="1" t="s">
        <v>52</v>
      </c>
      <c r="P595" s="1">
        <v>28</v>
      </c>
      <c r="Q595" s="1" t="s">
        <v>53</v>
      </c>
      <c r="S595" s="1" t="s">
        <v>357</v>
      </c>
      <c r="Z595" s="1" t="s">
        <v>55</v>
      </c>
      <c r="AA595" s="1" t="s">
        <v>55</v>
      </c>
      <c r="AB595" s="3" t="s">
        <v>358</v>
      </c>
      <c r="AC595" s="2">
        <v>468</v>
      </c>
      <c r="AD595" s="2"/>
      <c r="AE595" s="2">
        <v>16.7</v>
      </c>
      <c r="AF595" s="2">
        <f>Table1[[#This Row],[SE]]*SQRT(Table1[[#This Row],[N]])</f>
        <v>144.62624243200125</v>
      </c>
      <c r="AG595" s="2">
        <v>75</v>
      </c>
      <c r="AH595" s="2">
        <f>Table1[[#This Row],[SD]]/Table1[[#This Row],[mean]]</f>
        <v>0.30903043254701124</v>
      </c>
      <c r="AI595" s="2"/>
      <c r="AJ595" s="2"/>
      <c r="AK595" s="2"/>
      <c r="AL595" s="2"/>
      <c r="AN595" s="6" t="s">
        <v>359</v>
      </c>
      <c r="AO595" s="6" t="s">
        <v>360</v>
      </c>
    </row>
    <row r="596" spans="2:41" ht="45" x14ac:dyDescent="0.25">
      <c r="B596" s="8" t="s">
        <v>354</v>
      </c>
      <c r="C596" s="1" t="s">
        <v>188</v>
      </c>
      <c r="D596" s="1" t="s">
        <v>355</v>
      </c>
      <c r="E596" s="1" t="s">
        <v>355</v>
      </c>
      <c r="F596" s="5" t="s">
        <v>356</v>
      </c>
      <c r="I596" s="1">
        <v>1966</v>
      </c>
      <c r="J596" s="1" t="s">
        <v>48</v>
      </c>
      <c r="K596" s="1" t="s">
        <v>49</v>
      </c>
      <c r="L596" s="1" t="s">
        <v>49</v>
      </c>
      <c r="M596" s="1" t="s">
        <v>364</v>
      </c>
      <c r="N596" s="1" t="s">
        <v>94</v>
      </c>
      <c r="O596" s="1" t="s">
        <v>52</v>
      </c>
      <c r="P596" s="1">
        <v>28</v>
      </c>
      <c r="Q596" s="1" t="s">
        <v>53</v>
      </c>
      <c r="S596" s="1" t="s">
        <v>357</v>
      </c>
      <c r="Z596" s="1" t="s">
        <v>55</v>
      </c>
      <c r="AA596" s="1" t="s">
        <v>55</v>
      </c>
      <c r="AB596" s="3" t="s">
        <v>358</v>
      </c>
      <c r="AC596" s="2">
        <v>421</v>
      </c>
      <c r="AD596" s="2"/>
      <c r="AE596" s="2">
        <v>12.4</v>
      </c>
      <c r="AF596" s="2">
        <f>Table1[[#This Row],[SE]]*SQRT(Table1[[#This Row],[N]])</f>
        <v>110.90897168398958</v>
      </c>
      <c r="AG596" s="2">
        <v>80</v>
      </c>
      <c r="AH596" s="2">
        <f>Table1[[#This Row],[SD]]/Table1[[#This Row],[mean]]</f>
        <v>0.2634417379667211</v>
      </c>
      <c r="AI596" s="2"/>
      <c r="AJ596" s="2"/>
      <c r="AK596" s="2"/>
      <c r="AL596" s="2"/>
      <c r="AN596" s="6" t="s">
        <v>359</v>
      </c>
      <c r="AO596" s="6" t="s">
        <v>360</v>
      </c>
    </row>
    <row r="597" spans="2:41" ht="45" x14ac:dyDescent="0.25">
      <c r="B597" s="8" t="s">
        <v>354</v>
      </c>
      <c r="C597" s="1" t="s">
        <v>188</v>
      </c>
      <c r="D597" s="1" t="s">
        <v>355</v>
      </c>
      <c r="E597" s="1" t="s">
        <v>355</v>
      </c>
      <c r="F597" s="5" t="s">
        <v>356</v>
      </c>
      <c r="I597" s="1">
        <v>1966</v>
      </c>
      <c r="J597" s="1" t="s">
        <v>48</v>
      </c>
      <c r="K597" s="1" t="s">
        <v>49</v>
      </c>
      <c r="L597" s="1" t="s">
        <v>49</v>
      </c>
      <c r="M597" s="1" t="s">
        <v>365</v>
      </c>
      <c r="N597" s="1" t="s">
        <v>51</v>
      </c>
      <c r="O597" s="1" t="s">
        <v>52</v>
      </c>
      <c r="P597" s="1">
        <v>28</v>
      </c>
      <c r="Q597" s="1" t="s">
        <v>53</v>
      </c>
      <c r="S597" s="1" t="s">
        <v>357</v>
      </c>
      <c r="Z597" s="1" t="s">
        <v>55</v>
      </c>
      <c r="AA597" s="1" t="s">
        <v>55</v>
      </c>
      <c r="AB597" s="3" t="s">
        <v>358</v>
      </c>
      <c r="AC597" s="2">
        <v>511</v>
      </c>
      <c r="AD597" s="2"/>
      <c r="AE597" s="2">
        <v>15.1</v>
      </c>
      <c r="AF597" s="2">
        <f>Table1[[#This Row],[SE]]*SQRT(Table1[[#This Row],[N]])</f>
        <v>135.05850584098729</v>
      </c>
      <c r="AG597" s="2">
        <v>80</v>
      </c>
      <c r="AH597" s="2">
        <f>Table1[[#This Row],[SD]]/Table1[[#This Row],[mean]]</f>
        <v>0.26430235976709843</v>
      </c>
      <c r="AI597" s="2"/>
      <c r="AJ597" s="2"/>
      <c r="AK597" s="2"/>
      <c r="AL597" s="2"/>
      <c r="AN597" s="6" t="s">
        <v>359</v>
      </c>
      <c r="AO597" s="6" t="s">
        <v>360</v>
      </c>
    </row>
    <row r="598" spans="2:41" ht="45" x14ac:dyDescent="0.25">
      <c r="B598" s="8" t="s">
        <v>354</v>
      </c>
      <c r="C598" s="1" t="s">
        <v>188</v>
      </c>
      <c r="D598" s="1" t="s">
        <v>355</v>
      </c>
      <c r="E598" s="1" t="s">
        <v>355</v>
      </c>
      <c r="F598" s="5" t="s">
        <v>356</v>
      </c>
      <c r="I598" s="1">
        <v>1966</v>
      </c>
      <c r="J598" s="1" t="s">
        <v>48</v>
      </c>
      <c r="K598" s="1" t="s">
        <v>49</v>
      </c>
      <c r="L598" s="1" t="s">
        <v>49</v>
      </c>
      <c r="M598" s="1" t="s">
        <v>365</v>
      </c>
      <c r="N598" s="1" t="s">
        <v>94</v>
      </c>
      <c r="O598" s="1" t="s">
        <v>52</v>
      </c>
      <c r="P598" s="1">
        <v>28</v>
      </c>
      <c r="Q598" s="1" t="s">
        <v>53</v>
      </c>
      <c r="S598" s="1" t="s">
        <v>357</v>
      </c>
      <c r="Z598" s="1" t="s">
        <v>55</v>
      </c>
      <c r="AA598" s="1" t="s">
        <v>55</v>
      </c>
      <c r="AB598" s="3" t="s">
        <v>358</v>
      </c>
      <c r="AC598" s="2">
        <v>433</v>
      </c>
      <c r="AD598" s="2"/>
      <c r="AE598" s="2">
        <v>22.9</v>
      </c>
      <c r="AF598" s="2">
        <f>Table1[[#This Row],[SE]]*SQRT(Table1[[#This Row],[N]])</f>
        <v>194.31294347006323</v>
      </c>
      <c r="AG598" s="2">
        <v>72</v>
      </c>
      <c r="AH598" s="2">
        <f>Table1[[#This Row],[SD]]/Table1[[#This Row],[mean]]</f>
        <v>0.44875968468836774</v>
      </c>
      <c r="AI598" s="2"/>
      <c r="AJ598" s="2"/>
      <c r="AK598" s="2"/>
      <c r="AL598" s="2"/>
      <c r="AN598" s="6" t="s">
        <v>359</v>
      </c>
      <c r="AO598" s="6" t="s">
        <v>360</v>
      </c>
    </row>
    <row r="599" spans="2:41" ht="45" x14ac:dyDescent="0.25">
      <c r="B599" s="8" t="s">
        <v>354</v>
      </c>
      <c r="C599" s="1" t="s">
        <v>188</v>
      </c>
      <c r="D599" s="1" t="s">
        <v>355</v>
      </c>
      <c r="E599" s="1" t="s">
        <v>355</v>
      </c>
      <c r="F599" s="5" t="s">
        <v>356</v>
      </c>
      <c r="I599" s="1">
        <v>1966</v>
      </c>
      <c r="J599" s="1" t="s">
        <v>48</v>
      </c>
      <c r="K599" s="1" t="s">
        <v>49</v>
      </c>
      <c r="L599" s="1" t="s">
        <v>49</v>
      </c>
      <c r="M599" s="1" t="s">
        <v>366</v>
      </c>
      <c r="N599" s="1" t="s">
        <v>51</v>
      </c>
      <c r="O599" s="1" t="s">
        <v>52</v>
      </c>
      <c r="P599" s="1">
        <v>28</v>
      </c>
      <c r="Q599" s="1" t="s">
        <v>53</v>
      </c>
      <c r="S599" s="1" t="s">
        <v>357</v>
      </c>
      <c r="Z599" s="1" t="s">
        <v>55</v>
      </c>
      <c r="AA599" s="1" t="s">
        <v>55</v>
      </c>
      <c r="AB599" s="3" t="s">
        <v>358</v>
      </c>
      <c r="AC599" s="2">
        <v>575</v>
      </c>
      <c r="AD599" s="2"/>
      <c r="AE599" s="2">
        <v>14.9</v>
      </c>
      <c r="AF599" s="2">
        <f>Table1[[#This Row],[SE]]*SQRT(Table1[[#This Row],[N]])</f>
        <v>129.89518851751208</v>
      </c>
      <c r="AG599" s="2">
        <v>76</v>
      </c>
      <c r="AH599" s="2">
        <f>Table1[[#This Row],[SD]]/Table1[[#This Row],[mean]]</f>
        <v>0.2259046756826297</v>
      </c>
      <c r="AI599" s="2"/>
      <c r="AJ599" s="2"/>
      <c r="AK599" s="2"/>
      <c r="AL599" s="2"/>
      <c r="AN599" s="6" t="s">
        <v>359</v>
      </c>
      <c r="AO599" s="6" t="s">
        <v>360</v>
      </c>
    </row>
    <row r="600" spans="2:41" ht="45" x14ac:dyDescent="0.25">
      <c r="B600" s="8" t="s">
        <v>354</v>
      </c>
      <c r="C600" s="1" t="s">
        <v>188</v>
      </c>
      <c r="D600" s="1" t="s">
        <v>355</v>
      </c>
      <c r="E600" s="1" t="s">
        <v>355</v>
      </c>
      <c r="F600" s="5" t="s">
        <v>356</v>
      </c>
      <c r="I600" s="1">
        <v>1966</v>
      </c>
      <c r="J600" s="1" t="s">
        <v>48</v>
      </c>
      <c r="K600" s="1" t="s">
        <v>49</v>
      </c>
      <c r="L600" s="1" t="s">
        <v>49</v>
      </c>
      <c r="M600" s="1" t="s">
        <v>366</v>
      </c>
      <c r="N600" s="1" t="s">
        <v>94</v>
      </c>
      <c r="O600" s="1" t="s">
        <v>52</v>
      </c>
      <c r="P600" s="1">
        <v>28</v>
      </c>
      <c r="Q600" s="1" t="s">
        <v>53</v>
      </c>
      <c r="S600" s="1" t="s">
        <v>357</v>
      </c>
      <c r="Z600" s="1" t="s">
        <v>55</v>
      </c>
      <c r="AA600" s="1" t="s">
        <v>55</v>
      </c>
      <c r="AB600" s="3" t="s">
        <v>358</v>
      </c>
      <c r="AC600" s="2">
        <v>539</v>
      </c>
      <c r="AD600" s="2"/>
      <c r="AE600" s="2">
        <v>33</v>
      </c>
      <c r="AF600" s="2">
        <f>Table1[[#This Row],[SE]]*SQRT(Table1[[#This Row],[N]])</f>
        <v>174.61958653026298</v>
      </c>
      <c r="AG600" s="2">
        <v>28</v>
      </c>
      <c r="AH600" s="2">
        <f>Table1[[#This Row],[SD]]/Table1[[#This Row],[mean]]</f>
        <v>0.32396954829362334</v>
      </c>
      <c r="AI600" s="2"/>
      <c r="AJ600" s="2"/>
      <c r="AK600" s="2"/>
      <c r="AL600" s="2"/>
      <c r="AN600" s="6" t="s">
        <v>359</v>
      </c>
      <c r="AO600" s="6" t="s">
        <v>360</v>
      </c>
    </row>
    <row r="601" spans="2:41" ht="45" x14ac:dyDescent="0.25">
      <c r="B601" s="8" t="s">
        <v>354</v>
      </c>
      <c r="C601" s="1" t="s">
        <v>188</v>
      </c>
      <c r="D601" s="1" t="s">
        <v>355</v>
      </c>
      <c r="E601" s="1" t="s">
        <v>355</v>
      </c>
      <c r="F601" s="5" t="s">
        <v>356</v>
      </c>
      <c r="I601" s="1">
        <v>1966</v>
      </c>
      <c r="J601" s="1" t="s">
        <v>48</v>
      </c>
      <c r="K601" s="1" t="s">
        <v>49</v>
      </c>
      <c r="L601" s="1" t="s">
        <v>49</v>
      </c>
      <c r="M601" s="1" t="s">
        <v>367</v>
      </c>
      <c r="N601" s="1" t="s">
        <v>51</v>
      </c>
      <c r="O601" s="1" t="s">
        <v>52</v>
      </c>
      <c r="P601" s="1">
        <v>28</v>
      </c>
      <c r="Q601" s="1" t="s">
        <v>53</v>
      </c>
      <c r="S601" s="1" t="s">
        <v>357</v>
      </c>
      <c r="Z601" s="1" t="s">
        <v>55</v>
      </c>
      <c r="AA601" s="1" t="s">
        <v>55</v>
      </c>
      <c r="AB601" s="3" t="s">
        <v>358</v>
      </c>
      <c r="AC601" s="2">
        <v>585</v>
      </c>
      <c r="AD601" s="2"/>
      <c r="AE601" s="2">
        <v>13.7</v>
      </c>
      <c r="AF601" s="2">
        <f>Table1[[#This Row],[SE]]*SQRT(Table1[[#This Row],[N]])</f>
        <v>117.85185615848398</v>
      </c>
      <c r="AG601" s="2">
        <v>74</v>
      </c>
      <c r="AH601" s="2">
        <f>Table1[[#This Row],[SD]]/Table1[[#This Row],[mean]]</f>
        <v>0.20145616437347688</v>
      </c>
      <c r="AI601" s="2"/>
      <c r="AJ601" s="2"/>
      <c r="AK601" s="2"/>
      <c r="AL601" s="2"/>
      <c r="AN601" s="6" t="s">
        <v>359</v>
      </c>
      <c r="AO601" s="6" t="s">
        <v>360</v>
      </c>
    </row>
    <row r="602" spans="2:41" ht="45" x14ac:dyDescent="0.25">
      <c r="B602" s="8" t="s">
        <v>354</v>
      </c>
      <c r="C602" s="1" t="s">
        <v>188</v>
      </c>
      <c r="D602" s="1" t="s">
        <v>355</v>
      </c>
      <c r="E602" s="1" t="s">
        <v>355</v>
      </c>
      <c r="F602" s="5" t="s">
        <v>356</v>
      </c>
      <c r="I602" s="1">
        <v>1966</v>
      </c>
      <c r="J602" s="1" t="s">
        <v>48</v>
      </c>
      <c r="K602" s="1" t="s">
        <v>49</v>
      </c>
      <c r="L602" s="1" t="s">
        <v>49</v>
      </c>
      <c r="M602" s="1" t="s">
        <v>367</v>
      </c>
      <c r="N602" s="1" t="s">
        <v>94</v>
      </c>
      <c r="O602" s="1" t="s">
        <v>52</v>
      </c>
      <c r="P602" s="1">
        <v>28</v>
      </c>
      <c r="Q602" s="1" t="s">
        <v>53</v>
      </c>
      <c r="S602" s="1" t="s">
        <v>357</v>
      </c>
      <c r="Z602" s="1" t="s">
        <v>55</v>
      </c>
      <c r="AA602" s="1" t="s">
        <v>55</v>
      </c>
      <c r="AB602" s="3" t="s">
        <v>358</v>
      </c>
      <c r="AC602" s="2">
        <v>459</v>
      </c>
      <c r="AD602" s="2"/>
      <c r="AE602" s="2">
        <v>19.399999999999999</v>
      </c>
      <c r="AF602" s="2">
        <f>Table1[[#This Row],[SE]]*SQRT(Table1[[#This Row],[N]])</f>
        <v>169.12527900937815</v>
      </c>
      <c r="AG602" s="2">
        <v>76</v>
      </c>
      <c r="AH602" s="2">
        <f>Table1[[#This Row],[SD]]/Table1[[#This Row],[mean]]</f>
        <v>0.36846466015115065</v>
      </c>
      <c r="AI602" s="2"/>
      <c r="AJ602" s="2"/>
      <c r="AK602" s="2"/>
      <c r="AL602" s="2"/>
      <c r="AN602" s="6" t="s">
        <v>359</v>
      </c>
      <c r="AO602" s="6" t="s">
        <v>360</v>
      </c>
    </row>
    <row r="603" spans="2:41" ht="45" x14ac:dyDescent="0.25">
      <c r="B603" s="8" t="s">
        <v>354</v>
      </c>
      <c r="C603" s="1" t="s">
        <v>188</v>
      </c>
      <c r="D603" s="1" t="s">
        <v>355</v>
      </c>
      <c r="E603" s="1" t="s">
        <v>355</v>
      </c>
      <c r="F603" s="5" t="s">
        <v>356</v>
      </c>
      <c r="I603" s="1">
        <v>1966</v>
      </c>
      <c r="J603" s="1" t="s">
        <v>48</v>
      </c>
      <c r="K603" s="1" t="s">
        <v>49</v>
      </c>
      <c r="L603" s="1" t="s">
        <v>49</v>
      </c>
      <c r="M603" s="1" t="s">
        <v>368</v>
      </c>
      <c r="N603" s="1" t="s">
        <v>51</v>
      </c>
      <c r="O603" s="1" t="s">
        <v>52</v>
      </c>
      <c r="P603" s="1">
        <v>28</v>
      </c>
      <c r="Q603" s="1" t="s">
        <v>53</v>
      </c>
      <c r="S603" s="1" t="s">
        <v>357</v>
      </c>
      <c r="Z603" s="1" t="s">
        <v>55</v>
      </c>
      <c r="AA603" s="1" t="s">
        <v>55</v>
      </c>
      <c r="AB603" s="3" t="s">
        <v>358</v>
      </c>
      <c r="AC603" s="2">
        <v>648</v>
      </c>
      <c r="AD603" s="2"/>
      <c r="AE603" s="2">
        <v>24.4</v>
      </c>
      <c r="AF603" s="2">
        <f>Table1[[#This Row],[SE]]*SQRT(Table1[[#This Row],[N]])</f>
        <v>215.49496513839946</v>
      </c>
      <c r="AG603" s="2">
        <v>78</v>
      </c>
      <c r="AH603" s="2">
        <f>Table1[[#This Row],[SD]]/Table1[[#This Row],[mean]]</f>
        <v>0.33255395854691278</v>
      </c>
      <c r="AI603" s="2"/>
      <c r="AJ603" s="2"/>
      <c r="AK603" s="2"/>
      <c r="AL603" s="2"/>
      <c r="AN603" s="6" t="s">
        <v>359</v>
      </c>
      <c r="AO603" s="6" t="s">
        <v>360</v>
      </c>
    </row>
    <row r="604" spans="2:41" ht="45" x14ac:dyDescent="0.25">
      <c r="B604" s="8" t="s">
        <v>354</v>
      </c>
      <c r="C604" s="1" t="s">
        <v>188</v>
      </c>
      <c r="D604" s="1" t="s">
        <v>355</v>
      </c>
      <c r="E604" s="1" t="s">
        <v>355</v>
      </c>
      <c r="F604" s="5" t="s">
        <v>356</v>
      </c>
      <c r="I604" s="1">
        <v>1966</v>
      </c>
      <c r="J604" s="1" t="s">
        <v>48</v>
      </c>
      <c r="K604" s="1" t="s">
        <v>49</v>
      </c>
      <c r="L604" s="1" t="s">
        <v>49</v>
      </c>
      <c r="M604" s="1" t="s">
        <v>368</v>
      </c>
      <c r="N604" s="1" t="s">
        <v>94</v>
      </c>
      <c r="O604" s="1" t="s">
        <v>52</v>
      </c>
      <c r="P604" s="1">
        <v>28</v>
      </c>
      <c r="Q604" s="1" t="s">
        <v>53</v>
      </c>
      <c r="S604" s="1" t="s">
        <v>357</v>
      </c>
      <c r="Z604" s="1" t="s">
        <v>55</v>
      </c>
      <c r="AA604" s="1" t="s">
        <v>55</v>
      </c>
      <c r="AB604" s="3" t="s">
        <v>358</v>
      </c>
      <c r="AC604" s="2">
        <v>679</v>
      </c>
      <c r="AD604" s="2"/>
      <c r="AE604" s="2">
        <v>18.899999999999999</v>
      </c>
      <c r="AF604" s="2">
        <f>Table1[[#This Row],[SE]]*SQRT(Table1[[#This Row],[N]])</f>
        <v>167.9868744872646</v>
      </c>
      <c r="AG604" s="2">
        <v>79</v>
      </c>
      <c r="AH604" s="2">
        <f>Table1[[#This Row],[SD]]/Table1[[#This Row],[mean]]</f>
        <v>0.24740334976033079</v>
      </c>
      <c r="AI604" s="2"/>
      <c r="AJ604" s="2"/>
      <c r="AK604" s="2"/>
      <c r="AL604" s="2"/>
      <c r="AN604" s="6" t="s">
        <v>359</v>
      </c>
      <c r="AO604" s="6" t="s">
        <v>360</v>
      </c>
    </row>
    <row r="605" spans="2:41" ht="45" x14ac:dyDescent="0.25">
      <c r="B605" s="8" t="s">
        <v>354</v>
      </c>
      <c r="C605" s="1" t="s">
        <v>188</v>
      </c>
      <c r="D605" s="1" t="s">
        <v>355</v>
      </c>
      <c r="E605" s="1" t="s">
        <v>355</v>
      </c>
      <c r="F605" s="5" t="s">
        <v>356</v>
      </c>
      <c r="I605" s="1">
        <v>1966</v>
      </c>
      <c r="J605" s="1" t="s">
        <v>48</v>
      </c>
      <c r="K605" s="1" t="s">
        <v>49</v>
      </c>
      <c r="L605" s="1" t="s">
        <v>49</v>
      </c>
      <c r="M605" s="1" t="s">
        <v>369</v>
      </c>
      <c r="N605" s="1" t="s">
        <v>51</v>
      </c>
      <c r="O605" s="1" t="s">
        <v>52</v>
      </c>
      <c r="P605" s="1">
        <v>28</v>
      </c>
      <c r="Q605" s="1" t="s">
        <v>53</v>
      </c>
      <c r="S605" s="1" t="s">
        <v>357</v>
      </c>
      <c r="Z605" s="1" t="s">
        <v>55</v>
      </c>
      <c r="AA605" s="1" t="s">
        <v>55</v>
      </c>
      <c r="AB605" s="3" t="s">
        <v>358</v>
      </c>
      <c r="AC605" s="2">
        <v>657</v>
      </c>
      <c r="AD605" s="2"/>
      <c r="AE605" s="2">
        <v>14.5</v>
      </c>
      <c r="AF605" s="2">
        <f>Table1[[#This Row],[SE]]*SQRT(Table1[[#This Row],[N]])</f>
        <v>128.0605325617538</v>
      </c>
      <c r="AG605" s="2">
        <v>78</v>
      </c>
      <c r="AH605" s="2">
        <f>Table1[[#This Row],[SD]]/Table1[[#This Row],[mean]]</f>
        <v>0.19491709674543958</v>
      </c>
      <c r="AI605" s="2"/>
      <c r="AJ605" s="2"/>
      <c r="AK605" s="2"/>
      <c r="AL605" s="2"/>
      <c r="AN605" s="6" t="s">
        <v>359</v>
      </c>
      <c r="AO605" s="6" t="s">
        <v>360</v>
      </c>
    </row>
    <row r="606" spans="2:41" ht="45" x14ac:dyDescent="0.25">
      <c r="B606" s="8" t="s">
        <v>354</v>
      </c>
      <c r="C606" s="1" t="s">
        <v>188</v>
      </c>
      <c r="D606" s="1" t="s">
        <v>355</v>
      </c>
      <c r="E606" s="1" t="s">
        <v>355</v>
      </c>
      <c r="F606" s="5" t="s">
        <v>356</v>
      </c>
      <c r="I606" s="1">
        <v>1966</v>
      </c>
      <c r="J606" s="1" t="s">
        <v>48</v>
      </c>
      <c r="K606" s="1" t="s">
        <v>49</v>
      </c>
      <c r="L606" s="1" t="s">
        <v>49</v>
      </c>
      <c r="M606" s="1" t="s">
        <v>369</v>
      </c>
      <c r="N606" s="1" t="s">
        <v>94</v>
      </c>
      <c r="O606" s="1" t="s">
        <v>52</v>
      </c>
      <c r="P606" s="1">
        <v>28</v>
      </c>
      <c r="Q606" s="1" t="s">
        <v>53</v>
      </c>
      <c r="S606" s="1" t="s">
        <v>357</v>
      </c>
      <c r="Z606" s="1" t="s">
        <v>55</v>
      </c>
      <c r="AA606" s="1" t="s">
        <v>55</v>
      </c>
      <c r="AB606" s="3" t="s">
        <v>358</v>
      </c>
      <c r="AC606" s="2">
        <v>652</v>
      </c>
      <c r="AD606" s="2"/>
      <c r="AE606" s="2">
        <v>16.600000000000001</v>
      </c>
      <c r="AF606" s="2">
        <f>Table1[[#This Row],[SE]]*SQRT(Table1[[#This Row],[N]])</f>
        <v>150.31939329308113</v>
      </c>
      <c r="AG606" s="2">
        <v>82</v>
      </c>
      <c r="AH606" s="2">
        <f>Table1[[#This Row],[SD]]/Table1[[#This Row],[mean]]</f>
        <v>0.23055121670717965</v>
      </c>
      <c r="AI606" s="2"/>
      <c r="AJ606" s="2"/>
      <c r="AK606" s="2"/>
      <c r="AL606" s="2"/>
      <c r="AN606" s="6" t="s">
        <v>359</v>
      </c>
      <c r="AO606" s="6" t="s">
        <v>360</v>
      </c>
    </row>
    <row r="607" spans="2:41" ht="45" x14ac:dyDescent="0.25">
      <c r="B607" s="8" t="s">
        <v>354</v>
      </c>
      <c r="C607" s="1" t="s">
        <v>188</v>
      </c>
      <c r="D607" s="1" t="s">
        <v>355</v>
      </c>
      <c r="E607" s="1" t="s">
        <v>355</v>
      </c>
      <c r="F607" s="5" t="s">
        <v>356</v>
      </c>
      <c r="I607" s="1">
        <v>1966</v>
      </c>
      <c r="J607" s="1" t="s">
        <v>48</v>
      </c>
      <c r="K607" s="1" t="s">
        <v>49</v>
      </c>
      <c r="L607" s="1" t="s">
        <v>49</v>
      </c>
      <c r="M607" s="1" t="s">
        <v>370</v>
      </c>
      <c r="N607" s="1" t="s">
        <v>51</v>
      </c>
      <c r="O607" s="1" t="s">
        <v>52</v>
      </c>
      <c r="P607" s="1">
        <v>28</v>
      </c>
      <c r="Q607" s="1" t="s">
        <v>53</v>
      </c>
      <c r="S607" s="1" t="s">
        <v>357</v>
      </c>
      <c r="Z607" s="1" t="s">
        <v>55</v>
      </c>
      <c r="AA607" s="1" t="s">
        <v>55</v>
      </c>
      <c r="AB607" s="3" t="s">
        <v>358</v>
      </c>
      <c r="AC607" s="2">
        <v>750</v>
      </c>
      <c r="AD607" s="2"/>
      <c r="AE607" s="2">
        <v>19.899999999999999</v>
      </c>
      <c r="AF607" s="2">
        <f>Table1[[#This Row],[SE]]*SQRT(Table1[[#This Row],[N]])</f>
        <v>166.49534528028101</v>
      </c>
      <c r="AG607" s="2">
        <v>70</v>
      </c>
      <c r="AH607" s="2">
        <f>Table1[[#This Row],[SD]]/Table1[[#This Row],[mean]]</f>
        <v>0.22199379370704136</v>
      </c>
      <c r="AI607" s="2"/>
      <c r="AJ607" s="2"/>
      <c r="AK607" s="2"/>
      <c r="AL607" s="2"/>
      <c r="AN607" s="6" t="s">
        <v>359</v>
      </c>
      <c r="AO607" s="6" t="s">
        <v>360</v>
      </c>
    </row>
    <row r="608" spans="2:41" ht="45" x14ac:dyDescent="0.25">
      <c r="B608" s="8" t="s">
        <v>354</v>
      </c>
      <c r="C608" s="1" t="s">
        <v>188</v>
      </c>
      <c r="D608" s="1" t="s">
        <v>355</v>
      </c>
      <c r="E608" s="1" t="s">
        <v>355</v>
      </c>
      <c r="F608" s="5" t="s">
        <v>356</v>
      </c>
      <c r="I608" s="1">
        <v>1966</v>
      </c>
      <c r="J608" s="1" t="s">
        <v>48</v>
      </c>
      <c r="K608" s="1" t="s">
        <v>49</v>
      </c>
      <c r="L608" s="1" t="s">
        <v>49</v>
      </c>
      <c r="M608" s="1" t="s">
        <v>370</v>
      </c>
      <c r="N608" s="1" t="s">
        <v>94</v>
      </c>
      <c r="O608" s="1" t="s">
        <v>52</v>
      </c>
      <c r="P608" s="1">
        <v>28</v>
      </c>
      <c r="Q608" s="1" t="s">
        <v>53</v>
      </c>
      <c r="S608" s="1" t="s">
        <v>357</v>
      </c>
      <c r="Z608" s="1" t="s">
        <v>55</v>
      </c>
      <c r="AA608" s="1" t="s">
        <v>55</v>
      </c>
      <c r="AB608" s="3" t="s">
        <v>358</v>
      </c>
      <c r="AC608" s="2">
        <v>433</v>
      </c>
      <c r="AD608" s="2"/>
      <c r="AE608" s="2">
        <v>30.9</v>
      </c>
      <c r="AF608" s="2">
        <f>Table1[[#This Row],[SE]]*SQRT(Table1[[#This Row],[N]])</f>
        <v>264.00971573031165</v>
      </c>
      <c r="AG608" s="2">
        <v>73</v>
      </c>
      <c r="AH608" s="2">
        <f>Table1[[#This Row],[SD]]/Table1[[#This Row],[mean]]</f>
        <v>0.60972220722935722</v>
      </c>
      <c r="AI608" s="2"/>
      <c r="AJ608" s="2"/>
      <c r="AK608" s="2"/>
      <c r="AL608" s="2"/>
      <c r="AN608" s="6" t="s">
        <v>359</v>
      </c>
      <c r="AO608" s="6" t="s">
        <v>360</v>
      </c>
    </row>
    <row r="609" spans="2:41" ht="105" x14ac:dyDescent="0.25">
      <c r="B609" s="8" t="s">
        <v>371</v>
      </c>
      <c r="C609" s="1" t="s">
        <v>372</v>
      </c>
      <c r="D609" s="1" t="s">
        <v>373</v>
      </c>
      <c r="E609" s="1" t="s">
        <v>374</v>
      </c>
      <c r="F609" s="5" t="s">
        <v>375</v>
      </c>
      <c r="I609" s="1">
        <v>2022</v>
      </c>
      <c r="J609" s="1" t="s">
        <v>48</v>
      </c>
      <c r="K609" s="1" t="s">
        <v>115</v>
      </c>
      <c r="L609" s="1" t="s">
        <v>115</v>
      </c>
      <c r="M609" s="1" t="s">
        <v>87</v>
      </c>
      <c r="N609" s="1" t="s">
        <v>94</v>
      </c>
      <c r="O609" s="1" t="s">
        <v>52</v>
      </c>
      <c r="P609" s="1">
        <v>28</v>
      </c>
      <c r="Q609" s="1" t="s">
        <v>53</v>
      </c>
      <c r="S609" s="1" t="s">
        <v>376</v>
      </c>
      <c r="T609" s="1" t="s">
        <v>88</v>
      </c>
      <c r="Z609" s="1" t="s">
        <v>55</v>
      </c>
      <c r="AA609" s="1" t="s">
        <v>111</v>
      </c>
      <c r="AB609" s="3" t="s">
        <v>377</v>
      </c>
      <c r="AC609" s="2">
        <v>787.22297200000003</v>
      </c>
      <c r="AD609" s="2">
        <v>792</v>
      </c>
      <c r="AE609" s="2">
        <v>29.5</v>
      </c>
      <c r="AF609" s="2">
        <f>Table1[[#This Row],[SE]]*SQRT(Table1[[#This Row],[N]])</f>
        <v>181.85021308758479</v>
      </c>
      <c r="AG609" s="2">
        <v>38</v>
      </c>
      <c r="AH609" s="2">
        <f>Table1[[#This Row],[SD]]/Table1[[#This Row],[mean]]</f>
        <v>0.23100216781730906</v>
      </c>
      <c r="AI609" s="2"/>
      <c r="AJ609" s="2"/>
      <c r="AK609" s="2"/>
      <c r="AL609" s="2"/>
      <c r="AM609" s="2" t="s">
        <v>378</v>
      </c>
      <c r="AN609" s="3" t="s">
        <v>379</v>
      </c>
      <c r="AO609" s="6" t="s">
        <v>380</v>
      </c>
    </row>
    <row r="610" spans="2:41" ht="105" x14ac:dyDescent="0.25">
      <c r="B610" s="8" t="s">
        <v>371</v>
      </c>
      <c r="C610" s="1" t="s">
        <v>372</v>
      </c>
      <c r="D610" s="1" t="s">
        <v>373</v>
      </c>
      <c r="E610" s="1" t="s">
        <v>374</v>
      </c>
      <c r="F610" s="5" t="s">
        <v>375</v>
      </c>
      <c r="I610" s="1">
        <v>2022</v>
      </c>
      <c r="J610" s="1" t="s">
        <v>48</v>
      </c>
      <c r="K610" s="1" t="s">
        <v>115</v>
      </c>
      <c r="L610" s="1" t="s">
        <v>115</v>
      </c>
      <c r="M610" s="1" t="s">
        <v>87</v>
      </c>
      <c r="N610" s="1" t="s">
        <v>94</v>
      </c>
      <c r="O610" s="1" t="s">
        <v>381</v>
      </c>
      <c r="P610" s="1">
        <v>42</v>
      </c>
      <c r="Q610" s="1" t="s">
        <v>382</v>
      </c>
      <c r="S610" s="1" t="s">
        <v>376</v>
      </c>
      <c r="T610" s="1" t="s">
        <v>88</v>
      </c>
      <c r="Z610" s="1" t="s">
        <v>55</v>
      </c>
      <c r="AA610" s="1" t="s">
        <v>111</v>
      </c>
      <c r="AB610" s="3" t="s">
        <v>377</v>
      </c>
      <c r="AC610" s="2"/>
      <c r="AD610" s="2">
        <v>959</v>
      </c>
      <c r="AE610" s="2"/>
      <c r="AF610" s="2"/>
      <c r="AG610" s="2"/>
      <c r="AH610" s="2"/>
      <c r="AI610" s="2"/>
      <c r="AJ610" s="2"/>
      <c r="AK610" s="2"/>
      <c r="AL610" s="2"/>
      <c r="AM610" s="2" t="s">
        <v>383</v>
      </c>
      <c r="AN610" s="3" t="s">
        <v>379</v>
      </c>
      <c r="AO610" s="6" t="s">
        <v>380</v>
      </c>
    </row>
    <row r="611" spans="2:41" ht="105" x14ac:dyDescent="0.25">
      <c r="B611" s="8" t="s">
        <v>371</v>
      </c>
      <c r="C611" s="1" t="s">
        <v>372</v>
      </c>
      <c r="D611" s="1" t="s">
        <v>373</v>
      </c>
      <c r="E611" s="1" t="s">
        <v>374</v>
      </c>
      <c r="F611" s="5" t="s">
        <v>375</v>
      </c>
      <c r="I611" s="1">
        <v>2022</v>
      </c>
      <c r="J611" s="1" t="s">
        <v>48</v>
      </c>
      <c r="K611" s="1" t="s">
        <v>115</v>
      </c>
      <c r="L611" s="1" t="s">
        <v>115</v>
      </c>
      <c r="M611" s="1" t="s">
        <v>87</v>
      </c>
      <c r="N611" s="1" t="s">
        <v>94</v>
      </c>
      <c r="O611" s="1" t="s">
        <v>381</v>
      </c>
      <c r="P611" s="1">
        <v>42</v>
      </c>
      <c r="Q611" s="1" t="s">
        <v>384</v>
      </c>
      <c r="S611" s="1" t="s">
        <v>376</v>
      </c>
      <c r="T611" s="1" t="s">
        <v>88</v>
      </c>
      <c r="Z611" s="1" t="s">
        <v>55</v>
      </c>
      <c r="AA611" s="1" t="s">
        <v>111</v>
      </c>
      <c r="AB611" s="3" t="s">
        <v>377</v>
      </c>
      <c r="AC611" s="2"/>
      <c r="AD611" s="2">
        <v>1068</v>
      </c>
      <c r="AE611" s="2"/>
      <c r="AF611" s="2"/>
      <c r="AG611" s="2"/>
      <c r="AH611" s="2"/>
      <c r="AI611" s="2"/>
      <c r="AJ611" s="2"/>
      <c r="AK611" s="2"/>
      <c r="AL611" s="2"/>
      <c r="AM611" s="2" t="s">
        <v>383</v>
      </c>
      <c r="AN611" s="3" t="s">
        <v>379</v>
      </c>
      <c r="AO611" s="6" t="s">
        <v>380</v>
      </c>
    </row>
    <row r="612" spans="2:41" ht="105" x14ac:dyDescent="0.25">
      <c r="B612" s="8" t="s">
        <v>371</v>
      </c>
      <c r="C612" s="1" t="s">
        <v>372</v>
      </c>
      <c r="D612" s="1" t="s">
        <v>373</v>
      </c>
      <c r="E612" s="1" t="s">
        <v>374</v>
      </c>
      <c r="F612" s="5" t="s">
        <v>375</v>
      </c>
      <c r="I612" s="1">
        <v>2022</v>
      </c>
      <c r="J612" s="1" t="s">
        <v>48</v>
      </c>
      <c r="K612" s="1" t="s">
        <v>115</v>
      </c>
      <c r="L612" s="1" t="s">
        <v>115</v>
      </c>
      <c r="M612" s="1" t="s">
        <v>87</v>
      </c>
      <c r="N612" s="1" t="s">
        <v>94</v>
      </c>
      <c r="O612" s="1" t="s">
        <v>381</v>
      </c>
      <c r="P612" s="1">
        <v>42</v>
      </c>
      <c r="Q612" s="1" t="s">
        <v>385</v>
      </c>
      <c r="S612" s="1" t="s">
        <v>376</v>
      </c>
      <c r="T612" s="1" t="s">
        <v>88</v>
      </c>
      <c r="Z612" s="1" t="s">
        <v>55</v>
      </c>
      <c r="AA612" s="1" t="s">
        <v>111</v>
      </c>
      <c r="AB612" s="3" t="s">
        <v>377</v>
      </c>
      <c r="AC612" s="2"/>
      <c r="AD612" s="2">
        <v>942</v>
      </c>
      <c r="AE612" s="2"/>
      <c r="AF612" s="2"/>
      <c r="AG612" s="2"/>
      <c r="AH612" s="2"/>
      <c r="AI612" s="2"/>
      <c r="AJ612" s="2"/>
      <c r="AK612" s="2"/>
      <c r="AL612" s="2"/>
      <c r="AM612" s="2" t="s">
        <v>383</v>
      </c>
      <c r="AN612" s="3" t="s">
        <v>379</v>
      </c>
      <c r="AO612" s="6" t="s">
        <v>380</v>
      </c>
    </row>
    <row r="613" spans="2:41" ht="105" x14ac:dyDescent="0.25">
      <c r="B613" s="8" t="s">
        <v>371</v>
      </c>
      <c r="C613" s="1" t="s">
        <v>372</v>
      </c>
      <c r="D613" s="1" t="s">
        <v>373</v>
      </c>
      <c r="E613" s="1" t="s">
        <v>374</v>
      </c>
      <c r="F613" s="5" t="s">
        <v>375</v>
      </c>
      <c r="I613" s="1">
        <v>2022</v>
      </c>
      <c r="J613" s="1" t="s">
        <v>48</v>
      </c>
      <c r="K613" s="1" t="s">
        <v>115</v>
      </c>
      <c r="L613" s="1" t="s">
        <v>115</v>
      </c>
      <c r="M613" s="1" t="s">
        <v>87</v>
      </c>
      <c r="N613" s="1" t="s">
        <v>94</v>
      </c>
      <c r="O613" s="1" t="s">
        <v>381</v>
      </c>
      <c r="P613" s="1">
        <v>42</v>
      </c>
      <c r="Q613" s="1" t="s">
        <v>386</v>
      </c>
      <c r="S613" s="1" t="s">
        <v>376</v>
      </c>
      <c r="T613" s="1" t="s">
        <v>88</v>
      </c>
      <c r="Z613" s="1" t="s">
        <v>55</v>
      </c>
      <c r="AA613" s="1" t="s">
        <v>111</v>
      </c>
      <c r="AB613" s="3" t="s">
        <v>377</v>
      </c>
      <c r="AC613" s="2"/>
      <c r="AD613" s="2">
        <v>1058</v>
      </c>
      <c r="AE613" s="2"/>
      <c r="AF613" s="2"/>
      <c r="AG613" s="2"/>
      <c r="AH613" s="2"/>
      <c r="AI613" s="2"/>
      <c r="AJ613" s="2"/>
      <c r="AK613" s="2"/>
      <c r="AL613" s="2"/>
      <c r="AM613" s="2" t="s">
        <v>383</v>
      </c>
      <c r="AN613" s="3" t="s">
        <v>379</v>
      </c>
      <c r="AO613" s="6" t="s">
        <v>380</v>
      </c>
    </row>
    <row r="614" spans="2:41" ht="105" x14ac:dyDescent="0.25">
      <c r="B614" s="8" t="s">
        <v>371</v>
      </c>
      <c r="C614" s="1" t="s">
        <v>372</v>
      </c>
      <c r="D614" s="1" t="s">
        <v>373</v>
      </c>
      <c r="E614" s="1" t="s">
        <v>374</v>
      </c>
      <c r="F614" s="5" t="s">
        <v>375</v>
      </c>
      <c r="I614" s="1">
        <v>2022</v>
      </c>
      <c r="J614" s="1" t="s">
        <v>48</v>
      </c>
      <c r="K614" s="1" t="s">
        <v>115</v>
      </c>
      <c r="L614" s="1" t="s">
        <v>115</v>
      </c>
      <c r="M614" s="1" t="s">
        <v>87</v>
      </c>
      <c r="N614" s="1" t="s">
        <v>94</v>
      </c>
      <c r="O614" s="1" t="s">
        <v>381</v>
      </c>
      <c r="P614" s="1">
        <v>42</v>
      </c>
      <c r="Q614" s="1" t="s">
        <v>387</v>
      </c>
      <c r="S614" s="1" t="s">
        <v>376</v>
      </c>
      <c r="T614" s="1" t="s">
        <v>88</v>
      </c>
      <c r="Z614" s="1" t="s">
        <v>55</v>
      </c>
      <c r="AA614" s="1" t="s">
        <v>111</v>
      </c>
      <c r="AB614" s="3" t="s">
        <v>377</v>
      </c>
      <c r="AC614" s="2"/>
      <c r="AD614" s="2">
        <v>875</v>
      </c>
      <c r="AE614" s="2"/>
      <c r="AF614" s="2"/>
      <c r="AG614" s="2"/>
      <c r="AH614" s="2"/>
      <c r="AI614" s="2"/>
      <c r="AJ614" s="2"/>
      <c r="AK614" s="2"/>
      <c r="AL614" s="2"/>
      <c r="AM614" s="2" t="s">
        <v>383</v>
      </c>
      <c r="AN614" s="3" t="s">
        <v>379</v>
      </c>
      <c r="AO614" s="6" t="s">
        <v>380</v>
      </c>
    </row>
    <row r="615" spans="2:41" ht="45" x14ac:dyDescent="0.25">
      <c r="B615" s="8" t="s">
        <v>388</v>
      </c>
      <c r="C615" s="1" t="s">
        <v>389</v>
      </c>
      <c r="D615" s="1" t="s">
        <v>390</v>
      </c>
      <c r="E615" s="1" t="s">
        <v>391</v>
      </c>
      <c r="F615" s="5" t="s">
        <v>392</v>
      </c>
      <c r="I615" s="1">
        <v>1975</v>
      </c>
      <c r="J615" s="1" t="s">
        <v>48</v>
      </c>
      <c r="K615" s="1" t="s">
        <v>393</v>
      </c>
      <c r="M615" s="1" t="s">
        <v>87</v>
      </c>
      <c r="N615" s="1" t="s">
        <v>51</v>
      </c>
      <c r="O615" s="1" t="s">
        <v>381</v>
      </c>
      <c r="P615" s="1">
        <v>42</v>
      </c>
      <c r="Q615" s="1" t="s">
        <v>53</v>
      </c>
      <c r="S615" s="1" t="s">
        <v>394</v>
      </c>
      <c r="V615" s="1" t="s">
        <v>395</v>
      </c>
      <c r="W615" s="1" t="s">
        <v>396</v>
      </c>
      <c r="Y615" s="1" t="s">
        <v>111</v>
      </c>
      <c r="AC615" s="2">
        <v>794</v>
      </c>
      <c r="AD615" s="2">
        <v>815</v>
      </c>
      <c r="AE615" s="2">
        <v>6</v>
      </c>
      <c r="AF615" s="2">
        <f>Table1[[#This Row],[SE]]*SQRT(Table1[[#This Row],[N]])</f>
        <v>164.97272501841024</v>
      </c>
      <c r="AG615" s="2">
        <v>756</v>
      </c>
      <c r="AH615" s="2">
        <f>Table1[[#This Row],[SD]]/Table1[[#This Row],[mean]]</f>
        <v>0.20777421286953432</v>
      </c>
      <c r="AI615" s="2"/>
      <c r="AJ615" s="2"/>
      <c r="AK615" s="2"/>
      <c r="AL615" s="2"/>
      <c r="AN615" s="6" t="s">
        <v>397</v>
      </c>
      <c r="AO615" s="6" t="s">
        <v>398</v>
      </c>
    </row>
    <row r="616" spans="2:41" ht="45.75" thickBot="1" x14ac:dyDescent="0.3">
      <c r="B616" s="8" t="s">
        <v>388</v>
      </c>
      <c r="C616" s="1" t="s">
        <v>389</v>
      </c>
      <c r="D616" s="1" t="s">
        <v>390</v>
      </c>
      <c r="E616" s="1" t="s">
        <v>391</v>
      </c>
      <c r="F616" s="5" t="s">
        <v>392</v>
      </c>
      <c r="I616" s="1">
        <v>1975</v>
      </c>
      <c r="J616" s="1" t="s">
        <v>48</v>
      </c>
      <c r="K616" s="1" t="s">
        <v>393</v>
      </c>
      <c r="M616" s="1" t="s">
        <v>87</v>
      </c>
      <c r="N616" s="1" t="s">
        <v>94</v>
      </c>
      <c r="O616" s="1" t="s">
        <v>381</v>
      </c>
      <c r="P616" s="1">
        <v>42</v>
      </c>
      <c r="Q616" s="1" t="s">
        <v>53</v>
      </c>
      <c r="S616" s="1" t="s">
        <v>394</v>
      </c>
      <c r="V616" s="1" t="s">
        <v>395</v>
      </c>
      <c r="W616" s="1" t="s">
        <v>396</v>
      </c>
      <c r="Y616" s="1" t="s">
        <v>111</v>
      </c>
      <c r="AC616" s="2">
        <v>878</v>
      </c>
      <c r="AD616" s="2">
        <v>917</v>
      </c>
      <c r="AE616" s="2">
        <v>10</v>
      </c>
      <c r="AF616" s="2">
        <f>Table1[[#This Row],[SE]]*SQRT(Table1[[#This Row],[N]])</f>
        <v>172.04650534085255</v>
      </c>
      <c r="AG616" s="2">
        <v>296</v>
      </c>
      <c r="AH616" s="2">
        <f>Table1[[#This Row],[SD]]/Table1[[#This Row],[mean]]</f>
        <v>0.19595273956816919</v>
      </c>
      <c r="AI616" s="2"/>
      <c r="AJ616" s="2"/>
      <c r="AK616" s="2"/>
      <c r="AL616" s="2"/>
      <c r="AN616" s="6" t="s">
        <v>397</v>
      </c>
      <c r="AO616" s="6" t="s">
        <v>398</v>
      </c>
    </row>
    <row r="617" spans="2:41" ht="60.75" thickBot="1" x14ac:dyDescent="0.3">
      <c r="B617" s="8" t="s">
        <v>399</v>
      </c>
      <c r="C617" s="11" t="s">
        <v>400</v>
      </c>
      <c r="D617" s="11" t="s">
        <v>401</v>
      </c>
      <c r="E617" s="1" t="s">
        <v>401</v>
      </c>
      <c r="F617" s="5" t="s">
        <v>401</v>
      </c>
      <c r="I617" s="1">
        <v>1977</v>
      </c>
      <c r="J617" s="1" t="s">
        <v>48</v>
      </c>
      <c r="K617" s="1" t="s">
        <v>115</v>
      </c>
      <c r="L617" s="1" t="s">
        <v>402</v>
      </c>
      <c r="M617" s="1" t="s">
        <v>87</v>
      </c>
      <c r="N617" s="1" t="s">
        <v>94</v>
      </c>
      <c r="O617" s="1" t="s">
        <v>403</v>
      </c>
      <c r="P617" s="1">
        <v>30</v>
      </c>
      <c r="Q617" s="1" t="s">
        <v>53</v>
      </c>
      <c r="S617" s="1" t="s">
        <v>404</v>
      </c>
      <c r="T617" s="1" t="s">
        <v>88</v>
      </c>
      <c r="V617" s="1" t="s">
        <v>405</v>
      </c>
      <c r="AC617" s="2">
        <v>837</v>
      </c>
      <c r="AD617" s="2"/>
      <c r="AE617" s="2">
        <v>27.9</v>
      </c>
      <c r="AF617" s="2">
        <f>Table1[[#This Row],[SE]]*SQRT(Table1[[#This Row],[N]])</f>
        <v>111.6</v>
      </c>
      <c r="AG617" s="2">
        <v>16</v>
      </c>
      <c r="AH617" s="2">
        <f>Table1[[#This Row],[SD]]/Table1[[#This Row],[mean]]</f>
        <v>0.13333333333333333</v>
      </c>
      <c r="AI617" s="2"/>
      <c r="AJ617" s="2"/>
      <c r="AK617" s="2"/>
      <c r="AL617" s="2"/>
      <c r="AN617" s="6" t="s">
        <v>406</v>
      </c>
      <c r="AO617" s="13" t="s">
        <v>407</v>
      </c>
    </row>
    <row r="618" spans="2:41" ht="60.75" thickBot="1" x14ac:dyDescent="0.3">
      <c r="B618" s="8" t="s">
        <v>399</v>
      </c>
      <c r="C618" s="11" t="s">
        <v>400</v>
      </c>
      <c r="D618" s="11" t="s">
        <v>401</v>
      </c>
      <c r="E618" s="1" t="s">
        <v>401</v>
      </c>
      <c r="F618" s="5" t="s">
        <v>401</v>
      </c>
      <c r="I618" s="1">
        <v>1977</v>
      </c>
      <c r="J618" s="1" t="s">
        <v>48</v>
      </c>
      <c r="K618" s="1" t="s">
        <v>115</v>
      </c>
      <c r="L618" s="1" t="s">
        <v>402</v>
      </c>
      <c r="M618" s="1" t="s">
        <v>408</v>
      </c>
      <c r="N618" s="1" t="s">
        <v>94</v>
      </c>
      <c r="O618" s="1" t="s">
        <v>403</v>
      </c>
      <c r="P618" s="1">
        <v>30</v>
      </c>
      <c r="Q618" s="1" t="s">
        <v>409</v>
      </c>
      <c r="S618" s="1" t="s">
        <v>404</v>
      </c>
      <c r="T618" s="1" t="s">
        <v>88</v>
      </c>
      <c r="V618" s="1" t="s">
        <v>405</v>
      </c>
      <c r="AC618" s="2">
        <v>732</v>
      </c>
      <c r="AD618" s="2"/>
      <c r="AE618" s="2">
        <v>45.6</v>
      </c>
      <c r="AF618" s="2">
        <f>Table1[[#This Row],[SE]]*SQRT(Table1[[#This Row],[N]])</f>
        <v>182.4</v>
      </c>
      <c r="AG618" s="2">
        <v>16</v>
      </c>
      <c r="AH618" s="2">
        <f>Table1[[#This Row],[SD]]/Table1[[#This Row],[mean]]</f>
        <v>0.24918032786885247</v>
      </c>
      <c r="AI618" s="2"/>
      <c r="AJ618" s="2"/>
      <c r="AK618" s="2"/>
      <c r="AL618" s="2"/>
      <c r="AN618" s="6"/>
      <c r="AO618" s="6"/>
    </row>
    <row r="619" spans="2:41" ht="60.75" thickBot="1" x14ac:dyDescent="0.3">
      <c r="B619" s="8" t="s">
        <v>399</v>
      </c>
      <c r="C619" s="11" t="s">
        <v>400</v>
      </c>
      <c r="D619" s="11" t="s">
        <v>401</v>
      </c>
      <c r="E619" s="1" t="s">
        <v>401</v>
      </c>
      <c r="F619" s="5" t="s">
        <v>401</v>
      </c>
      <c r="I619" s="1">
        <v>1977</v>
      </c>
      <c r="J619" s="1" t="s">
        <v>48</v>
      </c>
      <c r="K619" s="1" t="s">
        <v>115</v>
      </c>
      <c r="L619" s="1" t="s">
        <v>402</v>
      </c>
      <c r="M619" s="1" t="s">
        <v>410</v>
      </c>
      <c r="N619" s="1" t="s">
        <v>94</v>
      </c>
      <c r="O619" s="1" t="s">
        <v>403</v>
      </c>
      <c r="P619" s="1">
        <v>30</v>
      </c>
      <c r="Q619" s="1" t="s">
        <v>411</v>
      </c>
      <c r="S619" s="1" t="s">
        <v>404</v>
      </c>
      <c r="T619" s="1" t="s">
        <v>88</v>
      </c>
      <c r="V619" s="1" t="s">
        <v>405</v>
      </c>
      <c r="AC619" s="2">
        <v>702</v>
      </c>
      <c r="AD619" s="2"/>
      <c r="AE619" s="2">
        <v>32.4</v>
      </c>
      <c r="AF619" s="2">
        <f>Table1[[#This Row],[SE]]*SQRT(Table1[[#This Row],[N]])</f>
        <v>129.6</v>
      </c>
      <c r="AG619" s="2">
        <v>16</v>
      </c>
      <c r="AH619" s="2">
        <f>Table1[[#This Row],[SD]]/Table1[[#This Row],[mean]]</f>
        <v>0.1846153846153846</v>
      </c>
      <c r="AI619" s="2"/>
      <c r="AJ619" s="2"/>
      <c r="AK619" s="2"/>
      <c r="AL619" s="2"/>
      <c r="AN619" s="6"/>
      <c r="AO619" s="6"/>
    </row>
    <row r="620" spans="2:41" ht="60.75" thickBot="1" x14ac:dyDescent="0.3">
      <c r="B620" s="8" t="s">
        <v>399</v>
      </c>
      <c r="C620" s="11" t="s">
        <v>400</v>
      </c>
      <c r="D620" s="11" t="s">
        <v>401</v>
      </c>
      <c r="E620" s="1" t="s">
        <v>401</v>
      </c>
      <c r="F620" s="5" t="s">
        <v>401</v>
      </c>
      <c r="I620" s="1">
        <v>1977</v>
      </c>
      <c r="J620" s="1" t="s">
        <v>48</v>
      </c>
      <c r="K620" s="1" t="s">
        <v>115</v>
      </c>
      <c r="L620" s="1" t="s">
        <v>402</v>
      </c>
      <c r="M620" s="1" t="s">
        <v>412</v>
      </c>
      <c r="N620" s="1" t="s">
        <v>94</v>
      </c>
      <c r="O620" s="1" t="s">
        <v>403</v>
      </c>
      <c r="P620" s="1">
        <v>30</v>
      </c>
      <c r="Q620" s="1" t="s">
        <v>413</v>
      </c>
      <c r="S620" s="1" t="s">
        <v>404</v>
      </c>
      <c r="T620" s="1" t="s">
        <v>88</v>
      </c>
      <c r="V620" s="1" t="s">
        <v>405</v>
      </c>
      <c r="AC620" s="2">
        <v>666</v>
      </c>
      <c r="AD620" s="2"/>
      <c r="AE620" s="2">
        <v>25.2</v>
      </c>
      <c r="AF620" s="2">
        <f>Table1[[#This Row],[SE]]*SQRT(Table1[[#This Row],[N]])</f>
        <v>100.8</v>
      </c>
      <c r="AG620" s="2">
        <v>16</v>
      </c>
      <c r="AH620" s="2">
        <f>Table1[[#This Row],[SD]]/Table1[[#This Row],[mean]]</f>
        <v>0.15135135135135136</v>
      </c>
      <c r="AI620" s="2"/>
      <c r="AJ620" s="2"/>
      <c r="AK620" s="2"/>
      <c r="AL620" s="2"/>
      <c r="AN620" s="6"/>
      <c r="AO620" s="6"/>
    </row>
    <row r="621" spans="2:41" ht="60.75" thickBot="1" x14ac:dyDescent="0.3">
      <c r="B621" s="8" t="s">
        <v>399</v>
      </c>
      <c r="C621" s="11" t="s">
        <v>400</v>
      </c>
      <c r="D621" s="11" t="s">
        <v>401</v>
      </c>
      <c r="E621" s="1" t="s">
        <v>401</v>
      </c>
      <c r="F621" s="5" t="s">
        <v>401</v>
      </c>
      <c r="I621" s="1">
        <v>1977</v>
      </c>
      <c r="J621" s="1" t="s">
        <v>48</v>
      </c>
      <c r="K621" s="1" t="s">
        <v>115</v>
      </c>
      <c r="L621" s="1" t="s">
        <v>402</v>
      </c>
      <c r="M621" s="1" t="s">
        <v>414</v>
      </c>
      <c r="N621" s="1" t="s">
        <v>94</v>
      </c>
      <c r="O621" s="1" t="s">
        <v>403</v>
      </c>
      <c r="P621" s="1">
        <v>30</v>
      </c>
      <c r="Q621" s="1" t="s">
        <v>415</v>
      </c>
      <c r="S621" s="1" t="s">
        <v>404</v>
      </c>
      <c r="T621" s="1" t="s">
        <v>88</v>
      </c>
      <c r="V621" s="1" t="s">
        <v>405</v>
      </c>
      <c r="AC621" s="2">
        <v>390</v>
      </c>
      <c r="AD621" s="2"/>
      <c r="AE621" s="2">
        <v>56.7</v>
      </c>
      <c r="AF621" s="2">
        <f>Table1[[#This Row],[SE]]*SQRT(Table1[[#This Row],[N]])</f>
        <v>226.8</v>
      </c>
      <c r="AG621" s="2">
        <v>16</v>
      </c>
      <c r="AH621" s="2">
        <f>Table1[[#This Row],[SD]]/Table1[[#This Row],[mean]]</f>
        <v>0.58153846153846156</v>
      </c>
      <c r="AI621" s="2"/>
      <c r="AJ621" s="2"/>
      <c r="AK621" s="2"/>
      <c r="AL621" s="2"/>
      <c r="AN621" s="6"/>
      <c r="AO621" s="6"/>
    </row>
    <row r="622" spans="2:41" ht="30.75" thickBot="1" x14ac:dyDescent="0.3">
      <c r="B622" s="8" t="s">
        <v>416</v>
      </c>
      <c r="C622" s="1" t="s">
        <v>417</v>
      </c>
      <c r="D622" s="1" t="s">
        <v>418</v>
      </c>
      <c r="E622" s="1" t="s">
        <v>419</v>
      </c>
      <c r="F622" s="14" t="s">
        <v>420</v>
      </c>
      <c r="I622" s="1">
        <v>2019</v>
      </c>
      <c r="J622" s="1" t="s">
        <v>48</v>
      </c>
      <c r="L622" s="1" t="s">
        <v>421</v>
      </c>
      <c r="M622" s="1" t="s">
        <v>87</v>
      </c>
      <c r="N622" s="1" t="s">
        <v>94</v>
      </c>
      <c r="O622" s="1" t="s">
        <v>422</v>
      </c>
      <c r="P622" s="1">
        <v>510</v>
      </c>
      <c r="Q622" s="1" t="s">
        <v>53</v>
      </c>
      <c r="S622" s="1" t="s">
        <v>423</v>
      </c>
      <c r="T622" s="1" t="s">
        <v>88</v>
      </c>
      <c r="V622" s="1" t="s">
        <v>424</v>
      </c>
      <c r="Y622" s="1" t="s">
        <v>111</v>
      </c>
      <c r="Z622" s="1" t="s">
        <v>55</v>
      </c>
      <c r="AA622" s="1" t="s">
        <v>55</v>
      </c>
      <c r="AC622" s="12">
        <v>954</v>
      </c>
      <c r="AD622" s="10"/>
      <c r="AE622" s="12">
        <v>18</v>
      </c>
      <c r="AF622" s="12">
        <f>Table1[[#This Row],[SE]]*SQRT(Table1[[#This Row],[N]])</f>
        <v>96.932966528421062</v>
      </c>
      <c r="AG622" s="2">
        <v>29</v>
      </c>
      <c r="AH622" s="2">
        <f>Table1[[#This Row],[SD]]/Table1[[#This Row],[mean]]</f>
        <v>0.1016068831534812</v>
      </c>
      <c r="AI622" s="2"/>
      <c r="AJ622" s="2"/>
      <c r="AK622" s="2"/>
      <c r="AL622" s="2"/>
      <c r="AN622" s="6" t="s">
        <v>425</v>
      </c>
      <c r="AO622" s="13" t="s">
        <v>426</v>
      </c>
    </row>
    <row r="623" spans="2:41" ht="30" x14ac:dyDescent="0.25">
      <c r="B623" s="8" t="s">
        <v>416</v>
      </c>
      <c r="C623" s="11" t="s">
        <v>417</v>
      </c>
      <c r="D623" s="11" t="s">
        <v>418</v>
      </c>
      <c r="E623" s="1" t="s">
        <v>419</v>
      </c>
      <c r="F623" s="14" t="s">
        <v>420</v>
      </c>
      <c r="I623" s="1">
        <v>2019</v>
      </c>
      <c r="J623" s="1" t="s">
        <v>48</v>
      </c>
      <c r="L623" s="1" t="s">
        <v>421</v>
      </c>
      <c r="M623" s="1" t="s">
        <v>87</v>
      </c>
      <c r="N623" s="1" t="s">
        <v>51</v>
      </c>
      <c r="O623" s="1" t="s">
        <v>422</v>
      </c>
      <c r="P623" s="1">
        <v>510</v>
      </c>
      <c r="Q623" s="1" t="s">
        <v>53</v>
      </c>
      <c r="S623" s="1" t="s">
        <v>423</v>
      </c>
      <c r="T623" s="1" t="s">
        <v>88</v>
      </c>
      <c r="V623" s="1" t="s">
        <v>424</v>
      </c>
      <c r="Y623" s="1" t="s">
        <v>111</v>
      </c>
      <c r="Z623" s="1" t="s">
        <v>55</v>
      </c>
      <c r="AA623" s="1" t="s">
        <v>55</v>
      </c>
      <c r="AC623" s="2">
        <v>843</v>
      </c>
      <c r="AD623" s="2"/>
      <c r="AE623" s="2">
        <v>21</v>
      </c>
      <c r="AF623" s="2">
        <f>Table1[[#This Row],[SE]]*SQRT(Table1[[#This Row],[N]])</f>
        <v>109.11920087683927</v>
      </c>
      <c r="AG623" s="2">
        <v>27</v>
      </c>
      <c r="AH623" s="2">
        <f>Table1[[#This Row],[SD]]/Table1[[#This Row],[mean]]</f>
        <v>0.12944151942685561</v>
      </c>
      <c r="AI623" s="2"/>
      <c r="AJ623" s="2"/>
      <c r="AK623" s="2"/>
      <c r="AL623" s="2"/>
      <c r="AN623" s="6" t="s">
        <v>425</v>
      </c>
      <c r="AO623" s="13" t="s">
        <v>426</v>
      </c>
    </row>
    <row r="624" spans="2:41" ht="45" x14ac:dyDescent="0.25">
      <c r="B624" s="8" t="s">
        <v>427</v>
      </c>
      <c r="C624" s="1" t="s">
        <v>400</v>
      </c>
      <c r="D624" s="1" t="s">
        <v>428</v>
      </c>
      <c r="E624" s="1" t="s">
        <v>429</v>
      </c>
      <c r="F624" s="14" t="s">
        <v>430</v>
      </c>
      <c r="I624" s="1">
        <v>2013</v>
      </c>
      <c r="J624" s="1" t="s">
        <v>48</v>
      </c>
      <c r="K624" s="1" t="s">
        <v>115</v>
      </c>
      <c r="L624" s="1" t="s">
        <v>431</v>
      </c>
      <c r="M624" s="1" t="s">
        <v>87</v>
      </c>
      <c r="N624" s="1" t="s">
        <v>51</v>
      </c>
      <c r="O624" s="1" t="s">
        <v>432</v>
      </c>
      <c r="P624" s="1">
        <v>180</v>
      </c>
      <c r="Q624" s="1" t="s">
        <v>53</v>
      </c>
      <c r="S624" s="1" t="s">
        <v>433</v>
      </c>
      <c r="Z624" s="1" t="s">
        <v>111</v>
      </c>
      <c r="AC624" s="2">
        <v>757</v>
      </c>
      <c r="AD624" s="2">
        <v>785</v>
      </c>
      <c r="AE624" s="2"/>
      <c r="AF624" s="2"/>
      <c r="AG624" s="2">
        <v>50</v>
      </c>
      <c r="AH624" s="2"/>
      <c r="AI624" s="2"/>
      <c r="AJ624" s="2"/>
      <c r="AK624" s="2"/>
      <c r="AL624" s="2">
        <v>898</v>
      </c>
      <c r="AM624" s="4" t="s">
        <v>434</v>
      </c>
    </row>
    <row r="625" spans="2:40" ht="45" x14ac:dyDescent="0.25">
      <c r="B625" s="8" t="s">
        <v>427</v>
      </c>
      <c r="C625" s="1" t="s">
        <v>400</v>
      </c>
      <c r="D625" s="1" t="s">
        <v>428</v>
      </c>
      <c r="E625" s="1" t="s">
        <v>429</v>
      </c>
      <c r="F625" s="14" t="s">
        <v>430</v>
      </c>
      <c r="I625" s="1">
        <v>2013</v>
      </c>
      <c r="J625" s="1" t="s">
        <v>48</v>
      </c>
      <c r="K625" s="1" t="s">
        <v>115</v>
      </c>
      <c r="L625" s="1" t="s">
        <v>431</v>
      </c>
      <c r="M625" s="1" t="s">
        <v>87</v>
      </c>
      <c r="N625" s="1" t="s">
        <v>51</v>
      </c>
      <c r="O625" s="1" t="s">
        <v>432</v>
      </c>
      <c r="P625" s="1">
        <v>180</v>
      </c>
      <c r="Q625" s="1" t="s">
        <v>435</v>
      </c>
      <c r="S625" s="1" t="s">
        <v>433</v>
      </c>
      <c r="Z625" s="1" t="s">
        <v>111</v>
      </c>
      <c r="AC625" s="2">
        <v>1041.5999999999999</v>
      </c>
      <c r="AD625" s="2">
        <v>1096</v>
      </c>
      <c r="AE625" s="2"/>
      <c r="AF625" s="2"/>
      <c r="AG625" s="2">
        <v>50</v>
      </c>
      <c r="AH625" s="2"/>
      <c r="AI625" s="2"/>
      <c r="AJ625" s="2"/>
      <c r="AK625" s="2"/>
      <c r="AL625" s="2">
        <v>1261</v>
      </c>
      <c r="AM625" s="4" t="s">
        <v>434</v>
      </c>
    </row>
    <row r="626" spans="2:40" ht="45" x14ac:dyDescent="0.25">
      <c r="B626" s="8" t="s">
        <v>427</v>
      </c>
      <c r="C626" s="1" t="s">
        <v>400</v>
      </c>
      <c r="D626" s="1" t="s">
        <v>428</v>
      </c>
      <c r="E626" s="1" t="s">
        <v>429</v>
      </c>
      <c r="F626" s="14" t="s">
        <v>430</v>
      </c>
      <c r="I626" s="1">
        <v>2013</v>
      </c>
      <c r="J626" s="1" t="s">
        <v>48</v>
      </c>
      <c r="K626" s="1" t="s">
        <v>115</v>
      </c>
      <c r="L626" s="1" t="s">
        <v>431</v>
      </c>
      <c r="M626" s="1" t="s">
        <v>87</v>
      </c>
      <c r="N626" s="1" t="s">
        <v>51</v>
      </c>
      <c r="O626" s="1" t="s">
        <v>432</v>
      </c>
      <c r="P626" s="1">
        <v>180</v>
      </c>
      <c r="Q626" s="1" t="s">
        <v>436</v>
      </c>
      <c r="S626" s="1" t="s">
        <v>433</v>
      </c>
      <c r="Z626" s="1" t="s">
        <v>111</v>
      </c>
      <c r="AC626" s="2">
        <v>724.1</v>
      </c>
      <c r="AD626" s="2">
        <v>754</v>
      </c>
      <c r="AE626" s="2"/>
      <c r="AF626" s="2"/>
      <c r="AG626" s="2">
        <v>50</v>
      </c>
      <c r="AH626" s="2"/>
      <c r="AI626" s="2"/>
      <c r="AJ626" s="2"/>
      <c r="AK626" s="2"/>
      <c r="AL626" s="2">
        <v>1017</v>
      </c>
      <c r="AM626" s="4" t="s">
        <v>434</v>
      </c>
    </row>
    <row r="627" spans="2:40" ht="45" x14ac:dyDescent="0.25">
      <c r="B627" s="8" t="s">
        <v>427</v>
      </c>
      <c r="C627" s="1" t="s">
        <v>400</v>
      </c>
      <c r="D627" s="1" t="s">
        <v>428</v>
      </c>
      <c r="E627" s="1" t="s">
        <v>429</v>
      </c>
      <c r="F627" s="14" t="s">
        <v>430</v>
      </c>
      <c r="I627" s="1">
        <v>2013</v>
      </c>
      <c r="J627" s="1" t="s">
        <v>48</v>
      </c>
      <c r="K627" s="1" t="s">
        <v>115</v>
      </c>
      <c r="L627" s="1" t="s">
        <v>431</v>
      </c>
      <c r="M627" s="1" t="s">
        <v>87</v>
      </c>
      <c r="N627" s="1" t="s">
        <v>94</v>
      </c>
      <c r="O627" s="1" t="s">
        <v>432</v>
      </c>
      <c r="P627" s="1">
        <v>180</v>
      </c>
      <c r="Q627" s="1" t="s">
        <v>53</v>
      </c>
      <c r="S627" s="1" t="s">
        <v>433</v>
      </c>
      <c r="Z627" s="1" t="s">
        <v>111</v>
      </c>
      <c r="AC627" s="2">
        <v>762.2</v>
      </c>
      <c r="AD627" s="2">
        <v>807</v>
      </c>
      <c r="AE627" s="2"/>
      <c r="AF627" s="2"/>
      <c r="AG627" s="2">
        <v>50</v>
      </c>
      <c r="AH627" s="2"/>
      <c r="AI627" s="2"/>
      <c r="AJ627" s="2"/>
      <c r="AK627" s="2"/>
      <c r="AL627" s="2">
        <v>897</v>
      </c>
      <c r="AM627" s="4" t="s">
        <v>434</v>
      </c>
    </row>
    <row r="628" spans="2:40" ht="45" x14ac:dyDescent="0.25">
      <c r="B628" s="8" t="s">
        <v>427</v>
      </c>
      <c r="C628" s="1" t="s">
        <v>400</v>
      </c>
      <c r="D628" s="1" t="s">
        <v>428</v>
      </c>
      <c r="E628" s="1" t="s">
        <v>429</v>
      </c>
      <c r="F628" s="14" t="s">
        <v>430</v>
      </c>
      <c r="I628" s="1">
        <v>2013</v>
      </c>
      <c r="J628" s="1" t="s">
        <v>48</v>
      </c>
      <c r="K628" s="1" t="s">
        <v>115</v>
      </c>
      <c r="L628" s="1" t="s">
        <v>431</v>
      </c>
      <c r="M628" s="1" t="s">
        <v>87</v>
      </c>
      <c r="N628" s="1" t="s">
        <v>94</v>
      </c>
      <c r="O628" s="1" t="s">
        <v>432</v>
      </c>
      <c r="P628" s="1">
        <v>180</v>
      </c>
      <c r="Q628" s="1" t="s">
        <v>435</v>
      </c>
      <c r="S628" s="1" t="s">
        <v>433</v>
      </c>
      <c r="Z628" s="1" t="s">
        <v>111</v>
      </c>
      <c r="AC628" s="2">
        <v>958</v>
      </c>
      <c r="AD628" s="2">
        <v>999</v>
      </c>
      <c r="AE628" s="2"/>
      <c r="AF628" s="2"/>
      <c r="AG628" s="2">
        <v>50</v>
      </c>
      <c r="AH628" s="2"/>
      <c r="AI628" s="2"/>
      <c r="AJ628" s="2"/>
      <c r="AK628" s="2"/>
      <c r="AL628" s="2">
        <v>1098</v>
      </c>
      <c r="AM628" s="4" t="s">
        <v>434</v>
      </c>
    </row>
    <row r="629" spans="2:40" ht="45" x14ac:dyDescent="0.25">
      <c r="B629" s="8" t="s">
        <v>427</v>
      </c>
      <c r="C629" s="1" t="s">
        <v>400</v>
      </c>
      <c r="D629" s="1" t="s">
        <v>428</v>
      </c>
      <c r="E629" s="1" t="s">
        <v>429</v>
      </c>
      <c r="F629" s="14" t="s">
        <v>430</v>
      </c>
      <c r="I629" s="1">
        <v>2013</v>
      </c>
      <c r="J629" s="1" t="s">
        <v>48</v>
      </c>
      <c r="K629" s="1" t="s">
        <v>115</v>
      </c>
      <c r="L629" s="1" t="s">
        <v>431</v>
      </c>
      <c r="M629" s="1" t="s">
        <v>87</v>
      </c>
      <c r="N629" s="1" t="s">
        <v>94</v>
      </c>
      <c r="O629" s="1" t="s">
        <v>432</v>
      </c>
      <c r="P629" s="1">
        <v>180</v>
      </c>
      <c r="Q629" s="1" t="s">
        <v>436</v>
      </c>
      <c r="S629" s="1" t="s">
        <v>433</v>
      </c>
      <c r="Z629" s="1" t="s">
        <v>111</v>
      </c>
      <c r="AC629" s="2">
        <v>880.8</v>
      </c>
      <c r="AD629" s="2">
        <v>960</v>
      </c>
      <c r="AE629" s="2"/>
      <c r="AF629" s="2"/>
      <c r="AG629" s="2">
        <v>50</v>
      </c>
      <c r="AH629" s="2"/>
      <c r="AI629" s="2"/>
      <c r="AJ629" s="2"/>
      <c r="AK629" s="2"/>
      <c r="AL629" s="2">
        <v>1023</v>
      </c>
      <c r="AM629" s="4" t="s">
        <v>434</v>
      </c>
    </row>
    <row r="630" spans="2:40" ht="45" x14ac:dyDescent="0.25">
      <c r="B630" s="8" t="s">
        <v>427</v>
      </c>
      <c r="C630" s="1" t="s">
        <v>400</v>
      </c>
      <c r="D630" s="1" t="s">
        <v>428</v>
      </c>
      <c r="E630" s="1" t="s">
        <v>429</v>
      </c>
      <c r="F630" s="14" t="s">
        <v>430</v>
      </c>
      <c r="I630" s="1">
        <v>2013</v>
      </c>
      <c r="J630" s="1" t="s">
        <v>48</v>
      </c>
      <c r="K630" s="1" t="s">
        <v>115</v>
      </c>
      <c r="L630" s="1" t="s">
        <v>431</v>
      </c>
      <c r="M630" s="1" t="s">
        <v>96</v>
      </c>
      <c r="N630" s="1" t="s">
        <v>51</v>
      </c>
      <c r="O630" s="1" t="s">
        <v>432</v>
      </c>
      <c r="P630" s="1">
        <v>180</v>
      </c>
      <c r="Q630" s="1" t="s">
        <v>53</v>
      </c>
      <c r="S630" s="1" t="s">
        <v>433</v>
      </c>
      <c r="Z630" s="1" t="s">
        <v>111</v>
      </c>
      <c r="AC630" s="2">
        <v>598.5</v>
      </c>
      <c r="AD630" s="2">
        <v>602</v>
      </c>
      <c r="AE630" s="2"/>
      <c r="AF630" s="2"/>
      <c r="AG630" s="2">
        <v>63</v>
      </c>
      <c r="AH630" s="2"/>
      <c r="AI630" s="2"/>
      <c r="AJ630" s="2"/>
      <c r="AK630" s="2"/>
      <c r="AL630" s="2">
        <v>745</v>
      </c>
      <c r="AM630" s="4" t="s">
        <v>434</v>
      </c>
    </row>
    <row r="631" spans="2:40" ht="45" x14ac:dyDescent="0.25">
      <c r="B631" s="8" t="s">
        <v>427</v>
      </c>
      <c r="C631" s="1" t="s">
        <v>400</v>
      </c>
      <c r="D631" s="1" t="s">
        <v>428</v>
      </c>
      <c r="E631" s="1" t="s">
        <v>429</v>
      </c>
      <c r="F631" s="14" t="s">
        <v>430</v>
      </c>
      <c r="I631" s="1">
        <v>2013</v>
      </c>
      <c r="J631" s="1" t="s">
        <v>48</v>
      </c>
      <c r="K631" s="1" t="s">
        <v>115</v>
      </c>
      <c r="L631" s="1" t="s">
        <v>431</v>
      </c>
      <c r="M631" s="1" t="s">
        <v>96</v>
      </c>
      <c r="N631" s="1" t="s">
        <v>51</v>
      </c>
      <c r="O631" s="1" t="s">
        <v>432</v>
      </c>
      <c r="P631" s="1">
        <v>180</v>
      </c>
      <c r="Q631" s="1" t="s">
        <v>435</v>
      </c>
      <c r="S631" s="1" t="s">
        <v>433</v>
      </c>
      <c r="Z631" s="1" t="s">
        <v>111</v>
      </c>
      <c r="AC631" s="2">
        <v>756.2</v>
      </c>
      <c r="AD631" s="2">
        <v>790</v>
      </c>
      <c r="AE631" s="2"/>
      <c r="AF631" s="2"/>
      <c r="AG631" s="2">
        <v>58</v>
      </c>
      <c r="AH631" s="2"/>
      <c r="AI631" s="2"/>
      <c r="AJ631" s="2"/>
      <c r="AK631" s="2"/>
      <c r="AL631" s="2">
        <v>916</v>
      </c>
      <c r="AM631" s="4" t="s">
        <v>434</v>
      </c>
    </row>
    <row r="632" spans="2:40" ht="45" x14ac:dyDescent="0.25">
      <c r="B632" s="8" t="s">
        <v>427</v>
      </c>
      <c r="C632" s="1" t="s">
        <v>400</v>
      </c>
      <c r="D632" s="1" t="s">
        <v>428</v>
      </c>
      <c r="E632" s="1" t="s">
        <v>429</v>
      </c>
      <c r="F632" s="14" t="s">
        <v>430</v>
      </c>
      <c r="I632" s="1">
        <v>2013</v>
      </c>
      <c r="J632" s="1" t="s">
        <v>48</v>
      </c>
      <c r="K632" s="1" t="s">
        <v>115</v>
      </c>
      <c r="L632" s="1" t="s">
        <v>431</v>
      </c>
      <c r="M632" s="1" t="s">
        <v>96</v>
      </c>
      <c r="N632" s="1" t="s">
        <v>51</v>
      </c>
      <c r="O632" s="1" t="s">
        <v>432</v>
      </c>
      <c r="P632" s="1">
        <v>180</v>
      </c>
      <c r="Q632" s="1" t="s">
        <v>436</v>
      </c>
      <c r="S632" s="1" t="s">
        <v>433</v>
      </c>
      <c r="Z632" s="1" t="s">
        <v>111</v>
      </c>
      <c r="AC632" s="2">
        <v>773.4</v>
      </c>
      <c r="AD632" s="2">
        <v>758</v>
      </c>
      <c r="AE632" s="2"/>
      <c r="AF632" s="2"/>
      <c r="AG632" s="2">
        <v>61</v>
      </c>
      <c r="AH632" s="2"/>
      <c r="AI632" s="2"/>
      <c r="AJ632" s="2"/>
      <c r="AK632" s="2"/>
      <c r="AL632" s="2">
        <v>1023</v>
      </c>
      <c r="AM632" s="4" t="s">
        <v>434</v>
      </c>
    </row>
    <row r="633" spans="2:40" ht="45" x14ac:dyDescent="0.25">
      <c r="B633" s="8" t="s">
        <v>427</v>
      </c>
      <c r="C633" s="1" t="s">
        <v>400</v>
      </c>
      <c r="D633" s="1" t="s">
        <v>428</v>
      </c>
      <c r="E633" s="1" t="s">
        <v>429</v>
      </c>
      <c r="F633" s="14" t="s">
        <v>430</v>
      </c>
      <c r="I633" s="1">
        <v>2013</v>
      </c>
      <c r="J633" s="1" t="s">
        <v>48</v>
      </c>
      <c r="K633" s="1" t="s">
        <v>115</v>
      </c>
      <c r="L633" s="1" t="s">
        <v>431</v>
      </c>
      <c r="M633" s="1" t="s">
        <v>96</v>
      </c>
      <c r="N633" s="1" t="s">
        <v>94</v>
      </c>
      <c r="O633" s="1" t="s">
        <v>432</v>
      </c>
      <c r="P633" s="1">
        <v>180</v>
      </c>
      <c r="Q633" s="1" t="s">
        <v>53</v>
      </c>
      <c r="S633" s="1" t="s">
        <v>433</v>
      </c>
      <c r="Z633" s="1" t="s">
        <v>111</v>
      </c>
      <c r="AC633" s="2">
        <v>616.5</v>
      </c>
      <c r="AD633" s="2">
        <v>617</v>
      </c>
      <c r="AE633" s="2"/>
      <c r="AF633" s="2"/>
      <c r="AG633" s="2">
        <v>60</v>
      </c>
      <c r="AH633" s="2"/>
      <c r="AI633" s="2"/>
      <c r="AJ633" s="2"/>
      <c r="AK633" s="2"/>
      <c r="AL633" s="2">
        <v>781</v>
      </c>
      <c r="AM633" s="4" t="s">
        <v>434</v>
      </c>
    </row>
    <row r="634" spans="2:40" ht="45" x14ac:dyDescent="0.25">
      <c r="B634" s="8" t="s">
        <v>427</v>
      </c>
      <c r="C634" s="1" t="s">
        <v>400</v>
      </c>
      <c r="D634" s="1" t="s">
        <v>428</v>
      </c>
      <c r="E634" s="1" t="s">
        <v>429</v>
      </c>
      <c r="F634" s="14" t="s">
        <v>430</v>
      </c>
      <c r="I634" s="1">
        <v>2013</v>
      </c>
      <c r="J634" s="1" t="s">
        <v>48</v>
      </c>
      <c r="K634" s="1" t="s">
        <v>115</v>
      </c>
      <c r="L634" s="1" t="s">
        <v>431</v>
      </c>
      <c r="M634" s="1" t="s">
        <v>96</v>
      </c>
      <c r="N634" s="1" t="s">
        <v>94</v>
      </c>
      <c r="O634" s="1" t="s">
        <v>432</v>
      </c>
      <c r="P634" s="1">
        <v>180</v>
      </c>
      <c r="Q634" s="1" t="s">
        <v>435</v>
      </c>
      <c r="S634" s="1" t="s">
        <v>433</v>
      </c>
      <c r="Z634" s="1" t="s">
        <v>111</v>
      </c>
      <c r="AC634" s="2">
        <v>681.6</v>
      </c>
      <c r="AD634" s="2">
        <v>697</v>
      </c>
      <c r="AE634" s="2"/>
      <c r="AF634" s="2"/>
      <c r="AG634" s="2">
        <v>59</v>
      </c>
      <c r="AH634" s="2"/>
      <c r="AI634" s="2"/>
      <c r="AJ634" s="2"/>
      <c r="AK634" s="2"/>
      <c r="AL634" s="2">
        <v>933</v>
      </c>
      <c r="AM634" s="4" t="s">
        <v>434</v>
      </c>
    </row>
    <row r="635" spans="2:40" ht="45" x14ac:dyDescent="0.25">
      <c r="B635" s="8" t="s">
        <v>427</v>
      </c>
      <c r="C635" s="1" t="s">
        <v>400</v>
      </c>
      <c r="D635" s="1" t="s">
        <v>428</v>
      </c>
      <c r="E635" s="1" t="s">
        <v>429</v>
      </c>
      <c r="F635" s="14" t="s">
        <v>430</v>
      </c>
      <c r="I635" s="1">
        <v>2013</v>
      </c>
      <c r="J635" s="1" t="s">
        <v>48</v>
      </c>
      <c r="K635" s="1" t="s">
        <v>115</v>
      </c>
      <c r="L635" s="1" t="s">
        <v>431</v>
      </c>
      <c r="M635" s="1" t="s">
        <v>96</v>
      </c>
      <c r="N635" s="1" t="s">
        <v>94</v>
      </c>
      <c r="O635" s="1" t="s">
        <v>432</v>
      </c>
      <c r="P635" s="1">
        <v>180</v>
      </c>
      <c r="Q635" s="1" t="s">
        <v>436</v>
      </c>
      <c r="S635" s="1" t="s">
        <v>433</v>
      </c>
      <c r="Z635" s="1" t="s">
        <v>111</v>
      </c>
      <c r="AC635" s="2">
        <v>680</v>
      </c>
      <c r="AD635" s="2">
        <v>713</v>
      </c>
      <c r="AE635" s="2"/>
      <c r="AF635" s="2"/>
      <c r="AG635" s="2">
        <v>61</v>
      </c>
      <c r="AH635" s="2"/>
      <c r="AI635" s="2"/>
      <c r="AJ635" s="2"/>
      <c r="AK635" s="2"/>
      <c r="AL635" s="2">
        <v>1014</v>
      </c>
      <c r="AM635" s="4" t="s">
        <v>434</v>
      </c>
    </row>
    <row r="636" spans="2:40" ht="45" x14ac:dyDescent="0.25">
      <c r="B636" s="8" t="s">
        <v>437</v>
      </c>
      <c r="C636" s="1" t="s">
        <v>438</v>
      </c>
      <c r="D636" s="1" t="s">
        <v>439</v>
      </c>
      <c r="E636" s="1" t="s">
        <v>440</v>
      </c>
      <c r="F636" s="5" t="s">
        <v>441</v>
      </c>
      <c r="I636" s="1">
        <v>2012</v>
      </c>
      <c r="J636" s="1" t="s">
        <v>48</v>
      </c>
      <c r="K636" s="1" t="s">
        <v>49</v>
      </c>
      <c r="L636" s="1" t="s">
        <v>49</v>
      </c>
      <c r="M636" s="1" t="s">
        <v>87</v>
      </c>
      <c r="N636" s="1" t="s">
        <v>51</v>
      </c>
      <c r="O636" s="1" t="s">
        <v>52</v>
      </c>
      <c r="P636" s="1">
        <v>28</v>
      </c>
      <c r="Q636" s="1" t="s">
        <v>53</v>
      </c>
      <c r="AC636" s="2">
        <v>788.4</v>
      </c>
      <c r="AD636" s="2">
        <v>814.5</v>
      </c>
      <c r="AE636" s="2">
        <v>12.3</v>
      </c>
      <c r="AF636" s="2">
        <f>Table1[[#This Row],[SE]]*SQRT(Table1[[#This Row],[N]])</f>
        <v>61.5</v>
      </c>
      <c r="AG636" s="2">
        <v>25</v>
      </c>
      <c r="AH636" s="2">
        <f>Table1[[#This Row],[SD]]/Table1[[#This Row],[mean]]</f>
        <v>7.8006088280060878E-2</v>
      </c>
      <c r="AI636" s="2"/>
      <c r="AJ636" s="2"/>
      <c r="AK636" s="2"/>
      <c r="AL636" s="2">
        <v>888</v>
      </c>
      <c r="AM636" s="4" t="s">
        <v>442</v>
      </c>
    </row>
    <row r="637" spans="2:40" ht="45" x14ac:dyDescent="0.25">
      <c r="B637" s="8" t="s">
        <v>437</v>
      </c>
      <c r="C637" s="1" t="s">
        <v>438</v>
      </c>
      <c r="D637" s="1" t="s">
        <v>439</v>
      </c>
      <c r="E637" s="1" t="s">
        <v>440</v>
      </c>
      <c r="F637" s="5" t="s">
        <v>441</v>
      </c>
      <c r="I637" s="1">
        <v>2013</v>
      </c>
      <c r="J637" s="1" t="s">
        <v>48</v>
      </c>
      <c r="K637" s="1" t="s">
        <v>49</v>
      </c>
      <c r="L637" s="1" t="s">
        <v>49</v>
      </c>
      <c r="M637" s="1" t="s">
        <v>87</v>
      </c>
      <c r="N637" s="1" t="s">
        <v>51</v>
      </c>
      <c r="O637" s="1" t="s">
        <v>52</v>
      </c>
      <c r="P637" s="1">
        <v>28</v>
      </c>
      <c r="Q637" s="1" t="s">
        <v>443</v>
      </c>
      <c r="AC637" s="2">
        <v>936.6</v>
      </c>
      <c r="AD637" s="2">
        <v>967.5</v>
      </c>
      <c r="AE637" s="2">
        <v>28.8</v>
      </c>
      <c r="AF637" s="2">
        <f>Table1[[#This Row],[SE]]*SQRT(Table1[[#This Row],[N]])</f>
        <v>131.9781800147282</v>
      </c>
      <c r="AG637" s="2">
        <v>21</v>
      </c>
      <c r="AH637" s="2">
        <f>Table1[[#This Row],[SD]]/Table1[[#This Row],[mean]]</f>
        <v>0.14091200086987848</v>
      </c>
      <c r="AI637" s="2"/>
      <c r="AJ637" s="2"/>
      <c r="AK637" s="2"/>
      <c r="AL637" s="2">
        <v>1150.5</v>
      </c>
      <c r="AM637" s="4" t="s">
        <v>442</v>
      </c>
    </row>
    <row r="638" spans="2:40" ht="45" x14ac:dyDescent="0.25">
      <c r="B638" s="8" t="s">
        <v>437</v>
      </c>
      <c r="C638" s="1" t="s">
        <v>438</v>
      </c>
      <c r="D638" s="1" t="s">
        <v>439</v>
      </c>
      <c r="E638" s="1" t="s">
        <v>440</v>
      </c>
      <c r="F638" s="5" t="s">
        <v>441</v>
      </c>
      <c r="I638" s="1">
        <v>2012</v>
      </c>
      <c r="J638" s="1" t="s">
        <v>48</v>
      </c>
      <c r="K638" s="1" t="s">
        <v>49</v>
      </c>
      <c r="L638" s="1" t="s">
        <v>49</v>
      </c>
      <c r="M638" s="1" t="s">
        <v>87</v>
      </c>
      <c r="N638" s="1" t="s">
        <v>94</v>
      </c>
      <c r="O638" s="1" t="s">
        <v>52</v>
      </c>
      <c r="P638" s="1">
        <v>28</v>
      </c>
      <c r="Q638" s="1" t="s">
        <v>53</v>
      </c>
      <c r="AC638" s="2">
        <v>772.2</v>
      </c>
      <c r="AD638" s="2">
        <v>810</v>
      </c>
      <c r="AE638" s="2">
        <v>18.600000000000001</v>
      </c>
      <c r="AF638" s="2">
        <f>Table1[[#This Row],[SE]]*SQRT(Table1[[#This Row],[N]])</f>
        <v>117.63672895826373</v>
      </c>
      <c r="AG638" s="2">
        <v>40</v>
      </c>
      <c r="AH638" s="2">
        <f>Table1[[#This Row],[SD]]/Table1[[#This Row],[mean]]</f>
        <v>0.15233971634066787</v>
      </c>
      <c r="AI638" s="2"/>
      <c r="AJ638" s="2"/>
      <c r="AK638" s="2"/>
      <c r="AL638" s="2">
        <v>936</v>
      </c>
      <c r="AM638" s="4" t="s">
        <v>442</v>
      </c>
    </row>
    <row r="639" spans="2:40" ht="45" x14ac:dyDescent="0.25">
      <c r="B639" s="8" t="s">
        <v>437</v>
      </c>
      <c r="C639" s="1" t="s">
        <v>438</v>
      </c>
      <c r="D639" s="1" t="s">
        <v>439</v>
      </c>
      <c r="E639" s="1" t="s">
        <v>440</v>
      </c>
      <c r="F639" s="5" t="s">
        <v>441</v>
      </c>
      <c r="I639" s="1">
        <v>2013</v>
      </c>
      <c r="J639" s="1" t="s">
        <v>48</v>
      </c>
      <c r="K639" s="1" t="s">
        <v>49</v>
      </c>
      <c r="L639" s="1" t="s">
        <v>49</v>
      </c>
      <c r="M639" s="1" t="s">
        <v>87</v>
      </c>
      <c r="N639" s="1" t="s">
        <v>94</v>
      </c>
      <c r="O639" s="1" t="s">
        <v>52</v>
      </c>
      <c r="P639" s="1">
        <v>28</v>
      </c>
      <c r="Q639" s="1" t="s">
        <v>443</v>
      </c>
      <c r="AC639" s="2">
        <v>921.6</v>
      </c>
      <c r="AD639" s="2">
        <v>1101.9000000000001</v>
      </c>
      <c r="AE639" s="2">
        <v>35.4</v>
      </c>
      <c r="AF639" s="2">
        <f>Table1[[#This Row],[SE]]*SQRT(Table1[[#This Row],[N]])</f>
        <v>206.41569707752365</v>
      </c>
      <c r="AG639" s="2">
        <v>34</v>
      </c>
      <c r="AH639" s="2">
        <f>Table1[[#This Row],[SD]]/Table1[[#This Row],[mean]]</f>
        <v>0.2239753657525213</v>
      </c>
      <c r="AI639" s="2"/>
      <c r="AJ639" s="2"/>
      <c r="AK639" s="2"/>
      <c r="AL639" s="2">
        <v>1045.8</v>
      </c>
      <c r="AM639" s="4" t="s">
        <v>442</v>
      </c>
    </row>
    <row r="640" spans="2:40" ht="45" x14ac:dyDescent="0.25">
      <c r="B640" s="8" t="s">
        <v>444</v>
      </c>
      <c r="C640" s="1" t="s">
        <v>445</v>
      </c>
      <c r="D640" s="1" t="s">
        <v>446</v>
      </c>
      <c r="E640" s="1" t="s">
        <v>447</v>
      </c>
      <c r="F640" s="5" t="s">
        <v>448</v>
      </c>
      <c r="I640" s="1">
        <v>2012</v>
      </c>
      <c r="J640" s="1" t="s">
        <v>48</v>
      </c>
      <c r="K640" s="1" t="s">
        <v>449</v>
      </c>
      <c r="L640" s="1" t="s">
        <v>49</v>
      </c>
      <c r="M640" s="1" t="s">
        <v>87</v>
      </c>
      <c r="N640" s="1" t="s">
        <v>51</v>
      </c>
      <c r="O640" s="1" t="s">
        <v>52</v>
      </c>
      <c r="P640" s="1">
        <v>28</v>
      </c>
      <c r="Q640" s="1" t="s">
        <v>53</v>
      </c>
      <c r="S640" s="1" t="s">
        <v>450</v>
      </c>
      <c r="T640" s="1" t="s">
        <v>88</v>
      </c>
      <c r="Y640" s="1" t="s">
        <v>111</v>
      </c>
      <c r="AC640" s="2">
        <v>749</v>
      </c>
      <c r="AD640" s="2">
        <v>746</v>
      </c>
      <c r="AE640" s="2">
        <v>32</v>
      </c>
      <c r="AF640" s="2">
        <f>Table1[[#This Row],[SE]]*SQRT(Table1[[#This Row],[N]])</f>
        <v>175.27121840165316</v>
      </c>
      <c r="AG640" s="2">
        <v>30</v>
      </c>
      <c r="AH640" s="2">
        <f>Table1[[#This Row],[SD]]/Table1[[#This Row],[mean]]</f>
        <v>0.23400696715841543</v>
      </c>
      <c r="AI640" s="2"/>
      <c r="AJ640" s="2"/>
      <c r="AK640" s="2">
        <v>480</v>
      </c>
      <c r="AL640" s="2">
        <v>1030</v>
      </c>
      <c r="AN640" s="4" t="s">
        <v>451</v>
      </c>
    </row>
    <row r="641" spans="2:41" ht="45" x14ac:dyDescent="0.25">
      <c r="B641" s="8" t="s">
        <v>444</v>
      </c>
      <c r="C641" s="1" t="s">
        <v>445</v>
      </c>
      <c r="D641" s="1" t="s">
        <v>446</v>
      </c>
      <c r="E641" s="1" t="s">
        <v>447</v>
      </c>
      <c r="F641" s="5" t="s">
        <v>452</v>
      </c>
      <c r="I641" s="1">
        <v>2013</v>
      </c>
      <c r="J641" s="1" t="s">
        <v>48</v>
      </c>
      <c r="K641" s="1" t="s">
        <v>453</v>
      </c>
      <c r="L641" s="1" t="s">
        <v>49</v>
      </c>
      <c r="M641" s="1" t="s">
        <v>87</v>
      </c>
      <c r="N641" s="1" t="s">
        <v>51</v>
      </c>
      <c r="O641" s="1" t="s">
        <v>52</v>
      </c>
      <c r="P641" s="1">
        <v>28</v>
      </c>
      <c r="Q641" s="1" t="s">
        <v>454</v>
      </c>
      <c r="S641" s="1" t="s">
        <v>455</v>
      </c>
      <c r="T641" s="1" t="s">
        <v>88</v>
      </c>
      <c r="Y641" s="1" t="s">
        <v>111</v>
      </c>
      <c r="AC641" s="2">
        <v>920</v>
      </c>
      <c r="AD641" s="2">
        <v>942</v>
      </c>
      <c r="AE641" s="2">
        <v>33</v>
      </c>
      <c r="AF641" s="2">
        <f>Table1[[#This Row],[SE]]*SQRT(Table1[[#This Row],[N]])</f>
        <v>180.74844397670481</v>
      </c>
      <c r="AG641" s="2">
        <v>30</v>
      </c>
      <c r="AH641" s="2">
        <f>Table1[[#This Row],[SD]]/Table1[[#This Row],[mean]]</f>
        <v>0.19646569997467914</v>
      </c>
      <c r="AI641" s="2"/>
      <c r="AJ641" s="2"/>
      <c r="AK641" s="2">
        <v>602</v>
      </c>
      <c r="AL641" s="2">
        <v>1114</v>
      </c>
      <c r="AN641" s="4" t="s">
        <v>451</v>
      </c>
    </row>
    <row r="642" spans="2:41" ht="90" x14ac:dyDescent="0.25">
      <c r="B642" s="8" t="s">
        <v>456</v>
      </c>
      <c r="C642" s="1" t="s">
        <v>457</v>
      </c>
      <c r="D642" s="1" t="s">
        <v>458</v>
      </c>
      <c r="E642" s="1" t="s">
        <v>459</v>
      </c>
      <c r="F642" s="5" t="s">
        <v>460</v>
      </c>
      <c r="G642" s="1">
        <v>2002</v>
      </c>
      <c r="I642" s="1">
        <v>2005</v>
      </c>
      <c r="J642" s="1" t="s">
        <v>48</v>
      </c>
      <c r="L642" s="1" t="s">
        <v>461</v>
      </c>
      <c r="M642" s="1" t="s">
        <v>87</v>
      </c>
      <c r="N642" s="1" t="s">
        <v>51</v>
      </c>
      <c r="O642" s="1" t="s">
        <v>52</v>
      </c>
      <c r="P642" s="1">
        <v>28</v>
      </c>
      <c r="Q642" s="1" t="s">
        <v>53</v>
      </c>
      <c r="S642" s="1" t="s">
        <v>462</v>
      </c>
      <c r="T642" s="1" t="s">
        <v>88</v>
      </c>
      <c r="V642" s="1" t="s">
        <v>463</v>
      </c>
      <c r="Y642" s="1" t="s">
        <v>111</v>
      </c>
      <c r="Z642" s="1" t="s">
        <v>111</v>
      </c>
      <c r="AA642" s="1" t="s">
        <v>55</v>
      </c>
      <c r="AB642" s="3" t="s">
        <v>464</v>
      </c>
      <c r="AC642" s="2">
        <v>754</v>
      </c>
      <c r="AD642" s="2">
        <v>793</v>
      </c>
      <c r="AE642" s="2">
        <v>19.619928999999999</v>
      </c>
      <c r="AF642" s="2">
        <f>Table1[[#This Row],[SE]]*SQRT(Table1[[#This Row],[N]])</f>
        <v>150.70353421183398</v>
      </c>
      <c r="AG642" s="2">
        <v>59</v>
      </c>
      <c r="AH642" s="2">
        <f>Table1[[#This Row],[SD]]/Table1[[#This Row],[mean]]</f>
        <v>0.19987206128890447</v>
      </c>
      <c r="AI642" s="2"/>
      <c r="AJ642" s="2"/>
      <c r="AK642" s="2"/>
      <c r="AL642" s="2"/>
    </row>
    <row r="643" spans="2:41" ht="90" x14ac:dyDescent="0.25">
      <c r="B643" s="8" t="s">
        <v>456</v>
      </c>
      <c r="C643" s="1" t="s">
        <v>457</v>
      </c>
      <c r="D643" s="1" t="s">
        <v>458</v>
      </c>
      <c r="E643" s="1" t="s">
        <v>459</v>
      </c>
      <c r="F643" s="5" t="s">
        <v>460</v>
      </c>
      <c r="G643" s="1">
        <v>2002</v>
      </c>
      <c r="I643" s="1">
        <v>2005</v>
      </c>
      <c r="J643" s="1" t="s">
        <v>48</v>
      </c>
      <c r="L643" s="1" t="s">
        <v>461</v>
      </c>
      <c r="M643" s="1" t="s">
        <v>87</v>
      </c>
      <c r="N643" s="1" t="s">
        <v>94</v>
      </c>
      <c r="O643" s="1" t="s">
        <v>52</v>
      </c>
      <c r="P643" s="1">
        <v>28</v>
      </c>
      <c r="Q643" s="1" t="s">
        <v>53</v>
      </c>
      <c r="S643" s="1" t="s">
        <v>465</v>
      </c>
      <c r="T643" s="1" t="s">
        <v>88</v>
      </c>
      <c r="V643" s="1" t="s">
        <v>463</v>
      </c>
      <c r="Y643" s="1" t="s">
        <v>111</v>
      </c>
      <c r="Z643" s="1" t="s">
        <v>111</v>
      </c>
      <c r="AA643" s="1" t="s">
        <v>55</v>
      </c>
      <c r="AB643" s="3" t="s">
        <v>464</v>
      </c>
      <c r="AC643" s="2">
        <v>729</v>
      </c>
      <c r="AD643" s="2">
        <v>737</v>
      </c>
      <c r="AE643" s="2">
        <v>19.901848999999999</v>
      </c>
      <c r="AF643" s="2">
        <f>Table1[[#This Row],[SE]]*SQRT(Table1[[#This Row],[N]])</f>
        <v>159.21479199999999</v>
      </c>
      <c r="AG643" s="2">
        <v>64</v>
      </c>
      <c r="AH643" s="2">
        <f>Table1[[#This Row],[SD]]/Table1[[#This Row],[mean]]</f>
        <v>0.21840163511659808</v>
      </c>
      <c r="AI643" s="2"/>
      <c r="AJ643" s="2"/>
      <c r="AK643" s="2"/>
      <c r="AL643" s="2"/>
    </row>
    <row r="644" spans="2:41" ht="105" x14ac:dyDescent="0.25">
      <c r="B644" s="8" t="s">
        <v>466</v>
      </c>
      <c r="C644" s="1" t="s">
        <v>467</v>
      </c>
      <c r="D644" s="1" t="s">
        <v>468</v>
      </c>
      <c r="E644" s="1" t="s">
        <v>469</v>
      </c>
      <c r="F644" s="5" t="s">
        <v>470</v>
      </c>
      <c r="I644" s="1">
        <v>2008</v>
      </c>
      <c r="J644" s="1" t="s">
        <v>48</v>
      </c>
      <c r="K644" s="1" t="s">
        <v>49</v>
      </c>
      <c r="L644" s="1" t="s">
        <v>471</v>
      </c>
      <c r="M644" s="1" t="s">
        <v>326</v>
      </c>
      <c r="N644" s="1" t="s">
        <v>51</v>
      </c>
      <c r="O644" s="1" t="s">
        <v>52</v>
      </c>
      <c r="P644" s="1">
        <v>28</v>
      </c>
      <c r="Q644" s="1" t="s">
        <v>53</v>
      </c>
      <c r="S644" s="1" t="s">
        <v>54</v>
      </c>
      <c r="T644" s="1" t="s">
        <v>88</v>
      </c>
      <c r="V644" s="1" t="s">
        <v>472</v>
      </c>
      <c r="W644" s="15">
        <v>0.5</v>
      </c>
      <c r="X644" s="15"/>
      <c r="Y644" s="1" t="s">
        <v>111</v>
      </c>
      <c r="Z644" s="1" t="s">
        <v>111</v>
      </c>
      <c r="AB644" s="3" t="s">
        <v>473</v>
      </c>
      <c r="AC644" s="2">
        <v>829.12</v>
      </c>
      <c r="AD644" s="2">
        <v>810</v>
      </c>
      <c r="AE644" s="2">
        <v>20.2</v>
      </c>
      <c r="AF644" s="2">
        <f>Table1[[#This Row],[SE]]*SQRT(Table1[[#This Row],[N]])</f>
        <v>122.87180311202403</v>
      </c>
      <c r="AG644" s="2">
        <v>37</v>
      </c>
      <c r="AH644" s="2">
        <f>Table1[[#This Row],[SD]]/Table1[[#This Row],[mean]]</f>
        <v>0.14819543987845429</v>
      </c>
      <c r="AI644" s="2"/>
      <c r="AJ644" s="2"/>
      <c r="AK644" s="2"/>
      <c r="AL644" s="2"/>
    </row>
    <row r="645" spans="2:41" ht="105" x14ac:dyDescent="0.25">
      <c r="B645" s="8" t="s">
        <v>466</v>
      </c>
      <c r="C645" s="1" t="s">
        <v>467</v>
      </c>
      <c r="D645" s="1" t="s">
        <v>468</v>
      </c>
      <c r="E645" s="1" t="s">
        <v>469</v>
      </c>
      <c r="F645" s="5" t="s">
        <v>470</v>
      </c>
      <c r="I645" s="1">
        <v>2009</v>
      </c>
      <c r="J645" s="1" t="s">
        <v>48</v>
      </c>
      <c r="K645" s="1" t="s">
        <v>49</v>
      </c>
      <c r="L645" s="1" t="s">
        <v>471</v>
      </c>
      <c r="M645" s="1" t="s">
        <v>326</v>
      </c>
      <c r="N645" s="1" t="s">
        <v>51</v>
      </c>
      <c r="O645" s="1" t="s">
        <v>52</v>
      </c>
      <c r="P645" s="1">
        <v>28</v>
      </c>
      <c r="Q645" s="1" t="s">
        <v>474</v>
      </c>
      <c r="S645" s="1" t="s">
        <v>54</v>
      </c>
      <c r="T645" s="1" t="s">
        <v>88</v>
      </c>
      <c r="V645" s="1" t="s">
        <v>472</v>
      </c>
      <c r="W645" s="15">
        <v>1.5</v>
      </c>
      <c r="X645" s="15"/>
      <c r="Y645" s="1" t="s">
        <v>111</v>
      </c>
      <c r="Z645" s="1" t="s">
        <v>111</v>
      </c>
      <c r="AB645" s="3" t="s">
        <v>475</v>
      </c>
      <c r="AC645" s="2">
        <v>945.53</v>
      </c>
      <c r="AD645" s="2">
        <v>979</v>
      </c>
      <c r="AE645" s="2">
        <v>27.4</v>
      </c>
      <c r="AF645" s="2">
        <f>Table1[[#This Row],[SE]]*SQRT(Table1[[#This Row],[N]])</f>
        <v>171.1129451561161</v>
      </c>
      <c r="AG645" s="2">
        <v>39</v>
      </c>
      <c r="AH645" s="2">
        <f>Table1[[#This Row],[SD]]/Table1[[#This Row],[mean]]</f>
        <v>0.18097040300795966</v>
      </c>
      <c r="AI645" s="2"/>
      <c r="AJ645" s="2"/>
      <c r="AK645" s="2"/>
      <c r="AL645" s="2"/>
      <c r="AN645" s="4"/>
    </row>
    <row r="646" spans="2:41" ht="105" x14ac:dyDescent="0.25">
      <c r="B646" s="8" t="s">
        <v>466</v>
      </c>
      <c r="C646" s="1" t="s">
        <v>467</v>
      </c>
      <c r="D646" s="1" t="s">
        <v>468</v>
      </c>
      <c r="E646" s="1" t="s">
        <v>469</v>
      </c>
      <c r="F646" s="5" t="s">
        <v>470</v>
      </c>
      <c r="I646" s="1">
        <v>2008</v>
      </c>
      <c r="J646" s="1" t="s">
        <v>48</v>
      </c>
      <c r="K646" s="1" t="s">
        <v>49</v>
      </c>
      <c r="L646" s="1" t="s">
        <v>471</v>
      </c>
      <c r="M646" s="1" t="s">
        <v>326</v>
      </c>
      <c r="N646" s="1" t="s">
        <v>94</v>
      </c>
      <c r="O646" s="1" t="s">
        <v>52</v>
      </c>
      <c r="P646" s="1">
        <v>28</v>
      </c>
      <c r="Q646" s="1" t="s">
        <v>53</v>
      </c>
      <c r="S646" s="1" t="s">
        <v>476</v>
      </c>
      <c r="T646" s="1" t="s">
        <v>88</v>
      </c>
      <c r="V646" s="1" t="s">
        <v>477</v>
      </c>
      <c r="W646" s="15">
        <v>0.5</v>
      </c>
      <c r="X646" s="15"/>
      <c r="Y646" s="1" t="s">
        <v>111</v>
      </c>
      <c r="Z646" s="1" t="s">
        <v>111</v>
      </c>
      <c r="AB646" s="3" t="s">
        <v>478</v>
      </c>
      <c r="AC646" s="2">
        <v>854.74</v>
      </c>
      <c r="AD646" s="2">
        <v>881</v>
      </c>
      <c r="AE646" s="2">
        <v>22.3</v>
      </c>
      <c r="AF646" s="2">
        <f>Table1[[#This Row],[SE]]*SQRT(Table1[[#This Row],[N]])</f>
        <v>144.5205175744953</v>
      </c>
      <c r="AG646" s="2">
        <v>42</v>
      </c>
      <c r="AH646" s="2">
        <f>Table1[[#This Row],[SD]]/Table1[[#This Row],[mean]]</f>
        <v>0.16908126164037637</v>
      </c>
      <c r="AI646" s="2"/>
      <c r="AJ646" s="2"/>
      <c r="AK646" s="2"/>
      <c r="AL646" s="2"/>
      <c r="AN646" s="4"/>
    </row>
    <row r="647" spans="2:41" ht="105" x14ac:dyDescent="0.25">
      <c r="B647" s="8" t="s">
        <v>466</v>
      </c>
      <c r="C647" s="1" t="s">
        <v>467</v>
      </c>
      <c r="D647" s="1" t="s">
        <v>468</v>
      </c>
      <c r="E647" s="1" t="s">
        <v>469</v>
      </c>
      <c r="F647" s="5" t="s">
        <v>470</v>
      </c>
      <c r="I647" s="1">
        <v>2009</v>
      </c>
      <c r="J647" s="1" t="s">
        <v>48</v>
      </c>
      <c r="K647" s="1" t="s">
        <v>49</v>
      </c>
      <c r="L647" s="1" t="s">
        <v>471</v>
      </c>
      <c r="M647" s="1" t="s">
        <v>326</v>
      </c>
      <c r="N647" s="1" t="s">
        <v>94</v>
      </c>
      <c r="O647" s="1" t="s">
        <v>52</v>
      </c>
      <c r="P647" s="1">
        <v>28</v>
      </c>
      <c r="Q647" s="1" t="s">
        <v>479</v>
      </c>
      <c r="S647" s="1" t="s">
        <v>54</v>
      </c>
      <c r="T647" s="1" t="s">
        <v>88</v>
      </c>
      <c r="V647" s="1" t="s">
        <v>477</v>
      </c>
      <c r="W647" s="15">
        <v>1.5</v>
      </c>
      <c r="X647" s="15"/>
      <c r="Y647" s="1" t="s">
        <v>111</v>
      </c>
      <c r="Z647" s="1" t="s">
        <v>111</v>
      </c>
      <c r="AB647" s="3" t="s">
        <v>478</v>
      </c>
      <c r="AC647" s="2">
        <v>953.07</v>
      </c>
      <c r="AD647" s="2">
        <v>854.74</v>
      </c>
      <c r="AE647" s="2">
        <v>22.3</v>
      </c>
      <c r="AF647" s="2">
        <f>Table1[[#This Row],[SE]]*SQRT(Table1[[#This Row],[N]])</f>
        <v>144.5205175744953</v>
      </c>
      <c r="AG647" s="2">
        <v>42</v>
      </c>
      <c r="AH647" s="2">
        <f>Table1[[#This Row],[SD]]/Table1[[#This Row],[mean]]</f>
        <v>0.15163683420367369</v>
      </c>
      <c r="AI647" s="2"/>
      <c r="AJ647" s="2"/>
      <c r="AK647" s="2"/>
      <c r="AL647" s="2"/>
    </row>
    <row r="648" spans="2:41" ht="195" x14ac:dyDescent="0.25">
      <c r="B648" s="8" t="s">
        <v>480</v>
      </c>
      <c r="C648" s="1" t="s">
        <v>400</v>
      </c>
      <c r="D648" s="1" t="s">
        <v>401</v>
      </c>
      <c r="E648" s="1" t="s">
        <v>481</v>
      </c>
      <c r="F648" s="5" t="s">
        <v>482</v>
      </c>
      <c r="I648" s="1">
        <v>1989</v>
      </c>
      <c r="J648" s="1" t="s">
        <v>48</v>
      </c>
      <c r="K648" s="1" t="s">
        <v>115</v>
      </c>
      <c r="L648" s="1" t="s">
        <v>431</v>
      </c>
      <c r="M648" s="1" t="s">
        <v>326</v>
      </c>
      <c r="N648" s="1" t="s">
        <v>94</v>
      </c>
      <c r="O648" s="1" t="s">
        <v>483</v>
      </c>
      <c r="P648" s="1">
        <v>35</v>
      </c>
      <c r="Q648" s="1" t="s">
        <v>53</v>
      </c>
      <c r="S648" s="1" t="s">
        <v>423</v>
      </c>
      <c r="T648" s="1" t="s">
        <v>88</v>
      </c>
      <c r="V648" s="1" t="s">
        <v>484</v>
      </c>
      <c r="Y648" s="1" t="s">
        <v>111</v>
      </c>
      <c r="Z648" s="1" t="s">
        <v>111</v>
      </c>
      <c r="AB648" s="3" t="s">
        <v>485</v>
      </c>
      <c r="AC648" s="2">
        <v>750</v>
      </c>
      <c r="AD648" s="2">
        <v>756</v>
      </c>
      <c r="AE648" s="2"/>
      <c r="AF648" s="2"/>
      <c r="AG648" s="2">
        <v>40</v>
      </c>
      <c r="AH648" s="2"/>
      <c r="AI648" s="2"/>
      <c r="AJ648" s="2"/>
      <c r="AK648" s="2"/>
      <c r="AL648" s="2"/>
    </row>
    <row r="649" spans="2:41" ht="60" x14ac:dyDescent="0.25">
      <c r="B649" s="8" t="s">
        <v>480</v>
      </c>
      <c r="C649" s="1" t="s">
        <v>400</v>
      </c>
      <c r="D649" s="1" t="s">
        <v>401</v>
      </c>
      <c r="E649" s="1" t="s">
        <v>481</v>
      </c>
      <c r="F649" s="5" t="s">
        <v>482</v>
      </c>
      <c r="I649" s="1">
        <v>1989</v>
      </c>
      <c r="J649" s="1" t="s">
        <v>48</v>
      </c>
      <c r="K649" s="1" t="s">
        <v>115</v>
      </c>
      <c r="L649" s="1" t="s">
        <v>431</v>
      </c>
      <c r="M649" s="1" t="s">
        <v>326</v>
      </c>
      <c r="N649" s="1" t="s">
        <v>94</v>
      </c>
      <c r="O649" s="1" t="s">
        <v>483</v>
      </c>
      <c r="P649" s="1">
        <v>35</v>
      </c>
      <c r="Q649" s="1" t="s">
        <v>486</v>
      </c>
      <c r="V649" s="1" t="s">
        <v>484</v>
      </c>
      <c r="Y649" s="1" t="s">
        <v>111</v>
      </c>
      <c r="Z649" s="1" t="s">
        <v>111</v>
      </c>
      <c r="AB649" s="3"/>
      <c r="AC649" s="2">
        <v>951</v>
      </c>
      <c r="AD649" s="2"/>
      <c r="AE649" s="2"/>
      <c r="AF649" s="2"/>
      <c r="AG649" s="2"/>
      <c r="AH649" s="2"/>
      <c r="AI649" s="2"/>
      <c r="AJ649" s="2"/>
      <c r="AK649" s="2"/>
      <c r="AL649" s="2"/>
    </row>
    <row r="650" spans="2:41" ht="60" x14ac:dyDescent="0.25">
      <c r="B650" s="8" t="s">
        <v>480</v>
      </c>
      <c r="C650" s="1" t="s">
        <v>400</v>
      </c>
      <c r="D650" s="1" t="s">
        <v>401</v>
      </c>
      <c r="E650" s="1" t="s">
        <v>481</v>
      </c>
      <c r="F650" s="5" t="s">
        <v>482</v>
      </c>
      <c r="I650" s="1">
        <v>1989</v>
      </c>
      <c r="J650" s="1" t="s">
        <v>48</v>
      </c>
      <c r="K650" s="1" t="s">
        <v>115</v>
      </c>
      <c r="L650" s="1" t="s">
        <v>431</v>
      </c>
      <c r="M650" s="1" t="s">
        <v>487</v>
      </c>
      <c r="N650" s="1" t="s">
        <v>94</v>
      </c>
      <c r="O650" s="1" t="s">
        <v>483</v>
      </c>
      <c r="P650" s="1">
        <v>35</v>
      </c>
      <c r="Q650" s="1" t="s">
        <v>53</v>
      </c>
      <c r="V650" s="1" t="s">
        <v>484</v>
      </c>
      <c r="Y650" s="1" t="s">
        <v>111</v>
      </c>
      <c r="Z650" s="1" t="s">
        <v>111</v>
      </c>
      <c r="AB650" s="3"/>
      <c r="AC650" s="2">
        <v>810</v>
      </c>
      <c r="AD650" s="2"/>
      <c r="AE650" s="2"/>
      <c r="AF650" s="2"/>
      <c r="AG650" s="2"/>
      <c r="AH650" s="2"/>
      <c r="AI650" s="2"/>
      <c r="AJ650" s="2"/>
      <c r="AK650" s="2"/>
      <c r="AL650" s="2"/>
    </row>
    <row r="651" spans="2:41" ht="60" x14ac:dyDescent="0.25">
      <c r="B651" s="8" t="s">
        <v>480</v>
      </c>
      <c r="C651" s="1" t="s">
        <v>400</v>
      </c>
      <c r="D651" s="1" t="s">
        <v>401</v>
      </c>
      <c r="E651" s="1" t="s">
        <v>481</v>
      </c>
      <c r="F651" s="5" t="s">
        <v>482</v>
      </c>
      <c r="I651" s="1">
        <v>1989</v>
      </c>
      <c r="J651" s="1" t="s">
        <v>48</v>
      </c>
      <c r="K651" s="1" t="s">
        <v>115</v>
      </c>
      <c r="L651" s="1" t="s">
        <v>431</v>
      </c>
      <c r="M651" s="1" t="s">
        <v>487</v>
      </c>
      <c r="N651" s="1" t="s">
        <v>94</v>
      </c>
      <c r="O651" s="1" t="s">
        <v>483</v>
      </c>
      <c r="P651" s="1">
        <v>35</v>
      </c>
      <c r="Q651" s="1" t="s">
        <v>486</v>
      </c>
      <c r="V651" s="1" t="s">
        <v>484</v>
      </c>
      <c r="Y651" s="1" t="s">
        <v>111</v>
      </c>
      <c r="Z651" s="1" t="s">
        <v>111</v>
      </c>
      <c r="AB651" s="3"/>
      <c r="AC651" s="2">
        <v>972</v>
      </c>
      <c r="AD651" s="2"/>
      <c r="AE651" s="2"/>
      <c r="AF651" s="2"/>
      <c r="AG651" s="2"/>
      <c r="AH651" s="2"/>
      <c r="AI651" s="2"/>
      <c r="AJ651" s="2"/>
      <c r="AK651" s="2"/>
      <c r="AL651" s="2"/>
    </row>
    <row r="652" spans="2:41" ht="195" x14ac:dyDescent="0.25">
      <c r="B652" s="8" t="s">
        <v>480</v>
      </c>
      <c r="C652" s="1" t="s">
        <v>400</v>
      </c>
      <c r="D652" s="1" t="s">
        <v>401</v>
      </c>
      <c r="E652" s="1" t="s">
        <v>481</v>
      </c>
      <c r="F652" s="5" t="s">
        <v>482</v>
      </c>
      <c r="I652" s="1">
        <v>1989</v>
      </c>
      <c r="J652" s="1" t="s">
        <v>48</v>
      </c>
      <c r="K652" s="1" t="s">
        <v>115</v>
      </c>
      <c r="L652" s="1" t="s">
        <v>431</v>
      </c>
      <c r="M652" s="1" t="s">
        <v>200</v>
      </c>
      <c r="N652" s="1" t="s">
        <v>94</v>
      </c>
      <c r="O652" s="1" t="s">
        <v>483</v>
      </c>
      <c r="P652" s="1">
        <v>35</v>
      </c>
      <c r="Q652" s="1" t="s">
        <v>53</v>
      </c>
      <c r="S652" s="1" t="s">
        <v>423</v>
      </c>
      <c r="T652" s="1" t="s">
        <v>88</v>
      </c>
      <c r="V652" s="1" t="s">
        <v>488</v>
      </c>
      <c r="Y652" s="1" t="s">
        <v>111</v>
      </c>
      <c r="Z652" s="1" t="s">
        <v>111</v>
      </c>
      <c r="AB652" s="3" t="s">
        <v>485</v>
      </c>
      <c r="AC652" s="2">
        <v>675</v>
      </c>
      <c r="AD652" s="2">
        <v>602</v>
      </c>
      <c r="AE652" s="2"/>
      <c r="AF652" s="2"/>
      <c r="AG652" s="2">
        <v>40</v>
      </c>
      <c r="AH652" s="2"/>
      <c r="AI652" s="2"/>
      <c r="AJ652" s="2"/>
      <c r="AK652" s="2"/>
      <c r="AL652" s="2"/>
    </row>
    <row r="653" spans="2:41" ht="195" x14ac:dyDescent="0.25">
      <c r="B653" s="8" t="s">
        <v>480</v>
      </c>
      <c r="C653" s="1" t="s">
        <v>400</v>
      </c>
      <c r="D653" s="1" t="s">
        <v>401</v>
      </c>
      <c r="E653" s="1" t="s">
        <v>481</v>
      </c>
      <c r="F653" s="5" t="s">
        <v>482</v>
      </c>
      <c r="I653" s="1">
        <v>1989</v>
      </c>
      <c r="J653" s="1" t="s">
        <v>48</v>
      </c>
      <c r="K653" s="1" t="s">
        <v>115</v>
      </c>
      <c r="L653" s="1" t="s">
        <v>431</v>
      </c>
      <c r="M653" s="1" t="s">
        <v>200</v>
      </c>
      <c r="N653" s="1" t="s">
        <v>94</v>
      </c>
      <c r="O653" s="1" t="s">
        <v>483</v>
      </c>
      <c r="P653" s="1">
        <v>35</v>
      </c>
      <c r="Q653" s="1" t="s">
        <v>486</v>
      </c>
      <c r="S653" s="1" t="s">
        <v>423</v>
      </c>
      <c r="T653" s="1" t="s">
        <v>88</v>
      </c>
      <c r="V653" s="1" t="s">
        <v>489</v>
      </c>
      <c r="Y653" s="1" t="s">
        <v>111</v>
      </c>
      <c r="Z653" s="1" t="s">
        <v>111</v>
      </c>
      <c r="AB653" s="3" t="s">
        <v>485</v>
      </c>
      <c r="AC653" s="2">
        <v>759</v>
      </c>
      <c r="AD653" s="2"/>
      <c r="AE653" s="2"/>
      <c r="AF653" s="2"/>
      <c r="AG653" s="2"/>
      <c r="AH653" s="2"/>
      <c r="AI653" s="2"/>
      <c r="AJ653" s="2"/>
      <c r="AK653" s="2"/>
      <c r="AL653" s="2"/>
    </row>
    <row r="654" spans="2:41" ht="30" x14ac:dyDescent="0.25">
      <c r="B654" s="8" t="s">
        <v>490</v>
      </c>
      <c r="C654" s="1" t="s">
        <v>188</v>
      </c>
      <c r="D654" s="1" t="s">
        <v>491</v>
      </c>
      <c r="I654" s="1">
        <v>1973</v>
      </c>
      <c r="J654" s="1" t="s">
        <v>48</v>
      </c>
      <c r="K654" s="1" t="s">
        <v>492</v>
      </c>
      <c r="M654" s="1" t="s">
        <v>87</v>
      </c>
      <c r="N654" s="1" t="s">
        <v>51</v>
      </c>
      <c r="O654" s="1" t="s">
        <v>493</v>
      </c>
      <c r="P654" s="1">
        <v>300</v>
      </c>
      <c r="Q654" s="1" t="s">
        <v>53</v>
      </c>
      <c r="S654" s="1" t="s">
        <v>494</v>
      </c>
      <c r="T654" s="1" t="s">
        <v>495</v>
      </c>
      <c r="U654" s="1" t="s">
        <v>496</v>
      </c>
      <c r="V654" s="1" t="s">
        <v>497</v>
      </c>
      <c r="Z654" s="1" t="s">
        <v>55</v>
      </c>
      <c r="AC654" s="2">
        <v>675</v>
      </c>
      <c r="AD654" s="2">
        <v>675</v>
      </c>
      <c r="AE654" s="2">
        <v>10.8</v>
      </c>
      <c r="AF654" s="2">
        <f>Table1[[#This Row],[SE]]*SQRT(Table1[[#This Row],[N]])</f>
        <v>133.1513424641299</v>
      </c>
      <c r="AG654" s="2">
        <v>152</v>
      </c>
      <c r="AH654" s="2">
        <f>Table1[[#This Row],[SD]]/Table1[[#This Row],[mean]]</f>
        <v>0.19726124809500725</v>
      </c>
      <c r="AI654" s="2"/>
      <c r="AJ654" s="2"/>
      <c r="AK654" s="2"/>
      <c r="AL654" s="2"/>
      <c r="AN654" s="5" t="s">
        <v>498</v>
      </c>
      <c r="AO654" s="13" t="s">
        <v>499</v>
      </c>
    </row>
    <row r="655" spans="2:41" ht="30" x14ac:dyDescent="0.25">
      <c r="B655" s="8" t="s">
        <v>490</v>
      </c>
      <c r="C655" s="1" t="s">
        <v>188</v>
      </c>
      <c r="D655" s="1" t="s">
        <v>491</v>
      </c>
      <c r="I655" s="1">
        <v>1973</v>
      </c>
      <c r="J655" s="1" t="s">
        <v>48</v>
      </c>
      <c r="K655" s="1" t="s">
        <v>492</v>
      </c>
      <c r="M655" s="1" t="s">
        <v>87</v>
      </c>
      <c r="N655" s="1" t="s">
        <v>51</v>
      </c>
      <c r="O655" s="1" t="s">
        <v>493</v>
      </c>
      <c r="P655" s="1">
        <v>300</v>
      </c>
      <c r="Q655" s="1" t="s">
        <v>500</v>
      </c>
      <c r="S655" s="1" t="s">
        <v>494</v>
      </c>
      <c r="T655" s="1" t="s">
        <v>495</v>
      </c>
      <c r="U655" s="1" t="s">
        <v>496</v>
      </c>
      <c r="V655" s="1" t="s">
        <v>497</v>
      </c>
      <c r="Z655" s="1" t="s">
        <v>55</v>
      </c>
      <c r="AC655" s="2">
        <v>697.5</v>
      </c>
      <c r="AD655" s="2">
        <v>723</v>
      </c>
      <c r="AE655" s="2">
        <v>13.8</v>
      </c>
      <c r="AF655" s="2"/>
      <c r="AG655" s="2"/>
      <c r="AH655" s="2"/>
      <c r="AI655" s="2"/>
      <c r="AJ655" s="2"/>
      <c r="AK655" s="2"/>
      <c r="AL655" s="2"/>
      <c r="AO655" s="6"/>
    </row>
    <row r="656" spans="2:41" ht="30" x14ac:dyDescent="0.25">
      <c r="B656" s="8" t="s">
        <v>490</v>
      </c>
      <c r="C656" s="1" t="s">
        <v>188</v>
      </c>
      <c r="D656" s="1" t="s">
        <v>491</v>
      </c>
      <c r="I656" s="1">
        <v>1973</v>
      </c>
      <c r="J656" s="1" t="s">
        <v>48</v>
      </c>
      <c r="K656" s="1" t="s">
        <v>492</v>
      </c>
      <c r="M656" s="1" t="s">
        <v>87</v>
      </c>
      <c r="N656" s="1" t="s">
        <v>51</v>
      </c>
      <c r="O656" s="1" t="s">
        <v>501</v>
      </c>
      <c r="P656" s="1">
        <v>330</v>
      </c>
      <c r="Q656" s="1" t="s">
        <v>502</v>
      </c>
      <c r="S656" s="1" t="s">
        <v>494</v>
      </c>
      <c r="T656" s="1" t="s">
        <v>495</v>
      </c>
      <c r="U656" s="1" t="s">
        <v>496</v>
      </c>
      <c r="V656" s="1" t="s">
        <v>497</v>
      </c>
      <c r="Z656" s="1" t="s">
        <v>55</v>
      </c>
      <c r="AC656" s="2">
        <v>610.5</v>
      </c>
      <c r="AD656" s="2">
        <v>591</v>
      </c>
      <c r="AE656" s="2">
        <v>12.3</v>
      </c>
      <c r="AF656" s="2"/>
      <c r="AG656" s="2"/>
      <c r="AH656" s="2"/>
      <c r="AI656" s="2"/>
      <c r="AJ656" s="2"/>
      <c r="AK656" s="2"/>
      <c r="AL656" s="2"/>
      <c r="AO656" s="6"/>
    </row>
    <row r="657" spans="2:41" ht="30" x14ac:dyDescent="0.25">
      <c r="B657" s="8" t="s">
        <v>490</v>
      </c>
      <c r="C657" s="1" t="s">
        <v>188</v>
      </c>
      <c r="D657" s="1" t="s">
        <v>491</v>
      </c>
      <c r="I657" s="1">
        <v>1973</v>
      </c>
      <c r="J657" s="1" t="s">
        <v>48</v>
      </c>
      <c r="K657" s="1" t="s">
        <v>492</v>
      </c>
      <c r="M657" s="1" t="s">
        <v>87</v>
      </c>
      <c r="N657" s="1" t="s">
        <v>51</v>
      </c>
      <c r="O657" s="1" t="s">
        <v>503</v>
      </c>
      <c r="P657" s="1">
        <v>360</v>
      </c>
      <c r="Q657" s="1" t="s">
        <v>504</v>
      </c>
      <c r="S657" s="1" t="s">
        <v>494</v>
      </c>
      <c r="T657" s="1" t="s">
        <v>495</v>
      </c>
      <c r="U657" s="1" t="s">
        <v>496</v>
      </c>
      <c r="V657" s="1" t="s">
        <v>497</v>
      </c>
      <c r="Z657" s="1" t="s">
        <v>55</v>
      </c>
      <c r="AC657" s="2">
        <v>675.6</v>
      </c>
      <c r="AD657" s="2">
        <v>663</v>
      </c>
      <c r="AE657" s="2">
        <v>13.8</v>
      </c>
      <c r="AF657" s="2"/>
      <c r="AG657" s="2"/>
      <c r="AH657" s="2"/>
      <c r="AI657" s="2"/>
      <c r="AJ657" s="2"/>
      <c r="AK657" s="2"/>
      <c r="AL657" s="2"/>
      <c r="AO657" s="6"/>
    </row>
    <row r="658" spans="2:41" ht="30" x14ac:dyDescent="0.25">
      <c r="B658" s="8" t="s">
        <v>490</v>
      </c>
      <c r="C658" s="1" t="s">
        <v>188</v>
      </c>
      <c r="D658" s="1" t="s">
        <v>491</v>
      </c>
      <c r="I658" s="1">
        <v>1973</v>
      </c>
      <c r="J658" s="1" t="s">
        <v>48</v>
      </c>
      <c r="K658" s="1" t="s">
        <v>492</v>
      </c>
      <c r="M658" s="1" t="s">
        <v>87</v>
      </c>
      <c r="N658" s="1" t="s">
        <v>51</v>
      </c>
      <c r="O658" s="1" t="s">
        <v>505</v>
      </c>
      <c r="P658" s="1">
        <v>390</v>
      </c>
      <c r="Q658" s="1" t="s">
        <v>506</v>
      </c>
      <c r="S658" s="1" t="s">
        <v>494</v>
      </c>
      <c r="T658" s="1" t="s">
        <v>495</v>
      </c>
      <c r="U658" s="1" t="s">
        <v>496</v>
      </c>
      <c r="V658" s="1" t="s">
        <v>497</v>
      </c>
      <c r="Z658" s="1" t="s">
        <v>55</v>
      </c>
      <c r="AC658" s="2">
        <v>690</v>
      </c>
      <c r="AD658" s="2">
        <v>693</v>
      </c>
      <c r="AE658" s="2">
        <v>13.2</v>
      </c>
      <c r="AF658" s="2"/>
      <c r="AG658" s="2"/>
      <c r="AH658" s="2"/>
      <c r="AI658" s="2"/>
      <c r="AJ658" s="2"/>
      <c r="AK658" s="2"/>
      <c r="AL658" s="2"/>
      <c r="AO658" s="6"/>
    </row>
    <row r="659" spans="2:41" ht="60" x14ac:dyDescent="0.25">
      <c r="B659" s="8" t="s">
        <v>490</v>
      </c>
      <c r="C659" s="1" t="s">
        <v>188</v>
      </c>
      <c r="D659" s="1" t="s">
        <v>491</v>
      </c>
      <c r="I659" s="1">
        <v>1973</v>
      </c>
      <c r="J659" s="1" t="s">
        <v>48</v>
      </c>
      <c r="K659" s="1" t="s">
        <v>492</v>
      </c>
      <c r="M659" s="1" t="s">
        <v>87</v>
      </c>
      <c r="N659" s="1" t="s">
        <v>51</v>
      </c>
      <c r="O659" s="1" t="s">
        <v>507</v>
      </c>
      <c r="P659" s="1">
        <v>420</v>
      </c>
      <c r="Q659" s="1" t="s">
        <v>508</v>
      </c>
      <c r="S659" s="1" t="s">
        <v>494</v>
      </c>
      <c r="T659" s="1" t="s">
        <v>495</v>
      </c>
      <c r="U659" s="1" t="s">
        <v>496</v>
      </c>
      <c r="V659" s="1" t="s">
        <v>497</v>
      </c>
      <c r="Z659" s="1" t="s">
        <v>55</v>
      </c>
      <c r="AC659" s="2">
        <v>701.1</v>
      </c>
      <c r="AD659" s="2">
        <v>696</v>
      </c>
      <c r="AE659" s="2">
        <v>11.7</v>
      </c>
      <c r="AF659" s="2"/>
      <c r="AG659" s="2"/>
      <c r="AH659" s="2"/>
      <c r="AI659" s="2"/>
      <c r="AJ659" s="2"/>
      <c r="AK659" s="2"/>
      <c r="AL659" s="2"/>
      <c r="AO659" s="6"/>
    </row>
    <row r="660" spans="2:41" ht="30" x14ac:dyDescent="0.25">
      <c r="B660" s="8" t="s">
        <v>490</v>
      </c>
      <c r="C660" s="1" t="s">
        <v>188</v>
      </c>
      <c r="D660" s="1" t="s">
        <v>491</v>
      </c>
      <c r="I660" s="1">
        <v>1973</v>
      </c>
      <c r="J660" s="1" t="s">
        <v>48</v>
      </c>
      <c r="K660" s="1" t="s">
        <v>492</v>
      </c>
      <c r="M660" s="1" t="s">
        <v>87</v>
      </c>
      <c r="N660" s="1" t="s">
        <v>51</v>
      </c>
      <c r="O660" s="1" t="s">
        <v>509</v>
      </c>
      <c r="P660" s="1" t="s">
        <v>510</v>
      </c>
      <c r="Q660" s="1" t="s">
        <v>511</v>
      </c>
      <c r="S660" s="1" t="s">
        <v>494</v>
      </c>
      <c r="T660" s="1" t="s">
        <v>495</v>
      </c>
      <c r="U660" s="1" t="s">
        <v>496</v>
      </c>
      <c r="V660" s="1" t="s">
        <v>497</v>
      </c>
      <c r="Z660" s="1" t="s">
        <v>55</v>
      </c>
      <c r="AC660" s="2">
        <v>674.4</v>
      </c>
      <c r="AD660" s="2">
        <v>678</v>
      </c>
      <c r="AE660" s="2">
        <v>17.100000000000001</v>
      </c>
      <c r="AF660" s="2"/>
      <c r="AG660" s="2"/>
      <c r="AH660" s="2"/>
      <c r="AI660" s="2"/>
      <c r="AJ660" s="2"/>
      <c r="AK660" s="2"/>
      <c r="AL660" s="2"/>
      <c r="AO660" s="6"/>
    </row>
    <row r="661" spans="2:41" ht="30" x14ac:dyDescent="0.25">
      <c r="B661" s="8" t="s">
        <v>490</v>
      </c>
      <c r="C661" s="1" t="s">
        <v>188</v>
      </c>
      <c r="D661" s="1" t="s">
        <v>491</v>
      </c>
      <c r="I661" s="1">
        <v>1973</v>
      </c>
      <c r="J661" s="1" t="s">
        <v>48</v>
      </c>
      <c r="K661" s="1" t="s">
        <v>492</v>
      </c>
      <c r="M661" s="1" t="s">
        <v>87</v>
      </c>
      <c r="N661" s="1" t="s">
        <v>51</v>
      </c>
      <c r="O661" s="1" t="s">
        <v>512</v>
      </c>
      <c r="P661" s="1" t="s">
        <v>510</v>
      </c>
      <c r="Q661" s="1" t="s">
        <v>513</v>
      </c>
      <c r="S661" s="1" t="s">
        <v>494</v>
      </c>
      <c r="T661" s="1" t="s">
        <v>495</v>
      </c>
      <c r="U661" s="1" t="s">
        <v>496</v>
      </c>
      <c r="V661" s="1" t="s">
        <v>497</v>
      </c>
      <c r="Z661" s="1" t="s">
        <v>55</v>
      </c>
      <c r="AC661" s="2">
        <v>680.4</v>
      </c>
      <c r="AD661" s="2">
        <v>699</v>
      </c>
      <c r="AE661" s="2">
        <v>13.2</v>
      </c>
      <c r="AF661" s="2"/>
      <c r="AG661" s="2"/>
      <c r="AH661" s="2"/>
      <c r="AI661" s="2"/>
      <c r="AJ661" s="2"/>
      <c r="AK661" s="2"/>
      <c r="AL661" s="2"/>
      <c r="AO661" s="6"/>
    </row>
    <row r="662" spans="2:41" ht="45" x14ac:dyDescent="0.25">
      <c r="B662" s="8" t="s">
        <v>490</v>
      </c>
      <c r="C662" s="1" t="s">
        <v>188</v>
      </c>
      <c r="D662" s="1" t="s">
        <v>491</v>
      </c>
      <c r="I662" s="1">
        <v>1973</v>
      </c>
      <c r="J662" s="1" t="s">
        <v>48</v>
      </c>
      <c r="K662" s="1" t="s">
        <v>492</v>
      </c>
      <c r="M662" s="1" t="s">
        <v>87</v>
      </c>
      <c r="N662" s="1" t="s">
        <v>51</v>
      </c>
      <c r="O662" s="1" t="s">
        <v>422</v>
      </c>
      <c r="P662" s="1" t="s">
        <v>510</v>
      </c>
      <c r="Q662" s="1" t="s">
        <v>514</v>
      </c>
      <c r="S662" s="1" t="s">
        <v>494</v>
      </c>
      <c r="T662" s="1" t="s">
        <v>495</v>
      </c>
      <c r="U662" s="1" t="s">
        <v>496</v>
      </c>
      <c r="V662" s="1" t="s">
        <v>497</v>
      </c>
      <c r="Z662" s="1" t="s">
        <v>55</v>
      </c>
      <c r="AC662" s="2">
        <v>662.4</v>
      </c>
      <c r="AD662" s="2">
        <v>681</v>
      </c>
      <c r="AE662" s="2">
        <v>21</v>
      </c>
      <c r="AF662" s="2"/>
      <c r="AG662" s="2"/>
      <c r="AH662" s="2"/>
      <c r="AI662" s="2"/>
      <c r="AJ662" s="2"/>
      <c r="AK662" s="2"/>
      <c r="AL662" s="2"/>
      <c r="AO662" s="6"/>
    </row>
    <row r="663" spans="2:41" ht="30" x14ac:dyDescent="0.25">
      <c r="B663" s="8" t="s">
        <v>490</v>
      </c>
      <c r="C663" s="1" t="s">
        <v>188</v>
      </c>
      <c r="D663" s="1" t="s">
        <v>491</v>
      </c>
      <c r="I663" s="1">
        <v>1973</v>
      </c>
      <c r="J663" s="1" t="s">
        <v>48</v>
      </c>
      <c r="K663" s="1" t="s">
        <v>492</v>
      </c>
      <c r="M663" s="1" t="s">
        <v>87</v>
      </c>
      <c r="N663" s="1" t="s">
        <v>51</v>
      </c>
      <c r="O663" s="1" t="s">
        <v>515</v>
      </c>
      <c r="P663" s="1" t="s">
        <v>510</v>
      </c>
      <c r="Q663" s="1" t="s">
        <v>516</v>
      </c>
      <c r="S663" s="1" t="s">
        <v>494</v>
      </c>
      <c r="T663" s="1" t="s">
        <v>495</v>
      </c>
      <c r="U663" s="1" t="s">
        <v>496</v>
      </c>
      <c r="V663" s="1" t="s">
        <v>497</v>
      </c>
      <c r="Z663" s="1" t="s">
        <v>55</v>
      </c>
      <c r="AC663" s="2">
        <v>621.6</v>
      </c>
      <c r="AD663" s="2">
        <v>600</v>
      </c>
      <c r="AE663" s="2">
        <v>15.6</v>
      </c>
      <c r="AF663" s="2"/>
      <c r="AG663" s="2"/>
      <c r="AH663" s="2"/>
      <c r="AI663" s="2"/>
      <c r="AJ663" s="2"/>
      <c r="AK663" s="2"/>
      <c r="AL663" s="2"/>
      <c r="AO663" s="6"/>
    </row>
    <row r="664" spans="2:41" ht="30" x14ac:dyDescent="0.25">
      <c r="B664" s="8" t="s">
        <v>490</v>
      </c>
      <c r="C664" s="1" t="s">
        <v>188</v>
      </c>
      <c r="D664" s="1" t="s">
        <v>491</v>
      </c>
      <c r="I664" s="1">
        <v>1973</v>
      </c>
      <c r="J664" s="1" t="s">
        <v>48</v>
      </c>
      <c r="K664" s="1" t="s">
        <v>492</v>
      </c>
      <c r="M664" s="1" t="s">
        <v>87</v>
      </c>
      <c r="N664" s="1" t="s">
        <v>51</v>
      </c>
      <c r="O664" s="1" t="s">
        <v>517</v>
      </c>
      <c r="P664" s="1" t="s">
        <v>510</v>
      </c>
      <c r="Q664" s="1" t="s">
        <v>516</v>
      </c>
      <c r="S664" s="1" t="s">
        <v>494</v>
      </c>
      <c r="T664" s="1" t="s">
        <v>495</v>
      </c>
      <c r="U664" s="1" t="s">
        <v>496</v>
      </c>
      <c r="V664" s="1" t="s">
        <v>497</v>
      </c>
      <c r="Z664" s="1" t="s">
        <v>55</v>
      </c>
      <c r="AC664" s="2">
        <v>675.9</v>
      </c>
      <c r="AD664" s="2">
        <v>711</v>
      </c>
      <c r="AE664" s="2">
        <v>15.3</v>
      </c>
      <c r="AF664" s="2"/>
      <c r="AG664" s="2"/>
      <c r="AH664" s="2"/>
      <c r="AI664" s="2"/>
      <c r="AJ664" s="2"/>
      <c r="AK664" s="2"/>
      <c r="AL664" s="2"/>
      <c r="AO664" s="6"/>
    </row>
    <row r="665" spans="2:41" ht="30" x14ac:dyDescent="0.25">
      <c r="B665" s="8" t="s">
        <v>518</v>
      </c>
      <c r="C665" s="1" t="s">
        <v>519</v>
      </c>
      <c r="D665" s="1" t="s">
        <v>520</v>
      </c>
      <c r="E665" s="1" t="s">
        <v>521</v>
      </c>
      <c r="F665" s="5" t="s">
        <v>522</v>
      </c>
      <c r="I665" s="1">
        <v>1986</v>
      </c>
      <c r="J665" s="1" t="s">
        <v>48</v>
      </c>
      <c r="K665" s="1" t="s">
        <v>115</v>
      </c>
      <c r="L665" s="1" t="s">
        <v>523</v>
      </c>
      <c r="M665" s="1" t="s">
        <v>87</v>
      </c>
      <c r="N665" s="1" t="s">
        <v>94</v>
      </c>
      <c r="O665" s="1" t="s">
        <v>524</v>
      </c>
      <c r="P665" s="1">
        <v>30</v>
      </c>
      <c r="Q665" s="1" t="s">
        <v>53</v>
      </c>
      <c r="S665" s="1" t="s">
        <v>54</v>
      </c>
      <c r="T665" s="1" t="s">
        <v>88</v>
      </c>
      <c r="V665" s="1" t="s">
        <v>525</v>
      </c>
      <c r="Z665" s="1" t="s">
        <v>55</v>
      </c>
      <c r="AC665" s="2">
        <v>858</v>
      </c>
      <c r="AD665" s="2">
        <v>873</v>
      </c>
      <c r="AE665" s="2">
        <v>35.329873999999997</v>
      </c>
      <c r="AF665" s="2">
        <f>Table1[[#This Row],[SE]]*SQRT(Table1[[#This Row],[N]])</f>
        <v>157.9999998010048</v>
      </c>
      <c r="AG665" s="2">
        <v>20</v>
      </c>
      <c r="AH665" s="2">
        <f>Table1[[#This Row],[SD]]/Table1[[#This Row],[mean]]</f>
        <v>0.18414918391725502</v>
      </c>
      <c r="AI665" s="2"/>
      <c r="AJ665" s="2"/>
      <c r="AK665" s="2"/>
      <c r="AL665" s="2"/>
      <c r="AN665" s="6" t="s">
        <v>526</v>
      </c>
      <c r="AO665" s="13" t="s">
        <v>527</v>
      </c>
    </row>
    <row r="666" spans="2:41" ht="45" x14ac:dyDescent="0.25">
      <c r="B666" s="8" t="s">
        <v>528</v>
      </c>
      <c r="C666" s="1" t="s">
        <v>529</v>
      </c>
      <c r="D666" s="1" t="s">
        <v>530</v>
      </c>
      <c r="E666" s="1" t="s">
        <v>531</v>
      </c>
      <c r="F666" s="5" t="s">
        <v>532</v>
      </c>
      <c r="I666" s="1">
        <v>2002</v>
      </c>
      <c r="J666" s="1" t="s">
        <v>48</v>
      </c>
      <c r="K666" s="1" t="s">
        <v>49</v>
      </c>
      <c r="L666" s="1" t="s">
        <v>533</v>
      </c>
      <c r="M666" s="1" t="s">
        <v>534</v>
      </c>
      <c r="N666" s="1" t="s">
        <v>51</v>
      </c>
      <c r="O666" s="1" t="s">
        <v>52</v>
      </c>
      <c r="P666" s="1">
        <v>28</v>
      </c>
      <c r="Q666" s="1" t="s">
        <v>53</v>
      </c>
      <c r="S666" s="1" t="s">
        <v>535</v>
      </c>
      <c r="T666" s="1" t="s">
        <v>536</v>
      </c>
      <c r="V666" s="1" t="s">
        <v>537</v>
      </c>
      <c r="W666" s="15">
        <v>0.12</v>
      </c>
      <c r="X666" s="15"/>
      <c r="Z666" s="1" t="s">
        <v>55</v>
      </c>
      <c r="AA666" s="1" t="s">
        <v>55</v>
      </c>
      <c r="AC666" s="2">
        <v>568</v>
      </c>
      <c r="AD666" s="2"/>
      <c r="AE666" s="2">
        <v>49</v>
      </c>
      <c r="AF666" s="2"/>
      <c r="AG666" s="2"/>
      <c r="AH666" s="2"/>
      <c r="AI666" s="2"/>
      <c r="AJ666" s="2"/>
      <c r="AK666" s="2"/>
      <c r="AL666" s="2"/>
      <c r="AN666" s="6" t="s">
        <v>538</v>
      </c>
      <c r="AO666" s="13" t="s">
        <v>539</v>
      </c>
    </row>
    <row r="667" spans="2:41" ht="45" x14ac:dyDescent="0.25">
      <c r="B667" s="8" t="s">
        <v>528</v>
      </c>
      <c r="C667" s="1" t="s">
        <v>529</v>
      </c>
      <c r="D667" s="1" t="s">
        <v>530</v>
      </c>
      <c r="E667" s="1" t="s">
        <v>531</v>
      </c>
      <c r="F667" s="5" t="s">
        <v>532</v>
      </c>
      <c r="I667" s="1">
        <v>2002</v>
      </c>
      <c r="J667" s="1" t="s">
        <v>48</v>
      </c>
      <c r="K667" s="1" t="s">
        <v>49</v>
      </c>
      <c r="L667" s="1" t="s">
        <v>533</v>
      </c>
      <c r="M667" s="1" t="s">
        <v>534</v>
      </c>
      <c r="N667" s="1" t="s">
        <v>94</v>
      </c>
      <c r="O667" s="1" t="s">
        <v>52</v>
      </c>
      <c r="P667" s="1">
        <v>28</v>
      </c>
      <c r="Q667" s="1" t="s">
        <v>53</v>
      </c>
      <c r="S667" s="1" t="s">
        <v>535</v>
      </c>
      <c r="T667" s="1" t="s">
        <v>536</v>
      </c>
      <c r="V667" s="1" t="s">
        <v>537</v>
      </c>
      <c r="W667" s="15">
        <v>0.12</v>
      </c>
      <c r="X667" s="15"/>
      <c r="Z667" s="1" t="s">
        <v>55</v>
      </c>
      <c r="AA667" s="1" t="s">
        <v>55</v>
      </c>
      <c r="AC667" s="2">
        <v>585</v>
      </c>
      <c r="AD667" s="2"/>
      <c r="AE667" s="2">
        <v>69</v>
      </c>
      <c r="AF667" s="2"/>
      <c r="AG667" s="2"/>
      <c r="AH667" s="2"/>
      <c r="AI667" s="2"/>
      <c r="AJ667" s="2"/>
      <c r="AK667" s="2"/>
      <c r="AL667" s="2"/>
      <c r="AN667" s="5" t="s">
        <v>540</v>
      </c>
      <c r="AO667" s="13" t="s">
        <v>539</v>
      </c>
    </row>
    <row r="668" spans="2:41" ht="45" x14ac:dyDescent="0.25">
      <c r="B668" s="8" t="s">
        <v>541</v>
      </c>
      <c r="C668" s="1" t="s">
        <v>322</v>
      </c>
      <c r="D668" s="1" t="s">
        <v>542</v>
      </c>
      <c r="E668" s="1" t="s">
        <v>542</v>
      </c>
      <c r="F668" s="1" t="s">
        <v>542</v>
      </c>
      <c r="I668" s="1">
        <v>2003</v>
      </c>
      <c r="J668" s="1" t="s">
        <v>48</v>
      </c>
      <c r="K668" s="1" t="s">
        <v>543</v>
      </c>
      <c r="L668" s="1" t="s">
        <v>382</v>
      </c>
      <c r="M668" s="1" t="s">
        <v>351</v>
      </c>
      <c r="N668" s="1" t="s">
        <v>51</v>
      </c>
      <c r="O668" s="1" t="s">
        <v>544</v>
      </c>
      <c r="P668" s="1">
        <v>42</v>
      </c>
      <c r="Q668" s="1" t="s">
        <v>53</v>
      </c>
      <c r="S668" s="1" t="s">
        <v>545</v>
      </c>
      <c r="Y668" s="1" t="s">
        <v>111</v>
      </c>
      <c r="Z668" s="1" t="s">
        <v>55</v>
      </c>
      <c r="AC668" s="2">
        <v>861.89</v>
      </c>
      <c r="AD668" s="2">
        <v>896</v>
      </c>
      <c r="AE668" s="23">
        <f>Table1[[#This Row],[SD]]/SQRT(Table1[[#This Row],[N]])</f>
        <v>16.375006846338941</v>
      </c>
      <c r="AF668" s="23">
        <f>(Table1[[#This Row],[CV]]/100)*Table1[[#This Row],[mean]]</f>
        <v>121.44030099999999</v>
      </c>
      <c r="AG668" s="2">
        <v>55</v>
      </c>
      <c r="AH668" s="2">
        <v>14.09</v>
      </c>
      <c r="AI668" s="2"/>
      <c r="AJ668" s="2"/>
      <c r="AK668" s="2"/>
      <c r="AL668" s="2">
        <v>1268</v>
      </c>
      <c r="AM668" s="1" t="s">
        <v>546</v>
      </c>
      <c r="AN668" s="6" t="s">
        <v>547</v>
      </c>
      <c r="AO668" s="5" t="s">
        <v>548</v>
      </c>
    </row>
    <row r="669" spans="2:41" ht="45" x14ac:dyDescent="0.25">
      <c r="B669" s="8" t="s">
        <v>541</v>
      </c>
      <c r="C669" s="1" t="s">
        <v>322</v>
      </c>
      <c r="D669" s="1" t="s">
        <v>542</v>
      </c>
      <c r="E669" s="1" t="s">
        <v>542</v>
      </c>
      <c r="F669" s="1" t="s">
        <v>542</v>
      </c>
      <c r="I669" s="1">
        <v>2003</v>
      </c>
      <c r="J669" s="1" t="s">
        <v>48</v>
      </c>
      <c r="K669" s="1" t="s">
        <v>543</v>
      </c>
      <c r="L669" s="1" t="s">
        <v>382</v>
      </c>
      <c r="M669" s="1" t="s">
        <v>351</v>
      </c>
      <c r="N669" s="1" t="s">
        <v>94</v>
      </c>
      <c r="O669" s="1" t="s">
        <v>544</v>
      </c>
      <c r="P669" s="1">
        <v>42</v>
      </c>
      <c r="Q669" s="1" t="s">
        <v>53</v>
      </c>
      <c r="S669" s="1" t="s">
        <v>545</v>
      </c>
      <c r="Y669" s="1" t="s">
        <v>111</v>
      </c>
      <c r="Z669" s="1" t="s">
        <v>55</v>
      </c>
      <c r="AC669" s="2">
        <v>963.93</v>
      </c>
      <c r="AD669" s="2">
        <v>972</v>
      </c>
      <c r="AE669" s="23">
        <f>Table1[[#This Row],[SD]]/SQRT(Table1[[#This Row],[N]])</f>
        <v>22.245584481952143</v>
      </c>
      <c r="AF669" s="23">
        <f>(Table1[[#This Row],[CV]]/100)*Table1[[#This Row],[mean]]</f>
        <v>166.47071099999999</v>
      </c>
      <c r="AG669" s="2">
        <v>56</v>
      </c>
      <c r="AH669" s="2">
        <v>17.27</v>
      </c>
      <c r="AI669" s="2"/>
      <c r="AJ669" s="2"/>
      <c r="AK669" s="2"/>
      <c r="AL669" s="2">
        <v>1330</v>
      </c>
      <c r="AM669" s="1" t="s">
        <v>546</v>
      </c>
      <c r="AN669" s="6" t="s">
        <v>547</v>
      </c>
      <c r="AO669" s="5" t="s">
        <v>548</v>
      </c>
    </row>
    <row r="670" spans="2:41" ht="45" x14ac:dyDescent="0.25">
      <c r="B670" s="8" t="s">
        <v>549</v>
      </c>
      <c r="C670" s="1" t="s">
        <v>322</v>
      </c>
      <c r="D670" s="1" t="s">
        <v>542</v>
      </c>
      <c r="E670" s="1" t="s">
        <v>542</v>
      </c>
      <c r="F670" s="1" t="s">
        <v>542</v>
      </c>
      <c r="I670" s="1">
        <v>2003</v>
      </c>
      <c r="J670" s="1" t="s">
        <v>48</v>
      </c>
      <c r="K670" s="1" t="s">
        <v>543</v>
      </c>
      <c r="L670" s="1" t="s">
        <v>382</v>
      </c>
      <c r="M670" s="1" t="s">
        <v>550</v>
      </c>
      <c r="N670" s="1" t="s">
        <v>51</v>
      </c>
      <c r="O670" s="1" t="s">
        <v>544</v>
      </c>
      <c r="P670" s="1">
        <v>42</v>
      </c>
      <c r="Q670" s="1" t="s">
        <v>53</v>
      </c>
      <c r="S670" s="1" t="s">
        <v>545</v>
      </c>
      <c r="Y670" s="1" t="s">
        <v>111</v>
      </c>
      <c r="Z670" s="1" t="s">
        <v>55</v>
      </c>
      <c r="AC670" s="2">
        <v>905.93</v>
      </c>
      <c r="AD670" s="2">
        <v>922.5</v>
      </c>
      <c r="AE670" s="23">
        <f>Table1[[#This Row],[SD]]/SQRT(Table1[[#This Row],[N]])</f>
        <v>15.689374502194829</v>
      </c>
      <c r="AF670" s="23">
        <f>(Table1[[#This Row],[CV]]/100)*Table1[[#This Row],[mean]]</f>
        <v>117.40852800000002</v>
      </c>
      <c r="AG670" s="2">
        <v>56</v>
      </c>
      <c r="AH670" s="2">
        <v>12.96</v>
      </c>
      <c r="AI670" s="2"/>
      <c r="AJ670" s="2"/>
      <c r="AK670" s="2"/>
      <c r="AL670" s="2">
        <v>1224</v>
      </c>
      <c r="AN670" s="6" t="s">
        <v>551</v>
      </c>
    </row>
    <row r="671" spans="2:41" ht="45" x14ac:dyDescent="0.25">
      <c r="B671" s="8" t="s">
        <v>549</v>
      </c>
      <c r="C671" s="1" t="s">
        <v>322</v>
      </c>
      <c r="D671" s="1" t="s">
        <v>542</v>
      </c>
      <c r="E671" s="1" t="s">
        <v>542</v>
      </c>
      <c r="F671" s="1" t="s">
        <v>542</v>
      </c>
      <c r="I671" s="1">
        <v>2003</v>
      </c>
      <c r="J671" s="1" t="s">
        <v>48</v>
      </c>
      <c r="K671" s="1" t="s">
        <v>543</v>
      </c>
      <c r="L671" s="1" t="s">
        <v>382</v>
      </c>
      <c r="M671" s="1" t="s">
        <v>550</v>
      </c>
      <c r="N671" s="1" t="s">
        <v>94</v>
      </c>
      <c r="O671" s="1" t="s">
        <v>544</v>
      </c>
      <c r="P671" s="1">
        <v>42</v>
      </c>
      <c r="Q671" s="1" t="s">
        <v>53</v>
      </c>
      <c r="S671" s="1" t="s">
        <v>545</v>
      </c>
      <c r="Y671" s="1" t="s">
        <v>111</v>
      </c>
      <c r="Z671" s="1" t="s">
        <v>55</v>
      </c>
      <c r="AC671" s="2">
        <v>958.55</v>
      </c>
      <c r="AD671" s="2">
        <v>979.5</v>
      </c>
      <c r="AE671" s="23">
        <f>Table1[[#This Row],[SD]]/SQRT(Table1[[#This Row],[N]])</f>
        <v>20.62275270652993</v>
      </c>
      <c r="AF671" s="23">
        <f>(Table1[[#This Row],[CV]]/100)*Table1[[#This Row],[mean]]</f>
        <v>154.32655</v>
      </c>
      <c r="AG671" s="2">
        <v>56</v>
      </c>
      <c r="AH671" s="2">
        <v>16.100000000000001</v>
      </c>
      <c r="AI671" s="2"/>
      <c r="AJ671" s="2"/>
      <c r="AK671" s="2"/>
      <c r="AL671" s="2">
        <v>1293</v>
      </c>
      <c r="AN671" s="6" t="s">
        <v>552</v>
      </c>
    </row>
    <row r="672" spans="2:41" ht="60" x14ac:dyDescent="0.25">
      <c r="B672" s="8" t="s">
        <v>553</v>
      </c>
      <c r="C672" s="1" t="s">
        <v>554</v>
      </c>
      <c r="D672" s="1" t="s">
        <v>555</v>
      </c>
      <c r="E672" s="1" t="s">
        <v>556</v>
      </c>
      <c r="F672" s="5" t="s">
        <v>557</v>
      </c>
      <c r="I672" s="1">
        <v>2017</v>
      </c>
      <c r="J672" s="1" t="s">
        <v>48</v>
      </c>
      <c r="K672" s="1" t="s">
        <v>49</v>
      </c>
      <c r="M672" s="1" t="s">
        <v>87</v>
      </c>
      <c r="N672" s="1" t="s">
        <v>94</v>
      </c>
      <c r="O672" s="1" t="s">
        <v>558</v>
      </c>
      <c r="P672" s="1">
        <v>56</v>
      </c>
      <c r="Q672" s="1" t="s">
        <v>53</v>
      </c>
      <c r="S672" s="1" t="s">
        <v>559</v>
      </c>
      <c r="T672" s="1" t="s">
        <v>88</v>
      </c>
      <c r="V672" s="1" t="s">
        <v>525</v>
      </c>
      <c r="W672" s="15">
        <v>0.55000000000000004</v>
      </c>
      <c r="X672" s="15"/>
      <c r="Y672" s="1" t="s">
        <v>111</v>
      </c>
      <c r="AC672" s="2">
        <v>806</v>
      </c>
      <c r="AD672" s="2"/>
      <c r="AE672" s="2"/>
      <c r="AF672" s="2"/>
      <c r="AG672" s="2">
        <v>43</v>
      </c>
      <c r="AH672" s="2"/>
      <c r="AI672" s="2"/>
      <c r="AJ672" s="2"/>
      <c r="AK672" s="2"/>
      <c r="AL672" s="2"/>
      <c r="AN672" s="6" t="s">
        <v>560</v>
      </c>
      <c r="AO672" s="5" t="s">
        <v>561</v>
      </c>
    </row>
    <row r="673" spans="2:40" ht="75" x14ac:dyDescent="0.25">
      <c r="B673" s="8" t="s">
        <v>562</v>
      </c>
      <c r="C673" s="1" t="s">
        <v>188</v>
      </c>
      <c r="D673" s="1" t="s">
        <v>563</v>
      </c>
      <c r="E673" s="1" t="s">
        <v>564</v>
      </c>
      <c r="F673" s="5" t="s">
        <v>565</v>
      </c>
      <c r="G673">
        <v>2004</v>
      </c>
      <c r="I673">
        <v>2004</v>
      </c>
      <c r="J673" s="1" t="s">
        <v>566</v>
      </c>
      <c r="M673" s="1" t="s">
        <v>567</v>
      </c>
      <c r="N673" t="s">
        <v>51</v>
      </c>
      <c r="O673" s="17" t="s">
        <v>568</v>
      </c>
      <c r="P673" s="1">
        <v>120</v>
      </c>
      <c r="Q673" t="s">
        <v>569</v>
      </c>
      <c r="S673" s="1" t="s">
        <v>570</v>
      </c>
      <c r="T673" s="1" t="s">
        <v>88</v>
      </c>
      <c r="U673" s="1" t="s">
        <v>571</v>
      </c>
      <c r="V673" s="1" t="s">
        <v>572</v>
      </c>
      <c r="W673" s="1" t="s">
        <v>573</v>
      </c>
      <c r="Y673" s="1" t="s">
        <v>111</v>
      </c>
      <c r="Z673" s="1" t="s">
        <v>111</v>
      </c>
      <c r="AA673" s="1" t="s">
        <v>56</v>
      </c>
      <c r="AB673" s="1" t="s">
        <v>574</v>
      </c>
      <c r="AC673">
        <v>839.16666666666697</v>
      </c>
      <c r="AD673">
        <v>875</v>
      </c>
      <c r="AE673">
        <v>26.601144014574999</v>
      </c>
      <c r="AF673">
        <v>184.29813189080301</v>
      </c>
      <c r="AG673">
        <v>48</v>
      </c>
      <c r="AH673">
        <v>0.21962041536143301</v>
      </c>
      <c r="AI673" s="2"/>
      <c r="AJ673" s="2"/>
      <c r="AK673">
        <v>328</v>
      </c>
      <c r="AL673">
        <v>1119</v>
      </c>
      <c r="AM673" s="1" t="s">
        <v>575</v>
      </c>
      <c r="AN673" s="6" t="s">
        <v>576</v>
      </c>
    </row>
    <row r="674" spans="2:40" ht="75" x14ac:dyDescent="0.25">
      <c r="B674" s="8" t="s">
        <v>562</v>
      </c>
      <c r="C674" s="1" t="s">
        <v>188</v>
      </c>
      <c r="D674" s="1" t="s">
        <v>563</v>
      </c>
      <c r="E674" s="1" t="s">
        <v>564</v>
      </c>
      <c r="F674" s="5" t="s">
        <v>565</v>
      </c>
      <c r="G674">
        <v>2004</v>
      </c>
      <c r="I674">
        <v>2004</v>
      </c>
      <c r="J674" s="1" t="s">
        <v>566</v>
      </c>
      <c r="M674" s="1" t="s">
        <v>567</v>
      </c>
      <c r="N674" t="s">
        <v>94</v>
      </c>
      <c r="O674" s="17" t="s">
        <v>568</v>
      </c>
      <c r="P674" s="1">
        <v>120</v>
      </c>
      <c r="Q674" t="s">
        <v>569</v>
      </c>
      <c r="S674" s="1" t="s">
        <v>570</v>
      </c>
      <c r="T674" s="1" t="s">
        <v>88</v>
      </c>
      <c r="U674" s="1" t="s">
        <v>571</v>
      </c>
      <c r="V674" s="1" t="s">
        <v>572</v>
      </c>
      <c r="W674" s="1" t="s">
        <v>573</v>
      </c>
      <c r="Y674" s="1" t="s">
        <v>111</v>
      </c>
      <c r="Z674" s="1" t="s">
        <v>111</v>
      </c>
      <c r="AA674" s="1" t="s">
        <v>56</v>
      </c>
      <c r="AB674" s="1" t="s">
        <v>574</v>
      </c>
      <c r="AC674">
        <v>677.77586206896501</v>
      </c>
      <c r="AD674">
        <v>704</v>
      </c>
      <c r="AE674">
        <v>31.585086527152001</v>
      </c>
      <c r="AF674">
        <v>240.54485251986799</v>
      </c>
      <c r="AG674">
        <v>58</v>
      </c>
      <c r="AH674">
        <v>0.35490324454102801</v>
      </c>
      <c r="AI674" s="2"/>
      <c r="AJ674" s="2"/>
      <c r="AK674">
        <v>128</v>
      </c>
      <c r="AL674">
        <v>1077</v>
      </c>
      <c r="AM674" s="1" t="s">
        <v>575</v>
      </c>
      <c r="AN674" s="6" t="s">
        <v>576</v>
      </c>
    </row>
    <row r="675" spans="2:40" ht="75" x14ac:dyDescent="0.25">
      <c r="B675" s="8" t="s">
        <v>562</v>
      </c>
      <c r="C675" s="1" t="s">
        <v>188</v>
      </c>
      <c r="D675" s="1" t="s">
        <v>563</v>
      </c>
      <c r="E675" s="1" t="s">
        <v>564</v>
      </c>
      <c r="F675" s="5" t="s">
        <v>565</v>
      </c>
      <c r="G675">
        <v>2004</v>
      </c>
      <c r="I675">
        <v>2004</v>
      </c>
      <c r="J675" s="1" t="s">
        <v>566</v>
      </c>
      <c r="M675" s="1" t="s">
        <v>567</v>
      </c>
      <c r="N675" t="s">
        <v>51</v>
      </c>
      <c r="O675" s="17" t="s">
        <v>568</v>
      </c>
      <c r="P675" s="1">
        <v>120</v>
      </c>
      <c r="Q675" t="s">
        <v>577</v>
      </c>
      <c r="S675" s="1" t="s">
        <v>570</v>
      </c>
      <c r="T675" s="1" t="s">
        <v>88</v>
      </c>
      <c r="U675" s="1" t="s">
        <v>571</v>
      </c>
      <c r="V675" s="1" t="s">
        <v>572</v>
      </c>
      <c r="W675" s="1" t="s">
        <v>573</v>
      </c>
      <c r="Y675" s="1" t="s">
        <v>111</v>
      </c>
      <c r="Z675" s="1" t="s">
        <v>111</v>
      </c>
      <c r="AA675" s="1" t="s">
        <v>56</v>
      </c>
      <c r="AB675" s="1" t="s">
        <v>574</v>
      </c>
      <c r="AC675">
        <v>852.6875</v>
      </c>
      <c r="AD675">
        <v>843</v>
      </c>
      <c r="AE675">
        <v>22.131701137894801</v>
      </c>
      <c r="AF675">
        <v>153.33292331505501</v>
      </c>
      <c r="AG675">
        <v>48</v>
      </c>
      <c r="AH675">
        <v>0.17982311610649199</v>
      </c>
      <c r="AI675" s="2"/>
      <c r="AJ675" s="2"/>
      <c r="AK675">
        <v>386</v>
      </c>
      <c r="AL675">
        <v>1163</v>
      </c>
      <c r="AM675" s="1" t="s">
        <v>575</v>
      </c>
      <c r="AN675" s="6" t="s">
        <v>576</v>
      </c>
    </row>
    <row r="676" spans="2:40" ht="75" x14ac:dyDescent="0.25">
      <c r="B676" s="8" t="s">
        <v>562</v>
      </c>
      <c r="C676" s="1" t="s">
        <v>188</v>
      </c>
      <c r="D676" s="1" t="s">
        <v>563</v>
      </c>
      <c r="E676" s="1" t="s">
        <v>564</v>
      </c>
      <c r="F676" s="5" t="s">
        <v>565</v>
      </c>
      <c r="G676">
        <v>2004</v>
      </c>
      <c r="I676">
        <v>2004</v>
      </c>
      <c r="J676" s="1" t="s">
        <v>566</v>
      </c>
      <c r="M676" s="1" t="s">
        <v>567</v>
      </c>
      <c r="N676" t="s">
        <v>94</v>
      </c>
      <c r="O676" s="17" t="s">
        <v>568</v>
      </c>
      <c r="P676" s="1">
        <v>120</v>
      </c>
      <c r="Q676" t="s">
        <v>577</v>
      </c>
      <c r="S676" s="1" t="s">
        <v>570</v>
      </c>
      <c r="T676" s="1" t="s">
        <v>88</v>
      </c>
      <c r="U676" s="1" t="s">
        <v>571</v>
      </c>
      <c r="V676" s="1" t="s">
        <v>572</v>
      </c>
      <c r="W676" s="1" t="s">
        <v>573</v>
      </c>
      <c r="Y676" s="1" t="s">
        <v>111</v>
      </c>
      <c r="Z676" s="1" t="s">
        <v>111</v>
      </c>
      <c r="AA676" s="1" t="s">
        <v>56</v>
      </c>
      <c r="AB676" s="1" t="s">
        <v>574</v>
      </c>
      <c r="AC676">
        <v>782.26315789473699</v>
      </c>
      <c r="AD676">
        <v>840</v>
      </c>
      <c r="AE676">
        <v>32.352688374538801</v>
      </c>
      <c r="AF676">
        <v>244.25744076367701</v>
      </c>
      <c r="AG676">
        <v>57</v>
      </c>
      <c r="AH676">
        <v>0.31224459224314499</v>
      </c>
      <c r="AI676" s="2"/>
      <c r="AJ676" s="2"/>
      <c r="AK676">
        <v>88</v>
      </c>
      <c r="AL676">
        <v>1201</v>
      </c>
      <c r="AM676" s="1" t="s">
        <v>575</v>
      </c>
      <c r="AN676" s="6" t="s">
        <v>576</v>
      </c>
    </row>
    <row r="677" spans="2:40" ht="75" x14ac:dyDescent="0.25">
      <c r="B677" s="8" t="s">
        <v>562</v>
      </c>
      <c r="C677" s="1" t="s">
        <v>188</v>
      </c>
      <c r="D677" s="1" t="s">
        <v>563</v>
      </c>
      <c r="E677" s="1" t="s">
        <v>564</v>
      </c>
      <c r="F677" s="5" t="s">
        <v>565</v>
      </c>
      <c r="G677">
        <v>2004</v>
      </c>
      <c r="I677">
        <v>2004</v>
      </c>
      <c r="J677" s="1" t="s">
        <v>566</v>
      </c>
      <c r="M677" s="1" t="s">
        <v>567</v>
      </c>
      <c r="N677" t="s">
        <v>51</v>
      </c>
      <c r="O677" s="17" t="s">
        <v>568</v>
      </c>
      <c r="P677" s="1">
        <v>120</v>
      </c>
      <c r="Q677" t="s">
        <v>53</v>
      </c>
      <c r="S677" s="1" t="s">
        <v>570</v>
      </c>
      <c r="T677" s="1" t="s">
        <v>88</v>
      </c>
      <c r="U677" s="1" t="s">
        <v>571</v>
      </c>
      <c r="V677" s="1" t="s">
        <v>572</v>
      </c>
      <c r="W677" s="1" t="s">
        <v>573</v>
      </c>
      <c r="Y677" s="1" t="s">
        <v>111</v>
      </c>
      <c r="Z677" s="1" t="s">
        <v>111</v>
      </c>
      <c r="AA677" s="1" t="s">
        <v>56</v>
      </c>
      <c r="AB677" s="1" t="s">
        <v>574</v>
      </c>
      <c r="AC677">
        <v>848.82795698924701</v>
      </c>
      <c r="AD677">
        <v>858</v>
      </c>
      <c r="AE677">
        <v>17.5849080474398</v>
      </c>
      <c r="AF677">
        <v>169.58271187368399</v>
      </c>
      <c r="AG677">
        <v>93</v>
      </c>
      <c r="AH677">
        <v>0.19978455054094299</v>
      </c>
      <c r="AI677" s="2"/>
      <c r="AJ677" s="2"/>
      <c r="AK677">
        <v>238</v>
      </c>
      <c r="AL677">
        <v>1212</v>
      </c>
      <c r="AM677" s="1" t="s">
        <v>575</v>
      </c>
      <c r="AN677" s="6" t="s">
        <v>576</v>
      </c>
    </row>
    <row r="678" spans="2:40" ht="75" x14ac:dyDescent="0.25">
      <c r="B678" s="8" t="s">
        <v>562</v>
      </c>
      <c r="C678" s="1" t="s">
        <v>188</v>
      </c>
      <c r="D678" s="1" t="s">
        <v>563</v>
      </c>
      <c r="E678" s="1" t="s">
        <v>564</v>
      </c>
      <c r="F678" s="5" t="s">
        <v>565</v>
      </c>
      <c r="G678">
        <v>2004</v>
      </c>
      <c r="I678">
        <v>2004</v>
      </c>
      <c r="J678" s="1" t="s">
        <v>566</v>
      </c>
      <c r="M678" s="1" t="s">
        <v>567</v>
      </c>
      <c r="N678" t="s">
        <v>94</v>
      </c>
      <c r="O678" s="17" t="s">
        <v>568</v>
      </c>
      <c r="P678" s="1">
        <v>120</v>
      </c>
      <c r="Q678" t="s">
        <v>53</v>
      </c>
      <c r="S678" s="1" t="s">
        <v>570</v>
      </c>
      <c r="T678" s="1" t="s">
        <v>88</v>
      </c>
      <c r="U678" s="1" t="s">
        <v>571</v>
      </c>
      <c r="V678" s="1" t="s">
        <v>572</v>
      </c>
      <c r="W678" s="1" t="s">
        <v>573</v>
      </c>
      <c r="Y678" s="1" t="s">
        <v>111</v>
      </c>
      <c r="Z678" s="1" t="s">
        <v>111</v>
      </c>
      <c r="AA678" s="1" t="s">
        <v>56</v>
      </c>
      <c r="AB678" s="1" t="s">
        <v>574</v>
      </c>
      <c r="AC678">
        <v>722.93600000000004</v>
      </c>
      <c r="AD678">
        <v>757</v>
      </c>
      <c r="AE678">
        <v>19.670835605518999</v>
      </c>
      <c r="AF678">
        <v>219.926627940819</v>
      </c>
      <c r="AG678">
        <v>125</v>
      </c>
      <c r="AH678">
        <v>0.30421313635068498</v>
      </c>
      <c r="AI678" s="2"/>
      <c r="AJ678" s="2"/>
      <c r="AK678">
        <v>88</v>
      </c>
      <c r="AL678">
        <v>1216</v>
      </c>
      <c r="AM678" s="1" t="s">
        <v>575</v>
      </c>
      <c r="AN678" s="6" t="s">
        <v>576</v>
      </c>
    </row>
    <row r="679" spans="2:40" ht="75" x14ac:dyDescent="0.25">
      <c r="B679" s="8" t="s">
        <v>562</v>
      </c>
      <c r="C679" s="1" t="s">
        <v>188</v>
      </c>
      <c r="D679" s="1" t="s">
        <v>563</v>
      </c>
      <c r="E679" s="1" t="s">
        <v>564</v>
      </c>
      <c r="F679" s="5" t="s">
        <v>565</v>
      </c>
      <c r="G679">
        <v>2004</v>
      </c>
      <c r="I679">
        <v>2004</v>
      </c>
      <c r="J679" s="1" t="s">
        <v>566</v>
      </c>
      <c r="M679" s="1" t="s">
        <v>567</v>
      </c>
      <c r="N679" t="s">
        <v>51</v>
      </c>
      <c r="O679" s="1" t="s">
        <v>578</v>
      </c>
      <c r="P679" s="1">
        <f>9*30</f>
        <v>270</v>
      </c>
      <c r="Q679" t="s">
        <v>579</v>
      </c>
      <c r="S679" s="1" t="s">
        <v>570</v>
      </c>
      <c r="T679" s="1" t="s">
        <v>88</v>
      </c>
      <c r="U679" s="1" t="s">
        <v>571</v>
      </c>
      <c r="V679" s="1" t="s">
        <v>572</v>
      </c>
      <c r="W679" s="1" t="s">
        <v>573</v>
      </c>
      <c r="Y679" s="1" t="s">
        <v>111</v>
      </c>
      <c r="Z679" s="1" t="s">
        <v>111</v>
      </c>
      <c r="AA679" s="1" t="s">
        <v>56</v>
      </c>
      <c r="AB679" s="1" t="s">
        <v>574</v>
      </c>
      <c r="AC679">
        <v>857.02083333333303</v>
      </c>
      <c r="AD679">
        <v>892</v>
      </c>
      <c r="AE679">
        <v>24.736438536591798</v>
      </c>
      <c r="AF679">
        <v>171.379073374727</v>
      </c>
      <c r="AG679">
        <v>48</v>
      </c>
      <c r="AH679">
        <v>0.19997072032445001</v>
      </c>
      <c r="AI679" s="2"/>
      <c r="AJ679" s="2"/>
      <c r="AK679">
        <v>458</v>
      </c>
      <c r="AL679">
        <v>1169</v>
      </c>
      <c r="AM679" s="1" t="s">
        <v>575</v>
      </c>
      <c r="AN679" s="6" t="s">
        <v>576</v>
      </c>
    </row>
    <row r="680" spans="2:40" ht="75" x14ac:dyDescent="0.25">
      <c r="B680" s="8" t="s">
        <v>562</v>
      </c>
      <c r="C680" s="1" t="s">
        <v>188</v>
      </c>
      <c r="D680" s="1" t="s">
        <v>563</v>
      </c>
      <c r="E680" s="1" t="s">
        <v>564</v>
      </c>
      <c r="F680" s="5" t="s">
        <v>565</v>
      </c>
      <c r="G680">
        <v>2004</v>
      </c>
      <c r="I680">
        <v>2004</v>
      </c>
      <c r="J680" s="1" t="s">
        <v>566</v>
      </c>
      <c r="M680" s="1" t="s">
        <v>567</v>
      </c>
      <c r="N680" t="s">
        <v>94</v>
      </c>
      <c r="O680" s="1" t="s">
        <v>578</v>
      </c>
      <c r="P680" s="1">
        <f>9*30</f>
        <v>270</v>
      </c>
      <c r="Q680" t="s">
        <v>579</v>
      </c>
      <c r="S680" s="1" t="s">
        <v>570</v>
      </c>
      <c r="T680" s="1" t="s">
        <v>88</v>
      </c>
      <c r="U680" s="1" t="s">
        <v>571</v>
      </c>
      <c r="V680" s="1" t="s">
        <v>572</v>
      </c>
      <c r="W680" s="1" t="s">
        <v>573</v>
      </c>
      <c r="Y680" s="1" t="s">
        <v>111</v>
      </c>
      <c r="Z680" s="1" t="s">
        <v>111</v>
      </c>
      <c r="AA680" s="1" t="s">
        <v>56</v>
      </c>
      <c r="AB680" s="1" t="s">
        <v>574</v>
      </c>
      <c r="AC680">
        <v>785.07017543859604</v>
      </c>
      <c r="AD680">
        <v>846</v>
      </c>
      <c r="AE680">
        <v>29.8848024223058</v>
      </c>
      <c r="AF680">
        <v>225.625310419187</v>
      </c>
      <c r="AG680">
        <v>57</v>
      </c>
      <c r="AH680">
        <v>0.28739508578724998</v>
      </c>
      <c r="AI680" s="2"/>
      <c r="AJ680" s="2"/>
      <c r="AK680">
        <v>197</v>
      </c>
      <c r="AL680">
        <v>1156</v>
      </c>
      <c r="AM680" s="1" t="s">
        <v>575</v>
      </c>
      <c r="AN680" s="6" t="s">
        <v>576</v>
      </c>
    </row>
    <row r="681" spans="2:40" ht="75" x14ac:dyDescent="0.25">
      <c r="B681" s="8" t="s">
        <v>562</v>
      </c>
      <c r="C681" s="1" t="s">
        <v>188</v>
      </c>
      <c r="D681" s="1" t="s">
        <v>563</v>
      </c>
      <c r="E681" s="1" t="s">
        <v>564</v>
      </c>
      <c r="F681" s="5" t="s">
        <v>565</v>
      </c>
      <c r="G681">
        <v>2004</v>
      </c>
      <c r="I681">
        <v>2004</v>
      </c>
      <c r="J681" s="1" t="s">
        <v>566</v>
      </c>
      <c r="M681" s="1" t="s">
        <v>567</v>
      </c>
      <c r="N681" t="s">
        <v>51</v>
      </c>
      <c r="O681" s="17" t="s">
        <v>568</v>
      </c>
      <c r="P681" s="1">
        <v>120</v>
      </c>
      <c r="Q681" t="s">
        <v>580</v>
      </c>
      <c r="S681" s="1" t="s">
        <v>570</v>
      </c>
      <c r="T681" s="1" t="s">
        <v>88</v>
      </c>
      <c r="U681" s="1" t="s">
        <v>571</v>
      </c>
      <c r="V681" s="1" t="s">
        <v>572</v>
      </c>
      <c r="W681" s="1" t="s">
        <v>573</v>
      </c>
      <c r="Y681" s="1" t="s">
        <v>111</v>
      </c>
      <c r="Z681" s="1" t="s">
        <v>111</v>
      </c>
      <c r="AA681" s="1" t="s">
        <v>56</v>
      </c>
      <c r="AB681" s="1" t="s">
        <v>574</v>
      </c>
      <c r="AC681">
        <v>877.16666666666697</v>
      </c>
      <c r="AD681">
        <v>898</v>
      </c>
      <c r="AE681">
        <v>21.317827365690398</v>
      </c>
      <c r="AF681">
        <v>147.69424041743201</v>
      </c>
      <c r="AG681">
        <v>48</v>
      </c>
      <c r="AH681">
        <v>0.16837648537043401</v>
      </c>
      <c r="AI681" s="2"/>
      <c r="AJ681" s="2"/>
      <c r="AK681">
        <v>435</v>
      </c>
      <c r="AL681">
        <v>1144</v>
      </c>
      <c r="AM681" s="1" t="s">
        <v>575</v>
      </c>
      <c r="AN681" s="6" t="s">
        <v>576</v>
      </c>
    </row>
    <row r="682" spans="2:40" ht="75" x14ac:dyDescent="0.25">
      <c r="B682" s="8" t="s">
        <v>562</v>
      </c>
      <c r="C682" s="1" t="s">
        <v>188</v>
      </c>
      <c r="D682" s="1" t="s">
        <v>563</v>
      </c>
      <c r="E682" s="1" t="s">
        <v>564</v>
      </c>
      <c r="F682" s="5" t="s">
        <v>565</v>
      </c>
      <c r="G682">
        <v>2004</v>
      </c>
      <c r="I682">
        <v>2004</v>
      </c>
      <c r="J682" s="1" t="s">
        <v>566</v>
      </c>
      <c r="M682" s="1" t="s">
        <v>567</v>
      </c>
      <c r="N682" t="s">
        <v>94</v>
      </c>
      <c r="O682" s="17" t="s">
        <v>568</v>
      </c>
      <c r="P682" s="1">
        <v>120</v>
      </c>
      <c r="Q682" t="s">
        <v>580</v>
      </c>
      <c r="S682" s="1" t="s">
        <v>570</v>
      </c>
      <c r="T682" s="1" t="s">
        <v>88</v>
      </c>
      <c r="U682" s="1" t="s">
        <v>571</v>
      </c>
      <c r="V682" s="1" t="s">
        <v>572</v>
      </c>
      <c r="W682" s="1" t="s">
        <v>573</v>
      </c>
      <c r="Y682" s="1" t="s">
        <v>111</v>
      </c>
      <c r="Z682" s="1" t="s">
        <v>111</v>
      </c>
      <c r="AA682" s="1" t="s">
        <v>56</v>
      </c>
      <c r="AB682" s="1" t="s">
        <v>574</v>
      </c>
      <c r="AC682">
        <v>785.26666666666699</v>
      </c>
      <c r="AD682">
        <v>791.5</v>
      </c>
      <c r="AE682">
        <v>29.868751188353801</v>
      </c>
      <c r="AF682">
        <v>231.362351849015</v>
      </c>
      <c r="AG682">
        <v>60</v>
      </c>
      <c r="AH682">
        <v>0.29462902434291699</v>
      </c>
      <c r="AI682" s="2"/>
      <c r="AJ682" s="2"/>
      <c r="AK682">
        <v>198</v>
      </c>
      <c r="AL682">
        <v>1203</v>
      </c>
      <c r="AM682" s="1" t="s">
        <v>575</v>
      </c>
      <c r="AN682" s="6" t="s">
        <v>576</v>
      </c>
    </row>
    <row r="683" spans="2:40" ht="75" x14ac:dyDescent="0.25">
      <c r="B683" s="8" t="s">
        <v>562</v>
      </c>
      <c r="C683" s="1" t="s">
        <v>581</v>
      </c>
      <c r="D683" s="1" t="s">
        <v>563</v>
      </c>
      <c r="E683" s="1" t="s">
        <v>564</v>
      </c>
      <c r="F683" s="5" t="s">
        <v>565</v>
      </c>
      <c r="G683">
        <v>2004</v>
      </c>
      <c r="I683">
        <v>2004</v>
      </c>
      <c r="J683" s="1" t="s">
        <v>566</v>
      </c>
      <c r="M683" s="1" t="s">
        <v>567</v>
      </c>
      <c r="N683" t="s">
        <v>51</v>
      </c>
      <c r="O683" s="17" t="s">
        <v>568</v>
      </c>
      <c r="P683" s="1">
        <v>120</v>
      </c>
      <c r="Q683" t="s">
        <v>569</v>
      </c>
      <c r="S683" s="1" t="s">
        <v>570</v>
      </c>
      <c r="T683" s="1" t="s">
        <v>88</v>
      </c>
      <c r="U683" s="1" t="s">
        <v>571</v>
      </c>
      <c r="V683" s="1" t="s">
        <v>572</v>
      </c>
      <c r="W683" s="1" t="s">
        <v>573</v>
      </c>
      <c r="Y683" s="1" t="s">
        <v>111</v>
      </c>
      <c r="Z683" s="1" t="s">
        <v>111</v>
      </c>
      <c r="AA683" s="1" t="s">
        <v>56</v>
      </c>
      <c r="AB683" s="1" t="s">
        <v>574</v>
      </c>
      <c r="AC683">
        <v>838.65789473684197</v>
      </c>
      <c r="AD683">
        <v>827</v>
      </c>
      <c r="AE683">
        <v>32.352747191001001</v>
      </c>
      <c r="AF683">
        <v>199.435727818722</v>
      </c>
      <c r="AG683">
        <v>38</v>
      </c>
      <c r="AH683">
        <v>0.237803434595106</v>
      </c>
      <c r="AI683" s="2"/>
      <c r="AJ683" s="2"/>
      <c r="AK683">
        <v>162</v>
      </c>
      <c r="AL683">
        <v>1135</v>
      </c>
      <c r="AM683" s="1" t="s">
        <v>575</v>
      </c>
      <c r="AN683" s="6" t="s">
        <v>576</v>
      </c>
    </row>
    <row r="684" spans="2:40" ht="75" x14ac:dyDescent="0.25">
      <c r="B684" s="8" t="s">
        <v>562</v>
      </c>
      <c r="C684" s="1" t="s">
        <v>581</v>
      </c>
      <c r="D684" s="1" t="s">
        <v>563</v>
      </c>
      <c r="E684" s="1" t="s">
        <v>564</v>
      </c>
      <c r="F684" s="5" t="s">
        <v>565</v>
      </c>
      <c r="G684">
        <v>2004</v>
      </c>
      <c r="I684">
        <v>2004</v>
      </c>
      <c r="J684" s="1" t="s">
        <v>566</v>
      </c>
      <c r="M684" s="1" t="s">
        <v>567</v>
      </c>
      <c r="N684" t="s">
        <v>94</v>
      </c>
      <c r="O684" s="17" t="s">
        <v>568</v>
      </c>
      <c r="P684" s="1">
        <v>120</v>
      </c>
      <c r="Q684" t="s">
        <v>569</v>
      </c>
      <c r="S684" s="1" t="s">
        <v>570</v>
      </c>
      <c r="T684" s="1" t="s">
        <v>88</v>
      </c>
      <c r="U684" s="1" t="s">
        <v>571</v>
      </c>
      <c r="V684" s="1" t="s">
        <v>572</v>
      </c>
      <c r="W684" s="1" t="s">
        <v>573</v>
      </c>
      <c r="Y684" s="1" t="s">
        <v>111</v>
      </c>
      <c r="Z684" s="1" t="s">
        <v>111</v>
      </c>
      <c r="AA684" s="1" t="s">
        <v>56</v>
      </c>
      <c r="AB684" s="1" t="s">
        <v>574</v>
      </c>
      <c r="AC684">
        <v>857.66666666666697</v>
      </c>
      <c r="AD684">
        <v>879</v>
      </c>
      <c r="AE684">
        <v>27.9596170179925</v>
      </c>
      <c r="AF684">
        <v>211.09047935942201</v>
      </c>
      <c r="AG684">
        <v>57</v>
      </c>
      <c r="AH684">
        <v>0.246121818141572</v>
      </c>
      <c r="AI684" s="2"/>
      <c r="AJ684" s="2"/>
      <c r="AK684">
        <v>355</v>
      </c>
      <c r="AL684">
        <v>1243</v>
      </c>
      <c r="AM684" s="1" t="s">
        <v>575</v>
      </c>
      <c r="AN684" s="6" t="s">
        <v>576</v>
      </c>
    </row>
    <row r="685" spans="2:40" ht="75" x14ac:dyDescent="0.25">
      <c r="B685" s="8" t="s">
        <v>562</v>
      </c>
      <c r="C685" s="1" t="s">
        <v>581</v>
      </c>
      <c r="D685" s="1" t="s">
        <v>563</v>
      </c>
      <c r="E685" s="1" t="s">
        <v>564</v>
      </c>
      <c r="F685" s="5" t="s">
        <v>565</v>
      </c>
      <c r="G685">
        <v>2004</v>
      </c>
      <c r="I685">
        <v>2004</v>
      </c>
      <c r="J685" s="1" t="s">
        <v>566</v>
      </c>
      <c r="M685" s="1" t="s">
        <v>567</v>
      </c>
      <c r="N685" t="s">
        <v>51</v>
      </c>
      <c r="O685" s="17" t="s">
        <v>568</v>
      </c>
      <c r="P685" s="1">
        <v>120</v>
      </c>
      <c r="Q685" t="s">
        <v>577</v>
      </c>
      <c r="S685" s="1" t="s">
        <v>570</v>
      </c>
      <c r="T685" s="1" t="s">
        <v>88</v>
      </c>
      <c r="U685" s="1" t="s">
        <v>571</v>
      </c>
      <c r="V685" s="1" t="s">
        <v>572</v>
      </c>
      <c r="W685" s="1" t="s">
        <v>573</v>
      </c>
      <c r="Y685" s="1" t="s">
        <v>111</v>
      </c>
      <c r="Z685" s="1" t="s">
        <v>111</v>
      </c>
      <c r="AA685" s="1" t="s">
        <v>56</v>
      </c>
      <c r="AB685" s="1" t="s">
        <v>574</v>
      </c>
      <c r="AC685">
        <v>824.61363636363603</v>
      </c>
      <c r="AD685">
        <v>836.5</v>
      </c>
      <c r="AE685">
        <v>30.124744450927899</v>
      </c>
      <c r="AF685">
        <v>199.82494849813699</v>
      </c>
      <c r="AG685">
        <v>44</v>
      </c>
      <c r="AH685">
        <v>0.242325544577848</v>
      </c>
      <c r="AI685" s="2"/>
      <c r="AJ685" s="2"/>
      <c r="AK685">
        <v>82</v>
      </c>
      <c r="AL685">
        <v>1175</v>
      </c>
      <c r="AM685" s="1" t="s">
        <v>575</v>
      </c>
      <c r="AN685" s="6" t="s">
        <v>576</v>
      </c>
    </row>
    <row r="686" spans="2:40" ht="75" x14ac:dyDescent="0.25">
      <c r="B686" s="8" t="s">
        <v>562</v>
      </c>
      <c r="C686" s="1" t="s">
        <v>581</v>
      </c>
      <c r="D686" s="1" t="s">
        <v>563</v>
      </c>
      <c r="E686" s="1" t="s">
        <v>564</v>
      </c>
      <c r="F686" s="5" t="s">
        <v>565</v>
      </c>
      <c r="G686">
        <v>2004</v>
      </c>
      <c r="I686">
        <v>2004</v>
      </c>
      <c r="J686" s="1" t="s">
        <v>566</v>
      </c>
      <c r="M686" s="1" t="s">
        <v>567</v>
      </c>
      <c r="N686" t="s">
        <v>94</v>
      </c>
      <c r="O686" s="17" t="s">
        <v>568</v>
      </c>
      <c r="P686" s="1">
        <v>120</v>
      </c>
      <c r="Q686" t="s">
        <v>577</v>
      </c>
      <c r="S686" s="1" t="s">
        <v>570</v>
      </c>
      <c r="T686" s="1" t="s">
        <v>88</v>
      </c>
      <c r="U686" s="1" t="s">
        <v>571</v>
      </c>
      <c r="V686" s="1" t="s">
        <v>572</v>
      </c>
      <c r="W686" s="1" t="s">
        <v>573</v>
      </c>
      <c r="Y686" s="1" t="s">
        <v>111</v>
      </c>
      <c r="Z686" s="1" t="s">
        <v>111</v>
      </c>
      <c r="AA686" s="1" t="s">
        <v>56</v>
      </c>
      <c r="AB686" s="1" t="s">
        <v>574</v>
      </c>
      <c r="AC686">
        <v>859.17543859649095</v>
      </c>
      <c r="AD686">
        <v>889</v>
      </c>
      <c r="AE686">
        <v>27.8619844447121</v>
      </c>
      <c r="AF686">
        <v>210.35336959566499</v>
      </c>
      <c r="AG686">
        <v>57</v>
      </c>
      <c r="AH686">
        <v>0.244831684131112</v>
      </c>
      <c r="AI686" s="2"/>
      <c r="AJ686" s="2"/>
      <c r="AK686">
        <v>281</v>
      </c>
      <c r="AL686">
        <v>1256</v>
      </c>
      <c r="AM686" s="1" t="s">
        <v>575</v>
      </c>
      <c r="AN686" s="6" t="s">
        <v>576</v>
      </c>
    </row>
    <row r="687" spans="2:40" ht="75" x14ac:dyDescent="0.25">
      <c r="B687" s="8" t="s">
        <v>562</v>
      </c>
      <c r="C687" s="1" t="s">
        <v>581</v>
      </c>
      <c r="D687" s="1" t="s">
        <v>563</v>
      </c>
      <c r="E687" s="1" t="s">
        <v>564</v>
      </c>
      <c r="F687" s="5" t="s">
        <v>565</v>
      </c>
      <c r="G687">
        <v>2004</v>
      </c>
      <c r="I687">
        <v>2004</v>
      </c>
      <c r="J687" s="1" t="s">
        <v>566</v>
      </c>
      <c r="M687" s="1" t="s">
        <v>567</v>
      </c>
      <c r="N687" t="s">
        <v>51</v>
      </c>
      <c r="O687" s="17" t="s">
        <v>568</v>
      </c>
      <c r="P687" s="1">
        <v>120</v>
      </c>
      <c r="Q687" t="s">
        <v>53</v>
      </c>
      <c r="S687" s="1" t="s">
        <v>570</v>
      </c>
      <c r="T687" s="1" t="s">
        <v>88</v>
      </c>
      <c r="U687" s="1" t="s">
        <v>571</v>
      </c>
      <c r="V687" s="1" t="s">
        <v>572</v>
      </c>
      <c r="W687" s="1" t="s">
        <v>573</v>
      </c>
      <c r="Y687" s="1" t="s">
        <v>111</v>
      </c>
      <c r="Z687" s="1" t="s">
        <v>111</v>
      </c>
      <c r="AA687" s="1" t="s">
        <v>56</v>
      </c>
      <c r="AB687" s="1" t="s">
        <v>574</v>
      </c>
      <c r="AC687">
        <v>878.75609756097595</v>
      </c>
      <c r="AD687">
        <v>915.5</v>
      </c>
      <c r="AE687">
        <v>19.305134412560399</v>
      </c>
      <c r="AF687">
        <v>174.815427249245</v>
      </c>
      <c r="AG687">
        <v>82</v>
      </c>
      <c r="AH687">
        <v>0.198935094430016</v>
      </c>
      <c r="AI687" s="2"/>
      <c r="AJ687" s="2"/>
      <c r="AK687">
        <v>427</v>
      </c>
      <c r="AL687">
        <v>1210</v>
      </c>
      <c r="AM687" s="1" t="s">
        <v>575</v>
      </c>
      <c r="AN687" s="6" t="s">
        <v>576</v>
      </c>
    </row>
    <row r="688" spans="2:40" ht="75" x14ac:dyDescent="0.25">
      <c r="B688" s="8" t="s">
        <v>562</v>
      </c>
      <c r="C688" s="1" t="s">
        <v>581</v>
      </c>
      <c r="D688" s="1" t="s">
        <v>563</v>
      </c>
      <c r="E688" s="1" t="s">
        <v>564</v>
      </c>
      <c r="F688" s="5" t="s">
        <v>565</v>
      </c>
      <c r="G688">
        <v>2004</v>
      </c>
      <c r="I688">
        <v>2004</v>
      </c>
      <c r="J688" s="1" t="s">
        <v>566</v>
      </c>
      <c r="M688" s="1" t="s">
        <v>567</v>
      </c>
      <c r="N688" t="s">
        <v>94</v>
      </c>
      <c r="O688" s="17" t="s">
        <v>568</v>
      </c>
      <c r="P688" s="1">
        <v>120</v>
      </c>
      <c r="Q688" t="s">
        <v>53</v>
      </c>
      <c r="S688" s="1" t="s">
        <v>570</v>
      </c>
      <c r="T688" s="1" t="s">
        <v>88</v>
      </c>
      <c r="U688" s="1" t="s">
        <v>571</v>
      </c>
      <c r="V688" s="1" t="s">
        <v>572</v>
      </c>
      <c r="W688" s="1" t="s">
        <v>573</v>
      </c>
      <c r="Y688" s="1" t="s">
        <v>111</v>
      </c>
      <c r="Z688" s="1" t="s">
        <v>111</v>
      </c>
      <c r="AA688" s="1" t="s">
        <v>56</v>
      </c>
      <c r="AB688" s="1" t="s">
        <v>574</v>
      </c>
      <c r="AC688">
        <v>849.47169811320805</v>
      </c>
      <c r="AD688">
        <v>864.5</v>
      </c>
      <c r="AE688">
        <v>20.391281224178901</v>
      </c>
      <c r="AF688">
        <v>209.94108958499899</v>
      </c>
      <c r="AG688">
        <v>106</v>
      </c>
      <c r="AH688">
        <v>0.24714312442816699</v>
      </c>
      <c r="AI688" s="2"/>
      <c r="AJ688" s="2"/>
      <c r="AK688">
        <v>304</v>
      </c>
      <c r="AL688">
        <v>1305</v>
      </c>
      <c r="AM688" s="1" t="s">
        <v>575</v>
      </c>
      <c r="AN688" s="6" t="s">
        <v>576</v>
      </c>
    </row>
    <row r="689" spans="2:40" ht="75" x14ac:dyDescent="0.25">
      <c r="B689" s="8" t="s">
        <v>562</v>
      </c>
      <c r="C689" s="1" t="s">
        <v>581</v>
      </c>
      <c r="D689" s="1" t="s">
        <v>563</v>
      </c>
      <c r="E689" s="1" t="s">
        <v>564</v>
      </c>
      <c r="F689" s="5" t="s">
        <v>565</v>
      </c>
      <c r="G689">
        <v>2004</v>
      </c>
      <c r="I689">
        <v>2004</v>
      </c>
      <c r="J689" s="1" t="s">
        <v>566</v>
      </c>
      <c r="M689" s="1" t="s">
        <v>567</v>
      </c>
      <c r="N689" t="s">
        <v>51</v>
      </c>
      <c r="O689" s="1" t="s">
        <v>578</v>
      </c>
      <c r="P689" s="1">
        <v>270</v>
      </c>
      <c r="Q689" t="s">
        <v>579</v>
      </c>
      <c r="S689" s="1" t="s">
        <v>570</v>
      </c>
      <c r="T689" s="1" t="s">
        <v>88</v>
      </c>
      <c r="U689" s="1" t="s">
        <v>571</v>
      </c>
      <c r="V689" s="1" t="s">
        <v>572</v>
      </c>
      <c r="W689" s="1" t="s">
        <v>573</v>
      </c>
      <c r="Y689" s="1" t="s">
        <v>111</v>
      </c>
      <c r="Z689" s="1" t="s">
        <v>111</v>
      </c>
      <c r="AA689" s="1" t="s">
        <v>56</v>
      </c>
      <c r="AB689" s="1" t="s">
        <v>574</v>
      </c>
      <c r="AC689">
        <v>930.53488372093</v>
      </c>
      <c r="AD689">
        <v>916</v>
      </c>
      <c r="AE689">
        <v>24.917946159229299</v>
      </c>
      <c r="AF689">
        <v>163.39790009101301</v>
      </c>
      <c r="AG689">
        <v>43</v>
      </c>
      <c r="AH689">
        <v>0.175595674003788</v>
      </c>
      <c r="AI689" s="2"/>
      <c r="AJ689" s="2"/>
      <c r="AK689">
        <v>614</v>
      </c>
      <c r="AL689">
        <v>1249</v>
      </c>
      <c r="AM689" s="1" t="s">
        <v>575</v>
      </c>
      <c r="AN689" s="6" t="s">
        <v>576</v>
      </c>
    </row>
    <row r="690" spans="2:40" ht="75" x14ac:dyDescent="0.25">
      <c r="B690" s="8" t="s">
        <v>562</v>
      </c>
      <c r="C690" s="1" t="s">
        <v>581</v>
      </c>
      <c r="D690" s="1" t="s">
        <v>563</v>
      </c>
      <c r="E690" s="1" t="s">
        <v>564</v>
      </c>
      <c r="F690" s="5" t="s">
        <v>565</v>
      </c>
      <c r="G690">
        <v>2004</v>
      </c>
      <c r="I690">
        <v>2004</v>
      </c>
      <c r="J690" s="1" t="s">
        <v>566</v>
      </c>
      <c r="M690" s="1" t="s">
        <v>567</v>
      </c>
      <c r="N690" t="s">
        <v>94</v>
      </c>
      <c r="O690" s="1" t="s">
        <v>578</v>
      </c>
      <c r="P690" s="1">
        <v>270</v>
      </c>
      <c r="Q690" t="s">
        <v>579</v>
      </c>
      <c r="S690" s="1" t="s">
        <v>570</v>
      </c>
      <c r="T690" s="1" t="s">
        <v>88</v>
      </c>
      <c r="U690" s="1" t="s">
        <v>571</v>
      </c>
      <c r="V690" s="1" t="s">
        <v>572</v>
      </c>
      <c r="W690" s="1" t="s">
        <v>573</v>
      </c>
      <c r="Y690" s="1" t="s">
        <v>111</v>
      </c>
      <c r="Z690" s="1" t="s">
        <v>111</v>
      </c>
      <c r="AA690" s="1" t="s">
        <v>56</v>
      </c>
      <c r="AB690" s="1" t="s">
        <v>574</v>
      </c>
      <c r="AC690">
        <v>889.8</v>
      </c>
      <c r="AD690">
        <v>924.5</v>
      </c>
      <c r="AE690">
        <v>29.802966901941002</v>
      </c>
      <c r="AF690">
        <v>230.85278895757699</v>
      </c>
      <c r="AG690">
        <v>60</v>
      </c>
      <c r="AH690">
        <v>0.25944345803279001</v>
      </c>
      <c r="AI690" s="2"/>
      <c r="AJ690" s="2"/>
      <c r="AK690">
        <v>42</v>
      </c>
      <c r="AL690">
        <v>1267</v>
      </c>
      <c r="AM690" s="1" t="s">
        <v>575</v>
      </c>
      <c r="AN690" s="6" t="s">
        <v>576</v>
      </c>
    </row>
    <row r="691" spans="2:40" ht="75" x14ac:dyDescent="0.25">
      <c r="B691" s="8" t="s">
        <v>562</v>
      </c>
      <c r="C691" s="1" t="s">
        <v>581</v>
      </c>
      <c r="D691" s="1" t="s">
        <v>563</v>
      </c>
      <c r="E691" s="1" t="s">
        <v>564</v>
      </c>
      <c r="F691" s="5" t="s">
        <v>565</v>
      </c>
      <c r="G691">
        <v>2004</v>
      </c>
      <c r="I691">
        <v>2004</v>
      </c>
      <c r="J691" s="1" t="s">
        <v>566</v>
      </c>
      <c r="M691" s="1" t="s">
        <v>567</v>
      </c>
      <c r="N691" t="s">
        <v>51</v>
      </c>
      <c r="O691" s="17" t="s">
        <v>568</v>
      </c>
      <c r="P691" s="1">
        <v>120</v>
      </c>
      <c r="Q691" t="s">
        <v>580</v>
      </c>
      <c r="S691" s="1" t="s">
        <v>570</v>
      </c>
      <c r="T691" s="1" t="s">
        <v>88</v>
      </c>
      <c r="U691" s="1" t="s">
        <v>571</v>
      </c>
      <c r="V691" s="1" t="s">
        <v>572</v>
      </c>
      <c r="W691" s="1" t="s">
        <v>573</v>
      </c>
      <c r="Y691" s="1" t="s">
        <v>111</v>
      </c>
      <c r="Z691" s="1" t="s">
        <v>111</v>
      </c>
      <c r="AA691" s="1" t="s">
        <v>56</v>
      </c>
      <c r="AB691" s="1" t="s">
        <v>574</v>
      </c>
      <c r="AC691">
        <v>885.4</v>
      </c>
      <c r="AD691">
        <v>894.5</v>
      </c>
      <c r="AE691">
        <v>21.689203269404299</v>
      </c>
      <c r="AF691">
        <v>137.17456593137601</v>
      </c>
      <c r="AG691">
        <v>40</v>
      </c>
      <c r="AH691">
        <v>0.154929484901035</v>
      </c>
      <c r="AI691" s="2"/>
      <c r="AJ691" s="2"/>
      <c r="AK691">
        <v>504</v>
      </c>
      <c r="AL691">
        <v>1210</v>
      </c>
      <c r="AM691" s="1" t="s">
        <v>575</v>
      </c>
      <c r="AN691" s="6" t="s">
        <v>576</v>
      </c>
    </row>
    <row r="692" spans="2:40" ht="75" x14ac:dyDescent="0.25">
      <c r="B692" s="8" t="s">
        <v>562</v>
      </c>
      <c r="C692" s="1" t="s">
        <v>581</v>
      </c>
      <c r="D692" s="1" t="s">
        <v>563</v>
      </c>
      <c r="E692" s="1" t="s">
        <v>564</v>
      </c>
      <c r="F692" s="5" t="s">
        <v>565</v>
      </c>
      <c r="G692">
        <v>2004</v>
      </c>
      <c r="I692">
        <v>2004</v>
      </c>
      <c r="J692" s="1" t="s">
        <v>566</v>
      </c>
      <c r="M692" s="1" t="s">
        <v>567</v>
      </c>
      <c r="N692" t="s">
        <v>94</v>
      </c>
      <c r="O692" s="17" t="s">
        <v>568</v>
      </c>
      <c r="P692" s="1">
        <v>120</v>
      </c>
      <c r="Q692" t="s">
        <v>580</v>
      </c>
      <c r="S692" s="1" t="s">
        <v>570</v>
      </c>
      <c r="T692" s="1" t="s">
        <v>88</v>
      </c>
      <c r="U692" s="1" t="s">
        <v>571</v>
      </c>
      <c r="V692" s="1" t="s">
        <v>572</v>
      </c>
      <c r="W692" s="1" t="s">
        <v>573</v>
      </c>
      <c r="Y692" s="1" t="s">
        <v>111</v>
      </c>
      <c r="Z692" s="1" t="s">
        <v>111</v>
      </c>
      <c r="AA692" s="1" t="s">
        <v>56</v>
      </c>
      <c r="AB692" s="1" t="s">
        <v>574</v>
      </c>
      <c r="AC692">
        <v>822.19298245614004</v>
      </c>
      <c r="AD692">
        <v>831</v>
      </c>
      <c r="AE692">
        <v>25.508272266224299</v>
      </c>
      <c r="AF692">
        <v>192.58323233980201</v>
      </c>
      <c r="AG692">
        <v>57</v>
      </c>
      <c r="AH692">
        <v>0.23423117984356601</v>
      </c>
      <c r="AI692" s="2"/>
      <c r="AJ692" s="2"/>
      <c r="AK692">
        <v>299</v>
      </c>
      <c r="AL692">
        <v>1190</v>
      </c>
      <c r="AM692" s="1" t="s">
        <v>575</v>
      </c>
      <c r="AN692" s="6" t="s">
        <v>576</v>
      </c>
    </row>
    <row r="693" spans="2:40" ht="75" x14ac:dyDescent="0.25">
      <c r="B693" s="8" t="s">
        <v>562</v>
      </c>
      <c r="C693" s="1" t="s">
        <v>104</v>
      </c>
      <c r="D693" s="1" t="s">
        <v>563</v>
      </c>
      <c r="E693" s="1" t="s">
        <v>564</v>
      </c>
      <c r="F693" s="5" t="s">
        <v>565</v>
      </c>
      <c r="G693">
        <v>2004</v>
      </c>
      <c r="I693">
        <v>2004</v>
      </c>
      <c r="J693" s="1" t="s">
        <v>566</v>
      </c>
      <c r="M693" s="1" t="s">
        <v>567</v>
      </c>
      <c r="N693" t="s">
        <v>51</v>
      </c>
      <c r="O693" s="17" t="s">
        <v>568</v>
      </c>
      <c r="P693" s="1">
        <v>120</v>
      </c>
      <c r="Q693" t="s">
        <v>569</v>
      </c>
      <c r="S693" s="1" t="s">
        <v>570</v>
      </c>
      <c r="T693" s="1" t="s">
        <v>88</v>
      </c>
      <c r="U693" s="1" t="s">
        <v>571</v>
      </c>
      <c r="V693" s="1" t="s">
        <v>572</v>
      </c>
      <c r="W693" s="1" t="s">
        <v>573</v>
      </c>
      <c r="Y693" s="1" t="s">
        <v>111</v>
      </c>
      <c r="Z693" s="1" t="s">
        <v>111</v>
      </c>
      <c r="AA693" s="1" t="s">
        <v>56</v>
      </c>
      <c r="AB693" s="1" t="s">
        <v>574</v>
      </c>
      <c r="AC693">
        <v>847.127659574468</v>
      </c>
      <c r="AD693">
        <v>844</v>
      </c>
      <c r="AE693">
        <v>28.6346829321485</v>
      </c>
      <c r="AF693">
        <v>196.30949577480899</v>
      </c>
      <c r="AG693">
        <v>47</v>
      </c>
      <c r="AH693">
        <v>0.231735433917268</v>
      </c>
      <c r="AI693" s="2"/>
      <c r="AJ693" s="2"/>
      <c r="AK693">
        <v>143</v>
      </c>
      <c r="AL693">
        <v>1206</v>
      </c>
      <c r="AM693" s="1" t="s">
        <v>575</v>
      </c>
      <c r="AN693" s="6" t="s">
        <v>576</v>
      </c>
    </row>
    <row r="694" spans="2:40" ht="75" x14ac:dyDescent="0.25">
      <c r="B694" s="8" t="s">
        <v>562</v>
      </c>
      <c r="C694" s="1" t="s">
        <v>104</v>
      </c>
      <c r="D694" s="1" t="s">
        <v>563</v>
      </c>
      <c r="E694" s="1" t="s">
        <v>564</v>
      </c>
      <c r="F694" s="5" t="s">
        <v>565</v>
      </c>
      <c r="G694">
        <v>2004</v>
      </c>
      <c r="I694">
        <v>2004</v>
      </c>
      <c r="J694" s="1" t="s">
        <v>566</v>
      </c>
      <c r="M694" s="1" t="s">
        <v>567</v>
      </c>
      <c r="N694" t="s">
        <v>94</v>
      </c>
      <c r="O694" s="17" t="s">
        <v>568</v>
      </c>
      <c r="P694" s="1">
        <v>120</v>
      </c>
      <c r="Q694" t="s">
        <v>569</v>
      </c>
      <c r="S694" s="1" t="s">
        <v>570</v>
      </c>
      <c r="T694" s="1" t="s">
        <v>88</v>
      </c>
      <c r="U694" s="1" t="s">
        <v>571</v>
      </c>
      <c r="V694" s="1" t="s">
        <v>572</v>
      </c>
      <c r="W694" s="1" t="s">
        <v>573</v>
      </c>
      <c r="Y694" s="1" t="s">
        <v>111</v>
      </c>
      <c r="Z694" s="1" t="s">
        <v>111</v>
      </c>
      <c r="AA694" s="1" t="s">
        <v>56</v>
      </c>
      <c r="AB694" s="1" t="s">
        <v>574</v>
      </c>
      <c r="AC694">
        <v>773.54</v>
      </c>
      <c r="AD694">
        <v>808.5</v>
      </c>
      <c r="AE694">
        <v>34.888524632325897</v>
      </c>
      <c r="AF694">
        <v>246.69912353111499</v>
      </c>
      <c r="AG694">
        <v>50</v>
      </c>
      <c r="AH694">
        <v>0.31892225810057001</v>
      </c>
      <c r="AI694" s="2"/>
      <c r="AJ694" s="2"/>
      <c r="AK694">
        <v>256</v>
      </c>
      <c r="AL694">
        <v>1332</v>
      </c>
      <c r="AM694" s="1" t="s">
        <v>575</v>
      </c>
      <c r="AN694" s="6" t="s">
        <v>576</v>
      </c>
    </row>
    <row r="695" spans="2:40" ht="75" x14ac:dyDescent="0.25">
      <c r="B695" s="8" t="s">
        <v>562</v>
      </c>
      <c r="C695" s="1" t="s">
        <v>104</v>
      </c>
      <c r="D695" s="1" t="s">
        <v>563</v>
      </c>
      <c r="E695" s="1" t="s">
        <v>564</v>
      </c>
      <c r="F695" s="5" t="s">
        <v>565</v>
      </c>
      <c r="G695">
        <v>2004</v>
      </c>
      <c r="I695">
        <v>2004</v>
      </c>
      <c r="J695" s="1" t="s">
        <v>566</v>
      </c>
      <c r="M695" s="1" t="s">
        <v>567</v>
      </c>
      <c r="N695" t="s">
        <v>51</v>
      </c>
      <c r="O695" s="17" t="s">
        <v>568</v>
      </c>
      <c r="P695" s="1">
        <v>120</v>
      </c>
      <c r="Q695" t="s">
        <v>577</v>
      </c>
      <c r="S695" s="1" t="s">
        <v>570</v>
      </c>
      <c r="T695" s="1" t="s">
        <v>88</v>
      </c>
      <c r="U695" s="1" t="s">
        <v>571</v>
      </c>
      <c r="V695" s="1" t="s">
        <v>572</v>
      </c>
      <c r="W695" s="1" t="s">
        <v>573</v>
      </c>
      <c r="Y695" s="1" t="s">
        <v>111</v>
      </c>
      <c r="Z695" s="1" t="s">
        <v>111</v>
      </c>
      <c r="AA695" s="1" t="s">
        <v>56</v>
      </c>
      <c r="AB695" s="1" t="s">
        <v>574</v>
      </c>
      <c r="AC695">
        <v>866.60416666666697</v>
      </c>
      <c r="AD695">
        <v>874</v>
      </c>
      <c r="AE695">
        <v>22.905191961202799</v>
      </c>
      <c r="AF695">
        <v>158.69182493568599</v>
      </c>
      <c r="AG695">
        <v>48</v>
      </c>
      <c r="AH695">
        <v>0.18311915755734601</v>
      </c>
      <c r="AI695" s="2"/>
      <c r="AJ695" s="2"/>
      <c r="AK695">
        <v>417</v>
      </c>
      <c r="AL695">
        <v>1178</v>
      </c>
      <c r="AM695" s="1" t="s">
        <v>575</v>
      </c>
      <c r="AN695" s="6" t="s">
        <v>576</v>
      </c>
    </row>
    <row r="696" spans="2:40" ht="75" x14ac:dyDescent="0.25">
      <c r="B696" s="8" t="s">
        <v>562</v>
      </c>
      <c r="C696" s="1" t="s">
        <v>104</v>
      </c>
      <c r="D696" s="1" t="s">
        <v>563</v>
      </c>
      <c r="E696" s="1" t="s">
        <v>564</v>
      </c>
      <c r="F696" s="5" t="s">
        <v>565</v>
      </c>
      <c r="G696">
        <v>2004</v>
      </c>
      <c r="I696">
        <v>2004</v>
      </c>
      <c r="J696" s="1" t="s">
        <v>566</v>
      </c>
      <c r="M696" s="1" t="s">
        <v>567</v>
      </c>
      <c r="N696" t="s">
        <v>94</v>
      </c>
      <c r="O696" s="17" t="s">
        <v>568</v>
      </c>
      <c r="P696" s="1">
        <v>120</v>
      </c>
      <c r="Q696" t="s">
        <v>577</v>
      </c>
      <c r="S696" s="1" t="s">
        <v>570</v>
      </c>
      <c r="T696" s="1" t="s">
        <v>88</v>
      </c>
      <c r="U696" s="1" t="s">
        <v>571</v>
      </c>
      <c r="V696" s="1" t="s">
        <v>572</v>
      </c>
      <c r="W696" s="1" t="s">
        <v>573</v>
      </c>
      <c r="Y696" s="1" t="s">
        <v>111</v>
      </c>
      <c r="Z696" s="1" t="s">
        <v>111</v>
      </c>
      <c r="AA696" s="1" t="s">
        <v>56</v>
      </c>
      <c r="AB696" s="1" t="s">
        <v>574</v>
      </c>
      <c r="AC696">
        <v>768.38888888888903</v>
      </c>
      <c r="AD696">
        <v>770.5</v>
      </c>
      <c r="AE696">
        <v>33.968635764481</v>
      </c>
      <c r="AF696">
        <v>249.61747464430201</v>
      </c>
      <c r="AG696">
        <v>54</v>
      </c>
      <c r="AH696">
        <v>0.32485825635148802</v>
      </c>
      <c r="AI696" s="2"/>
      <c r="AJ696" s="2"/>
      <c r="AK696">
        <v>92</v>
      </c>
      <c r="AL696">
        <v>1200</v>
      </c>
      <c r="AM696" s="1" t="s">
        <v>575</v>
      </c>
      <c r="AN696" s="6" t="s">
        <v>576</v>
      </c>
    </row>
    <row r="697" spans="2:40" ht="75" x14ac:dyDescent="0.25">
      <c r="B697" s="8" t="s">
        <v>562</v>
      </c>
      <c r="C697" s="1" t="s">
        <v>104</v>
      </c>
      <c r="D697" s="1" t="s">
        <v>563</v>
      </c>
      <c r="E697" s="1" t="s">
        <v>564</v>
      </c>
      <c r="F697" s="5" t="s">
        <v>565</v>
      </c>
      <c r="G697">
        <v>2004</v>
      </c>
      <c r="I697">
        <v>2004</v>
      </c>
      <c r="J697" s="1" t="s">
        <v>566</v>
      </c>
      <c r="M697" s="1" t="s">
        <v>567</v>
      </c>
      <c r="N697" t="s">
        <v>51</v>
      </c>
      <c r="O697" s="17" t="s">
        <v>568</v>
      </c>
      <c r="P697" s="1">
        <v>120</v>
      </c>
      <c r="Q697" t="s">
        <v>53</v>
      </c>
      <c r="S697" s="1" t="s">
        <v>570</v>
      </c>
      <c r="T697" s="1" t="s">
        <v>88</v>
      </c>
      <c r="U697" s="1" t="s">
        <v>571</v>
      </c>
      <c r="V697" s="1" t="s">
        <v>572</v>
      </c>
      <c r="W697" s="1" t="s">
        <v>573</v>
      </c>
      <c r="Y697" s="1" t="s">
        <v>111</v>
      </c>
      <c r="Z697" s="1" t="s">
        <v>111</v>
      </c>
      <c r="AA697" s="1" t="s">
        <v>56</v>
      </c>
      <c r="AB697" s="1" t="s">
        <v>574</v>
      </c>
      <c r="AC697">
        <v>860.64583333333303</v>
      </c>
      <c r="AD697">
        <v>880</v>
      </c>
      <c r="AE697">
        <v>19.199472187364702</v>
      </c>
      <c r="AF697">
        <v>188.11564075920299</v>
      </c>
      <c r="AG697">
        <v>96</v>
      </c>
      <c r="AH697">
        <v>0.218574974133808</v>
      </c>
      <c r="AI697" s="2"/>
      <c r="AJ697" s="2"/>
      <c r="AK697">
        <v>88</v>
      </c>
      <c r="AL697">
        <v>1188</v>
      </c>
      <c r="AM697" s="1" t="s">
        <v>575</v>
      </c>
      <c r="AN697" s="6" t="s">
        <v>576</v>
      </c>
    </row>
    <row r="698" spans="2:40" ht="75" x14ac:dyDescent="0.25">
      <c r="B698" s="8" t="s">
        <v>562</v>
      </c>
      <c r="C698" s="1" t="s">
        <v>104</v>
      </c>
      <c r="D698" s="1" t="s">
        <v>563</v>
      </c>
      <c r="E698" s="1" t="s">
        <v>564</v>
      </c>
      <c r="F698" s="5" t="s">
        <v>565</v>
      </c>
      <c r="G698">
        <v>2004</v>
      </c>
      <c r="I698">
        <v>2004</v>
      </c>
      <c r="J698" s="1" t="s">
        <v>566</v>
      </c>
      <c r="M698" s="1" t="s">
        <v>567</v>
      </c>
      <c r="N698" t="s">
        <v>94</v>
      </c>
      <c r="O698" s="17" t="s">
        <v>568</v>
      </c>
      <c r="P698" s="1">
        <v>120</v>
      </c>
      <c r="Q698" t="s">
        <v>53</v>
      </c>
      <c r="S698" s="1" t="s">
        <v>570</v>
      </c>
      <c r="T698" s="1" t="s">
        <v>88</v>
      </c>
      <c r="U698" s="1" t="s">
        <v>571</v>
      </c>
      <c r="V698" s="1" t="s">
        <v>572</v>
      </c>
      <c r="W698" s="1" t="s">
        <v>573</v>
      </c>
      <c r="Y698" s="1" t="s">
        <v>111</v>
      </c>
      <c r="Z698" s="1" t="s">
        <v>111</v>
      </c>
      <c r="AA698" s="1" t="s">
        <v>56</v>
      </c>
      <c r="AB698" s="1" t="s">
        <v>574</v>
      </c>
      <c r="AC698">
        <v>721.88235294117601</v>
      </c>
      <c r="AD698">
        <v>739</v>
      </c>
      <c r="AE698">
        <v>19.882284886559098</v>
      </c>
      <c r="AF698">
        <v>216.89012200864599</v>
      </c>
      <c r="AG698">
        <v>119</v>
      </c>
      <c r="AH698">
        <v>0.30045078831054201</v>
      </c>
      <c r="AI698" s="2"/>
      <c r="AJ698" s="2"/>
      <c r="AK698">
        <v>27</v>
      </c>
      <c r="AL698">
        <v>1132</v>
      </c>
      <c r="AM698" s="1" t="s">
        <v>575</v>
      </c>
      <c r="AN698" s="6" t="s">
        <v>576</v>
      </c>
    </row>
    <row r="699" spans="2:40" ht="75" x14ac:dyDescent="0.25">
      <c r="B699" s="8" t="s">
        <v>562</v>
      </c>
      <c r="C699" s="1" t="s">
        <v>104</v>
      </c>
      <c r="D699" s="1" t="s">
        <v>563</v>
      </c>
      <c r="E699" s="1" t="s">
        <v>564</v>
      </c>
      <c r="F699" s="5" t="s">
        <v>565</v>
      </c>
      <c r="G699">
        <v>2004</v>
      </c>
      <c r="I699">
        <v>2004</v>
      </c>
      <c r="J699" s="1" t="s">
        <v>566</v>
      </c>
      <c r="M699" s="1" t="s">
        <v>567</v>
      </c>
      <c r="N699" t="s">
        <v>51</v>
      </c>
      <c r="O699" s="1" t="s">
        <v>578</v>
      </c>
      <c r="P699" s="1">
        <v>270</v>
      </c>
      <c r="Q699" t="s">
        <v>579</v>
      </c>
      <c r="S699" s="1" t="s">
        <v>570</v>
      </c>
      <c r="T699" s="1" t="s">
        <v>88</v>
      </c>
      <c r="U699" s="1" t="s">
        <v>571</v>
      </c>
      <c r="V699" s="1" t="s">
        <v>572</v>
      </c>
      <c r="W699" s="1" t="s">
        <v>573</v>
      </c>
      <c r="Y699" s="1" t="s">
        <v>111</v>
      </c>
      <c r="Z699" s="1" t="s">
        <v>111</v>
      </c>
      <c r="AA699" s="1" t="s">
        <v>56</v>
      </c>
      <c r="AB699" s="1" t="s">
        <v>574</v>
      </c>
      <c r="AC699">
        <v>854.54166666666697</v>
      </c>
      <c r="AD699">
        <v>886.5</v>
      </c>
      <c r="AE699">
        <v>21.9173972790338</v>
      </c>
      <c r="AF699">
        <v>151.84818262783401</v>
      </c>
      <c r="AG699">
        <v>48</v>
      </c>
      <c r="AH699">
        <v>0.17769546945575099</v>
      </c>
      <c r="AI699" s="2"/>
      <c r="AJ699" s="2"/>
      <c r="AK699">
        <v>499</v>
      </c>
      <c r="AL699">
        <v>1155</v>
      </c>
      <c r="AM699" s="1" t="s">
        <v>575</v>
      </c>
      <c r="AN699" s="6" t="s">
        <v>576</v>
      </c>
    </row>
    <row r="700" spans="2:40" ht="75" x14ac:dyDescent="0.25">
      <c r="B700" s="8" t="s">
        <v>562</v>
      </c>
      <c r="C700" s="1" t="s">
        <v>104</v>
      </c>
      <c r="D700" s="1" t="s">
        <v>563</v>
      </c>
      <c r="E700" s="1" t="s">
        <v>564</v>
      </c>
      <c r="F700" s="5" t="s">
        <v>565</v>
      </c>
      <c r="G700">
        <v>2004</v>
      </c>
      <c r="I700">
        <v>2004</v>
      </c>
      <c r="J700" s="1" t="s">
        <v>566</v>
      </c>
      <c r="M700" s="1" t="s">
        <v>567</v>
      </c>
      <c r="N700" t="s">
        <v>94</v>
      </c>
      <c r="O700" s="1" t="s">
        <v>578</v>
      </c>
      <c r="P700" s="1">
        <v>270</v>
      </c>
      <c r="Q700" t="s">
        <v>579</v>
      </c>
      <c r="S700" s="1" t="s">
        <v>570</v>
      </c>
      <c r="T700" s="1" t="s">
        <v>88</v>
      </c>
      <c r="U700" s="1" t="s">
        <v>571</v>
      </c>
      <c r="V700" s="1" t="s">
        <v>572</v>
      </c>
      <c r="W700" s="1" t="s">
        <v>573</v>
      </c>
      <c r="Y700" s="1" t="s">
        <v>111</v>
      </c>
      <c r="Z700" s="1" t="s">
        <v>111</v>
      </c>
      <c r="AA700" s="1" t="s">
        <v>56</v>
      </c>
      <c r="AB700" s="1" t="s">
        <v>574</v>
      </c>
      <c r="AC700">
        <v>826.32692307692298</v>
      </c>
      <c r="AD700">
        <v>858</v>
      </c>
      <c r="AE700">
        <v>30.688869771770101</v>
      </c>
      <c r="AF700">
        <v>221.30058709630799</v>
      </c>
      <c r="AG700">
        <v>52</v>
      </c>
      <c r="AH700">
        <v>0.26781238867574297</v>
      </c>
      <c r="AI700" s="2"/>
      <c r="AJ700" s="2"/>
      <c r="AK700">
        <v>90</v>
      </c>
      <c r="AL700">
        <v>1168</v>
      </c>
      <c r="AM700" s="1" t="s">
        <v>575</v>
      </c>
      <c r="AN700" s="6" t="s">
        <v>576</v>
      </c>
    </row>
    <row r="701" spans="2:40" ht="75" x14ac:dyDescent="0.25">
      <c r="B701" s="8" t="s">
        <v>562</v>
      </c>
      <c r="C701" s="1" t="s">
        <v>104</v>
      </c>
      <c r="D701" s="1" t="s">
        <v>563</v>
      </c>
      <c r="E701" s="1" t="s">
        <v>564</v>
      </c>
      <c r="F701" s="5" t="s">
        <v>565</v>
      </c>
      <c r="G701">
        <v>2004</v>
      </c>
      <c r="I701">
        <v>2004</v>
      </c>
      <c r="J701" s="1" t="s">
        <v>566</v>
      </c>
      <c r="M701" s="1" t="s">
        <v>567</v>
      </c>
      <c r="N701" t="s">
        <v>51</v>
      </c>
      <c r="O701" s="17" t="s">
        <v>568</v>
      </c>
      <c r="P701" s="1">
        <v>120</v>
      </c>
      <c r="Q701" t="s">
        <v>580</v>
      </c>
      <c r="S701" s="1" t="s">
        <v>570</v>
      </c>
      <c r="T701" s="1" t="s">
        <v>88</v>
      </c>
      <c r="U701" s="1" t="s">
        <v>571</v>
      </c>
      <c r="V701" s="1" t="s">
        <v>572</v>
      </c>
      <c r="W701" s="1" t="s">
        <v>573</v>
      </c>
      <c r="Y701" s="1" t="s">
        <v>111</v>
      </c>
      <c r="Z701" s="1" t="s">
        <v>111</v>
      </c>
      <c r="AA701" s="1" t="s">
        <v>56</v>
      </c>
      <c r="AB701" s="1" t="s">
        <v>574</v>
      </c>
      <c r="AC701">
        <v>807.3125</v>
      </c>
      <c r="AD701">
        <v>833.5</v>
      </c>
      <c r="AE701">
        <v>31.5665479112009</v>
      </c>
      <c r="AF701">
        <v>218.69945920702901</v>
      </c>
      <c r="AG701">
        <v>48</v>
      </c>
      <c r="AH701">
        <v>0.27089814564623799</v>
      </c>
      <c r="AI701" s="2"/>
      <c r="AJ701" s="2"/>
      <c r="AK701">
        <v>212</v>
      </c>
      <c r="AL701">
        <v>1217</v>
      </c>
      <c r="AM701" s="1" t="s">
        <v>575</v>
      </c>
      <c r="AN701" s="6" t="s">
        <v>576</v>
      </c>
    </row>
    <row r="702" spans="2:40" ht="75" x14ac:dyDescent="0.25">
      <c r="B702" s="8" t="s">
        <v>562</v>
      </c>
      <c r="C702" s="1" t="s">
        <v>104</v>
      </c>
      <c r="D702" s="1" t="s">
        <v>563</v>
      </c>
      <c r="E702" s="1" t="s">
        <v>564</v>
      </c>
      <c r="F702" s="5" t="s">
        <v>565</v>
      </c>
      <c r="G702">
        <v>2004</v>
      </c>
      <c r="I702">
        <v>2004</v>
      </c>
      <c r="J702" s="1" t="s">
        <v>566</v>
      </c>
      <c r="M702" s="1" t="s">
        <v>567</v>
      </c>
      <c r="N702" t="s">
        <v>94</v>
      </c>
      <c r="O702" s="17" t="s">
        <v>568</v>
      </c>
      <c r="P702" s="1">
        <v>120</v>
      </c>
      <c r="Q702" t="s">
        <v>580</v>
      </c>
      <c r="S702" s="1" t="s">
        <v>570</v>
      </c>
      <c r="T702" s="1" t="s">
        <v>88</v>
      </c>
      <c r="U702" s="1" t="s">
        <v>571</v>
      </c>
      <c r="V702" s="1" t="s">
        <v>572</v>
      </c>
      <c r="W702" s="1" t="s">
        <v>573</v>
      </c>
      <c r="Y702" s="1" t="s">
        <v>111</v>
      </c>
      <c r="Z702" s="1" t="s">
        <v>111</v>
      </c>
      <c r="AA702" s="1" t="s">
        <v>56</v>
      </c>
      <c r="AB702" s="1" t="s">
        <v>574</v>
      </c>
      <c r="AC702">
        <v>735.63636363636397</v>
      </c>
      <c r="AD702">
        <v>764</v>
      </c>
      <c r="AE702">
        <v>30.316005303022799</v>
      </c>
      <c r="AF702">
        <v>224.82951266306199</v>
      </c>
      <c r="AG702">
        <v>55</v>
      </c>
      <c r="AH702">
        <v>0.30562588226565501</v>
      </c>
      <c r="AI702" s="2"/>
      <c r="AJ702" s="2"/>
      <c r="AK702">
        <v>152</v>
      </c>
      <c r="AL702">
        <v>1145</v>
      </c>
      <c r="AM702" s="1" t="s">
        <v>575</v>
      </c>
      <c r="AN702" s="6" t="s">
        <v>576</v>
      </c>
    </row>
    <row r="703" spans="2:40" ht="75" x14ac:dyDescent="0.25">
      <c r="B703" s="8" t="s">
        <v>562</v>
      </c>
      <c r="C703" s="1" t="s">
        <v>188</v>
      </c>
      <c r="D703" s="1" t="s">
        <v>563</v>
      </c>
      <c r="E703" s="1" t="s">
        <v>564</v>
      </c>
      <c r="F703" s="5" t="s">
        <v>565</v>
      </c>
      <c r="G703">
        <v>2005</v>
      </c>
      <c r="I703">
        <v>2005</v>
      </c>
      <c r="J703" s="1" t="s">
        <v>566</v>
      </c>
      <c r="M703" s="1" t="s">
        <v>567</v>
      </c>
      <c r="N703" t="s">
        <v>51</v>
      </c>
      <c r="O703" s="17" t="s">
        <v>568</v>
      </c>
      <c r="P703" s="1">
        <v>120</v>
      </c>
      <c r="Q703" t="s">
        <v>582</v>
      </c>
      <c r="S703" s="1" t="s">
        <v>570</v>
      </c>
      <c r="T703" s="1" t="s">
        <v>88</v>
      </c>
      <c r="U703" s="1" t="s">
        <v>571</v>
      </c>
      <c r="V703" s="1" t="s">
        <v>572</v>
      </c>
      <c r="W703" s="1" t="s">
        <v>573</v>
      </c>
      <c r="Y703" s="1" t="s">
        <v>111</v>
      </c>
      <c r="Z703" s="1" t="s">
        <v>111</v>
      </c>
      <c r="AA703" s="1" t="s">
        <v>56</v>
      </c>
      <c r="AB703" s="1" t="s">
        <v>574</v>
      </c>
      <c r="AC703">
        <v>933.9375</v>
      </c>
      <c r="AD703">
        <v>961.5</v>
      </c>
      <c r="AE703">
        <v>25.519207865445001</v>
      </c>
      <c r="AF703">
        <v>176.80225836744799</v>
      </c>
      <c r="AG703">
        <v>48</v>
      </c>
      <c r="AH703">
        <v>0.18930844769317801</v>
      </c>
      <c r="AI703" s="2"/>
      <c r="AJ703" s="2"/>
      <c r="AK703">
        <v>432</v>
      </c>
      <c r="AL703">
        <v>1263</v>
      </c>
      <c r="AM703" s="1" t="s">
        <v>575</v>
      </c>
      <c r="AN703" s="6" t="s">
        <v>576</v>
      </c>
    </row>
    <row r="704" spans="2:40" ht="75" x14ac:dyDescent="0.25">
      <c r="B704" s="8" t="s">
        <v>562</v>
      </c>
      <c r="C704" s="1" t="s">
        <v>188</v>
      </c>
      <c r="D704" s="1" t="s">
        <v>563</v>
      </c>
      <c r="E704" s="1" t="s">
        <v>564</v>
      </c>
      <c r="F704" s="5" t="s">
        <v>565</v>
      </c>
      <c r="G704">
        <v>2005</v>
      </c>
      <c r="I704">
        <v>2005</v>
      </c>
      <c r="J704" s="1" t="s">
        <v>566</v>
      </c>
      <c r="M704" s="1" t="s">
        <v>567</v>
      </c>
      <c r="N704" t="s">
        <v>94</v>
      </c>
      <c r="O704" s="17" t="s">
        <v>568</v>
      </c>
      <c r="P704" s="1">
        <v>120</v>
      </c>
      <c r="Q704" t="s">
        <v>582</v>
      </c>
      <c r="S704" s="1" t="s">
        <v>570</v>
      </c>
      <c r="T704" s="1" t="s">
        <v>88</v>
      </c>
      <c r="U704" s="1" t="s">
        <v>571</v>
      </c>
      <c r="V704" s="1" t="s">
        <v>572</v>
      </c>
      <c r="W704" s="1" t="s">
        <v>573</v>
      </c>
      <c r="Y704" s="1" t="s">
        <v>111</v>
      </c>
      <c r="Z704" s="1" t="s">
        <v>111</v>
      </c>
      <c r="AA704" s="1" t="s">
        <v>56</v>
      </c>
      <c r="AB704" s="1" t="s">
        <v>574</v>
      </c>
      <c r="AC704">
        <v>777.75925925925901</v>
      </c>
      <c r="AD704">
        <v>838.5</v>
      </c>
      <c r="AE704">
        <v>35.150847288777101</v>
      </c>
      <c r="AF704">
        <v>258.30491965199201</v>
      </c>
      <c r="AG704">
        <v>54</v>
      </c>
      <c r="AH704">
        <v>0.33211423274857899</v>
      </c>
      <c r="AI704" s="2"/>
      <c r="AJ704" s="2"/>
      <c r="AK704">
        <v>209</v>
      </c>
      <c r="AL704">
        <v>1297</v>
      </c>
      <c r="AM704" s="1" t="s">
        <v>575</v>
      </c>
      <c r="AN704" s="6" t="s">
        <v>576</v>
      </c>
    </row>
    <row r="705" spans="2:40" ht="75" x14ac:dyDescent="0.25">
      <c r="B705" s="8" t="s">
        <v>562</v>
      </c>
      <c r="C705" s="1" t="s">
        <v>188</v>
      </c>
      <c r="D705" s="1" t="s">
        <v>563</v>
      </c>
      <c r="E705" s="1" t="s">
        <v>564</v>
      </c>
      <c r="F705" s="5" t="s">
        <v>565</v>
      </c>
      <c r="G705">
        <v>2005</v>
      </c>
      <c r="I705">
        <v>2005</v>
      </c>
      <c r="J705" s="1" t="s">
        <v>566</v>
      </c>
      <c r="M705" s="1" t="s">
        <v>567</v>
      </c>
      <c r="N705" t="s">
        <v>51</v>
      </c>
      <c r="O705" s="17" t="s">
        <v>568</v>
      </c>
      <c r="P705" s="1">
        <v>120</v>
      </c>
      <c r="Q705" t="s">
        <v>583</v>
      </c>
      <c r="S705" s="1" t="s">
        <v>570</v>
      </c>
      <c r="T705" s="1" t="s">
        <v>88</v>
      </c>
      <c r="U705" s="1" t="s">
        <v>571</v>
      </c>
      <c r="V705" s="1" t="s">
        <v>572</v>
      </c>
      <c r="W705" s="1" t="s">
        <v>573</v>
      </c>
      <c r="Y705" s="1" t="s">
        <v>111</v>
      </c>
      <c r="Z705" s="1" t="s">
        <v>111</v>
      </c>
      <c r="AA705" s="1" t="s">
        <v>56</v>
      </c>
      <c r="AB705" s="1" t="s">
        <v>574</v>
      </c>
      <c r="AC705">
        <v>898.52272727272702</v>
      </c>
      <c r="AD705">
        <v>915</v>
      </c>
      <c r="AE705">
        <v>23.675427905484302</v>
      </c>
      <c r="AF705">
        <v>157.045022227202</v>
      </c>
      <c r="AG705">
        <v>44</v>
      </c>
      <c r="AH705">
        <v>0.174781357733575</v>
      </c>
      <c r="AI705" s="2"/>
      <c r="AJ705" s="2"/>
      <c r="AK705">
        <v>503</v>
      </c>
      <c r="AL705">
        <v>1231</v>
      </c>
      <c r="AM705" s="1" t="s">
        <v>575</v>
      </c>
      <c r="AN705" s="6" t="s">
        <v>576</v>
      </c>
    </row>
    <row r="706" spans="2:40" ht="75" x14ac:dyDescent="0.25">
      <c r="B706" s="8" t="s">
        <v>562</v>
      </c>
      <c r="C706" s="1" t="s">
        <v>188</v>
      </c>
      <c r="D706" s="1" t="s">
        <v>563</v>
      </c>
      <c r="E706" s="1" t="s">
        <v>564</v>
      </c>
      <c r="F706" s="5" t="s">
        <v>565</v>
      </c>
      <c r="G706">
        <v>2005</v>
      </c>
      <c r="I706">
        <v>2005</v>
      </c>
      <c r="J706" s="1" t="s">
        <v>566</v>
      </c>
      <c r="M706" s="1" t="s">
        <v>567</v>
      </c>
      <c r="N706" t="s">
        <v>94</v>
      </c>
      <c r="O706" s="17" t="s">
        <v>568</v>
      </c>
      <c r="P706" s="1">
        <v>120</v>
      </c>
      <c r="Q706" t="s">
        <v>583</v>
      </c>
      <c r="S706" s="1" t="s">
        <v>570</v>
      </c>
      <c r="T706" s="1" t="s">
        <v>88</v>
      </c>
      <c r="U706" s="1" t="s">
        <v>571</v>
      </c>
      <c r="V706" s="1" t="s">
        <v>572</v>
      </c>
      <c r="W706" s="1" t="s">
        <v>573</v>
      </c>
      <c r="Y706" s="1" t="s">
        <v>111</v>
      </c>
      <c r="Z706" s="1" t="s">
        <v>111</v>
      </c>
      <c r="AA706" s="1" t="s">
        <v>56</v>
      </c>
      <c r="AB706" s="1" t="s">
        <v>574</v>
      </c>
      <c r="AC706">
        <v>769.91071428571399</v>
      </c>
      <c r="AD706">
        <v>790</v>
      </c>
      <c r="AE706">
        <v>28.8530116907592</v>
      </c>
      <c r="AF706">
        <v>215.91616864680799</v>
      </c>
      <c r="AG706">
        <v>56</v>
      </c>
      <c r="AH706">
        <v>0.28044312754775003</v>
      </c>
      <c r="AI706" s="2"/>
      <c r="AJ706" s="2"/>
      <c r="AK706">
        <v>46</v>
      </c>
      <c r="AL706">
        <v>1243</v>
      </c>
      <c r="AM706" s="1" t="s">
        <v>575</v>
      </c>
      <c r="AN706" s="6" t="s">
        <v>576</v>
      </c>
    </row>
    <row r="707" spans="2:40" ht="75" x14ac:dyDescent="0.25">
      <c r="B707" s="8" t="s">
        <v>562</v>
      </c>
      <c r="C707" s="1" t="s">
        <v>188</v>
      </c>
      <c r="D707" s="1" t="s">
        <v>563</v>
      </c>
      <c r="E707" s="1" t="s">
        <v>564</v>
      </c>
      <c r="F707" s="5" t="s">
        <v>565</v>
      </c>
      <c r="G707">
        <v>2005</v>
      </c>
      <c r="I707">
        <v>2005</v>
      </c>
      <c r="J707" s="1" t="s">
        <v>566</v>
      </c>
      <c r="M707" s="1" t="s">
        <v>567</v>
      </c>
      <c r="N707" t="s">
        <v>51</v>
      </c>
      <c r="O707" s="17" t="s">
        <v>568</v>
      </c>
      <c r="P707" s="1">
        <v>120</v>
      </c>
      <c r="Q707" t="s">
        <v>53</v>
      </c>
      <c r="S707" s="1" t="s">
        <v>570</v>
      </c>
      <c r="T707" s="1" t="s">
        <v>88</v>
      </c>
      <c r="U707" s="1" t="s">
        <v>571</v>
      </c>
      <c r="V707" s="1" t="s">
        <v>572</v>
      </c>
      <c r="W707" s="1" t="s">
        <v>573</v>
      </c>
      <c r="Y707" s="1" t="s">
        <v>111</v>
      </c>
      <c r="Z707" s="1" t="s">
        <v>111</v>
      </c>
      <c r="AA707" s="1" t="s">
        <v>56</v>
      </c>
      <c r="AB707" s="1" t="s">
        <v>574</v>
      </c>
      <c r="AC707">
        <v>855.21052631578902</v>
      </c>
      <c r="AD707">
        <v>881</v>
      </c>
      <c r="AE707">
        <v>18.571745175562601</v>
      </c>
      <c r="AF707">
        <v>181.014980850407</v>
      </c>
      <c r="AG707">
        <v>95</v>
      </c>
      <c r="AH707">
        <v>0.21166131061343699</v>
      </c>
      <c r="AI707" s="2"/>
      <c r="AJ707" s="2"/>
      <c r="AK707">
        <v>140</v>
      </c>
      <c r="AL707">
        <v>1229</v>
      </c>
      <c r="AM707" s="1" t="s">
        <v>575</v>
      </c>
      <c r="AN707" s="6" t="s">
        <v>576</v>
      </c>
    </row>
    <row r="708" spans="2:40" ht="75" x14ac:dyDescent="0.25">
      <c r="B708" s="8" t="s">
        <v>562</v>
      </c>
      <c r="C708" s="1" t="s">
        <v>188</v>
      </c>
      <c r="D708" s="1" t="s">
        <v>563</v>
      </c>
      <c r="E708" s="1" t="s">
        <v>564</v>
      </c>
      <c r="F708" s="5" t="s">
        <v>565</v>
      </c>
      <c r="G708">
        <v>2005</v>
      </c>
      <c r="I708">
        <v>2005</v>
      </c>
      <c r="J708" s="1" t="s">
        <v>566</v>
      </c>
      <c r="M708" s="1" t="s">
        <v>567</v>
      </c>
      <c r="N708" t="s">
        <v>94</v>
      </c>
      <c r="O708" s="17" t="s">
        <v>568</v>
      </c>
      <c r="P708" s="1">
        <v>120</v>
      </c>
      <c r="Q708" t="s">
        <v>53</v>
      </c>
      <c r="S708" s="1" t="s">
        <v>570</v>
      </c>
      <c r="T708" s="1" t="s">
        <v>88</v>
      </c>
      <c r="U708" s="1" t="s">
        <v>571</v>
      </c>
      <c r="V708" s="1" t="s">
        <v>572</v>
      </c>
      <c r="W708" s="1" t="s">
        <v>573</v>
      </c>
      <c r="Y708" s="1" t="s">
        <v>111</v>
      </c>
      <c r="Z708" s="1" t="s">
        <v>111</v>
      </c>
      <c r="AA708" s="1" t="s">
        <v>56</v>
      </c>
      <c r="AB708" s="1" t="s">
        <v>574</v>
      </c>
      <c r="AC708">
        <v>758.16666666666697</v>
      </c>
      <c r="AD708">
        <v>802.5</v>
      </c>
      <c r="AE708">
        <v>21.452644784594</v>
      </c>
      <c r="AF708">
        <v>240.80534047234099</v>
      </c>
      <c r="AG708">
        <v>126</v>
      </c>
      <c r="AH708">
        <v>0.31761530948209399</v>
      </c>
      <c r="AI708" s="2"/>
      <c r="AJ708" s="2"/>
      <c r="AK708">
        <v>51</v>
      </c>
      <c r="AL708">
        <v>1220</v>
      </c>
      <c r="AM708" s="1" t="s">
        <v>575</v>
      </c>
      <c r="AN708" s="6" t="s">
        <v>576</v>
      </c>
    </row>
    <row r="709" spans="2:40" ht="75" x14ac:dyDescent="0.25">
      <c r="B709" s="8" t="s">
        <v>562</v>
      </c>
      <c r="C709" s="1" t="s">
        <v>188</v>
      </c>
      <c r="D709" s="1" t="s">
        <v>563</v>
      </c>
      <c r="E709" s="1" t="s">
        <v>564</v>
      </c>
      <c r="F709" s="5" t="s">
        <v>565</v>
      </c>
      <c r="G709">
        <v>2005</v>
      </c>
      <c r="I709">
        <v>2005</v>
      </c>
      <c r="J709" s="1" t="s">
        <v>566</v>
      </c>
      <c r="M709" s="1" t="s">
        <v>567</v>
      </c>
      <c r="N709" t="s">
        <v>51</v>
      </c>
      <c r="O709" s="17" t="s">
        <v>568</v>
      </c>
      <c r="P709" s="1">
        <v>120</v>
      </c>
      <c r="Q709" t="s">
        <v>584</v>
      </c>
      <c r="S709" s="1" t="s">
        <v>570</v>
      </c>
      <c r="T709" s="1" t="s">
        <v>88</v>
      </c>
      <c r="U709" s="1" t="s">
        <v>571</v>
      </c>
      <c r="V709" s="1" t="s">
        <v>572</v>
      </c>
      <c r="W709" s="1" t="s">
        <v>573</v>
      </c>
      <c r="Y709" s="1" t="s">
        <v>111</v>
      </c>
      <c r="Z709" s="1" t="s">
        <v>111</v>
      </c>
      <c r="AA709" s="1" t="s">
        <v>56</v>
      </c>
      <c r="AB709" s="1" t="s">
        <v>574</v>
      </c>
      <c r="AC709">
        <v>842.46511627907</v>
      </c>
      <c r="AD709">
        <v>878</v>
      </c>
      <c r="AE709">
        <v>34.959197048723603</v>
      </c>
      <c r="AF709">
        <v>229.242785505965</v>
      </c>
      <c r="AG709">
        <v>43</v>
      </c>
      <c r="AH709">
        <v>0.27210952842589498</v>
      </c>
      <c r="AI709" s="2"/>
      <c r="AJ709" s="2"/>
      <c r="AK709">
        <v>53</v>
      </c>
      <c r="AL709">
        <v>1232</v>
      </c>
      <c r="AM709" s="1" t="s">
        <v>575</v>
      </c>
      <c r="AN709" s="6" t="s">
        <v>576</v>
      </c>
    </row>
    <row r="710" spans="2:40" ht="75" x14ac:dyDescent="0.25">
      <c r="B710" s="8" t="s">
        <v>562</v>
      </c>
      <c r="C710" s="1" t="s">
        <v>188</v>
      </c>
      <c r="D710" s="1" t="s">
        <v>563</v>
      </c>
      <c r="E710" s="1" t="s">
        <v>564</v>
      </c>
      <c r="F710" s="5" t="s">
        <v>565</v>
      </c>
      <c r="G710">
        <v>2005</v>
      </c>
      <c r="I710">
        <v>2005</v>
      </c>
      <c r="J710" s="1" t="s">
        <v>566</v>
      </c>
      <c r="M710" s="1" t="s">
        <v>567</v>
      </c>
      <c r="N710" t="s">
        <v>94</v>
      </c>
      <c r="O710" s="17" t="s">
        <v>568</v>
      </c>
      <c r="P710" s="1">
        <v>120</v>
      </c>
      <c r="Q710" t="s">
        <v>584</v>
      </c>
      <c r="S710" s="1" t="s">
        <v>570</v>
      </c>
      <c r="T710" s="1" t="s">
        <v>88</v>
      </c>
      <c r="U710" s="1" t="s">
        <v>571</v>
      </c>
      <c r="V710" s="1" t="s">
        <v>572</v>
      </c>
      <c r="W710" s="1" t="s">
        <v>573</v>
      </c>
      <c r="Y710" s="1" t="s">
        <v>111</v>
      </c>
      <c r="Z710" s="1" t="s">
        <v>111</v>
      </c>
      <c r="AA710" s="1" t="s">
        <v>56</v>
      </c>
      <c r="AB710" s="1" t="s">
        <v>574</v>
      </c>
      <c r="AC710">
        <v>751.96491228070204</v>
      </c>
      <c r="AD710">
        <v>797</v>
      </c>
      <c r="AE710">
        <v>29.081630045191599</v>
      </c>
      <c r="AF710">
        <v>219.561491948992</v>
      </c>
      <c r="AG710">
        <v>57</v>
      </c>
      <c r="AH710">
        <v>0.291983692806974</v>
      </c>
      <c r="AI710" s="2"/>
      <c r="AJ710" s="2"/>
      <c r="AK710">
        <v>105</v>
      </c>
      <c r="AL710">
        <v>1184</v>
      </c>
      <c r="AM710" s="1" t="s">
        <v>575</v>
      </c>
      <c r="AN710" s="6" t="s">
        <v>576</v>
      </c>
    </row>
    <row r="711" spans="2:40" ht="75" x14ac:dyDescent="0.25">
      <c r="B711" s="8" t="s">
        <v>562</v>
      </c>
      <c r="C711" s="1" t="s">
        <v>188</v>
      </c>
      <c r="D711" s="1" t="s">
        <v>563</v>
      </c>
      <c r="E711" s="1" t="s">
        <v>564</v>
      </c>
      <c r="F711" s="5" t="s">
        <v>565</v>
      </c>
      <c r="G711">
        <v>2005</v>
      </c>
      <c r="I711">
        <v>2005</v>
      </c>
      <c r="J711" s="1" t="s">
        <v>566</v>
      </c>
      <c r="M711" s="1" t="s">
        <v>567</v>
      </c>
      <c r="N711" t="s">
        <v>51</v>
      </c>
      <c r="O711" s="1" t="s">
        <v>585</v>
      </c>
      <c r="P711" s="1">
        <v>600</v>
      </c>
      <c r="Q711" t="s">
        <v>586</v>
      </c>
      <c r="S711" s="1" t="s">
        <v>570</v>
      </c>
      <c r="T711" s="1" t="s">
        <v>88</v>
      </c>
      <c r="U711" s="1" t="s">
        <v>571</v>
      </c>
      <c r="V711" s="1" t="s">
        <v>572</v>
      </c>
      <c r="W711" s="1" t="s">
        <v>573</v>
      </c>
      <c r="Y711" s="1" t="s">
        <v>111</v>
      </c>
      <c r="Z711" s="1" t="s">
        <v>111</v>
      </c>
      <c r="AA711" s="1" t="s">
        <v>56</v>
      </c>
      <c r="AB711" s="1" t="s">
        <v>574</v>
      </c>
      <c r="AC711">
        <v>963.787234042553</v>
      </c>
      <c r="AD711">
        <v>1011</v>
      </c>
      <c r="AE711">
        <v>39.7087213298121</v>
      </c>
      <c r="AF711">
        <v>272.22927806076899</v>
      </c>
      <c r="AG711">
        <v>47</v>
      </c>
      <c r="AH711">
        <v>0.28245785837909299</v>
      </c>
      <c r="AI711" s="2"/>
      <c r="AJ711" s="2"/>
      <c r="AK711">
        <v>53</v>
      </c>
      <c r="AL711">
        <v>1360</v>
      </c>
      <c r="AM711" s="1" t="s">
        <v>575</v>
      </c>
      <c r="AN711" s="6" t="s">
        <v>576</v>
      </c>
    </row>
    <row r="712" spans="2:40" ht="75" x14ac:dyDescent="0.25">
      <c r="B712" s="8" t="s">
        <v>562</v>
      </c>
      <c r="C712" s="1" t="s">
        <v>188</v>
      </c>
      <c r="D712" s="1" t="s">
        <v>563</v>
      </c>
      <c r="E712" s="1" t="s">
        <v>564</v>
      </c>
      <c r="F712" s="5" t="s">
        <v>565</v>
      </c>
      <c r="G712">
        <v>2005</v>
      </c>
      <c r="I712">
        <v>2005</v>
      </c>
      <c r="J712" s="1" t="s">
        <v>566</v>
      </c>
      <c r="M712" s="1" t="s">
        <v>567</v>
      </c>
      <c r="N712" t="s">
        <v>94</v>
      </c>
      <c r="O712" s="1" t="s">
        <v>585</v>
      </c>
      <c r="P712" s="1">
        <v>600</v>
      </c>
      <c r="Q712" t="s">
        <v>586</v>
      </c>
      <c r="S712" s="1" t="s">
        <v>570</v>
      </c>
      <c r="T712" s="1" t="s">
        <v>88</v>
      </c>
      <c r="U712" s="1" t="s">
        <v>571</v>
      </c>
      <c r="V712" s="1" t="s">
        <v>572</v>
      </c>
      <c r="W712" s="1" t="s">
        <v>573</v>
      </c>
      <c r="Y712" s="1" t="s">
        <v>111</v>
      </c>
      <c r="Z712" s="1" t="s">
        <v>111</v>
      </c>
      <c r="AA712" s="1" t="s">
        <v>56</v>
      </c>
      <c r="AB712" s="1" t="s">
        <v>574</v>
      </c>
      <c r="AC712">
        <v>812.45614035087704</v>
      </c>
      <c r="AD712">
        <v>815</v>
      </c>
      <c r="AE712">
        <v>34.753374461349402</v>
      </c>
      <c r="AF712">
        <v>262.38222325015499</v>
      </c>
      <c r="AG712">
        <v>57</v>
      </c>
      <c r="AH712">
        <v>0.32294940024311902</v>
      </c>
      <c r="AI712" s="2"/>
      <c r="AJ712" s="2"/>
      <c r="AK712">
        <v>90</v>
      </c>
      <c r="AL712">
        <v>1196</v>
      </c>
      <c r="AM712" s="1" t="s">
        <v>575</v>
      </c>
      <c r="AN712" s="6" t="s">
        <v>576</v>
      </c>
    </row>
    <row r="713" spans="2:40" ht="75" x14ac:dyDescent="0.25">
      <c r="B713" s="8" t="s">
        <v>562</v>
      </c>
      <c r="C713" s="1" t="s">
        <v>581</v>
      </c>
      <c r="D713" s="1" t="s">
        <v>563</v>
      </c>
      <c r="E713" s="1" t="s">
        <v>564</v>
      </c>
      <c r="F713" s="5" t="s">
        <v>565</v>
      </c>
      <c r="G713">
        <v>2005</v>
      </c>
      <c r="I713">
        <v>2005</v>
      </c>
      <c r="J713" s="1" t="s">
        <v>566</v>
      </c>
      <c r="M713" s="1" t="s">
        <v>567</v>
      </c>
      <c r="N713" t="s">
        <v>51</v>
      </c>
      <c r="O713" s="17" t="s">
        <v>568</v>
      </c>
      <c r="P713" s="1">
        <v>120</v>
      </c>
      <c r="Q713" t="s">
        <v>582</v>
      </c>
      <c r="S713" s="1" t="s">
        <v>570</v>
      </c>
      <c r="T713" s="1" t="s">
        <v>88</v>
      </c>
      <c r="U713" s="1" t="s">
        <v>571</v>
      </c>
      <c r="V713" s="1" t="s">
        <v>572</v>
      </c>
      <c r="W713" s="1" t="s">
        <v>573</v>
      </c>
      <c r="Y713" s="1" t="s">
        <v>111</v>
      </c>
      <c r="Z713" s="1" t="s">
        <v>111</v>
      </c>
      <c r="AA713" s="1" t="s">
        <v>56</v>
      </c>
      <c r="AB713" s="1" t="s">
        <v>574</v>
      </c>
      <c r="AC713">
        <v>910.1875</v>
      </c>
      <c r="AD713">
        <v>930.5</v>
      </c>
      <c r="AE713">
        <v>29.3470559896064</v>
      </c>
      <c r="AF713">
        <v>203.32236810626699</v>
      </c>
      <c r="AG713">
        <v>48</v>
      </c>
      <c r="AH713">
        <v>0.22338514658382699</v>
      </c>
      <c r="AI713" s="2"/>
      <c r="AJ713" s="2"/>
      <c r="AK713">
        <v>165</v>
      </c>
      <c r="AL713">
        <v>1399</v>
      </c>
      <c r="AM713" s="1" t="s">
        <v>575</v>
      </c>
      <c r="AN713" s="6" t="s">
        <v>576</v>
      </c>
    </row>
    <row r="714" spans="2:40" ht="75" x14ac:dyDescent="0.25">
      <c r="B714" s="8" t="s">
        <v>562</v>
      </c>
      <c r="C714" s="1" t="s">
        <v>581</v>
      </c>
      <c r="D714" s="1" t="s">
        <v>563</v>
      </c>
      <c r="E714" s="1" t="s">
        <v>564</v>
      </c>
      <c r="F714" s="5" t="s">
        <v>565</v>
      </c>
      <c r="G714">
        <v>2005</v>
      </c>
      <c r="I714">
        <v>2005</v>
      </c>
      <c r="J714" s="1" t="s">
        <v>566</v>
      </c>
      <c r="M714" s="1" t="s">
        <v>567</v>
      </c>
      <c r="N714" t="s">
        <v>94</v>
      </c>
      <c r="O714" s="17" t="s">
        <v>568</v>
      </c>
      <c r="P714" s="1">
        <v>120</v>
      </c>
      <c r="Q714" t="s">
        <v>582</v>
      </c>
      <c r="S714" s="1" t="s">
        <v>570</v>
      </c>
      <c r="T714" s="1" t="s">
        <v>88</v>
      </c>
      <c r="U714" s="1" t="s">
        <v>571</v>
      </c>
      <c r="V714" s="1" t="s">
        <v>572</v>
      </c>
      <c r="W714" s="1" t="s">
        <v>573</v>
      </c>
      <c r="Y714" s="1" t="s">
        <v>111</v>
      </c>
      <c r="Z714" s="1" t="s">
        <v>111</v>
      </c>
      <c r="AA714" s="1" t="s">
        <v>56</v>
      </c>
      <c r="AB714" s="1" t="s">
        <v>574</v>
      </c>
      <c r="AC714">
        <v>820.944444444444</v>
      </c>
      <c r="AD714">
        <v>845.5</v>
      </c>
      <c r="AE714">
        <v>29.7479443548288</v>
      </c>
      <c r="AF714">
        <v>218.60185369811401</v>
      </c>
      <c r="AG714">
        <v>54</v>
      </c>
      <c r="AH714">
        <v>0.26628093432808098</v>
      </c>
      <c r="AI714" s="2"/>
      <c r="AJ714" s="2"/>
      <c r="AK714">
        <v>372</v>
      </c>
      <c r="AL714">
        <v>1193</v>
      </c>
      <c r="AM714" s="1" t="s">
        <v>575</v>
      </c>
      <c r="AN714" s="6" t="s">
        <v>576</v>
      </c>
    </row>
    <row r="715" spans="2:40" ht="75" x14ac:dyDescent="0.25">
      <c r="B715" s="8" t="s">
        <v>562</v>
      </c>
      <c r="C715" s="1" t="s">
        <v>581</v>
      </c>
      <c r="D715" s="1" t="s">
        <v>563</v>
      </c>
      <c r="E715" s="1" t="s">
        <v>564</v>
      </c>
      <c r="F715" s="5" t="s">
        <v>565</v>
      </c>
      <c r="G715">
        <v>2005</v>
      </c>
      <c r="I715">
        <v>2005</v>
      </c>
      <c r="J715" s="1" t="s">
        <v>566</v>
      </c>
      <c r="M715" s="1" t="s">
        <v>567</v>
      </c>
      <c r="N715" t="s">
        <v>51</v>
      </c>
      <c r="O715" s="17" t="s">
        <v>568</v>
      </c>
      <c r="P715" s="1">
        <v>120</v>
      </c>
      <c r="Q715" t="s">
        <v>583</v>
      </c>
      <c r="S715" s="1" t="s">
        <v>570</v>
      </c>
      <c r="T715" s="1" t="s">
        <v>88</v>
      </c>
      <c r="U715" s="1" t="s">
        <v>571</v>
      </c>
      <c r="V715" s="1" t="s">
        <v>572</v>
      </c>
      <c r="W715" s="1" t="s">
        <v>573</v>
      </c>
      <c r="Y715" s="1" t="s">
        <v>111</v>
      </c>
      <c r="Z715" s="1" t="s">
        <v>111</v>
      </c>
      <c r="AA715" s="1" t="s">
        <v>56</v>
      </c>
      <c r="AB715" s="1" t="s">
        <v>574</v>
      </c>
      <c r="AC715">
        <v>887.47916666666697</v>
      </c>
      <c r="AD715">
        <v>896.5</v>
      </c>
      <c r="AE715">
        <v>25.3838787978139</v>
      </c>
      <c r="AF715">
        <v>175.864671083936</v>
      </c>
      <c r="AG715">
        <v>48</v>
      </c>
      <c r="AH715">
        <v>0.198162027560011</v>
      </c>
      <c r="AI715" s="2"/>
      <c r="AJ715" s="2"/>
      <c r="AK715">
        <v>468</v>
      </c>
      <c r="AL715">
        <v>1257</v>
      </c>
      <c r="AM715" s="1" t="s">
        <v>575</v>
      </c>
      <c r="AN715" s="6" t="s">
        <v>576</v>
      </c>
    </row>
    <row r="716" spans="2:40" ht="75" x14ac:dyDescent="0.25">
      <c r="B716" s="8" t="s">
        <v>562</v>
      </c>
      <c r="C716" s="1" t="s">
        <v>581</v>
      </c>
      <c r="D716" s="1" t="s">
        <v>563</v>
      </c>
      <c r="E716" s="1" t="s">
        <v>564</v>
      </c>
      <c r="F716" s="5" t="s">
        <v>565</v>
      </c>
      <c r="G716">
        <v>2005</v>
      </c>
      <c r="I716">
        <v>2005</v>
      </c>
      <c r="J716" s="1" t="s">
        <v>566</v>
      </c>
      <c r="M716" s="1" t="s">
        <v>567</v>
      </c>
      <c r="N716" t="s">
        <v>94</v>
      </c>
      <c r="O716" s="17" t="s">
        <v>568</v>
      </c>
      <c r="P716" s="1">
        <v>120</v>
      </c>
      <c r="Q716" t="s">
        <v>583</v>
      </c>
      <c r="S716" s="1" t="s">
        <v>570</v>
      </c>
      <c r="T716" s="1" t="s">
        <v>88</v>
      </c>
      <c r="U716" s="1" t="s">
        <v>571</v>
      </c>
      <c r="V716" s="1" t="s">
        <v>572</v>
      </c>
      <c r="W716" s="1" t="s">
        <v>573</v>
      </c>
      <c r="Y716" s="1" t="s">
        <v>111</v>
      </c>
      <c r="Z716" s="1" t="s">
        <v>111</v>
      </c>
      <c r="AA716" s="1" t="s">
        <v>56</v>
      </c>
      <c r="AB716" s="1" t="s">
        <v>574</v>
      </c>
      <c r="AC716">
        <v>831.89830508474597</v>
      </c>
      <c r="AD716">
        <v>881</v>
      </c>
      <c r="AE716">
        <v>30.162328164081799</v>
      </c>
      <c r="AF716">
        <v>231.68123872335499</v>
      </c>
      <c r="AG716">
        <v>59</v>
      </c>
      <c r="AH716">
        <v>0.27849706785945799</v>
      </c>
      <c r="AI716" s="2"/>
      <c r="AJ716" s="2"/>
      <c r="AK716">
        <v>239</v>
      </c>
      <c r="AL716">
        <v>1283</v>
      </c>
      <c r="AM716" s="1" t="s">
        <v>575</v>
      </c>
      <c r="AN716" s="6" t="s">
        <v>576</v>
      </c>
    </row>
    <row r="717" spans="2:40" ht="75" x14ac:dyDescent="0.25">
      <c r="B717" s="8" t="s">
        <v>562</v>
      </c>
      <c r="C717" s="1" t="s">
        <v>581</v>
      </c>
      <c r="D717" s="1" t="s">
        <v>563</v>
      </c>
      <c r="E717" s="1" t="s">
        <v>564</v>
      </c>
      <c r="F717" s="5" t="s">
        <v>565</v>
      </c>
      <c r="G717">
        <v>2005</v>
      </c>
      <c r="I717">
        <v>2005</v>
      </c>
      <c r="J717" s="1" t="s">
        <v>566</v>
      </c>
      <c r="M717" s="1" t="s">
        <v>567</v>
      </c>
      <c r="N717" t="s">
        <v>51</v>
      </c>
      <c r="O717" s="17" t="s">
        <v>568</v>
      </c>
      <c r="P717" s="1">
        <v>120</v>
      </c>
      <c r="Q717" t="s">
        <v>53</v>
      </c>
      <c r="S717" s="1" t="s">
        <v>570</v>
      </c>
      <c r="T717" s="1" t="s">
        <v>88</v>
      </c>
      <c r="U717" s="1" t="s">
        <v>571</v>
      </c>
      <c r="V717" s="1" t="s">
        <v>572</v>
      </c>
      <c r="W717" s="1" t="s">
        <v>573</v>
      </c>
      <c r="Y717" s="1" t="s">
        <v>111</v>
      </c>
      <c r="Z717" s="1" t="s">
        <v>111</v>
      </c>
      <c r="AA717" s="1" t="s">
        <v>56</v>
      </c>
      <c r="AB717" s="1" t="s">
        <v>574</v>
      </c>
      <c r="AC717">
        <v>878.94736842105306</v>
      </c>
      <c r="AD717">
        <v>878</v>
      </c>
      <c r="AE717">
        <v>17.623481284680999</v>
      </c>
      <c r="AF717">
        <v>171.77244772137499</v>
      </c>
      <c r="AG717">
        <v>95</v>
      </c>
      <c r="AH717">
        <v>0.19542973094048699</v>
      </c>
      <c r="AI717" s="2"/>
      <c r="AJ717" s="2"/>
      <c r="AK717">
        <v>328</v>
      </c>
      <c r="AL717">
        <v>1248</v>
      </c>
      <c r="AM717" s="1" t="s">
        <v>575</v>
      </c>
      <c r="AN717" s="6" t="s">
        <v>576</v>
      </c>
    </row>
    <row r="718" spans="2:40" ht="75" x14ac:dyDescent="0.25">
      <c r="B718" s="8" t="s">
        <v>562</v>
      </c>
      <c r="C718" s="1" t="s">
        <v>581</v>
      </c>
      <c r="D718" s="1" t="s">
        <v>563</v>
      </c>
      <c r="E718" s="1" t="s">
        <v>564</v>
      </c>
      <c r="F718" s="5" t="s">
        <v>565</v>
      </c>
      <c r="G718">
        <v>2005</v>
      </c>
      <c r="I718">
        <v>2005</v>
      </c>
      <c r="J718" s="1" t="s">
        <v>566</v>
      </c>
      <c r="M718" s="1" t="s">
        <v>567</v>
      </c>
      <c r="N718" t="s">
        <v>94</v>
      </c>
      <c r="O718" s="17" t="s">
        <v>568</v>
      </c>
      <c r="P718" s="1">
        <v>120</v>
      </c>
      <c r="Q718" t="s">
        <v>53</v>
      </c>
      <c r="S718" s="1" t="s">
        <v>570</v>
      </c>
      <c r="T718" s="1" t="s">
        <v>88</v>
      </c>
      <c r="U718" s="1" t="s">
        <v>571</v>
      </c>
      <c r="V718" s="1" t="s">
        <v>572</v>
      </c>
      <c r="W718" s="1" t="s">
        <v>573</v>
      </c>
      <c r="Y718" s="1" t="s">
        <v>111</v>
      </c>
      <c r="Z718" s="1" t="s">
        <v>111</v>
      </c>
      <c r="AA718" s="1" t="s">
        <v>56</v>
      </c>
      <c r="AB718" s="1" t="s">
        <v>574</v>
      </c>
      <c r="AC718">
        <v>858.982142857143</v>
      </c>
      <c r="AD718">
        <v>895</v>
      </c>
      <c r="AE718">
        <v>22.2023062725393</v>
      </c>
      <c r="AF718">
        <v>234.96712371691299</v>
      </c>
      <c r="AG718">
        <v>112</v>
      </c>
      <c r="AH718">
        <v>0.27354133688433502</v>
      </c>
      <c r="AI718" s="2"/>
      <c r="AJ718" s="2"/>
      <c r="AK718">
        <v>329</v>
      </c>
      <c r="AL718">
        <v>1303</v>
      </c>
      <c r="AM718" s="1" t="s">
        <v>575</v>
      </c>
      <c r="AN718" s="6" t="s">
        <v>576</v>
      </c>
    </row>
    <row r="719" spans="2:40" ht="75" x14ac:dyDescent="0.25">
      <c r="B719" s="8" t="s">
        <v>562</v>
      </c>
      <c r="C719" s="1" t="s">
        <v>581</v>
      </c>
      <c r="D719" s="1" t="s">
        <v>563</v>
      </c>
      <c r="E719" s="1" t="s">
        <v>564</v>
      </c>
      <c r="F719" s="5" t="s">
        <v>565</v>
      </c>
      <c r="G719">
        <v>2005</v>
      </c>
      <c r="I719">
        <v>2005</v>
      </c>
      <c r="J719" s="1" t="s">
        <v>566</v>
      </c>
      <c r="M719" s="1" t="s">
        <v>567</v>
      </c>
      <c r="N719" t="s">
        <v>51</v>
      </c>
      <c r="O719" s="17" t="s">
        <v>568</v>
      </c>
      <c r="P719" s="1">
        <v>120</v>
      </c>
      <c r="Q719" t="s">
        <v>584</v>
      </c>
      <c r="S719" s="1" t="s">
        <v>570</v>
      </c>
      <c r="T719" s="1" t="s">
        <v>88</v>
      </c>
      <c r="U719" s="1" t="s">
        <v>571</v>
      </c>
      <c r="V719" s="1" t="s">
        <v>572</v>
      </c>
      <c r="W719" s="1" t="s">
        <v>573</v>
      </c>
      <c r="Y719" s="1" t="s">
        <v>111</v>
      </c>
      <c r="Z719" s="1" t="s">
        <v>111</v>
      </c>
      <c r="AA719" s="1" t="s">
        <v>56</v>
      </c>
      <c r="AB719" s="1" t="s">
        <v>574</v>
      </c>
      <c r="AC719">
        <v>915.27272727272702</v>
      </c>
      <c r="AD719">
        <v>948</v>
      </c>
      <c r="AE719">
        <v>29.493761902459099</v>
      </c>
      <c r="AF719">
        <v>195.63948377307099</v>
      </c>
      <c r="AG719">
        <v>44</v>
      </c>
      <c r="AH719">
        <v>0.213749932608639</v>
      </c>
      <c r="AI719" s="2"/>
      <c r="AJ719" s="2"/>
      <c r="AK719">
        <v>203</v>
      </c>
      <c r="AL719">
        <v>1215</v>
      </c>
      <c r="AM719" s="1" t="s">
        <v>575</v>
      </c>
      <c r="AN719" s="6" t="s">
        <v>576</v>
      </c>
    </row>
    <row r="720" spans="2:40" ht="75" x14ac:dyDescent="0.25">
      <c r="B720" s="8" t="s">
        <v>562</v>
      </c>
      <c r="C720" s="1" t="s">
        <v>581</v>
      </c>
      <c r="D720" s="1" t="s">
        <v>563</v>
      </c>
      <c r="E720" s="1" t="s">
        <v>564</v>
      </c>
      <c r="F720" s="5" t="s">
        <v>565</v>
      </c>
      <c r="G720">
        <v>2005</v>
      </c>
      <c r="I720">
        <v>2005</v>
      </c>
      <c r="J720" s="1" t="s">
        <v>566</v>
      </c>
      <c r="M720" s="1" t="s">
        <v>567</v>
      </c>
      <c r="N720" t="s">
        <v>94</v>
      </c>
      <c r="O720" s="17" t="s">
        <v>568</v>
      </c>
      <c r="P720" s="1">
        <v>120</v>
      </c>
      <c r="Q720" t="s">
        <v>584</v>
      </c>
      <c r="S720" s="1" t="s">
        <v>570</v>
      </c>
      <c r="T720" s="1" t="s">
        <v>88</v>
      </c>
      <c r="U720" s="1" t="s">
        <v>571</v>
      </c>
      <c r="V720" s="1" t="s">
        <v>572</v>
      </c>
      <c r="W720" s="1" t="s">
        <v>573</v>
      </c>
      <c r="Y720" s="1" t="s">
        <v>111</v>
      </c>
      <c r="Z720" s="1" t="s">
        <v>111</v>
      </c>
      <c r="AA720" s="1" t="s">
        <v>56</v>
      </c>
      <c r="AB720" s="1" t="s">
        <v>574</v>
      </c>
      <c r="AC720">
        <v>900.03703703703695</v>
      </c>
      <c r="AD720">
        <v>924.5</v>
      </c>
      <c r="AE720">
        <v>28.1557632495905</v>
      </c>
      <c r="AF720">
        <v>206.90175984031001</v>
      </c>
      <c r="AG720">
        <v>54</v>
      </c>
      <c r="AH720">
        <v>0.229881384127747</v>
      </c>
      <c r="AI720" s="2"/>
      <c r="AJ720" s="2"/>
      <c r="AK720">
        <v>425</v>
      </c>
      <c r="AL720">
        <v>1227</v>
      </c>
      <c r="AM720" s="1" t="s">
        <v>575</v>
      </c>
      <c r="AN720" s="6" t="s">
        <v>576</v>
      </c>
    </row>
    <row r="721" spans="2:40" ht="75" x14ac:dyDescent="0.25">
      <c r="B721" s="8" t="s">
        <v>562</v>
      </c>
      <c r="C721" s="1" t="s">
        <v>581</v>
      </c>
      <c r="D721" s="1" t="s">
        <v>563</v>
      </c>
      <c r="E721" s="1" t="s">
        <v>564</v>
      </c>
      <c r="F721" s="5" t="s">
        <v>565</v>
      </c>
      <c r="G721">
        <v>2005</v>
      </c>
      <c r="I721">
        <v>2005</v>
      </c>
      <c r="J721" s="1" t="s">
        <v>566</v>
      </c>
      <c r="M721" s="1" t="s">
        <v>567</v>
      </c>
      <c r="N721" t="s">
        <v>51</v>
      </c>
      <c r="O721" s="1" t="s">
        <v>585</v>
      </c>
      <c r="P721" s="1">
        <v>600</v>
      </c>
      <c r="Q721" t="s">
        <v>587</v>
      </c>
      <c r="S721" s="1" t="s">
        <v>570</v>
      </c>
      <c r="T721" s="1" t="s">
        <v>88</v>
      </c>
      <c r="U721" s="1" t="s">
        <v>571</v>
      </c>
      <c r="V721" s="1" t="s">
        <v>572</v>
      </c>
      <c r="W721" s="1" t="s">
        <v>573</v>
      </c>
      <c r="Y721" s="1" t="s">
        <v>111</v>
      </c>
      <c r="Z721" s="1" t="s">
        <v>111</v>
      </c>
      <c r="AA721" s="1" t="s">
        <v>56</v>
      </c>
      <c r="AB721" s="1" t="s">
        <v>574</v>
      </c>
      <c r="AC721">
        <v>1002.375</v>
      </c>
      <c r="AD721">
        <v>1030</v>
      </c>
      <c r="AE721">
        <v>31.8905295225236</v>
      </c>
      <c r="AF721">
        <v>220.94406965314499</v>
      </c>
      <c r="AG721">
        <v>48</v>
      </c>
      <c r="AH721">
        <v>0.22042057079750099</v>
      </c>
      <c r="AI721" s="2"/>
      <c r="AJ721" s="2"/>
      <c r="AK721">
        <v>480</v>
      </c>
      <c r="AL721">
        <v>1274</v>
      </c>
      <c r="AM721" s="1" t="s">
        <v>575</v>
      </c>
      <c r="AN721" s="6" t="s">
        <v>576</v>
      </c>
    </row>
    <row r="722" spans="2:40" ht="75" x14ac:dyDescent="0.25">
      <c r="B722" s="8" t="s">
        <v>562</v>
      </c>
      <c r="C722" s="1" t="s">
        <v>581</v>
      </c>
      <c r="D722" s="1" t="s">
        <v>563</v>
      </c>
      <c r="E722" s="1" t="s">
        <v>564</v>
      </c>
      <c r="F722" s="5" t="s">
        <v>565</v>
      </c>
      <c r="G722">
        <v>2005</v>
      </c>
      <c r="I722">
        <v>2005</v>
      </c>
      <c r="J722" s="1" t="s">
        <v>566</v>
      </c>
      <c r="M722" s="1" t="s">
        <v>567</v>
      </c>
      <c r="N722" t="s">
        <v>94</v>
      </c>
      <c r="O722" s="1" t="s">
        <v>585</v>
      </c>
      <c r="P722" s="1">
        <v>600</v>
      </c>
      <c r="Q722" t="s">
        <v>587</v>
      </c>
      <c r="S722" s="1" t="s">
        <v>570</v>
      </c>
      <c r="T722" s="1" t="s">
        <v>88</v>
      </c>
      <c r="U722" s="1" t="s">
        <v>571</v>
      </c>
      <c r="V722" s="1" t="s">
        <v>572</v>
      </c>
      <c r="W722" s="1" t="s">
        <v>573</v>
      </c>
      <c r="Y722" s="1" t="s">
        <v>111</v>
      </c>
      <c r="Z722" s="1" t="s">
        <v>111</v>
      </c>
      <c r="AA722" s="1" t="s">
        <v>56</v>
      </c>
      <c r="AB722" s="1" t="s">
        <v>574</v>
      </c>
      <c r="AC722">
        <v>969.82352941176498</v>
      </c>
      <c r="AD722">
        <v>1053</v>
      </c>
      <c r="AE722">
        <v>28.352012839736599</v>
      </c>
      <c r="AF722">
        <v>202.47387050010701</v>
      </c>
      <c r="AG722">
        <v>51</v>
      </c>
      <c r="AH722">
        <v>0.20877393088505</v>
      </c>
      <c r="AI722" s="2"/>
      <c r="AJ722" s="2"/>
      <c r="AK722">
        <v>445</v>
      </c>
      <c r="AL722">
        <v>1254</v>
      </c>
      <c r="AM722" s="1" t="s">
        <v>575</v>
      </c>
      <c r="AN722" s="6" t="s">
        <v>576</v>
      </c>
    </row>
    <row r="723" spans="2:40" ht="75" x14ac:dyDescent="0.25">
      <c r="B723" s="8" t="s">
        <v>562</v>
      </c>
      <c r="C723" s="1" t="s">
        <v>104</v>
      </c>
      <c r="D723" s="1" t="s">
        <v>563</v>
      </c>
      <c r="E723" s="1" t="s">
        <v>564</v>
      </c>
      <c r="F723" s="5" t="s">
        <v>565</v>
      </c>
      <c r="G723">
        <v>2005</v>
      </c>
      <c r="I723">
        <v>2005</v>
      </c>
      <c r="J723" s="1" t="s">
        <v>566</v>
      </c>
      <c r="M723" s="1" t="s">
        <v>567</v>
      </c>
      <c r="N723" t="s">
        <v>51</v>
      </c>
      <c r="O723" s="17" t="s">
        <v>568</v>
      </c>
      <c r="P723" s="1">
        <v>120</v>
      </c>
      <c r="Q723" t="s">
        <v>582</v>
      </c>
      <c r="S723" s="1" t="s">
        <v>570</v>
      </c>
      <c r="T723" s="1" t="s">
        <v>88</v>
      </c>
      <c r="U723" s="1" t="s">
        <v>571</v>
      </c>
      <c r="V723" s="1" t="s">
        <v>572</v>
      </c>
      <c r="W723" s="1" t="s">
        <v>573</v>
      </c>
      <c r="Y723" s="1" t="s">
        <v>111</v>
      </c>
      <c r="Z723" s="1" t="s">
        <v>111</v>
      </c>
      <c r="AA723" s="1" t="s">
        <v>56</v>
      </c>
      <c r="AB723" s="1" t="s">
        <v>574</v>
      </c>
      <c r="AC723">
        <v>863.50980392156896</v>
      </c>
      <c r="AD723">
        <v>858</v>
      </c>
      <c r="AE723">
        <v>23.019810267339899</v>
      </c>
      <c r="AF723">
        <v>164.39432746284399</v>
      </c>
      <c r="AG723">
        <v>51</v>
      </c>
      <c r="AH723">
        <v>0.19037922524591899</v>
      </c>
      <c r="AI723" s="2"/>
      <c r="AJ723" s="2"/>
      <c r="AK723">
        <v>517</v>
      </c>
      <c r="AL723">
        <v>1206</v>
      </c>
      <c r="AM723" s="1" t="s">
        <v>575</v>
      </c>
      <c r="AN723" s="6" t="s">
        <v>576</v>
      </c>
    </row>
    <row r="724" spans="2:40" ht="75" x14ac:dyDescent="0.25">
      <c r="B724" s="8" t="s">
        <v>562</v>
      </c>
      <c r="C724" s="1" t="s">
        <v>104</v>
      </c>
      <c r="D724" s="1" t="s">
        <v>563</v>
      </c>
      <c r="E724" s="1" t="s">
        <v>564</v>
      </c>
      <c r="F724" s="5" t="s">
        <v>565</v>
      </c>
      <c r="G724">
        <v>2005</v>
      </c>
      <c r="I724">
        <v>2005</v>
      </c>
      <c r="J724" s="1" t="s">
        <v>566</v>
      </c>
      <c r="M724" s="1" t="s">
        <v>567</v>
      </c>
      <c r="N724" t="s">
        <v>94</v>
      </c>
      <c r="O724" s="17" t="s">
        <v>568</v>
      </c>
      <c r="P724" s="1">
        <v>120</v>
      </c>
      <c r="Q724" t="s">
        <v>582</v>
      </c>
      <c r="S724" s="1" t="s">
        <v>570</v>
      </c>
      <c r="T724" s="1" t="s">
        <v>88</v>
      </c>
      <c r="U724" s="1" t="s">
        <v>571</v>
      </c>
      <c r="V724" s="1" t="s">
        <v>572</v>
      </c>
      <c r="W724" s="1" t="s">
        <v>573</v>
      </c>
      <c r="Y724" s="1" t="s">
        <v>111</v>
      </c>
      <c r="Z724" s="1" t="s">
        <v>111</v>
      </c>
      <c r="AA724" s="1" t="s">
        <v>56</v>
      </c>
      <c r="AB724" s="1" t="s">
        <v>574</v>
      </c>
      <c r="AC724">
        <v>715.25396825396797</v>
      </c>
      <c r="AD724">
        <v>710</v>
      </c>
      <c r="AE724">
        <v>29.5227005115749</v>
      </c>
      <c r="AF724">
        <v>234.32917075399899</v>
      </c>
      <c r="AG724">
        <v>63</v>
      </c>
      <c r="AH724">
        <v>0.32761673636852201</v>
      </c>
      <c r="AI724" s="2"/>
      <c r="AJ724" s="2"/>
      <c r="AK724">
        <v>123</v>
      </c>
      <c r="AL724">
        <v>1147</v>
      </c>
      <c r="AM724" s="1" t="s">
        <v>575</v>
      </c>
      <c r="AN724" s="6" t="s">
        <v>576</v>
      </c>
    </row>
    <row r="725" spans="2:40" ht="75" x14ac:dyDescent="0.25">
      <c r="B725" s="8" t="s">
        <v>562</v>
      </c>
      <c r="C725" s="1" t="s">
        <v>104</v>
      </c>
      <c r="D725" s="1" t="s">
        <v>563</v>
      </c>
      <c r="E725" s="1" t="s">
        <v>564</v>
      </c>
      <c r="F725" s="5" t="s">
        <v>565</v>
      </c>
      <c r="G725">
        <v>2005</v>
      </c>
      <c r="I725">
        <v>2005</v>
      </c>
      <c r="J725" s="1" t="s">
        <v>566</v>
      </c>
      <c r="M725" s="1" t="s">
        <v>567</v>
      </c>
      <c r="N725" t="s">
        <v>51</v>
      </c>
      <c r="O725" s="17" t="s">
        <v>568</v>
      </c>
      <c r="P725" s="1">
        <v>120</v>
      </c>
      <c r="Q725" t="s">
        <v>583</v>
      </c>
      <c r="S725" s="1" t="s">
        <v>570</v>
      </c>
      <c r="T725" s="1" t="s">
        <v>88</v>
      </c>
      <c r="U725" s="1" t="s">
        <v>571</v>
      </c>
      <c r="V725" s="1" t="s">
        <v>572</v>
      </c>
      <c r="W725" s="1" t="s">
        <v>573</v>
      </c>
      <c r="Y725" s="1" t="s">
        <v>111</v>
      </c>
      <c r="Z725" s="1" t="s">
        <v>111</v>
      </c>
      <c r="AA725" s="1" t="s">
        <v>56</v>
      </c>
      <c r="AB725" s="1" t="s">
        <v>574</v>
      </c>
      <c r="AC725">
        <v>838.6875</v>
      </c>
      <c r="AD725">
        <v>851.5</v>
      </c>
      <c r="AE725">
        <v>23.970711225900899</v>
      </c>
      <c r="AF725">
        <v>166.07395894728799</v>
      </c>
      <c r="AG725">
        <v>48</v>
      </c>
      <c r="AH725">
        <v>0.19801649475792599</v>
      </c>
      <c r="AI725" s="2"/>
      <c r="AJ725" s="2"/>
      <c r="AK725">
        <v>514</v>
      </c>
      <c r="AL725">
        <v>1204</v>
      </c>
      <c r="AM725" s="1" t="s">
        <v>575</v>
      </c>
      <c r="AN725" s="6" t="s">
        <v>576</v>
      </c>
    </row>
    <row r="726" spans="2:40" ht="75" x14ac:dyDescent="0.25">
      <c r="B726" s="8" t="s">
        <v>562</v>
      </c>
      <c r="C726" s="1" t="s">
        <v>104</v>
      </c>
      <c r="D726" s="1" t="s">
        <v>563</v>
      </c>
      <c r="E726" s="1" t="s">
        <v>564</v>
      </c>
      <c r="F726" s="5" t="s">
        <v>565</v>
      </c>
      <c r="G726">
        <v>2005</v>
      </c>
      <c r="I726">
        <v>2005</v>
      </c>
      <c r="J726" s="1" t="s">
        <v>566</v>
      </c>
      <c r="M726" s="1" t="s">
        <v>567</v>
      </c>
      <c r="N726" t="s">
        <v>94</v>
      </c>
      <c r="O726" s="17" t="s">
        <v>568</v>
      </c>
      <c r="P726" s="1">
        <v>120</v>
      </c>
      <c r="Q726" t="s">
        <v>583</v>
      </c>
      <c r="S726" s="1" t="s">
        <v>570</v>
      </c>
      <c r="T726" s="1" t="s">
        <v>88</v>
      </c>
      <c r="U726" s="1" t="s">
        <v>571</v>
      </c>
      <c r="V726" s="1" t="s">
        <v>572</v>
      </c>
      <c r="W726" s="1" t="s">
        <v>573</v>
      </c>
      <c r="Y726" s="1" t="s">
        <v>111</v>
      </c>
      <c r="Z726" s="1" t="s">
        <v>111</v>
      </c>
      <c r="AA726" s="1" t="s">
        <v>56</v>
      </c>
      <c r="AB726" s="1" t="s">
        <v>574</v>
      </c>
      <c r="AC726">
        <v>791.5</v>
      </c>
      <c r="AD726">
        <v>766</v>
      </c>
      <c r="AE726">
        <v>25.537968852423301</v>
      </c>
      <c r="AF726">
        <v>197.81625612279899</v>
      </c>
      <c r="AG726">
        <v>60</v>
      </c>
      <c r="AH726">
        <v>0.249925781582816</v>
      </c>
      <c r="AI726" s="2"/>
      <c r="AJ726" s="2"/>
      <c r="AK726">
        <v>285</v>
      </c>
      <c r="AL726">
        <v>1221</v>
      </c>
      <c r="AM726" s="1" t="s">
        <v>575</v>
      </c>
      <c r="AN726" s="6" t="s">
        <v>576</v>
      </c>
    </row>
    <row r="727" spans="2:40" ht="75" x14ac:dyDescent="0.25">
      <c r="B727" s="8" t="s">
        <v>562</v>
      </c>
      <c r="C727" s="1" t="s">
        <v>104</v>
      </c>
      <c r="D727" s="1" t="s">
        <v>563</v>
      </c>
      <c r="E727" s="1" t="s">
        <v>564</v>
      </c>
      <c r="F727" s="5" t="s">
        <v>565</v>
      </c>
      <c r="G727">
        <v>2005</v>
      </c>
      <c r="I727">
        <v>2005</v>
      </c>
      <c r="J727" s="1" t="s">
        <v>566</v>
      </c>
      <c r="M727" s="1" t="s">
        <v>567</v>
      </c>
      <c r="N727" t="s">
        <v>51</v>
      </c>
      <c r="O727" s="17" t="s">
        <v>568</v>
      </c>
      <c r="P727" s="1">
        <v>120</v>
      </c>
      <c r="Q727" t="s">
        <v>53</v>
      </c>
      <c r="S727" s="1" t="s">
        <v>570</v>
      </c>
      <c r="T727" s="1" t="s">
        <v>88</v>
      </c>
      <c r="U727" s="1" t="s">
        <v>571</v>
      </c>
      <c r="V727" s="1" t="s">
        <v>572</v>
      </c>
      <c r="W727" s="1" t="s">
        <v>573</v>
      </c>
      <c r="Y727" s="1" t="s">
        <v>111</v>
      </c>
      <c r="Z727" s="1" t="s">
        <v>111</v>
      </c>
      <c r="AA727" s="1" t="s">
        <v>56</v>
      </c>
      <c r="AB727" s="1" t="s">
        <v>574</v>
      </c>
      <c r="AC727">
        <v>876.32323232323199</v>
      </c>
      <c r="AD727">
        <v>896</v>
      </c>
      <c r="AE727">
        <v>18.0955902693163</v>
      </c>
      <c r="AF727">
        <v>180.048849849985</v>
      </c>
      <c r="AG727">
        <v>99</v>
      </c>
      <c r="AH727">
        <v>0.20545940494200499</v>
      </c>
      <c r="AI727" s="2"/>
      <c r="AJ727" s="2"/>
      <c r="AK727">
        <v>161</v>
      </c>
      <c r="AL727">
        <v>1281</v>
      </c>
      <c r="AM727" s="1" t="s">
        <v>575</v>
      </c>
      <c r="AN727" s="6" t="s">
        <v>576</v>
      </c>
    </row>
    <row r="728" spans="2:40" ht="75" x14ac:dyDescent="0.25">
      <c r="B728" s="8" t="s">
        <v>562</v>
      </c>
      <c r="C728" s="1" t="s">
        <v>104</v>
      </c>
      <c r="D728" s="1" t="s">
        <v>563</v>
      </c>
      <c r="E728" s="1" t="s">
        <v>564</v>
      </c>
      <c r="F728" s="5" t="s">
        <v>565</v>
      </c>
      <c r="G728">
        <v>2005</v>
      </c>
      <c r="I728">
        <v>2005</v>
      </c>
      <c r="J728" s="1" t="s">
        <v>566</v>
      </c>
      <c r="M728" s="1" t="s">
        <v>567</v>
      </c>
      <c r="N728" t="s">
        <v>94</v>
      </c>
      <c r="O728" s="17" t="s">
        <v>568</v>
      </c>
      <c r="P728" s="1">
        <v>120</v>
      </c>
      <c r="Q728" t="s">
        <v>53</v>
      </c>
      <c r="S728" s="1" t="s">
        <v>570</v>
      </c>
      <c r="T728" s="1" t="s">
        <v>88</v>
      </c>
      <c r="U728" s="1" t="s">
        <v>571</v>
      </c>
      <c r="V728" s="1" t="s">
        <v>572</v>
      </c>
      <c r="W728" s="1" t="s">
        <v>573</v>
      </c>
      <c r="Y728" s="1" t="s">
        <v>111</v>
      </c>
      <c r="Z728" s="1" t="s">
        <v>111</v>
      </c>
      <c r="AA728" s="1" t="s">
        <v>56</v>
      </c>
      <c r="AB728" s="1" t="s">
        <v>574</v>
      </c>
      <c r="AC728">
        <v>704.71428571428601</v>
      </c>
      <c r="AD728">
        <v>722</v>
      </c>
      <c r="AE728">
        <v>21.166229666324298</v>
      </c>
      <c r="AF728">
        <v>230.89630598219401</v>
      </c>
      <c r="AG728">
        <v>119</v>
      </c>
      <c r="AH728">
        <v>0.32764527506088698</v>
      </c>
      <c r="AI728" s="2"/>
      <c r="AJ728" s="2"/>
      <c r="AK728">
        <v>256</v>
      </c>
      <c r="AL728">
        <v>1176</v>
      </c>
      <c r="AM728" s="1" t="s">
        <v>575</v>
      </c>
      <c r="AN728" s="6" t="s">
        <v>576</v>
      </c>
    </row>
    <row r="729" spans="2:40" ht="75" x14ac:dyDescent="0.25">
      <c r="B729" s="8" t="s">
        <v>562</v>
      </c>
      <c r="C729" s="1" t="s">
        <v>104</v>
      </c>
      <c r="D729" s="1" t="s">
        <v>563</v>
      </c>
      <c r="E729" s="1" t="s">
        <v>564</v>
      </c>
      <c r="F729" s="5" t="s">
        <v>565</v>
      </c>
      <c r="G729">
        <v>2005</v>
      </c>
      <c r="I729">
        <v>2005</v>
      </c>
      <c r="J729" s="1" t="s">
        <v>566</v>
      </c>
      <c r="M729" s="1" t="s">
        <v>567</v>
      </c>
      <c r="N729" t="s">
        <v>51</v>
      </c>
      <c r="O729" s="17" t="s">
        <v>568</v>
      </c>
      <c r="P729" s="1">
        <v>120</v>
      </c>
      <c r="Q729" t="s">
        <v>584</v>
      </c>
      <c r="S729" s="1" t="s">
        <v>570</v>
      </c>
      <c r="T729" s="1" t="s">
        <v>88</v>
      </c>
      <c r="U729" s="1" t="s">
        <v>571</v>
      </c>
      <c r="V729" s="1" t="s">
        <v>572</v>
      </c>
      <c r="W729" s="1" t="s">
        <v>573</v>
      </c>
      <c r="Y729" s="1" t="s">
        <v>111</v>
      </c>
      <c r="Z729" s="1" t="s">
        <v>111</v>
      </c>
      <c r="AA729" s="1" t="s">
        <v>56</v>
      </c>
      <c r="AB729" s="1" t="s">
        <v>574</v>
      </c>
      <c r="AC729">
        <v>811.73076923076906</v>
      </c>
      <c r="AD729">
        <v>837</v>
      </c>
      <c r="AE729">
        <v>29.9110687324678</v>
      </c>
      <c r="AF729">
        <v>215.691784037681</v>
      </c>
      <c r="AG729">
        <v>52</v>
      </c>
      <c r="AH729">
        <v>0.265718378819223</v>
      </c>
      <c r="AI729" s="2"/>
      <c r="AJ729" s="2"/>
      <c r="AK729">
        <v>44</v>
      </c>
      <c r="AL729">
        <v>1224</v>
      </c>
      <c r="AM729" s="1" t="s">
        <v>575</v>
      </c>
      <c r="AN729" s="6" t="s">
        <v>576</v>
      </c>
    </row>
    <row r="730" spans="2:40" ht="75" x14ac:dyDescent="0.25">
      <c r="B730" s="8" t="s">
        <v>562</v>
      </c>
      <c r="C730" s="1" t="s">
        <v>104</v>
      </c>
      <c r="D730" s="1" t="s">
        <v>563</v>
      </c>
      <c r="E730" s="1" t="s">
        <v>564</v>
      </c>
      <c r="F730" s="5" t="s">
        <v>565</v>
      </c>
      <c r="G730">
        <v>2005</v>
      </c>
      <c r="I730">
        <v>2005</v>
      </c>
      <c r="J730" s="1" t="s">
        <v>566</v>
      </c>
      <c r="M730" s="1" t="s">
        <v>567</v>
      </c>
      <c r="N730" t="s">
        <v>94</v>
      </c>
      <c r="O730" s="17" t="s">
        <v>568</v>
      </c>
      <c r="P730" s="1">
        <v>120</v>
      </c>
      <c r="Q730" t="s">
        <v>584</v>
      </c>
      <c r="S730" s="1" t="s">
        <v>570</v>
      </c>
      <c r="T730" s="1" t="s">
        <v>88</v>
      </c>
      <c r="U730" s="1" t="s">
        <v>571</v>
      </c>
      <c r="V730" s="1" t="s">
        <v>572</v>
      </c>
      <c r="W730" s="1" t="s">
        <v>573</v>
      </c>
      <c r="Y730" s="1" t="s">
        <v>111</v>
      </c>
      <c r="Z730" s="1" t="s">
        <v>111</v>
      </c>
      <c r="AA730" s="1" t="s">
        <v>56</v>
      </c>
      <c r="AB730" s="1" t="s">
        <v>574</v>
      </c>
      <c r="AC730">
        <v>808.59322033898297</v>
      </c>
      <c r="AD730">
        <v>849</v>
      </c>
      <c r="AE730">
        <v>27.8600296112206</v>
      </c>
      <c r="AF730">
        <v>213.99694798371999</v>
      </c>
      <c r="AG730">
        <v>59</v>
      </c>
      <c r="AH730">
        <v>0.26465340371516799</v>
      </c>
      <c r="AI730" s="2"/>
      <c r="AJ730" s="2"/>
      <c r="AK730">
        <v>246</v>
      </c>
      <c r="AL730">
        <v>1226</v>
      </c>
      <c r="AM730" s="1" t="s">
        <v>575</v>
      </c>
      <c r="AN730" s="6" t="s">
        <v>576</v>
      </c>
    </row>
    <row r="731" spans="2:40" ht="75" x14ac:dyDescent="0.25">
      <c r="B731" s="8" t="s">
        <v>562</v>
      </c>
      <c r="C731" s="1" t="s">
        <v>104</v>
      </c>
      <c r="D731" s="1" t="s">
        <v>563</v>
      </c>
      <c r="E731" s="1" t="s">
        <v>564</v>
      </c>
      <c r="F731" s="5" t="s">
        <v>565</v>
      </c>
      <c r="G731">
        <v>2005</v>
      </c>
      <c r="I731">
        <v>2005</v>
      </c>
      <c r="J731" s="1" t="s">
        <v>566</v>
      </c>
      <c r="M731" s="1" t="s">
        <v>567</v>
      </c>
      <c r="N731" t="s">
        <v>51</v>
      </c>
      <c r="O731" s="1" t="s">
        <v>585</v>
      </c>
      <c r="P731" s="1">
        <v>600</v>
      </c>
      <c r="Q731" t="s">
        <v>587</v>
      </c>
      <c r="S731" s="1" t="s">
        <v>570</v>
      </c>
      <c r="T731" s="1" t="s">
        <v>88</v>
      </c>
      <c r="U731" s="1" t="s">
        <v>571</v>
      </c>
      <c r="V731" s="1" t="s">
        <v>572</v>
      </c>
      <c r="W731" s="1" t="s">
        <v>573</v>
      </c>
      <c r="Y731" s="1" t="s">
        <v>111</v>
      </c>
      <c r="Z731" s="1" t="s">
        <v>111</v>
      </c>
      <c r="AA731" s="1" t="s">
        <v>56</v>
      </c>
      <c r="AB731" s="1" t="s">
        <v>574</v>
      </c>
      <c r="AC731">
        <v>936.27083333333303</v>
      </c>
      <c r="AD731">
        <v>958.5</v>
      </c>
      <c r="AE731">
        <v>27.058312057548299</v>
      </c>
      <c r="AF731">
        <v>187.46548500290899</v>
      </c>
      <c r="AG731">
        <v>48</v>
      </c>
      <c r="AH731">
        <v>0.20022570214591601</v>
      </c>
      <c r="AI731" s="2"/>
      <c r="AJ731" s="2"/>
      <c r="AK731">
        <v>521</v>
      </c>
      <c r="AL731">
        <v>1272</v>
      </c>
      <c r="AM731" s="1" t="s">
        <v>575</v>
      </c>
      <c r="AN731" s="6" t="s">
        <v>576</v>
      </c>
    </row>
    <row r="732" spans="2:40" ht="75" x14ac:dyDescent="0.25">
      <c r="B732" s="8" t="s">
        <v>562</v>
      </c>
      <c r="C732" s="1" t="s">
        <v>104</v>
      </c>
      <c r="D732" s="1" t="s">
        <v>563</v>
      </c>
      <c r="E732" s="1" t="s">
        <v>564</v>
      </c>
      <c r="F732" s="5" t="s">
        <v>565</v>
      </c>
      <c r="G732">
        <v>2005</v>
      </c>
      <c r="I732">
        <v>2005</v>
      </c>
      <c r="J732" s="1" t="s">
        <v>566</v>
      </c>
      <c r="M732" s="1" t="s">
        <v>567</v>
      </c>
      <c r="N732" t="s">
        <v>94</v>
      </c>
      <c r="O732" s="1" t="s">
        <v>585</v>
      </c>
      <c r="P732" s="1">
        <v>600</v>
      </c>
      <c r="Q732" t="s">
        <v>587</v>
      </c>
      <c r="S732" s="1" t="s">
        <v>570</v>
      </c>
      <c r="T732" s="1" t="s">
        <v>88</v>
      </c>
      <c r="U732" s="1" t="s">
        <v>571</v>
      </c>
      <c r="V732" s="1" t="s">
        <v>572</v>
      </c>
      <c r="W732" s="1" t="s">
        <v>573</v>
      </c>
      <c r="Y732" s="1" t="s">
        <v>111</v>
      </c>
      <c r="Z732" s="1" t="s">
        <v>111</v>
      </c>
      <c r="AA732" s="1" t="s">
        <v>56</v>
      </c>
      <c r="AB732" s="1" t="s">
        <v>574</v>
      </c>
      <c r="AC732">
        <v>910.65</v>
      </c>
      <c r="AD732">
        <v>969</v>
      </c>
      <c r="AE732">
        <v>30.476811830013201</v>
      </c>
      <c r="AF732">
        <v>236.072369326277</v>
      </c>
      <c r="AG732">
        <v>60</v>
      </c>
      <c r="AH732">
        <v>0.25923501820268702</v>
      </c>
      <c r="AI732" s="2"/>
      <c r="AJ732" s="2"/>
      <c r="AK732">
        <v>193</v>
      </c>
      <c r="AL732">
        <v>1235</v>
      </c>
      <c r="AM732" s="1" t="s">
        <v>575</v>
      </c>
      <c r="AN732" s="6" t="s">
        <v>576</v>
      </c>
    </row>
    <row r="733" spans="2:40" ht="75" x14ac:dyDescent="0.25">
      <c r="B733" s="8" t="s">
        <v>562</v>
      </c>
      <c r="C733" s="1" t="s">
        <v>188</v>
      </c>
      <c r="D733" s="1" t="s">
        <v>563</v>
      </c>
      <c r="E733" s="1" t="s">
        <v>564</v>
      </c>
      <c r="F733" s="5" t="s">
        <v>565</v>
      </c>
      <c r="G733">
        <v>2006</v>
      </c>
      <c r="I733">
        <v>2006</v>
      </c>
      <c r="J733" s="1" t="s">
        <v>566</v>
      </c>
      <c r="M733" s="1" t="s">
        <v>567</v>
      </c>
      <c r="N733" t="s">
        <v>51</v>
      </c>
      <c r="O733" s="17" t="s">
        <v>578</v>
      </c>
      <c r="P733" s="1">
        <v>270</v>
      </c>
      <c r="Q733" t="s">
        <v>53</v>
      </c>
      <c r="S733" s="1" t="s">
        <v>570</v>
      </c>
      <c r="T733" s="1" t="s">
        <v>88</v>
      </c>
      <c r="U733" s="1" t="s">
        <v>571</v>
      </c>
      <c r="V733" s="1" t="s">
        <v>572</v>
      </c>
      <c r="W733" s="1" t="s">
        <v>573</v>
      </c>
      <c r="Y733" s="1" t="s">
        <v>111</v>
      </c>
      <c r="Z733" s="1" t="s">
        <v>111</v>
      </c>
      <c r="AA733" s="1" t="s">
        <v>56</v>
      </c>
      <c r="AB733" s="1" t="s">
        <v>574</v>
      </c>
      <c r="AC733">
        <v>868.52941176470597</v>
      </c>
      <c r="AD733">
        <v>888.5</v>
      </c>
      <c r="AE733">
        <v>21.515685017000099</v>
      </c>
      <c r="AF733">
        <v>177.422883865221</v>
      </c>
      <c r="AG733">
        <v>68</v>
      </c>
      <c r="AH733">
        <v>0.204279649556977</v>
      </c>
      <c r="AI733" s="2"/>
      <c r="AJ733" s="2"/>
      <c r="AK733">
        <v>148</v>
      </c>
      <c r="AL733">
        <v>1261</v>
      </c>
      <c r="AM733" s="1" t="s">
        <v>575</v>
      </c>
      <c r="AN733" s="6" t="s">
        <v>576</v>
      </c>
    </row>
    <row r="734" spans="2:40" ht="75" x14ac:dyDescent="0.25">
      <c r="B734" s="8" t="s">
        <v>562</v>
      </c>
      <c r="C734" s="1" t="s">
        <v>188</v>
      </c>
      <c r="D734" s="1" t="s">
        <v>563</v>
      </c>
      <c r="E734" s="1" t="s">
        <v>564</v>
      </c>
      <c r="F734" s="5" t="s">
        <v>565</v>
      </c>
      <c r="G734">
        <v>2006</v>
      </c>
      <c r="I734">
        <v>2006</v>
      </c>
      <c r="J734" s="1" t="s">
        <v>566</v>
      </c>
      <c r="M734" s="1" t="s">
        <v>567</v>
      </c>
      <c r="N734" t="s">
        <v>94</v>
      </c>
      <c r="O734" s="17" t="s">
        <v>578</v>
      </c>
      <c r="P734" s="1">
        <v>270</v>
      </c>
      <c r="Q734" t="s">
        <v>53</v>
      </c>
      <c r="S734" s="1" t="s">
        <v>570</v>
      </c>
      <c r="T734" s="1" t="s">
        <v>88</v>
      </c>
      <c r="U734" s="1" t="s">
        <v>571</v>
      </c>
      <c r="V734" s="1" t="s">
        <v>572</v>
      </c>
      <c r="W734" s="1" t="s">
        <v>573</v>
      </c>
      <c r="Y734" s="1" t="s">
        <v>111</v>
      </c>
      <c r="Z734" s="1" t="s">
        <v>111</v>
      </c>
      <c r="AA734" s="1" t="s">
        <v>56</v>
      </c>
      <c r="AB734" s="1" t="s">
        <v>574</v>
      </c>
      <c r="AC734">
        <v>769.34375</v>
      </c>
      <c r="AD734">
        <v>799.5</v>
      </c>
      <c r="AE734">
        <v>20.454500363370698</v>
      </c>
      <c r="AF734">
        <v>200.412355335325</v>
      </c>
      <c r="AG734">
        <v>96</v>
      </c>
      <c r="AH734">
        <v>0.26049780132135397</v>
      </c>
      <c r="AI734" s="2"/>
      <c r="AJ734" s="2"/>
      <c r="AK734">
        <v>260</v>
      </c>
      <c r="AL734">
        <v>1197</v>
      </c>
      <c r="AM734" s="1" t="s">
        <v>575</v>
      </c>
      <c r="AN734" s="6" t="s">
        <v>576</v>
      </c>
    </row>
    <row r="735" spans="2:40" ht="75" x14ac:dyDescent="0.25">
      <c r="B735" s="8" t="s">
        <v>562</v>
      </c>
      <c r="C735" s="1" t="s">
        <v>188</v>
      </c>
      <c r="D735" s="1" t="s">
        <v>563</v>
      </c>
      <c r="E735" s="1" t="s">
        <v>564</v>
      </c>
      <c r="F735" s="5" t="s">
        <v>565</v>
      </c>
      <c r="G735">
        <v>2006</v>
      </c>
      <c r="I735">
        <v>2006</v>
      </c>
      <c r="J735" s="1" t="s">
        <v>566</v>
      </c>
      <c r="M735" s="1" t="s">
        <v>567</v>
      </c>
      <c r="N735" t="s">
        <v>51</v>
      </c>
      <c r="O735" s="17" t="s">
        <v>578</v>
      </c>
      <c r="P735" s="1">
        <v>270</v>
      </c>
      <c r="Q735" t="s">
        <v>588</v>
      </c>
      <c r="S735" s="1" t="s">
        <v>570</v>
      </c>
      <c r="T735" s="1" t="s">
        <v>88</v>
      </c>
      <c r="U735" s="1" t="s">
        <v>571</v>
      </c>
      <c r="V735" s="1" t="s">
        <v>572</v>
      </c>
      <c r="W735" s="1" t="s">
        <v>573</v>
      </c>
      <c r="Y735" s="1" t="s">
        <v>111</v>
      </c>
      <c r="Z735" s="1" t="s">
        <v>111</v>
      </c>
      <c r="AA735" s="1" t="s">
        <v>56</v>
      </c>
      <c r="AB735" s="1" t="s">
        <v>574</v>
      </c>
      <c r="AC735">
        <v>1056.7872340425499</v>
      </c>
      <c r="AD735">
        <v>1077</v>
      </c>
      <c r="AE735">
        <v>27.0436987684872</v>
      </c>
      <c r="AF735">
        <v>185.40225787404</v>
      </c>
      <c r="AG735">
        <v>47</v>
      </c>
      <c r="AH735">
        <v>0.17543953210412599</v>
      </c>
      <c r="AI735" s="2"/>
      <c r="AJ735" s="2"/>
      <c r="AK735">
        <v>481</v>
      </c>
      <c r="AL735">
        <v>1354</v>
      </c>
      <c r="AM735" s="1" t="s">
        <v>575</v>
      </c>
      <c r="AN735" s="6" t="s">
        <v>576</v>
      </c>
    </row>
    <row r="736" spans="2:40" ht="75" x14ac:dyDescent="0.25">
      <c r="B736" s="8" t="s">
        <v>562</v>
      </c>
      <c r="C736" s="1" t="s">
        <v>188</v>
      </c>
      <c r="D736" s="1" t="s">
        <v>563</v>
      </c>
      <c r="E736" s="1" t="s">
        <v>564</v>
      </c>
      <c r="F736" s="5" t="s">
        <v>565</v>
      </c>
      <c r="G736">
        <v>2006</v>
      </c>
      <c r="I736">
        <v>2006</v>
      </c>
      <c r="J736" s="1" t="s">
        <v>566</v>
      </c>
      <c r="M736" s="1" t="s">
        <v>567</v>
      </c>
      <c r="N736" t="s">
        <v>94</v>
      </c>
      <c r="O736" s="17" t="s">
        <v>578</v>
      </c>
      <c r="P736" s="1">
        <v>270</v>
      </c>
      <c r="Q736" t="s">
        <v>588</v>
      </c>
      <c r="S736" s="1" t="s">
        <v>570</v>
      </c>
      <c r="T736" s="1" t="s">
        <v>88</v>
      </c>
      <c r="U736" s="1" t="s">
        <v>571</v>
      </c>
      <c r="V736" s="1" t="s">
        <v>572</v>
      </c>
      <c r="W736" s="1" t="s">
        <v>573</v>
      </c>
      <c r="Y736" s="1" t="s">
        <v>111</v>
      </c>
      <c r="Z736" s="1" t="s">
        <v>111</v>
      </c>
      <c r="AA736" s="1" t="s">
        <v>56</v>
      </c>
      <c r="AB736" s="1" t="s">
        <v>574</v>
      </c>
      <c r="AC736">
        <v>836.64406779660999</v>
      </c>
      <c r="AD736">
        <v>841</v>
      </c>
      <c r="AE736">
        <v>32.276953567017799</v>
      </c>
      <c r="AF736">
        <v>247.92398464545201</v>
      </c>
      <c r="AG736">
        <v>59</v>
      </c>
      <c r="AH736">
        <v>0.29633149171592799</v>
      </c>
      <c r="AI736" s="2"/>
      <c r="AJ736" s="2"/>
      <c r="AK736">
        <v>284</v>
      </c>
      <c r="AL736">
        <v>1380</v>
      </c>
      <c r="AM736" s="1" t="s">
        <v>575</v>
      </c>
      <c r="AN736" s="6" t="s">
        <v>576</v>
      </c>
    </row>
    <row r="737" spans="2:40" ht="75" x14ac:dyDescent="0.25">
      <c r="B737" s="8" t="s">
        <v>562</v>
      </c>
      <c r="C737" s="1" t="s">
        <v>188</v>
      </c>
      <c r="D737" s="1" t="s">
        <v>563</v>
      </c>
      <c r="E737" s="1" t="s">
        <v>564</v>
      </c>
      <c r="F737" s="5" t="s">
        <v>565</v>
      </c>
      <c r="G737">
        <v>2006</v>
      </c>
      <c r="I737">
        <v>2006</v>
      </c>
      <c r="J737" s="1" t="s">
        <v>566</v>
      </c>
      <c r="M737" s="1" t="s">
        <v>567</v>
      </c>
      <c r="N737" t="s">
        <v>51</v>
      </c>
      <c r="O737" s="1" t="s">
        <v>503</v>
      </c>
      <c r="P737" s="1">
        <v>360</v>
      </c>
      <c r="Q737" t="s">
        <v>589</v>
      </c>
      <c r="S737" s="1" t="s">
        <v>570</v>
      </c>
      <c r="T737" s="1" t="s">
        <v>88</v>
      </c>
      <c r="U737" s="1" t="s">
        <v>571</v>
      </c>
      <c r="V737" s="1" t="s">
        <v>572</v>
      </c>
      <c r="W737" s="1" t="s">
        <v>573</v>
      </c>
      <c r="Y737" s="1" t="s">
        <v>111</v>
      </c>
      <c r="Z737" s="1" t="s">
        <v>111</v>
      </c>
      <c r="AA737" s="1" t="s">
        <v>56</v>
      </c>
      <c r="AB737" s="1" t="s">
        <v>574</v>
      </c>
      <c r="AC737">
        <v>893.97916666666697</v>
      </c>
      <c r="AD737">
        <v>896</v>
      </c>
      <c r="AE737">
        <v>31.6362791338051</v>
      </c>
      <c r="AF737">
        <v>219.182571288726</v>
      </c>
      <c r="AG737">
        <v>48</v>
      </c>
      <c r="AH737">
        <v>0.24517637486562599</v>
      </c>
      <c r="AI737" s="2"/>
      <c r="AJ737" s="2"/>
      <c r="AK737">
        <v>201</v>
      </c>
      <c r="AL737">
        <v>1242</v>
      </c>
      <c r="AM737" s="1" t="s">
        <v>575</v>
      </c>
      <c r="AN737" s="6" t="s">
        <v>576</v>
      </c>
    </row>
    <row r="738" spans="2:40" ht="75" x14ac:dyDescent="0.25">
      <c r="B738" s="8" t="s">
        <v>562</v>
      </c>
      <c r="C738" s="1" t="s">
        <v>188</v>
      </c>
      <c r="D738" s="1" t="s">
        <v>563</v>
      </c>
      <c r="E738" s="1" t="s">
        <v>564</v>
      </c>
      <c r="F738" s="5" t="s">
        <v>565</v>
      </c>
      <c r="G738">
        <v>2006</v>
      </c>
      <c r="I738">
        <v>2006</v>
      </c>
      <c r="J738" s="1" t="s">
        <v>566</v>
      </c>
      <c r="M738" s="1" t="s">
        <v>567</v>
      </c>
      <c r="N738" t="s">
        <v>94</v>
      </c>
      <c r="O738" s="1" t="s">
        <v>503</v>
      </c>
      <c r="P738" s="1">
        <v>360</v>
      </c>
      <c r="Q738" t="s">
        <v>589</v>
      </c>
      <c r="S738" s="1" t="s">
        <v>570</v>
      </c>
      <c r="T738" s="1" t="s">
        <v>88</v>
      </c>
      <c r="U738" s="1" t="s">
        <v>571</v>
      </c>
      <c r="V738" s="1" t="s">
        <v>572</v>
      </c>
      <c r="W738" s="1" t="s">
        <v>573</v>
      </c>
      <c r="Y738" s="1" t="s">
        <v>111</v>
      </c>
      <c r="Z738" s="1" t="s">
        <v>111</v>
      </c>
      <c r="AA738" s="1" t="s">
        <v>56</v>
      </c>
      <c r="AB738" s="1" t="s">
        <v>574</v>
      </c>
      <c r="AC738">
        <v>748.29629629629596</v>
      </c>
      <c r="AD738">
        <v>796</v>
      </c>
      <c r="AE738">
        <v>28.701914238307101</v>
      </c>
      <c r="AF738">
        <v>210.91513357492701</v>
      </c>
      <c r="AG738">
        <v>54</v>
      </c>
      <c r="AH738">
        <v>0.28186045369842799</v>
      </c>
      <c r="AI738" s="2"/>
      <c r="AJ738" s="2"/>
      <c r="AK738">
        <v>263</v>
      </c>
      <c r="AL738">
        <v>1091</v>
      </c>
      <c r="AM738" s="1" t="s">
        <v>575</v>
      </c>
      <c r="AN738" s="6" t="s">
        <v>576</v>
      </c>
    </row>
    <row r="739" spans="2:40" ht="75" x14ac:dyDescent="0.25">
      <c r="B739" s="8" t="s">
        <v>562</v>
      </c>
      <c r="C739" s="1" t="s">
        <v>188</v>
      </c>
      <c r="D739" s="1" t="s">
        <v>563</v>
      </c>
      <c r="E739" s="1" t="s">
        <v>564</v>
      </c>
      <c r="F739" s="5" t="s">
        <v>565</v>
      </c>
      <c r="G739">
        <v>2006</v>
      </c>
      <c r="I739">
        <v>2006</v>
      </c>
      <c r="J739" s="1" t="s">
        <v>566</v>
      </c>
      <c r="M739" s="1" t="s">
        <v>567</v>
      </c>
      <c r="N739" t="s">
        <v>51</v>
      </c>
      <c r="O739" s="1" t="s">
        <v>503</v>
      </c>
      <c r="P739" s="1">
        <v>360</v>
      </c>
      <c r="Q739" t="s">
        <v>590</v>
      </c>
      <c r="S739" s="1" t="s">
        <v>570</v>
      </c>
      <c r="T739" s="1" t="s">
        <v>88</v>
      </c>
      <c r="U739" s="1" t="s">
        <v>571</v>
      </c>
      <c r="V739" s="1" t="s">
        <v>572</v>
      </c>
      <c r="W739" s="1" t="s">
        <v>573</v>
      </c>
      <c r="Y739" s="1" t="s">
        <v>111</v>
      </c>
      <c r="Z739" s="1" t="s">
        <v>111</v>
      </c>
      <c r="AA739" s="1" t="s">
        <v>56</v>
      </c>
      <c r="AB739" s="1" t="s">
        <v>574</v>
      </c>
      <c r="AC739">
        <v>868.531914893617</v>
      </c>
      <c r="AD739">
        <v>925</v>
      </c>
      <c r="AE739">
        <v>32.444129035115203</v>
      </c>
      <c r="AF739">
        <v>222.42574247559301</v>
      </c>
      <c r="AG739">
        <v>47</v>
      </c>
      <c r="AH739">
        <v>0.25609391970683898</v>
      </c>
      <c r="AI739" s="2"/>
      <c r="AJ739" s="2"/>
      <c r="AK739">
        <v>258</v>
      </c>
      <c r="AL739">
        <v>1284</v>
      </c>
      <c r="AM739" s="1" t="s">
        <v>575</v>
      </c>
      <c r="AN739" s="6" t="s">
        <v>576</v>
      </c>
    </row>
    <row r="740" spans="2:40" ht="75" x14ac:dyDescent="0.25">
      <c r="B740" s="8" t="s">
        <v>562</v>
      </c>
      <c r="C740" s="1" t="s">
        <v>188</v>
      </c>
      <c r="D740" s="1" t="s">
        <v>563</v>
      </c>
      <c r="E740" s="1" t="s">
        <v>564</v>
      </c>
      <c r="F740" s="5" t="s">
        <v>565</v>
      </c>
      <c r="G740">
        <v>2006</v>
      </c>
      <c r="I740">
        <v>2006</v>
      </c>
      <c r="J740" s="1" t="s">
        <v>566</v>
      </c>
      <c r="M740" s="1" t="s">
        <v>567</v>
      </c>
      <c r="N740" t="s">
        <v>94</v>
      </c>
      <c r="O740" s="1" t="s">
        <v>503</v>
      </c>
      <c r="P740" s="1">
        <v>360</v>
      </c>
      <c r="Q740" t="s">
        <v>590</v>
      </c>
      <c r="S740" s="1" t="s">
        <v>570</v>
      </c>
      <c r="T740" s="1" t="s">
        <v>88</v>
      </c>
      <c r="U740" s="1" t="s">
        <v>571</v>
      </c>
      <c r="V740" s="1" t="s">
        <v>572</v>
      </c>
      <c r="W740" s="1" t="s">
        <v>573</v>
      </c>
      <c r="Y740" s="1" t="s">
        <v>111</v>
      </c>
      <c r="Z740" s="1" t="s">
        <v>111</v>
      </c>
      <c r="AA740" s="1" t="s">
        <v>56</v>
      </c>
      <c r="AB740" s="1" t="s">
        <v>574</v>
      </c>
      <c r="AC740">
        <v>737.44827586206895</v>
      </c>
      <c r="AD740">
        <v>749</v>
      </c>
      <c r="AE740">
        <v>29.604911754780598</v>
      </c>
      <c r="AF740">
        <v>225.46429074353199</v>
      </c>
      <c r="AG740">
        <v>58</v>
      </c>
      <c r="AH740">
        <v>0.30573573513337798</v>
      </c>
      <c r="AI740" s="2"/>
      <c r="AJ740" s="2"/>
      <c r="AK740">
        <v>249</v>
      </c>
      <c r="AL740">
        <v>1164</v>
      </c>
      <c r="AM740" s="1" t="s">
        <v>575</v>
      </c>
      <c r="AN740" s="6" t="s">
        <v>576</v>
      </c>
    </row>
    <row r="741" spans="2:40" ht="75" x14ac:dyDescent="0.25">
      <c r="B741" s="8" t="s">
        <v>562</v>
      </c>
      <c r="C741" s="1" t="s">
        <v>188</v>
      </c>
      <c r="D741" s="1" t="s">
        <v>563</v>
      </c>
      <c r="E741" s="1" t="s">
        <v>564</v>
      </c>
      <c r="F741" s="5" t="s">
        <v>565</v>
      </c>
      <c r="G741">
        <v>2006</v>
      </c>
      <c r="I741">
        <v>2006</v>
      </c>
      <c r="J741" s="1" t="s">
        <v>566</v>
      </c>
      <c r="M741" s="1" t="s">
        <v>567</v>
      </c>
      <c r="N741" t="s">
        <v>51</v>
      </c>
      <c r="O741" s="1" t="s">
        <v>493</v>
      </c>
      <c r="P741" s="1">
        <v>300</v>
      </c>
      <c r="Q741" t="s">
        <v>591</v>
      </c>
      <c r="S741" s="1" t="s">
        <v>570</v>
      </c>
      <c r="T741" s="1" t="s">
        <v>88</v>
      </c>
      <c r="U741" s="1" t="s">
        <v>571</v>
      </c>
      <c r="V741" s="1" t="s">
        <v>572</v>
      </c>
      <c r="W741" s="1" t="s">
        <v>573</v>
      </c>
      <c r="Y741" s="1" t="s">
        <v>111</v>
      </c>
      <c r="Z741" s="1" t="s">
        <v>111</v>
      </c>
      <c r="AA741" s="1" t="s">
        <v>56</v>
      </c>
      <c r="AB741" s="1" t="s">
        <v>574</v>
      </c>
      <c r="AC741">
        <v>871.875</v>
      </c>
      <c r="AD741">
        <v>871.5</v>
      </c>
      <c r="AE741">
        <v>28.487082194397399</v>
      </c>
      <c r="AF741">
        <v>197.36429488034801</v>
      </c>
      <c r="AG741">
        <v>48</v>
      </c>
      <c r="AH741">
        <v>0.22636765004197601</v>
      </c>
      <c r="AI741" s="2"/>
      <c r="AJ741" s="2"/>
      <c r="AK741">
        <v>425</v>
      </c>
      <c r="AL741">
        <v>1357</v>
      </c>
      <c r="AM741" s="1" t="s">
        <v>575</v>
      </c>
      <c r="AN741" s="6" t="s">
        <v>576</v>
      </c>
    </row>
    <row r="742" spans="2:40" ht="75" x14ac:dyDescent="0.25">
      <c r="B742" s="8" t="s">
        <v>562</v>
      </c>
      <c r="C742" s="1" t="s">
        <v>188</v>
      </c>
      <c r="D742" s="1" t="s">
        <v>563</v>
      </c>
      <c r="E742" s="1" t="s">
        <v>564</v>
      </c>
      <c r="F742" s="5" t="s">
        <v>565</v>
      </c>
      <c r="G742">
        <v>2006</v>
      </c>
      <c r="I742">
        <v>2006</v>
      </c>
      <c r="J742" s="1" t="s">
        <v>566</v>
      </c>
      <c r="M742" s="1" t="s">
        <v>567</v>
      </c>
      <c r="N742" t="s">
        <v>94</v>
      </c>
      <c r="O742" s="1" t="s">
        <v>493</v>
      </c>
      <c r="P742" s="1">
        <v>300</v>
      </c>
      <c r="Q742" t="s">
        <v>591</v>
      </c>
      <c r="S742" s="1" t="s">
        <v>570</v>
      </c>
      <c r="T742" s="1" t="s">
        <v>88</v>
      </c>
      <c r="U742" s="1" t="s">
        <v>571</v>
      </c>
      <c r="V742" s="1" t="s">
        <v>572</v>
      </c>
      <c r="W742" s="1" t="s">
        <v>573</v>
      </c>
      <c r="Y742" s="1" t="s">
        <v>111</v>
      </c>
      <c r="Z742" s="1" t="s">
        <v>111</v>
      </c>
      <c r="AA742" s="1" t="s">
        <v>56</v>
      </c>
      <c r="AB742" s="1" t="s">
        <v>574</v>
      </c>
      <c r="AC742">
        <v>773.6</v>
      </c>
      <c r="AD742">
        <v>775</v>
      </c>
      <c r="AE742">
        <v>31.688786802898399</v>
      </c>
      <c r="AF742">
        <v>245.46028709828599</v>
      </c>
      <c r="AG742">
        <v>60</v>
      </c>
      <c r="AH742">
        <v>0.31729613120254102</v>
      </c>
      <c r="AI742" s="2"/>
      <c r="AJ742" s="2"/>
      <c r="AK742">
        <v>203</v>
      </c>
      <c r="AL742">
        <v>1385</v>
      </c>
      <c r="AM742" s="1" t="s">
        <v>575</v>
      </c>
      <c r="AN742" s="6" t="s">
        <v>576</v>
      </c>
    </row>
    <row r="743" spans="2:40" ht="75" x14ac:dyDescent="0.25">
      <c r="B743" s="8" t="s">
        <v>562</v>
      </c>
      <c r="C743" s="1" t="s">
        <v>188</v>
      </c>
      <c r="D743" s="1" t="s">
        <v>563</v>
      </c>
      <c r="E743" s="1" t="s">
        <v>564</v>
      </c>
      <c r="F743" s="5" t="s">
        <v>565</v>
      </c>
      <c r="G743">
        <v>2006</v>
      </c>
      <c r="I743">
        <v>2006</v>
      </c>
      <c r="J743" s="1" t="s">
        <v>566</v>
      </c>
      <c r="M743" s="1" t="s">
        <v>567</v>
      </c>
      <c r="N743" t="s">
        <v>51</v>
      </c>
      <c r="O743" s="1" t="s">
        <v>493</v>
      </c>
      <c r="P743" s="1">
        <v>300</v>
      </c>
      <c r="Q743" t="s">
        <v>592</v>
      </c>
      <c r="S743" s="1" t="s">
        <v>570</v>
      </c>
      <c r="T743" s="1" t="s">
        <v>88</v>
      </c>
      <c r="U743" s="1" t="s">
        <v>571</v>
      </c>
      <c r="V743" s="1" t="s">
        <v>572</v>
      </c>
      <c r="W743" s="1" t="s">
        <v>573</v>
      </c>
      <c r="Y743" s="1" t="s">
        <v>111</v>
      </c>
      <c r="Z743" s="1" t="s">
        <v>111</v>
      </c>
      <c r="AA743" s="1" t="s">
        <v>56</v>
      </c>
      <c r="AB743" s="1" t="s">
        <v>574</v>
      </c>
      <c r="AC743">
        <v>868.695652173913</v>
      </c>
      <c r="AD743">
        <v>892</v>
      </c>
      <c r="AE743">
        <v>23.451725924871301</v>
      </c>
      <c r="AF743">
        <v>159.057343896291</v>
      </c>
      <c r="AG743">
        <v>46</v>
      </c>
      <c r="AH743">
        <v>0.18309904452525999</v>
      </c>
      <c r="AI743" s="2"/>
      <c r="AJ743" s="2"/>
      <c r="AK743">
        <v>382</v>
      </c>
      <c r="AL743">
        <v>1137</v>
      </c>
      <c r="AM743" s="1" t="s">
        <v>575</v>
      </c>
      <c r="AN743" s="6" t="s">
        <v>576</v>
      </c>
    </row>
    <row r="744" spans="2:40" ht="75" x14ac:dyDescent="0.25">
      <c r="B744" s="8" t="s">
        <v>562</v>
      </c>
      <c r="C744" s="1" t="s">
        <v>188</v>
      </c>
      <c r="D744" s="1" t="s">
        <v>563</v>
      </c>
      <c r="E744" s="1" t="s">
        <v>564</v>
      </c>
      <c r="F744" s="5" t="s">
        <v>565</v>
      </c>
      <c r="G744">
        <v>2006</v>
      </c>
      <c r="I744">
        <v>2006</v>
      </c>
      <c r="J744" s="1" t="s">
        <v>566</v>
      </c>
      <c r="M744" s="1" t="s">
        <v>567</v>
      </c>
      <c r="N744" t="s">
        <v>94</v>
      </c>
      <c r="O744" s="1" t="s">
        <v>493</v>
      </c>
      <c r="P744" s="1">
        <v>300</v>
      </c>
      <c r="Q744" t="s">
        <v>592</v>
      </c>
      <c r="S744" s="1" t="s">
        <v>570</v>
      </c>
      <c r="T744" s="1" t="s">
        <v>88</v>
      </c>
      <c r="U744" s="1" t="s">
        <v>571</v>
      </c>
      <c r="V744" s="1" t="s">
        <v>572</v>
      </c>
      <c r="W744" s="1" t="s">
        <v>573</v>
      </c>
      <c r="Y744" s="1" t="s">
        <v>111</v>
      </c>
      <c r="Z744" s="1" t="s">
        <v>111</v>
      </c>
      <c r="AA744" s="1" t="s">
        <v>56</v>
      </c>
      <c r="AB744" s="1" t="s">
        <v>574</v>
      </c>
      <c r="AC744">
        <v>822.08333333333303</v>
      </c>
      <c r="AD744">
        <v>810.5</v>
      </c>
      <c r="AE744">
        <v>28.037326730755801</v>
      </c>
      <c r="AF744">
        <v>217.17619900078699</v>
      </c>
      <c r="AG744">
        <v>60</v>
      </c>
      <c r="AH744">
        <v>0.26417783963603098</v>
      </c>
      <c r="AI744" s="2"/>
      <c r="AJ744" s="2"/>
      <c r="AK744">
        <v>415</v>
      </c>
      <c r="AL744">
        <v>1351</v>
      </c>
      <c r="AM744" s="1" t="s">
        <v>575</v>
      </c>
      <c r="AN744" s="6" t="s">
        <v>576</v>
      </c>
    </row>
    <row r="745" spans="2:40" ht="75" x14ac:dyDescent="0.25">
      <c r="B745" s="8" t="s">
        <v>562</v>
      </c>
      <c r="C745" s="1" t="s">
        <v>581</v>
      </c>
      <c r="D745" s="1" t="s">
        <v>563</v>
      </c>
      <c r="E745" s="1" t="s">
        <v>564</v>
      </c>
      <c r="F745" s="5" t="s">
        <v>565</v>
      </c>
      <c r="G745">
        <v>2006</v>
      </c>
      <c r="I745">
        <v>2006</v>
      </c>
      <c r="J745" s="1" t="s">
        <v>566</v>
      </c>
      <c r="M745" s="1" t="s">
        <v>567</v>
      </c>
      <c r="N745" t="s">
        <v>51</v>
      </c>
      <c r="O745" s="1" t="s">
        <v>578</v>
      </c>
      <c r="P745" s="1">
        <v>270</v>
      </c>
      <c r="Q745" t="s">
        <v>53</v>
      </c>
      <c r="S745" s="1" t="s">
        <v>570</v>
      </c>
      <c r="T745" s="1" t="s">
        <v>88</v>
      </c>
      <c r="U745" s="1" t="s">
        <v>571</v>
      </c>
      <c r="V745" s="1" t="s">
        <v>572</v>
      </c>
      <c r="W745" s="1" t="s">
        <v>573</v>
      </c>
      <c r="Y745" s="1" t="s">
        <v>111</v>
      </c>
      <c r="Z745" s="1" t="s">
        <v>111</v>
      </c>
      <c r="AA745" s="1" t="s">
        <v>56</v>
      </c>
      <c r="AB745" s="1" t="s">
        <v>574</v>
      </c>
      <c r="AC745">
        <v>869.82758620689697</v>
      </c>
      <c r="AD745">
        <v>891</v>
      </c>
      <c r="AE745">
        <v>18.4859859857666</v>
      </c>
      <c r="AF745">
        <v>172.42579845933301</v>
      </c>
      <c r="AG745">
        <v>87</v>
      </c>
      <c r="AH745">
        <v>0.19822985749536801</v>
      </c>
      <c r="AI745" s="2"/>
      <c r="AJ745" s="2"/>
      <c r="AK745">
        <v>417</v>
      </c>
      <c r="AL745">
        <v>1248</v>
      </c>
      <c r="AM745" s="1" t="s">
        <v>575</v>
      </c>
      <c r="AN745" s="6" t="s">
        <v>576</v>
      </c>
    </row>
    <row r="746" spans="2:40" ht="75" x14ac:dyDescent="0.25">
      <c r="B746" s="8" t="s">
        <v>562</v>
      </c>
      <c r="C746" s="1" t="s">
        <v>581</v>
      </c>
      <c r="D746" s="1" t="s">
        <v>563</v>
      </c>
      <c r="E746" s="1" t="s">
        <v>564</v>
      </c>
      <c r="F746" s="5" t="s">
        <v>565</v>
      </c>
      <c r="G746">
        <v>2006</v>
      </c>
      <c r="I746">
        <v>2006</v>
      </c>
      <c r="J746" s="1" t="s">
        <v>566</v>
      </c>
      <c r="M746" s="1" t="s">
        <v>567</v>
      </c>
      <c r="N746" t="s">
        <v>94</v>
      </c>
      <c r="O746" s="1" t="s">
        <v>578</v>
      </c>
      <c r="P746" s="1">
        <v>270</v>
      </c>
      <c r="Q746" t="s">
        <v>53</v>
      </c>
      <c r="S746" s="1" t="s">
        <v>570</v>
      </c>
      <c r="T746" s="1" t="s">
        <v>88</v>
      </c>
      <c r="U746" s="1" t="s">
        <v>571</v>
      </c>
      <c r="V746" s="1" t="s">
        <v>572</v>
      </c>
      <c r="W746" s="1" t="s">
        <v>573</v>
      </c>
      <c r="Y746" s="1" t="s">
        <v>111</v>
      </c>
      <c r="Z746" s="1" t="s">
        <v>111</v>
      </c>
      <c r="AA746" s="1" t="s">
        <v>56</v>
      </c>
      <c r="AB746" s="1" t="s">
        <v>574</v>
      </c>
      <c r="AC746">
        <v>844.12149532710305</v>
      </c>
      <c r="AD746">
        <v>851</v>
      </c>
      <c r="AE746">
        <v>18.589708769517902</v>
      </c>
      <c r="AF746">
        <v>192.29344273400901</v>
      </c>
      <c r="AG746">
        <v>107</v>
      </c>
      <c r="AH746">
        <v>0.227803039963452</v>
      </c>
      <c r="AI746" s="2"/>
      <c r="AJ746" s="2"/>
      <c r="AK746">
        <v>393</v>
      </c>
      <c r="AL746">
        <v>1268</v>
      </c>
      <c r="AM746" s="1" t="s">
        <v>575</v>
      </c>
      <c r="AN746" s="6" t="s">
        <v>576</v>
      </c>
    </row>
    <row r="747" spans="2:40" ht="75" x14ac:dyDescent="0.25">
      <c r="B747" s="8" t="s">
        <v>562</v>
      </c>
      <c r="C747" s="1" t="s">
        <v>581</v>
      </c>
      <c r="D747" s="1" t="s">
        <v>563</v>
      </c>
      <c r="E747" s="1" t="s">
        <v>564</v>
      </c>
      <c r="F747" s="5" t="s">
        <v>565</v>
      </c>
      <c r="G747">
        <v>2006</v>
      </c>
      <c r="I747">
        <v>2006</v>
      </c>
      <c r="J747" s="1" t="s">
        <v>566</v>
      </c>
      <c r="M747" s="1" t="s">
        <v>567</v>
      </c>
      <c r="N747" t="s">
        <v>51</v>
      </c>
      <c r="O747" s="1" t="s">
        <v>578</v>
      </c>
      <c r="P747" s="1">
        <v>270</v>
      </c>
      <c r="Q747" t="s">
        <v>588</v>
      </c>
      <c r="S747" s="1" t="s">
        <v>570</v>
      </c>
      <c r="T747" s="1" t="s">
        <v>88</v>
      </c>
      <c r="U747" s="1" t="s">
        <v>571</v>
      </c>
      <c r="V747" s="1" t="s">
        <v>572</v>
      </c>
      <c r="W747" s="1" t="s">
        <v>573</v>
      </c>
      <c r="Y747" s="1" t="s">
        <v>111</v>
      </c>
      <c r="Z747" s="1" t="s">
        <v>111</v>
      </c>
      <c r="AA747" s="1" t="s">
        <v>56</v>
      </c>
      <c r="AB747" s="1" t="s">
        <v>574</v>
      </c>
      <c r="AC747">
        <v>997.06521739130403</v>
      </c>
      <c r="AD747">
        <v>1007.5</v>
      </c>
      <c r="AE747">
        <v>30.788014516191101</v>
      </c>
      <c r="AF747">
        <v>208.81447397405901</v>
      </c>
      <c r="AG747">
        <v>46</v>
      </c>
      <c r="AH747">
        <v>0.20942910286289501</v>
      </c>
      <c r="AI747" s="2"/>
      <c r="AJ747" s="2"/>
      <c r="AK747">
        <v>360</v>
      </c>
      <c r="AL747">
        <v>1288</v>
      </c>
      <c r="AM747" s="1" t="s">
        <v>575</v>
      </c>
      <c r="AN747" s="6" t="s">
        <v>576</v>
      </c>
    </row>
    <row r="748" spans="2:40" ht="75" x14ac:dyDescent="0.25">
      <c r="B748" s="8" t="s">
        <v>562</v>
      </c>
      <c r="C748" s="1" t="s">
        <v>581</v>
      </c>
      <c r="D748" s="1" t="s">
        <v>563</v>
      </c>
      <c r="E748" s="1" t="s">
        <v>564</v>
      </c>
      <c r="F748" s="5" t="s">
        <v>565</v>
      </c>
      <c r="G748">
        <v>2006</v>
      </c>
      <c r="I748">
        <v>2006</v>
      </c>
      <c r="J748" s="1" t="s">
        <v>566</v>
      </c>
      <c r="M748" s="1" t="s">
        <v>567</v>
      </c>
      <c r="N748" t="s">
        <v>94</v>
      </c>
      <c r="O748" s="1" t="s">
        <v>578</v>
      </c>
      <c r="P748" s="1">
        <v>270</v>
      </c>
      <c r="Q748" t="s">
        <v>588</v>
      </c>
      <c r="S748" s="1" t="s">
        <v>570</v>
      </c>
      <c r="T748" s="1" t="s">
        <v>88</v>
      </c>
      <c r="U748" s="1" t="s">
        <v>571</v>
      </c>
      <c r="V748" s="1" t="s">
        <v>572</v>
      </c>
      <c r="W748" s="1" t="s">
        <v>573</v>
      </c>
      <c r="Y748" s="1" t="s">
        <v>111</v>
      </c>
      <c r="Z748" s="1" t="s">
        <v>111</v>
      </c>
      <c r="AA748" s="1" t="s">
        <v>56</v>
      </c>
      <c r="AB748" s="1" t="s">
        <v>574</v>
      </c>
      <c r="AC748">
        <v>906.76744186046506</v>
      </c>
      <c r="AD748">
        <v>932</v>
      </c>
      <c r="AE748">
        <v>38.153371743865399</v>
      </c>
      <c r="AF748">
        <v>250.188389705238</v>
      </c>
      <c r="AG748">
        <v>43</v>
      </c>
      <c r="AH748">
        <v>0.27591240946180501</v>
      </c>
      <c r="AI748" s="2"/>
      <c r="AJ748" s="2"/>
      <c r="AK748">
        <v>360</v>
      </c>
      <c r="AL748">
        <v>1306</v>
      </c>
      <c r="AM748" s="1" t="s">
        <v>575</v>
      </c>
      <c r="AN748" s="6" t="s">
        <v>576</v>
      </c>
    </row>
    <row r="749" spans="2:40" ht="75" x14ac:dyDescent="0.25">
      <c r="B749" s="8" t="s">
        <v>562</v>
      </c>
      <c r="C749" s="1" t="s">
        <v>581</v>
      </c>
      <c r="D749" s="1" t="s">
        <v>563</v>
      </c>
      <c r="E749" s="1" t="s">
        <v>564</v>
      </c>
      <c r="F749" s="5" t="s">
        <v>565</v>
      </c>
      <c r="G749">
        <v>2006</v>
      </c>
      <c r="I749">
        <v>2006</v>
      </c>
      <c r="J749" s="1" t="s">
        <v>566</v>
      </c>
      <c r="M749" s="1" t="s">
        <v>567</v>
      </c>
      <c r="N749" t="s">
        <v>51</v>
      </c>
      <c r="O749" s="1" t="s">
        <v>503</v>
      </c>
      <c r="P749" s="1">
        <v>360</v>
      </c>
      <c r="Q749" t="s">
        <v>589</v>
      </c>
      <c r="S749" s="1" t="s">
        <v>570</v>
      </c>
      <c r="T749" s="1" t="s">
        <v>88</v>
      </c>
      <c r="U749" s="1" t="s">
        <v>571</v>
      </c>
      <c r="V749" s="1" t="s">
        <v>572</v>
      </c>
      <c r="W749" s="1" t="s">
        <v>573</v>
      </c>
      <c r="Y749" s="1" t="s">
        <v>111</v>
      </c>
      <c r="Z749" s="1" t="s">
        <v>111</v>
      </c>
      <c r="AA749" s="1" t="s">
        <v>56</v>
      </c>
      <c r="AB749" s="1" t="s">
        <v>574</v>
      </c>
      <c r="AC749">
        <v>897.8125</v>
      </c>
      <c r="AD749">
        <v>945.5</v>
      </c>
      <c r="AE749">
        <v>28.8087305806493</v>
      </c>
      <c r="AF749">
        <v>199.592740268992</v>
      </c>
      <c r="AG749">
        <v>48</v>
      </c>
      <c r="AH749">
        <v>0.22231004833302201</v>
      </c>
      <c r="AI749" s="2"/>
      <c r="AJ749" s="2"/>
      <c r="AK749">
        <v>330</v>
      </c>
      <c r="AL749">
        <v>1246</v>
      </c>
      <c r="AM749" s="1" t="s">
        <v>575</v>
      </c>
      <c r="AN749" s="6" t="s">
        <v>576</v>
      </c>
    </row>
    <row r="750" spans="2:40" ht="75" x14ac:dyDescent="0.25">
      <c r="B750" s="8" t="s">
        <v>562</v>
      </c>
      <c r="C750" s="1" t="s">
        <v>581</v>
      </c>
      <c r="D750" s="1" t="s">
        <v>563</v>
      </c>
      <c r="E750" s="1" t="s">
        <v>564</v>
      </c>
      <c r="F750" s="5" t="s">
        <v>565</v>
      </c>
      <c r="G750">
        <v>2006</v>
      </c>
      <c r="I750">
        <v>2006</v>
      </c>
      <c r="J750" s="1" t="s">
        <v>566</v>
      </c>
      <c r="M750" s="1" t="s">
        <v>567</v>
      </c>
      <c r="N750" t="s">
        <v>94</v>
      </c>
      <c r="O750" s="1" t="s">
        <v>503</v>
      </c>
      <c r="P750" s="1">
        <v>360</v>
      </c>
      <c r="Q750" t="s">
        <v>589</v>
      </c>
      <c r="S750" s="1" t="s">
        <v>570</v>
      </c>
      <c r="T750" s="1" t="s">
        <v>88</v>
      </c>
      <c r="U750" s="1" t="s">
        <v>571</v>
      </c>
      <c r="V750" s="1" t="s">
        <v>572</v>
      </c>
      <c r="W750" s="1" t="s">
        <v>573</v>
      </c>
      <c r="Y750" s="1" t="s">
        <v>111</v>
      </c>
      <c r="Z750" s="1" t="s">
        <v>111</v>
      </c>
      <c r="AA750" s="1" t="s">
        <v>56</v>
      </c>
      <c r="AB750" s="1" t="s">
        <v>574</v>
      </c>
      <c r="AC750">
        <v>872.04166666666697</v>
      </c>
      <c r="AD750">
        <v>895</v>
      </c>
      <c r="AE750">
        <v>29.2491128302952</v>
      </c>
      <c r="AF750">
        <v>202.64379799354401</v>
      </c>
      <c r="AG750">
        <v>48</v>
      </c>
      <c r="AH750">
        <v>0.23237857288188901</v>
      </c>
      <c r="AI750" s="2"/>
      <c r="AJ750" s="2"/>
      <c r="AK750">
        <v>429</v>
      </c>
      <c r="AL750">
        <v>1294</v>
      </c>
      <c r="AM750" s="1" t="s">
        <v>575</v>
      </c>
      <c r="AN750" s="6" t="s">
        <v>576</v>
      </c>
    </row>
    <row r="751" spans="2:40" ht="75" x14ac:dyDescent="0.25">
      <c r="B751" s="8" t="s">
        <v>562</v>
      </c>
      <c r="C751" s="1" t="s">
        <v>581</v>
      </c>
      <c r="D751" s="1" t="s">
        <v>563</v>
      </c>
      <c r="E751" s="1" t="s">
        <v>564</v>
      </c>
      <c r="F751" s="5" t="s">
        <v>565</v>
      </c>
      <c r="G751">
        <v>2006</v>
      </c>
      <c r="I751">
        <v>2006</v>
      </c>
      <c r="J751" s="1" t="s">
        <v>566</v>
      </c>
      <c r="M751" s="1" t="s">
        <v>567</v>
      </c>
      <c r="N751" t="s">
        <v>51</v>
      </c>
      <c r="O751" s="1" t="s">
        <v>503</v>
      </c>
      <c r="P751" s="1">
        <v>360</v>
      </c>
      <c r="Q751" t="s">
        <v>590</v>
      </c>
      <c r="S751" s="1" t="s">
        <v>570</v>
      </c>
      <c r="T751" s="1" t="s">
        <v>88</v>
      </c>
      <c r="U751" s="1" t="s">
        <v>571</v>
      </c>
      <c r="V751" s="1" t="s">
        <v>572</v>
      </c>
      <c r="W751" s="1" t="s">
        <v>573</v>
      </c>
      <c r="Y751" s="1" t="s">
        <v>111</v>
      </c>
      <c r="Z751" s="1" t="s">
        <v>111</v>
      </c>
      <c r="AA751" s="1" t="s">
        <v>56</v>
      </c>
      <c r="AB751" s="1" t="s">
        <v>574</v>
      </c>
      <c r="AC751">
        <v>844.1875</v>
      </c>
      <c r="AD751">
        <v>862</v>
      </c>
      <c r="AE751">
        <v>25.549608542510601</v>
      </c>
      <c r="AF751">
        <v>177.012880436497</v>
      </c>
      <c r="AG751">
        <v>48</v>
      </c>
      <c r="AH751">
        <v>0.20968431827822201</v>
      </c>
      <c r="AI751" s="2"/>
      <c r="AJ751" s="2"/>
      <c r="AK751">
        <v>318</v>
      </c>
      <c r="AL751">
        <v>1166</v>
      </c>
      <c r="AM751" s="1" t="s">
        <v>575</v>
      </c>
      <c r="AN751" s="6" t="s">
        <v>576</v>
      </c>
    </row>
    <row r="752" spans="2:40" ht="75" x14ac:dyDescent="0.25">
      <c r="B752" s="8" t="s">
        <v>562</v>
      </c>
      <c r="C752" s="1" t="s">
        <v>581</v>
      </c>
      <c r="D752" s="1" t="s">
        <v>563</v>
      </c>
      <c r="E752" s="1" t="s">
        <v>564</v>
      </c>
      <c r="F752" s="5" t="s">
        <v>565</v>
      </c>
      <c r="G752">
        <v>2006</v>
      </c>
      <c r="I752">
        <v>2006</v>
      </c>
      <c r="J752" s="1" t="s">
        <v>566</v>
      </c>
      <c r="M752" s="1" t="s">
        <v>567</v>
      </c>
      <c r="N752" t="s">
        <v>94</v>
      </c>
      <c r="O752" s="1" t="s">
        <v>503</v>
      </c>
      <c r="P752" s="1">
        <v>360</v>
      </c>
      <c r="Q752" t="s">
        <v>590</v>
      </c>
      <c r="S752" s="1" t="s">
        <v>570</v>
      </c>
      <c r="T752" s="1" t="s">
        <v>88</v>
      </c>
      <c r="U752" s="1" t="s">
        <v>571</v>
      </c>
      <c r="V752" s="1" t="s">
        <v>572</v>
      </c>
      <c r="W752" s="1" t="s">
        <v>573</v>
      </c>
      <c r="Y752" s="1" t="s">
        <v>111</v>
      </c>
      <c r="Z752" s="1" t="s">
        <v>111</v>
      </c>
      <c r="AA752" s="1" t="s">
        <v>56</v>
      </c>
      <c r="AB752" s="1" t="s">
        <v>574</v>
      </c>
      <c r="AC752">
        <v>868.53061224489795</v>
      </c>
      <c r="AD752">
        <v>882</v>
      </c>
      <c r="AE752">
        <v>21.898810695986501</v>
      </c>
      <c r="AF752">
        <v>153.291674871906</v>
      </c>
      <c r="AG752">
        <v>49</v>
      </c>
      <c r="AH752">
        <v>0.176495419632581</v>
      </c>
      <c r="AI752" s="2"/>
      <c r="AJ752" s="2"/>
      <c r="AK752">
        <v>491</v>
      </c>
      <c r="AL752">
        <v>1206</v>
      </c>
      <c r="AM752" s="1" t="s">
        <v>575</v>
      </c>
      <c r="AN752" s="6" t="s">
        <v>576</v>
      </c>
    </row>
    <row r="753" spans="2:40" ht="75" x14ac:dyDescent="0.25">
      <c r="B753" s="8" t="s">
        <v>562</v>
      </c>
      <c r="C753" s="1" t="s">
        <v>581</v>
      </c>
      <c r="D753" s="1" t="s">
        <v>563</v>
      </c>
      <c r="E753" s="1" t="s">
        <v>564</v>
      </c>
      <c r="F753" s="5" t="s">
        <v>565</v>
      </c>
      <c r="G753">
        <v>2006</v>
      </c>
      <c r="I753">
        <v>2006</v>
      </c>
      <c r="J753" s="1" t="s">
        <v>566</v>
      </c>
      <c r="M753" s="1" t="s">
        <v>567</v>
      </c>
      <c r="N753" t="s">
        <v>51</v>
      </c>
      <c r="O753" s="1" t="s">
        <v>493</v>
      </c>
      <c r="P753" s="1">
        <v>300</v>
      </c>
      <c r="Q753" t="s">
        <v>591</v>
      </c>
      <c r="S753" s="1" t="s">
        <v>570</v>
      </c>
      <c r="T753" s="1" t="s">
        <v>88</v>
      </c>
      <c r="U753" s="1" t="s">
        <v>571</v>
      </c>
      <c r="V753" s="1" t="s">
        <v>572</v>
      </c>
      <c r="W753" s="1" t="s">
        <v>573</v>
      </c>
      <c r="Y753" s="1" t="s">
        <v>111</v>
      </c>
      <c r="Z753" s="1" t="s">
        <v>111</v>
      </c>
      <c r="AA753" s="1" t="s">
        <v>56</v>
      </c>
      <c r="AB753" s="1" t="s">
        <v>574</v>
      </c>
      <c r="AC753">
        <v>879.20833333333303</v>
      </c>
      <c r="AD753">
        <v>893.5</v>
      </c>
      <c r="AE753">
        <v>24.5301045022489</v>
      </c>
      <c r="AF753">
        <v>169.94954925147701</v>
      </c>
      <c r="AG753">
        <v>48</v>
      </c>
      <c r="AH753">
        <v>0.19329838311148501</v>
      </c>
      <c r="AI753" s="2"/>
      <c r="AJ753" s="2"/>
      <c r="AK753">
        <v>449</v>
      </c>
      <c r="AL753">
        <v>1185</v>
      </c>
      <c r="AM753" s="1" t="s">
        <v>575</v>
      </c>
      <c r="AN753" s="6" t="s">
        <v>576</v>
      </c>
    </row>
    <row r="754" spans="2:40" ht="75" x14ac:dyDescent="0.25">
      <c r="B754" s="8" t="s">
        <v>562</v>
      </c>
      <c r="C754" s="1" t="s">
        <v>581</v>
      </c>
      <c r="D754" s="1" t="s">
        <v>563</v>
      </c>
      <c r="E754" s="1" t="s">
        <v>564</v>
      </c>
      <c r="F754" s="5" t="s">
        <v>565</v>
      </c>
      <c r="G754">
        <v>2006</v>
      </c>
      <c r="I754">
        <v>2006</v>
      </c>
      <c r="J754" s="1" t="s">
        <v>566</v>
      </c>
      <c r="M754" s="1" t="s">
        <v>567</v>
      </c>
      <c r="N754" t="s">
        <v>94</v>
      </c>
      <c r="O754" s="1" t="s">
        <v>493</v>
      </c>
      <c r="P754" s="1">
        <v>300</v>
      </c>
      <c r="Q754" t="s">
        <v>591</v>
      </c>
      <c r="S754" s="1" t="s">
        <v>570</v>
      </c>
      <c r="T754" s="1" t="s">
        <v>88</v>
      </c>
      <c r="U754" s="1" t="s">
        <v>571</v>
      </c>
      <c r="V754" s="1" t="s">
        <v>572</v>
      </c>
      <c r="W754" s="1" t="s">
        <v>573</v>
      </c>
      <c r="Y754" s="1" t="s">
        <v>111</v>
      </c>
      <c r="Z754" s="1" t="s">
        <v>111</v>
      </c>
      <c r="AA754" s="1" t="s">
        <v>56</v>
      </c>
      <c r="AB754" s="1" t="s">
        <v>574</v>
      </c>
      <c r="AC754">
        <v>858.64814814814804</v>
      </c>
      <c r="AD754">
        <v>880.5</v>
      </c>
      <c r="AE754">
        <v>26.251101037205199</v>
      </c>
      <c r="AF754">
        <v>192.90540818219699</v>
      </c>
      <c r="AG754">
        <v>54</v>
      </c>
      <c r="AH754">
        <v>0.22466176465672999</v>
      </c>
      <c r="AI754" s="2"/>
      <c r="AJ754" s="2"/>
      <c r="AK754">
        <v>433</v>
      </c>
      <c r="AL754">
        <v>1267</v>
      </c>
      <c r="AM754" s="1" t="s">
        <v>575</v>
      </c>
      <c r="AN754" s="6" t="s">
        <v>576</v>
      </c>
    </row>
    <row r="755" spans="2:40" ht="75" x14ac:dyDescent="0.25">
      <c r="B755" s="8" t="s">
        <v>562</v>
      </c>
      <c r="C755" s="1" t="s">
        <v>581</v>
      </c>
      <c r="D755" s="1" t="s">
        <v>563</v>
      </c>
      <c r="E755" s="1" t="s">
        <v>564</v>
      </c>
      <c r="F755" s="5" t="s">
        <v>565</v>
      </c>
      <c r="G755">
        <v>2006</v>
      </c>
      <c r="I755">
        <v>2006</v>
      </c>
      <c r="J755" s="1" t="s">
        <v>566</v>
      </c>
      <c r="M755" s="1" t="s">
        <v>567</v>
      </c>
      <c r="N755" t="s">
        <v>51</v>
      </c>
      <c r="O755" s="1" t="s">
        <v>493</v>
      </c>
      <c r="P755" s="1">
        <v>300</v>
      </c>
      <c r="Q755" t="s">
        <v>592</v>
      </c>
      <c r="S755" s="1" t="s">
        <v>570</v>
      </c>
      <c r="T755" s="1" t="s">
        <v>88</v>
      </c>
      <c r="U755" s="1" t="s">
        <v>571</v>
      </c>
      <c r="V755" s="1" t="s">
        <v>572</v>
      </c>
      <c r="W755" s="1" t="s">
        <v>573</v>
      </c>
      <c r="Y755" s="1" t="s">
        <v>111</v>
      </c>
      <c r="Z755" s="1" t="s">
        <v>111</v>
      </c>
      <c r="AA755" s="1" t="s">
        <v>56</v>
      </c>
      <c r="AB755" s="1" t="s">
        <v>574</v>
      </c>
      <c r="AC755">
        <v>907.4375</v>
      </c>
      <c r="AD755">
        <v>931</v>
      </c>
      <c r="AE755">
        <v>22.6636074199467</v>
      </c>
      <c r="AF755">
        <v>157.01807813657001</v>
      </c>
      <c r="AG755">
        <v>48</v>
      </c>
      <c r="AH755">
        <v>0.17303459261554699</v>
      </c>
      <c r="AI755" s="2"/>
      <c r="AJ755" s="2"/>
      <c r="AK755">
        <v>582</v>
      </c>
      <c r="AL755">
        <v>1200</v>
      </c>
      <c r="AM755" s="1" t="s">
        <v>575</v>
      </c>
      <c r="AN755" s="6" t="s">
        <v>576</v>
      </c>
    </row>
    <row r="756" spans="2:40" ht="75" x14ac:dyDescent="0.25">
      <c r="B756" s="8" t="s">
        <v>562</v>
      </c>
      <c r="C756" s="1" t="s">
        <v>581</v>
      </c>
      <c r="D756" s="1" t="s">
        <v>563</v>
      </c>
      <c r="E756" s="1" t="s">
        <v>564</v>
      </c>
      <c r="F756" s="5" t="s">
        <v>565</v>
      </c>
      <c r="G756">
        <v>2006</v>
      </c>
      <c r="I756">
        <v>2006</v>
      </c>
      <c r="J756" s="1" t="s">
        <v>566</v>
      </c>
      <c r="M756" s="1" t="s">
        <v>567</v>
      </c>
      <c r="N756" t="s">
        <v>94</v>
      </c>
      <c r="O756" s="1" t="s">
        <v>493</v>
      </c>
      <c r="P756" s="1">
        <v>300</v>
      </c>
      <c r="Q756" t="s">
        <v>592</v>
      </c>
      <c r="S756" s="1" t="s">
        <v>570</v>
      </c>
      <c r="T756" s="1" t="s">
        <v>88</v>
      </c>
      <c r="U756" s="1" t="s">
        <v>571</v>
      </c>
      <c r="V756" s="1" t="s">
        <v>572</v>
      </c>
      <c r="W756" s="1" t="s">
        <v>573</v>
      </c>
      <c r="Y756" s="1" t="s">
        <v>111</v>
      </c>
      <c r="Z756" s="1" t="s">
        <v>111</v>
      </c>
      <c r="AA756" s="1" t="s">
        <v>56</v>
      </c>
      <c r="AB756" s="1" t="s">
        <v>574</v>
      </c>
      <c r="AC756">
        <v>848.52830188679195</v>
      </c>
      <c r="AD756">
        <v>880</v>
      </c>
      <c r="AE756">
        <v>30.235164455431899</v>
      </c>
      <c r="AF756">
        <v>220.11531975601301</v>
      </c>
      <c r="AG756">
        <v>53</v>
      </c>
      <c r="AH756">
        <v>0.25940834179197397</v>
      </c>
      <c r="AI756" s="2"/>
      <c r="AJ756" s="2"/>
      <c r="AK756">
        <v>260</v>
      </c>
      <c r="AL756">
        <v>1202</v>
      </c>
      <c r="AM756" s="1" t="s">
        <v>575</v>
      </c>
      <c r="AN756" s="6" t="s">
        <v>576</v>
      </c>
    </row>
    <row r="757" spans="2:40" ht="75" x14ac:dyDescent="0.25">
      <c r="B757" s="8" t="s">
        <v>562</v>
      </c>
      <c r="C757" s="1" t="s">
        <v>104</v>
      </c>
      <c r="D757" s="1" t="s">
        <v>563</v>
      </c>
      <c r="E757" s="1" t="s">
        <v>564</v>
      </c>
      <c r="F757" s="5" t="s">
        <v>565</v>
      </c>
      <c r="G757">
        <v>2006</v>
      </c>
      <c r="I757">
        <v>2006</v>
      </c>
      <c r="J757" s="1" t="s">
        <v>566</v>
      </c>
      <c r="M757" s="1" t="s">
        <v>567</v>
      </c>
      <c r="N757" t="s">
        <v>51</v>
      </c>
      <c r="O757" s="1" t="s">
        <v>578</v>
      </c>
      <c r="P757" s="1">
        <v>270</v>
      </c>
      <c r="Q757" t="s">
        <v>53</v>
      </c>
      <c r="S757" s="1" t="s">
        <v>570</v>
      </c>
      <c r="T757" s="1" t="s">
        <v>88</v>
      </c>
      <c r="U757" s="1" t="s">
        <v>571</v>
      </c>
      <c r="V757" s="1" t="s">
        <v>572</v>
      </c>
      <c r="W757" s="1" t="s">
        <v>573</v>
      </c>
      <c r="Y757" s="1" t="s">
        <v>111</v>
      </c>
      <c r="Z757" s="1" t="s">
        <v>111</v>
      </c>
      <c r="AA757" s="1" t="s">
        <v>56</v>
      </c>
      <c r="AB757" s="1" t="s">
        <v>574</v>
      </c>
      <c r="AC757">
        <v>852.97560975609804</v>
      </c>
      <c r="AD757">
        <v>843</v>
      </c>
      <c r="AE757">
        <v>18.3687673963408</v>
      </c>
      <c r="AF757">
        <v>166.33626328672699</v>
      </c>
      <c r="AG757">
        <v>82</v>
      </c>
      <c r="AH757">
        <v>0.195007056924277</v>
      </c>
      <c r="AI757" s="2"/>
      <c r="AJ757" s="2"/>
      <c r="AK757">
        <v>474</v>
      </c>
      <c r="AL757">
        <v>1192</v>
      </c>
      <c r="AM757" s="1" t="s">
        <v>575</v>
      </c>
      <c r="AN757" s="6" t="s">
        <v>576</v>
      </c>
    </row>
    <row r="758" spans="2:40" ht="75" x14ac:dyDescent="0.25">
      <c r="B758" s="8" t="s">
        <v>562</v>
      </c>
      <c r="C758" s="1" t="s">
        <v>104</v>
      </c>
      <c r="D758" s="1" t="s">
        <v>563</v>
      </c>
      <c r="E758" s="1" t="s">
        <v>564</v>
      </c>
      <c r="F758" s="5" t="s">
        <v>565</v>
      </c>
      <c r="G758">
        <v>2006</v>
      </c>
      <c r="I758">
        <v>2006</v>
      </c>
      <c r="J758" s="1" t="s">
        <v>566</v>
      </c>
      <c r="M758" s="1" t="s">
        <v>567</v>
      </c>
      <c r="N758" t="s">
        <v>94</v>
      </c>
      <c r="O758" s="1" t="s">
        <v>578</v>
      </c>
      <c r="P758" s="1">
        <v>270</v>
      </c>
      <c r="Q758" t="s">
        <v>53</v>
      </c>
      <c r="S758" s="1" t="s">
        <v>570</v>
      </c>
      <c r="T758" s="1" t="s">
        <v>88</v>
      </c>
      <c r="U758" s="1" t="s">
        <v>571</v>
      </c>
      <c r="V758" s="1" t="s">
        <v>572</v>
      </c>
      <c r="W758" s="1" t="s">
        <v>573</v>
      </c>
      <c r="Y758" s="1" t="s">
        <v>111</v>
      </c>
      <c r="Z758" s="1" t="s">
        <v>111</v>
      </c>
      <c r="AA758" s="1" t="s">
        <v>56</v>
      </c>
      <c r="AB758" s="1" t="s">
        <v>574</v>
      </c>
      <c r="AC758">
        <v>773.19811320754695</v>
      </c>
      <c r="AD758">
        <v>813</v>
      </c>
      <c r="AE758">
        <v>22.4357580228824</v>
      </c>
      <c r="AF758">
        <v>230.99026653627899</v>
      </c>
      <c r="AG758">
        <v>106</v>
      </c>
      <c r="AH758">
        <v>0.29874654708873499</v>
      </c>
      <c r="AI758" s="2"/>
      <c r="AJ758" s="2"/>
      <c r="AK758">
        <v>209</v>
      </c>
      <c r="AL758">
        <v>1212</v>
      </c>
      <c r="AM758" s="1" t="s">
        <v>575</v>
      </c>
      <c r="AN758" s="6" t="s">
        <v>576</v>
      </c>
    </row>
    <row r="759" spans="2:40" ht="75" x14ac:dyDescent="0.25">
      <c r="B759" s="8" t="s">
        <v>562</v>
      </c>
      <c r="C759" s="1" t="s">
        <v>104</v>
      </c>
      <c r="D759" s="1" t="s">
        <v>563</v>
      </c>
      <c r="E759" s="1" t="s">
        <v>564</v>
      </c>
      <c r="F759" s="5" t="s">
        <v>565</v>
      </c>
      <c r="G759">
        <v>2006</v>
      </c>
      <c r="I759">
        <v>2006</v>
      </c>
      <c r="J759" s="1" t="s">
        <v>566</v>
      </c>
      <c r="M759" s="1" t="s">
        <v>567</v>
      </c>
      <c r="N759" t="s">
        <v>51</v>
      </c>
      <c r="O759" s="1" t="s">
        <v>578</v>
      </c>
      <c r="P759" s="1">
        <v>270</v>
      </c>
      <c r="Q759" t="s">
        <v>588</v>
      </c>
      <c r="S759" s="1" t="s">
        <v>570</v>
      </c>
      <c r="T759" s="1" t="s">
        <v>88</v>
      </c>
      <c r="U759" s="1" t="s">
        <v>571</v>
      </c>
      <c r="V759" s="1" t="s">
        <v>572</v>
      </c>
      <c r="W759" s="1" t="s">
        <v>573</v>
      </c>
      <c r="Y759" s="1" t="s">
        <v>111</v>
      </c>
      <c r="Z759" s="1" t="s">
        <v>111</v>
      </c>
      <c r="AA759" s="1" t="s">
        <v>56</v>
      </c>
      <c r="AB759" s="1" t="s">
        <v>574</v>
      </c>
      <c r="AC759">
        <v>1004.86486486486</v>
      </c>
      <c r="AD759">
        <v>1006</v>
      </c>
      <c r="AE759">
        <v>29.770270611055899</v>
      </c>
      <c r="AF759">
        <v>181.085486589769</v>
      </c>
      <c r="AG759">
        <v>37</v>
      </c>
      <c r="AH759">
        <v>0.18020879515388499</v>
      </c>
      <c r="AI759" s="2"/>
      <c r="AJ759" s="2"/>
      <c r="AK759">
        <v>563</v>
      </c>
      <c r="AL759">
        <v>1259</v>
      </c>
      <c r="AM759" s="1" t="s">
        <v>575</v>
      </c>
      <c r="AN759" s="6" t="s">
        <v>576</v>
      </c>
    </row>
    <row r="760" spans="2:40" ht="75" x14ac:dyDescent="0.25">
      <c r="B760" s="8" t="s">
        <v>562</v>
      </c>
      <c r="C760" s="1" t="s">
        <v>104</v>
      </c>
      <c r="D760" s="1" t="s">
        <v>563</v>
      </c>
      <c r="E760" s="1" t="s">
        <v>564</v>
      </c>
      <c r="F760" s="5" t="s">
        <v>565</v>
      </c>
      <c r="G760">
        <v>2006</v>
      </c>
      <c r="I760">
        <v>2006</v>
      </c>
      <c r="J760" s="1" t="s">
        <v>566</v>
      </c>
      <c r="M760" s="1" t="s">
        <v>567</v>
      </c>
      <c r="N760" t="s">
        <v>94</v>
      </c>
      <c r="O760" s="1" t="s">
        <v>578</v>
      </c>
      <c r="P760" s="1">
        <v>270</v>
      </c>
      <c r="Q760" t="s">
        <v>588</v>
      </c>
      <c r="S760" s="1" t="s">
        <v>570</v>
      </c>
      <c r="T760" s="1" t="s">
        <v>88</v>
      </c>
      <c r="U760" s="1" t="s">
        <v>571</v>
      </c>
      <c r="V760" s="1" t="s">
        <v>572</v>
      </c>
      <c r="W760" s="1" t="s">
        <v>573</v>
      </c>
      <c r="Y760" s="1" t="s">
        <v>111</v>
      </c>
      <c r="Z760" s="1" t="s">
        <v>111</v>
      </c>
      <c r="AA760" s="1" t="s">
        <v>56</v>
      </c>
      <c r="AB760" s="1" t="s">
        <v>574</v>
      </c>
      <c r="AC760">
        <v>888.16279069767404</v>
      </c>
      <c r="AD760">
        <v>888</v>
      </c>
      <c r="AE760">
        <v>36.8680405559139</v>
      </c>
      <c r="AF760">
        <v>241.75990945687801</v>
      </c>
      <c r="AG760">
        <v>43</v>
      </c>
      <c r="AH760">
        <v>0.27220224939503501</v>
      </c>
      <c r="AI760" s="2"/>
      <c r="AJ760" s="2"/>
      <c r="AK760">
        <v>260</v>
      </c>
      <c r="AL760">
        <v>1271</v>
      </c>
      <c r="AM760" s="1" t="s">
        <v>575</v>
      </c>
      <c r="AN760" s="6" t="s">
        <v>576</v>
      </c>
    </row>
    <row r="761" spans="2:40" ht="75" x14ac:dyDescent="0.25">
      <c r="B761" s="8" t="s">
        <v>562</v>
      </c>
      <c r="C761" s="1" t="s">
        <v>104</v>
      </c>
      <c r="D761" s="1" t="s">
        <v>563</v>
      </c>
      <c r="E761" s="1" t="s">
        <v>564</v>
      </c>
      <c r="F761" s="5" t="s">
        <v>565</v>
      </c>
      <c r="G761">
        <v>2006</v>
      </c>
      <c r="I761">
        <v>2006</v>
      </c>
      <c r="J761" s="1" t="s">
        <v>566</v>
      </c>
      <c r="M761" s="1" t="s">
        <v>567</v>
      </c>
      <c r="N761" t="s">
        <v>51</v>
      </c>
      <c r="O761" s="1" t="s">
        <v>503</v>
      </c>
      <c r="P761" s="1">
        <v>360</v>
      </c>
      <c r="Q761" t="s">
        <v>589</v>
      </c>
      <c r="S761" s="1" t="s">
        <v>570</v>
      </c>
      <c r="T761" s="1" t="s">
        <v>88</v>
      </c>
      <c r="U761" s="1" t="s">
        <v>571</v>
      </c>
      <c r="V761" s="1" t="s">
        <v>572</v>
      </c>
      <c r="W761" s="1" t="s">
        <v>573</v>
      </c>
      <c r="Y761" s="1" t="s">
        <v>111</v>
      </c>
      <c r="Z761" s="1" t="s">
        <v>111</v>
      </c>
      <c r="AA761" s="1" t="s">
        <v>56</v>
      </c>
      <c r="AB761" s="1" t="s">
        <v>574</v>
      </c>
      <c r="AC761">
        <v>851.23404255319099</v>
      </c>
      <c r="AD761">
        <v>867</v>
      </c>
      <c r="AE761">
        <v>24.881703704669299</v>
      </c>
      <c r="AF761">
        <v>170.580366468732</v>
      </c>
      <c r="AG761">
        <v>47</v>
      </c>
      <c r="AH761">
        <v>0.200391852230314</v>
      </c>
      <c r="AI761" s="2"/>
      <c r="AJ761" s="2"/>
      <c r="AK761">
        <v>257</v>
      </c>
      <c r="AL761">
        <v>1167</v>
      </c>
      <c r="AM761" s="1" t="s">
        <v>575</v>
      </c>
      <c r="AN761" s="6" t="s">
        <v>576</v>
      </c>
    </row>
    <row r="762" spans="2:40" ht="75" x14ac:dyDescent="0.25">
      <c r="B762" s="8" t="s">
        <v>562</v>
      </c>
      <c r="C762" s="1" t="s">
        <v>104</v>
      </c>
      <c r="D762" s="1" t="s">
        <v>563</v>
      </c>
      <c r="E762" s="1" t="s">
        <v>564</v>
      </c>
      <c r="F762" s="5" t="s">
        <v>565</v>
      </c>
      <c r="G762">
        <v>2006</v>
      </c>
      <c r="I762">
        <v>2006</v>
      </c>
      <c r="J762" s="1" t="s">
        <v>566</v>
      </c>
      <c r="M762" s="1" t="s">
        <v>567</v>
      </c>
      <c r="N762" t="s">
        <v>94</v>
      </c>
      <c r="O762" s="1" t="s">
        <v>503</v>
      </c>
      <c r="P762" s="1">
        <v>360</v>
      </c>
      <c r="Q762" t="s">
        <v>589</v>
      </c>
      <c r="S762" s="1" t="s">
        <v>570</v>
      </c>
      <c r="T762" s="1" t="s">
        <v>88</v>
      </c>
      <c r="U762" s="1" t="s">
        <v>571</v>
      </c>
      <c r="V762" s="1" t="s">
        <v>572</v>
      </c>
      <c r="W762" s="1" t="s">
        <v>573</v>
      </c>
      <c r="Y762" s="1" t="s">
        <v>111</v>
      </c>
      <c r="Z762" s="1" t="s">
        <v>111</v>
      </c>
      <c r="AA762" s="1" t="s">
        <v>56</v>
      </c>
      <c r="AB762" s="1" t="s">
        <v>574</v>
      </c>
      <c r="AC762">
        <v>881.92307692307702</v>
      </c>
      <c r="AD762">
        <v>949.5</v>
      </c>
      <c r="AE762">
        <v>29.291532066362699</v>
      </c>
      <c r="AF762">
        <v>211.22424160433701</v>
      </c>
      <c r="AG762">
        <v>52</v>
      </c>
      <c r="AH762">
        <v>0.239504155329819</v>
      </c>
      <c r="AI762" s="2"/>
      <c r="AJ762" s="2"/>
      <c r="AK762">
        <v>446</v>
      </c>
      <c r="AL762">
        <v>1201</v>
      </c>
      <c r="AM762" s="1" t="s">
        <v>575</v>
      </c>
      <c r="AN762" s="6" t="s">
        <v>576</v>
      </c>
    </row>
    <row r="763" spans="2:40" ht="75" x14ac:dyDescent="0.25">
      <c r="B763" s="8" t="s">
        <v>562</v>
      </c>
      <c r="C763" s="1" t="s">
        <v>104</v>
      </c>
      <c r="D763" s="1" t="s">
        <v>563</v>
      </c>
      <c r="E763" s="1" t="s">
        <v>564</v>
      </c>
      <c r="F763" s="5" t="s">
        <v>565</v>
      </c>
      <c r="G763">
        <v>2006</v>
      </c>
      <c r="I763">
        <v>2006</v>
      </c>
      <c r="J763" s="1" t="s">
        <v>566</v>
      </c>
      <c r="M763" s="1" t="s">
        <v>567</v>
      </c>
      <c r="N763" t="s">
        <v>51</v>
      </c>
      <c r="O763" s="1" t="s">
        <v>503</v>
      </c>
      <c r="P763" s="1">
        <v>360</v>
      </c>
      <c r="Q763" t="s">
        <v>590</v>
      </c>
      <c r="S763" s="1" t="s">
        <v>570</v>
      </c>
      <c r="T763" s="1" t="s">
        <v>88</v>
      </c>
      <c r="U763" s="1" t="s">
        <v>571</v>
      </c>
      <c r="V763" s="1" t="s">
        <v>572</v>
      </c>
      <c r="W763" s="1" t="s">
        <v>573</v>
      </c>
      <c r="Y763" s="1" t="s">
        <v>111</v>
      </c>
      <c r="Z763" s="1" t="s">
        <v>111</v>
      </c>
      <c r="AA763" s="1" t="s">
        <v>56</v>
      </c>
      <c r="AB763" s="1" t="s">
        <v>574</v>
      </c>
      <c r="AC763">
        <v>928</v>
      </c>
      <c r="AD763">
        <v>925.5</v>
      </c>
      <c r="AE763">
        <v>20.598771739186802</v>
      </c>
      <c r="AF763">
        <v>142.712476903142</v>
      </c>
      <c r="AG763">
        <v>48</v>
      </c>
      <c r="AH763">
        <v>0.15378499666286799</v>
      </c>
      <c r="AI763" s="2"/>
      <c r="AJ763" s="2"/>
      <c r="AK763">
        <v>628</v>
      </c>
      <c r="AL763">
        <v>1199</v>
      </c>
      <c r="AM763" s="1" t="s">
        <v>575</v>
      </c>
      <c r="AN763" s="6" t="s">
        <v>576</v>
      </c>
    </row>
    <row r="764" spans="2:40" ht="75" x14ac:dyDescent="0.25">
      <c r="B764" s="8" t="s">
        <v>562</v>
      </c>
      <c r="C764" s="1" t="s">
        <v>104</v>
      </c>
      <c r="D764" s="1" t="s">
        <v>563</v>
      </c>
      <c r="E764" s="1" t="s">
        <v>564</v>
      </c>
      <c r="F764" s="5" t="s">
        <v>565</v>
      </c>
      <c r="G764">
        <v>2006</v>
      </c>
      <c r="I764">
        <v>2006</v>
      </c>
      <c r="J764" s="1" t="s">
        <v>566</v>
      </c>
      <c r="M764" s="1" t="s">
        <v>567</v>
      </c>
      <c r="N764" t="s">
        <v>94</v>
      </c>
      <c r="O764" s="1" t="s">
        <v>503</v>
      </c>
      <c r="P764" s="1">
        <v>360</v>
      </c>
      <c r="Q764" t="s">
        <v>590</v>
      </c>
      <c r="S764" s="1" t="s">
        <v>570</v>
      </c>
      <c r="T764" s="1" t="s">
        <v>88</v>
      </c>
      <c r="U764" s="1" t="s">
        <v>571</v>
      </c>
      <c r="V764" s="1" t="s">
        <v>572</v>
      </c>
      <c r="W764" s="1" t="s">
        <v>573</v>
      </c>
      <c r="Y764" s="1" t="s">
        <v>111</v>
      </c>
      <c r="Z764" s="1" t="s">
        <v>111</v>
      </c>
      <c r="AA764" s="1" t="s">
        <v>56</v>
      </c>
      <c r="AB764" s="1" t="s">
        <v>574</v>
      </c>
      <c r="AC764">
        <v>834.51923076923094</v>
      </c>
      <c r="AD764">
        <v>850</v>
      </c>
      <c r="AE764">
        <v>25.660953464717799</v>
      </c>
      <c r="AF764">
        <v>185.043766988671</v>
      </c>
      <c r="AG764">
        <v>52</v>
      </c>
      <c r="AH764">
        <v>0.221736971619101</v>
      </c>
      <c r="AI764" s="2"/>
      <c r="AJ764" s="2"/>
      <c r="AK764">
        <v>465</v>
      </c>
      <c r="AL764">
        <v>1235</v>
      </c>
      <c r="AM764" s="1" t="s">
        <v>575</v>
      </c>
      <c r="AN764" s="6" t="s">
        <v>576</v>
      </c>
    </row>
    <row r="765" spans="2:40" ht="75" x14ac:dyDescent="0.25">
      <c r="B765" s="8" t="s">
        <v>562</v>
      </c>
      <c r="C765" s="1" t="s">
        <v>104</v>
      </c>
      <c r="D765" s="1" t="s">
        <v>563</v>
      </c>
      <c r="E765" s="1" t="s">
        <v>564</v>
      </c>
      <c r="F765" s="5" t="s">
        <v>565</v>
      </c>
      <c r="G765">
        <v>2006</v>
      </c>
      <c r="I765">
        <v>2006</v>
      </c>
      <c r="J765" s="1" t="s">
        <v>566</v>
      </c>
      <c r="M765" s="1" t="s">
        <v>567</v>
      </c>
      <c r="N765" t="s">
        <v>51</v>
      </c>
      <c r="O765" s="1" t="s">
        <v>493</v>
      </c>
      <c r="P765" s="1">
        <v>300</v>
      </c>
      <c r="Q765" t="s">
        <v>591</v>
      </c>
      <c r="S765" s="1" t="s">
        <v>570</v>
      </c>
      <c r="T765" s="1" t="s">
        <v>88</v>
      </c>
      <c r="U765" s="1" t="s">
        <v>571</v>
      </c>
      <c r="V765" s="1" t="s">
        <v>572</v>
      </c>
      <c r="W765" s="1" t="s">
        <v>573</v>
      </c>
      <c r="Y765" s="1" t="s">
        <v>111</v>
      </c>
      <c r="Z765" s="1" t="s">
        <v>111</v>
      </c>
      <c r="AA765" s="1" t="s">
        <v>56</v>
      </c>
      <c r="AB765" s="1" t="s">
        <v>574</v>
      </c>
      <c r="AC765">
        <v>881.875</v>
      </c>
      <c r="AD765">
        <v>919</v>
      </c>
      <c r="AE765">
        <v>29.133110763021801</v>
      </c>
      <c r="AF765">
        <v>201.84011209634201</v>
      </c>
      <c r="AG765">
        <v>48</v>
      </c>
      <c r="AH765">
        <v>0.22887610159755301</v>
      </c>
      <c r="AI765" s="2"/>
      <c r="AJ765" s="2"/>
      <c r="AK765">
        <v>387</v>
      </c>
      <c r="AL765">
        <v>1231</v>
      </c>
      <c r="AM765" s="1" t="s">
        <v>575</v>
      </c>
      <c r="AN765" s="6" t="s">
        <v>576</v>
      </c>
    </row>
    <row r="766" spans="2:40" ht="75" x14ac:dyDescent="0.25">
      <c r="B766" s="8" t="s">
        <v>562</v>
      </c>
      <c r="C766" s="1" t="s">
        <v>104</v>
      </c>
      <c r="D766" s="1" t="s">
        <v>563</v>
      </c>
      <c r="E766" s="1" t="s">
        <v>564</v>
      </c>
      <c r="F766" s="5" t="s">
        <v>565</v>
      </c>
      <c r="G766">
        <v>2006</v>
      </c>
      <c r="I766">
        <v>2006</v>
      </c>
      <c r="J766" s="1" t="s">
        <v>566</v>
      </c>
      <c r="M766" s="1" t="s">
        <v>567</v>
      </c>
      <c r="N766" t="s">
        <v>94</v>
      </c>
      <c r="O766" s="1" t="s">
        <v>493</v>
      </c>
      <c r="P766" s="1">
        <v>300</v>
      </c>
      <c r="Q766" t="s">
        <v>591</v>
      </c>
      <c r="S766" s="1" t="s">
        <v>570</v>
      </c>
      <c r="T766" s="1" t="s">
        <v>88</v>
      </c>
      <c r="U766" s="1" t="s">
        <v>571</v>
      </c>
      <c r="V766" s="1" t="s">
        <v>572</v>
      </c>
      <c r="W766" s="1" t="s">
        <v>573</v>
      </c>
      <c r="Y766" s="1" t="s">
        <v>111</v>
      </c>
      <c r="Z766" s="1" t="s">
        <v>111</v>
      </c>
      <c r="AA766" s="1" t="s">
        <v>56</v>
      </c>
      <c r="AB766" s="1" t="s">
        <v>574</v>
      </c>
      <c r="AC766">
        <v>763.55102040816303</v>
      </c>
      <c r="AD766">
        <v>753</v>
      </c>
      <c r="AE766">
        <v>27.6663192732548</v>
      </c>
      <c r="AF766">
        <v>193.664234912783</v>
      </c>
      <c r="AG766">
        <v>49</v>
      </c>
      <c r="AH766">
        <v>0.253636272805003</v>
      </c>
      <c r="AI766" s="2"/>
      <c r="AJ766" s="2"/>
      <c r="AK766">
        <v>394</v>
      </c>
      <c r="AL766">
        <v>1157</v>
      </c>
      <c r="AM766" s="1" t="s">
        <v>575</v>
      </c>
      <c r="AN766" s="6" t="s">
        <v>576</v>
      </c>
    </row>
    <row r="767" spans="2:40" ht="75" x14ac:dyDescent="0.25">
      <c r="B767" s="8" t="s">
        <v>562</v>
      </c>
      <c r="C767" s="1" t="s">
        <v>104</v>
      </c>
      <c r="D767" s="1" t="s">
        <v>563</v>
      </c>
      <c r="E767" s="1" t="s">
        <v>564</v>
      </c>
      <c r="F767" s="5" t="s">
        <v>565</v>
      </c>
      <c r="G767">
        <v>2006</v>
      </c>
      <c r="I767">
        <v>2006</v>
      </c>
      <c r="J767" s="1" t="s">
        <v>566</v>
      </c>
      <c r="M767" s="1" t="s">
        <v>567</v>
      </c>
      <c r="N767" t="s">
        <v>51</v>
      </c>
      <c r="O767" s="1" t="s">
        <v>493</v>
      </c>
      <c r="P767" s="1">
        <v>300</v>
      </c>
      <c r="Q767" t="s">
        <v>592</v>
      </c>
      <c r="S767" s="1" t="s">
        <v>570</v>
      </c>
      <c r="T767" s="1" t="s">
        <v>88</v>
      </c>
      <c r="U767" s="1" t="s">
        <v>571</v>
      </c>
      <c r="V767" s="1" t="s">
        <v>572</v>
      </c>
      <c r="W767" s="1" t="s">
        <v>573</v>
      </c>
      <c r="Y767" s="1" t="s">
        <v>111</v>
      </c>
      <c r="Z767" s="1" t="s">
        <v>111</v>
      </c>
      <c r="AA767" s="1" t="s">
        <v>56</v>
      </c>
      <c r="AB767" s="1" t="s">
        <v>574</v>
      </c>
      <c r="AC767">
        <v>936.77083333333303</v>
      </c>
      <c r="AD767">
        <v>934</v>
      </c>
      <c r="AE767">
        <v>19.7354452964471</v>
      </c>
      <c r="AF767">
        <v>136.73117585377</v>
      </c>
      <c r="AG767">
        <v>48</v>
      </c>
      <c r="AH767">
        <v>0.14596011210899501</v>
      </c>
      <c r="AI767" s="2"/>
      <c r="AJ767" s="2"/>
      <c r="AK767">
        <v>584</v>
      </c>
      <c r="AL767">
        <v>1209</v>
      </c>
      <c r="AM767" s="1" t="s">
        <v>575</v>
      </c>
      <c r="AN767" s="6" t="s">
        <v>576</v>
      </c>
    </row>
    <row r="768" spans="2:40" ht="75" x14ac:dyDescent="0.25">
      <c r="B768" s="8" t="s">
        <v>562</v>
      </c>
      <c r="C768" s="1" t="s">
        <v>104</v>
      </c>
      <c r="D768" s="1" t="s">
        <v>563</v>
      </c>
      <c r="E768" s="1" t="s">
        <v>564</v>
      </c>
      <c r="F768" s="5" t="s">
        <v>565</v>
      </c>
      <c r="G768">
        <v>2006</v>
      </c>
      <c r="I768">
        <v>2006</v>
      </c>
      <c r="J768" s="1" t="s">
        <v>566</v>
      </c>
      <c r="M768" s="1" t="s">
        <v>567</v>
      </c>
      <c r="N768" t="s">
        <v>94</v>
      </c>
      <c r="O768" s="1" t="s">
        <v>493</v>
      </c>
      <c r="P768" s="1">
        <v>300</v>
      </c>
      <c r="Q768" t="s">
        <v>592</v>
      </c>
      <c r="S768" s="1" t="s">
        <v>570</v>
      </c>
      <c r="T768" s="1" t="s">
        <v>88</v>
      </c>
      <c r="U768" s="1" t="s">
        <v>571</v>
      </c>
      <c r="V768" s="1" t="s">
        <v>572</v>
      </c>
      <c r="W768" s="1" t="s">
        <v>573</v>
      </c>
      <c r="Y768" s="1" t="s">
        <v>111</v>
      </c>
      <c r="Z768" s="1" t="s">
        <v>111</v>
      </c>
      <c r="AA768" s="1" t="s">
        <v>56</v>
      </c>
      <c r="AB768" s="1" t="s">
        <v>574</v>
      </c>
      <c r="AC768">
        <v>792.88679245283004</v>
      </c>
      <c r="AD768">
        <v>829</v>
      </c>
      <c r="AE768">
        <v>29.969501434608699</v>
      </c>
      <c r="AF768">
        <v>218.18126377090101</v>
      </c>
      <c r="AG768">
        <v>53</v>
      </c>
      <c r="AH768">
        <v>0.27517328557832099</v>
      </c>
      <c r="AI768" s="2"/>
      <c r="AJ768" s="2"/>
      <c r="AK768">
        <v>212</v>
      </c>
      <c r="AL768">
        <v>1164</v>
      </c>
      <c r="AM768" s="1" t="s">
        <v>575</v>
      </c>
      <c r="AN768" s="6" t="s">
        <v>576</v>
      </c>
    </row>
    <row r="769" spans="2:40" ht="75" x14ac:dyDescent="0.25">
      <c r="B769" s="8" t="s">
        <v>562</v>
      </c>
      <c r="C769" s="1" t="s">
        <v>188</v>
      </c>
      <c r="D769" s="1" t="s">
        <v>563</v>
      </c>
      <c r="E769" s="1" t="s">
        <v>564</v>
      </c>
      <c r="F769" s="5" t="s">
        <v>565</v>
      </c>
      <c r="G769">
        <v>2007</v>
      </c>
      <c r="I769">
        <v>2007</v>
      </c>
      <c r="J769" s="1" t="s">
        <v>566</v>
      </c>
      <c r="M769" s="1" t="s">
        <v>567</v>
      </c>
      <c r="N769" t="s">
        <v>51</v>
      </c>
      <c r="O769" s="1" t="s">
        <v>568</v>
      </c>
      <c r="P769" s="1">
        <v>120</v>
      </c>
      <c r="Q769" t="s">
        <v>53</v>
      </c>
      <c r="S769" s="1" t="s">
        <v>570</v>
      </c>
      <c r="T769" s="1" t="s">
        <v>88</v>
      </c>
      <c r="U769" s="1" t="s">
        <v>571</v>
      </c>
      <c r="V769" s="1" t="s">
        <v>572</v>
      </c>
      <c r="W769" s="1" t="s">
        <v>573</v>
      </c>
      <c r="Y769" s="1" t="s">
        <v>111</v>
      </c>
      <c r="Z769" s="1" t="s">
        <v>111</v>
      </c>
      <c r="AA769" s="1" t="s">
        <v>56</v>
      </c>
      <c r="AB769" s="1" t="s">
        <v>574</v>
      </c>
      <c r="AC769">
        <v>860.38043478260897</v>
      </c>
      <c r="AD769">
        <v>860</v>
      </c>
      <c r="AE769">
        <v>22.048912108698101</v>
      </c>
      <c r="AF769">
        <v>211.485735491291</v>
      </c>
      <c r="AG769">
        <v>92</v>
      </c>
      <c r="AH769">
        <v>0.245804910178748</v>
      </c>
      <c r="AI769" s="2"/>
      <c r="AJ769" s="2"/>
      <c r="AK769">
        <v>212</v>
      </c>
      <c r="AL769">
        <v>1340</v>
      </c>
      <c r="AM769" s="1" t="s">
        <v>575</v>
      </c>
      <c r="AN769" s="6" t="s">
        <v>576</v>
      </c>
    </row>
    <row r="770" spans="2:40" ht="75" x14ac:dyDescent="0.25">
      <c r="B770" s="8" t="s">
        <v>562</v>
      </c>
      <c r="C770" s="1" t="s">
        <v>188</v>
      </c>
      <c r="D770" s="1" t="s">
        <v>563</v>
      </c>
      <c r="E770" s="1" t="s">
        <v>564</v>
      </c>
      <c r="F770" s="5" t="s">
        <v>565</v>
      </c>
      <c r="G770">
        <v>2007</v>
      </c>
      <c r="I770">
        <v>2007</v>
      </c>
      <c r="J770" s="1" t="s">
        <v>566</v>
      </c>
      <c r="M770" s="1" t="s">
        <v>567</v>
      </c>
      <c r="N770" t="s">
        <v>94</v>
      </c>
      <c r="O770" s="1" t="s">
        <v>568</v>
      </c>
      <c r="P770" s="1">
        <v>120</v>
      </c>
      <c r="Q770" t="s">
        <v>53</v>
      </c>
      <c r="S770" s="1" t="s">
        <v>570</v>
      </c>
      <c r="T770" s="1" t="s">
        <v>88</v>
      </c>
      <c r="U770" s="1" t="s">
        <v>571</v>
      </c>
      <c r="V770" s="1" t="s">
        <v>572</v>
      </c>
      <c r="W770" s="1" t="s">
        <v>573</v>
      </c>
      <c r="Y770" s="1" t="s">
        <v>111</v>
      </c>
      <c r="Z770" s="1" t="s">
        <v>111</v>
      </c>
      <c r="AA770" s="1" t="s">
        <v>56</v>
      </c>
      <c r="AB770" s="1" t="s">
        <v>574</v>
      </c>
      <c r="AC770">
        <v>737.82758620689697</v>
      </c>
      <c r="AD770">
        <v>728</v>
      </c>
      <c r="AE770">
        <v>23.6749924564966</v>
      </c>
      <c r="AF770">
        <v>220.82562872076201</v>
      </c>
      <c r="AG770">
        <v>87</v>
      </c>
      <c r="AH770">
        <v>0.29929164055251201</v>
      </c>
      <c r="AI770" s="2"/>
      <c r="AJ770" s="2"/>
      <c r="AK770">
        <v>345</v>
      </c>
      <c r="AL770">
        <v>1200</v>
      </c>
      <c r="AM770" s="1" t="s">
        <v>575</v>
      </c>
      <c r="AN770" s="6" t="s">
        <v>576</v>
      </c>
    </row>
    <row r="771" spans="2:40" ht="75" x14ac:dyDescent="0.25">
      <c r="B771" s="8" t="s">
        <v>562</v>
      </c>
      <c r="C771" s="1" t="s">
        <v>188</v>
      </c>
      <c r="D771" s="1" t="s">
        <v>563</v>
      </c>
      <c r="E771" s="1" t="s">
        <v>564</v>
      </c>
      <c r="F771" s="5" t="s">
        <v>565</v>
      </c>
      <c r="G771">
        <v>2007</v>
      </c>
      <c r="I771">
        <v>2007</v>
      </c>
      <c r="J771" s="1" t="s">
        <v>566</v>
      </c>
      <c r="M771" s="1" t="s">
        <v>567</v>
      </c>
      <c r="N771" t="s">
        <v>51</v>
      </c>
      <c r="O771" s="1" t="s">
        <v>568</v>
      </c>
      <c r="P771" s="1">
        <v>120</v>
      </c>
      <c r="Q771" t="s">
        <v>593</v>
      </c>
      <c r="S771" s="1" t="s">
        <v>570</v>
      </c>
      <c r="T771" s="1" t="s">
        <v>88</v>
      </c>
      <c r="U771" s="1" t="s">
        <v>571</v>
      </c>
      <c r="V771" s="1" t="s">
        <v>572</v>
      </c>
      <c r="W771" s="1" t="s">
        <v>573</v>
      </c>
      <c r="Y771" s="1" t="s">
        <v>111</v>
      </c>
      <c r="Z771" s="1" t="s">
        <v>111</v>
      </c>
      <c r="AA771" s="1" t="s">
        <v>56</v>
      </c>
      <c r="AB771" s="1" t="s">
        <v>574</v>
      </c>
      <c r="AC771">
        <v>920.62790697674404</v>
      </c>
      <c r="AD771">
        <v>948</v>
      </c>
      <c r="AE771">
        <v>25.2086975282255</v>
      </c>
      <c r="AF771">
        <v>165.304484319062</v>
      </c>
      <c r="AG771">
        <v>43</v>
      </c>
      <c r="AH771">
        <v>0.17955623880869201</v>
      </c>
      <c r="AI771" s="2"/>
      <c r="AJ771" s="2"/>
      <c r="AK771">
        <v>540</v>
      </c>
      <c r="AL771">
        <v>1246</v>
      </c>
      <c r="AM771" s="1" t="s">
        <v>575</v>
      </c>
      <c r="AN771" s="6" t="s">
        <v>576</v>
      </c>
    </row>
    <row r="772" spans="2:40" ht="75" x14ac:dyDescent="0.25">
      <c r="B772" s="8" t="s">
        <v>562</v>
      </c>
      <c r="C772" s="1" t="s">
        <v>188</v>
      </c>
      <c r="D772" s="1" t="s">
        <v>563</v>
      </c>
      <c r="E772" s="1" t="s">
        <v>564</v>
      </c>
      <c r="F772" s="5" t="s">
        <v>565</v>
      </c>
      <c r="G772">
        <v>2007</v>
      </c>
      <c r="I772">
        <v>2007</v>
      </c>
      <c r="J772" s="1" t="s">
        <v>566</v>
      </c>
      <c r="M772" s="1" t="s">
        <v>567</v>
      </c>
      <c r="N772" t="s">
        <v>94</v>
      </c>
      <c r="O772" s="1" t="s">
        <v>568</v>
      </c>
      <c r="P772" s="1">
        <v>120</v>
      </c>
      <c r="Q772" t="s">
        <v>593</v>
      </c>
      <c r="S772" s="1" t="s">
        <v>570</v>
      </c>
      <c r="T772" s="1" t="s">
        <v>88</v>
      </c>
      <c r="U772" s="1" t="s">
        <v>571</v>
      </c>
      <c r="V772" s="1" t="s">
        <v>572</v>
      </c>
      <c r="W772" s="1" t="s">
        <v>573</v>
      </c>
      <c r="Y772" s="1" t="s">
        <v>111</v>
      </c>
      <c r="Z772" s="1" t="s">
        <v>111</v>
      </c>
      <c r="AA772" s="1" t="s">
        <v>56</v>
      </c>
      <c r="AB772" s="1" t="s">
        <v>574</v>
      </c>
      <c r="AC772">
        <v>775.274509803922</v>
      </c>
      <c r="AD772">
        <v>800</v>
      </c>
      <c r="AE772">
        <v>31.5252289684754</v>
      </c>
      <c r="AF772">
        <v>225.13516637179299</v>
      </c>
      <c r="AG772">
        <v>51</v>
      </c>
      <c r="AH772">
        <v>0.29039412946613302</v>
      </c>
      <c r="AI772" s="2"/>
      <c r="AJ772" s="2"/>
      <c r="AK772">
        <v>278</v>
      </c>
      <c r="AL772">
        <v>1337</v>
      </c>
      <c r="AM772" s="1" t="s">
        <v>575</v>
      </c>
      <c r="AN772" s="6" t="s">
        <v>576</v>
      </c>
    </row>
    <row r="773" spans="2:40" ht="75" x14ac:dyDescent="0.25">
      <c r="B773" s="8" t="s">
        <v>562</v>
      </c>
      <c r="C773" s="1" t="s">
        <v>188</v>
      </c>
      <c r="D773" s="1" t="s">
        <v>563</v>
      </c>
      <c r="E773" s="1" t="s">
        <v>564</v>
      </c>
      <c r="F773" s="5" t="s">
        <v>565</v>
      </c>
      <c r="G773">
        <v>2007</v>
      </c>
      <c r="I773">
        <v>2007</v>
      </c>
      <c r="J773" s="1" t="s">
        <v>566</v>
      </c>
      <c r="M773" s="1" t="s">
        <v>567</v>
      </c>
      <c r="N773" t="s">
        <v>51</v>
      </c>
      <c r="O773" s="1" t="s">
        <v>568</v>
      </c>
      <c r="P773" s="1">
        <v>120</v>
      </c>
      <c r="Q773" t="s">
        <v>594</v>
      </c>
      <c r="S773" s="1" t="s">
        <v>570</v>
      </c>
      <c r="T773" s="1" t="s">
        <v>88</v>
      </c>
      <c r="U773" s="1" t="s">
        <v>571</v>
      </c>
      <c r="V773" s="1" t="s">
        <v>572</v>
      </c>
      <c r="W773" s="1" t="s">
        <v>573</v>
      </c>
      <c r="Y773" s="1" t="s">
        <v>111</v>
      </c>
      <c r="Z773" s="1" t="s">
        <v>111</v>
      </c>
      <c r="AA773" s="1" t="s">
        <v>56</v>
      </c>
      <c r="AB773" s="1" t="s">
        <v>574</v>
      </c>
      <c r="AC773">
        <v>906.86046511627899</v>
      </c>
      <c r="AD773">
        <v>937</v>
      </c>
      <c r="AE773">
        <v>22.2597566895884</v>
      </c>
      <c r="AF773">
        <v>145.96698605789601</v>
      </c>
      <c r="AG773">
        <v>43</v>
      </c>
      <c r="AH773">
        <v>0.160958594704181</v>
      </c>
      <c r="AI773" s="2"/>
      <c r="AJ773" s="2"/>
      <c r="AK773">
        <v>541</v>
      </c>
      <c r="AL773">
        <v>1108</v>
      </c>
      <c r="AM773" s="1" t="s">
        <v>575</v>
      </c>
      <c r="AN773" s="6" t="s">
        <v>576</v>
      </c>
    </row>
    <row r="774" spans="2:40" ht="75" x14ac:dyDescent="0.25">
      <c r="B774" s="8" t="s">
        <v>562</v>
      </c>
      <c r="C774" s="1" t="s">
        <v>188</v>
      </c>
      <c r="D774" s="1" t="s">
        <v>563</v>
      </c>
      <c r="E774" s="1" t="s">
        <v>564</v>
      </c>
      <c r="F774" s="5" t="s">
        <v>565</v>
      </c>
      <c r="G774">
        <v>2007</v>
      </c>
      <c r="I774">
        <v>2007</v>
      </c>
      <c r="J774" s="1" t="s">
        <v>566</v>
      </c>
      <c r="M774" s="1" t="s">
        <v>567</v>
      </c>
      <c r="N774" t="s">
        <v>94</v>
      </c>
      <c r="O774" s="1" t="s">
        <v>568</v>
      </c>
      <c r="P774" s="1">
        <v>120</v>
      </c>
      <c r="Q774" t="s">
        <v>594</v>
      </c>
      <c r="S774" s="1" t="s">
        <v>570</v>
      </c>
      <c r="T774" s="1" t="s">
        <v>88</v>
      </c>
      <c r="U774" s="1" t="s">
        <v>571</v>
      </c>
      <c r="V774" s="1" t="s">
        <v>572</v>
      </c>
      <c r="W774" s="1" t="s">
        <v>573</v>
      </c>
      <c r="Y774" s="1" t="s">
        <v>111</v>
      </c>
      <c r="Z774" s="1" t="s">
        <v>111</v>
      </c>
      <c r="AA774" s="1" t="s">
        <v>56</v>
      </c>
      <c r="AB774" s="1" t="s">
        <v>574</v>
      </c>
      <c r="AC774">
        <v>772.28260869565202</v>
      </c>
      <c r="AD774">
        <v>767.5</v>
      </c>
      <c r="AE774">
        <v>31.909665112286</v>
      </c>
      <c r="AF774">
        <v>216.421878442543</v>
      </c>
      <c r="AG774">
        <v>46</v>
      </c>
      <c r="AH774">
        <v>0.28023663359203399</v>
      </c>
      <c r="AI774" s="2"/>
      <c r="AJ774" s="2"/>
      <c r="AK774">
        <v>272</v>
      </c>
      <c r="AL774">
        <v>1159</v>
      </c>
      <c r="AM774" s="1" t="s">
        <v>575</v>
      </c>
      <c r="AN774" s="6" t="s">
        <v>576</v>
      </c>
    </row>
    <row r="775" spans="2:40" ht="75" x14ac:dyDescent="0.25">
      <c r="B775" s="8" t="s">
        <v>562</v>
      </c>
      <c r="C775" s="1" t="s">
        <v>188</v>
      </c>
      <c r="D775" s="1" t="s">
        <v>563</v>
      </c>
      <c r="E775" s="1" t="s">
        <v>564</v>
      </c>
      <c r="F775" s="5" t="s">
        <v>565</v>
      </c>
      <c r="G775">
        <v>2007</v>
      </c>
      <c r="I775">
        <v>2007</v>
      </c>
      <c r="J775" s="1" t="s">
        <v>566</v>
      </c>
      <c r="M775" s="1" t="s">
        <v>567</v>
      </c>
      <c r="N775" t="s">
        <v>51</v>
      </c>
      <c r="O775" s="1" t="s">
        <v>568</v>
      </c>
      <c r="P775" s="1">
        <v>120</v>
      </c>
      <c r="Q775" t="s">
        <v>595</v>
      </c>
      <c r="S775" s="1" t="s">
        <v>570</v>
      </c>
      <c r="T775" s="1" t="s">
        <v>88</v>
      </c>
      <c r="U775" s="1" t="s">
        <v>571</v>
      </c>
      <c r="V775" s="1" t="s">
        <v>572</v>
      </c>
      <c r="W775" s="1" t="s">
        <v>573</v>
      </c>
      <c r="Y775" s="1" t="s">
        <v>111</v>
      </c>
      <c r="Z775" s="1" t="s">
        <v>111</v>
      </c>
      <c r="AA775" s="1" t="s">
        <v>56</v>
      </c>
      <c r="AB775" s="1" t="s">
        <v>574</v>
      </c>
      <c r="AC775">
        <v>899.02325581395303</v>
      </c>
      <c r="AD775">
        <v>899</v>
      </c>
      <c r="AE775">
        <v>26.5405201894995</v>
      </c>
      <c r="AF775">
        <v>174.037829545639</v>
      </c>
      <c r="AG775">
        <v>43</v>
      </c>
      <c r="AH775">
        <v>0.193585458907922</v>
      </c>
      <c r="AI775" s="2"/>
      <c r="AJ775" s="2"/>
      <c r="AK775">
        <v>428</v>
      </c>
      <c r="AL775">
        <v>1322</v>
      </c>
      <c r="AM775" s="1" t="s">
        <v>575</v>
      </c>
      <c r="AN775" s="6" t="s">
        <v>576</v>
      </c>
    </row>
    <row r="776" spans="2:40" ht="75" x14ac:dyDescent="0.25">
      <c r="B776" s="8" t="s">
        <v>562</v>
      </c>
      <c r="C776" s="1" t="s">
        <v>188</v>
      </c>
      <c r="D776" s="1" t="s">
        <v>563</v>
      </c>
      <c r="E776" s="1" t="s">
        <v>564</v>
      </c>
      <c r="F776" s="5" t="s">
        <v>565</v>
      </c>
      <c r="G776">
        <v>2007</v>
      </c>
      <c r="I776">
        <v>2007</v>
      </c>
      <c r="J776" s="1" t="s">
        <v>566</v>
      </c>
      <c r="M776" s="1" t="s">
        <v>567</v>
      </c>
      <c r="N776" t="s">
        <v>94</v>
      </c>
      <c r="O776" s="1" t="s">
        <v>568</v>
      </c>
      <c r="P776" s="1">
        <v>120</v>
      </c>
      <c r="Q776" t="s">
        <v>595</v>
      </c>
      <c r="S776" s="1" t="s">
        <v>570</v>
      </c>
      <c r="T776" s="1" t="s">
        <v>88</v>
      </c>
      <c r="U776" s="1" t="s">
        <v>571</v>
      </c>
      <c r="V776" s="1" t="s">
        <v>572</v>
      </c>
      <c r="W776" s="1" t="s">
        <v>573</v>
      </c>
      <c r="Y776" s="1" t="s">
        <v>111</v>
      </c>
      <c r="Z776" s="1" t="s">
        <v>111</v>
      </c>
      <c r="AA776" s="1" t="s">
        <v>56</v>
      </c>
      <c r="AB776" s="1" t="s">
        <v>574</v>
      </c>
      <c r="AC776">
        <v>727</v>
      </c>
      <c r="AD776">
        <v>738</v>
      </c>
      <c r="AE776">
        <v>32.500147812635198</v>
      </c>
      <c r="AF776">
        <v>232.09747952099801</v>
      </c>
      <c r="AG776">
        <v>51</v>
      </c>
      <c r="AH776">
        <v>0.31925375449930898</v>
      </c>
      <c r="AI776" s="2"/>
      <c r="AJ776" s="2"/>
      <c r="AK776">
        <v>282</v>
      </c>
      <c r="AL776">
        <v>1203</v>
      </c>
      <c r="AM776" s="1" t="s">
        <v>575</v>
      </c>
      <c r="AN776" s="6" t="s">
        <v>576</v>
      </c>
    </row>
    <row r="777" spans="2:40" ht="75" x14ac:dyDescent="0.25">
      <c r="B777" s="8" t="s">
        <v>562</v>
      </c>
      <c r="C777" s="1" t="s">
        <v>188</v>
      </c>
      <c r="D777" s="1" t="s">
        <v>563</v>
      </c>
      <c r="E777" s="1" t="s">
        <v>564</v>
      </c>
      <c r="F777" s="5" t="s">
        <v>565</v>
      </c>
      <c r="G777">
        <v>2007</v>
      </c>
      <c r="I777">
        <v>2007</v>
      </c>
      <c r="J777" s="1" t="s">
        <v>566</v>
      </c>
      <c r="M777" s="1" t="s">
        <v>567</v>
      </c>
      <c r="N777" t="s">
        <v>51</v>
      </c>
      <c r="O777" s="1" t="s">
        <v>568</v>
      </c>
      <c r="P777" s="1">
        <v>120</v>
      </c>
      <c r="Q777" t="s">
        <v>596</v>
      </c>
      <c r="S777" s="1" t="s">
        <v>570</v>
      </c>
      <c r="T777" s="1" t="s">
        <v>88</v>
      </c>
      <c r="U777" s="1" t="s">
        <v>571</v>
      </c>
      <c r="V777" s="1" t="s">
        <v>572</v>
      </c>
      <c r="W777" s="1" t="s">
        <v>573</v>
      </c>
      <c r="Y777" s="1" t="s">
        <v>111</v>
      </c>
      <c r="Z777" s="1" t="s">
        <v>111</v>
      </c>
      <c r="AA777" s="1" t="s">
        <v>56</v>
      </c>
      <c r="AB777" s="1" t="s">
        <v>574</v>
      </c>
      <c r="AC777">
        <v>922.97727272727298</v>
      </c>
      <c r="AD777">
        <v>946</v>
      </c>
      <c r="AE777">
        <v>27.397039404186501</v>
      </c>
      <c r="AF777">
        <v>181.731400140538</v>
      </c>
      <c r="AG777">
        <v>44</v>
      </c>
      <c r="AH777">
        <v>0.196896939405177</v>
      </c>
      <c r="AI777" s="2"/>
      <c r="AJ777" s="2"/>
      <c r="AK777">
        <v>530</v>
      </c>
      <c r="AL777">
        <v>1243</v>
      </c>
      <c r="AM777" s="1" t="s">
        <v>575</v>
      </c>
      <c r="AN777" s="6" t="s">
        <v>576</v>
      </c>
    </row>
    <row r="778" spans="2:40" ht="75" x14ac:dyDescent="0.25">
      <c r="B778" s="8" t="s">
        <v>562</v>
      </c>
      <c r="C778" s="1" t="s">
        <v>188</v>
      </c>
      <c r="D778" s="1" t="s">
        <v>563</v>
      </c>
      <c r="E778" s="1" t="s">
        <v>564</v>
      </c>
      <c r="F778" s="5" t="s">
        <v>565</v>
      </c>
      <c r="G778">
        <v>2007</v>
      </c>
      <c r="I778">
        <v>2007</v>
      </c>
      <c r="J778" s="1" t="s">
        <v>566</v>
      </c>
      <c r="M778" s="1" t="s">
        <v>567</v>
      </c>
      <c r="N778" t="s">
        <v>94</v>
      </c>
      <c r="O778" s="1" t="s">
        <v>568</v>
      </c>
      <c r="P778" s="1">
        <v>120</v>
      </c>
      <c r="Q778" t="s">
        <v>596</v>
      </c>
      <c r="S778" s="1" t="s">
        <v>570</v>
      </c>
      <c r="T778" s="1" t="s">
        <v>88</v>
      </c>
      <c r="U778" s="1" t="s">
        <v>571</v>
      </c>
      <c r="V778" s="1" t="s">
        <v>572</v>
      </c>
      <c r="W778" s="1" t="s">
        <v>573</v>
      </c>
      <c r="Y778" s="1" t="s">
        <v>111</v>
      </c>
      <c r="Z778" s="1" t="s">
        <v>111</v>
      </c>
      <c r="AA778" s="1" t="s">
        <v>56</v>
      </c>
      <c r="AB778" s="1" t="s">
        <v>574</v>
      </c>
      <c r="AC778">
        <v>722.39215686274497</v>
      </c>
      <c r="AD778">
        <v>749</v>
      </c>
      <c r="AE778">
        <v>30.3560450862675</v>
      </c>
      <c r="AF778">
        <v>216.78552335719999</v>
      </c>
      <c r="AG778">
        <v>51</v>
      </c>
      <c r="AH778">
        <v>0.30009396045863901</v>
      </c>
      <c r="AI778" s="2"/>
      <c r="AJ778" s="2"/>
      <c r="AK778">
        <v>237</v>
      </c>
      <c r="AL778">
        <v>1098</v>
      </c>
      <c r="AM778" s="1" t="s">
        <v>575</v>
      </c>
      <c r="AN778" s="6" t="s">
        <v>576</v>
      </c>
    </row>
    <row r="779" spans="2:40" ht="75" x14ac:dyDescent="0.25">
      <c r="B779" s="8" t="s">
        <v>562</v>
      </c>
      <c r="C779" s="1" t="s">
        <v>188</v>
      </c>
      <c r="D779" s="1" t="s">
        <v>563</v>
      </c>
      <c r="E779" s="1" t="s">
        <v>564</v>
      </c>
      <c r="F779" s="5" t="s">
        <v>565</v>
      </c>
      <c r="G779">
        <v>2007</v>
      </c>
      <c r="I779">
        <v>2007</v>
      </c>
      <c r="J779" s="1" t="s">
        <v>566</v>
      </c>
      <c r="M779" s="1" t="s">
        <v>567</v>
      </c>
      <c r="N779" t="s">
        <v>51</v>
      </c>
      <c r="O779" s="1" t="s">
        <v>568</v>
      </c>
      <c r="P779" s="1">
        <v>120</v>
      </c>
      <c r="Q779" t="s">
        <v>597</v>
      </c>
      <c r="S779" s="1" t="s">
        <v>570</v>
      </c>
      <c r="T779" s="1" t="s">
        <v>88</v>
      </c>
      <c r="U779" s="1" t="s">
        <v>571</v>
      </c>
      <c r="V779" s="1" t="s">
        <v>572</v>
      </c>
      <c r="W779" s="1" t="s">
        <v>573</v>
      </c>
      <c r="Y779" s="1" t="s">
        <v>111</v>
      </c>
      <c r="Z779" s="1" t="s">
        <v>111</v>
      </c>
      <c r="AA779" s="1" t="s">
        <v>56</v>
      </c>
      <c r="AB779" s="1" t="s">
        <v>574</v>
      </c>
      <c r="AC779">
        <v>911.95454545454504</v>
      </c>
      <c r="AD779">
        <v>938.5</v>
      </c>
      <c r="AE779">
        <v>27.109673787022</v>
      </c>
      <c r="AF779">
        <v>179.82523228097</v>
      </c>
      <c r="AG779">
        <v>44</v>
      </c>
      <c r="AH779">
        <v>0.19718661766342699</v>
      </c>
      <c r="AI779" s="2"/>
      <c r="AJ779" s="2"/>
      <c r="AK779">
        <v>475</v>
      </c>
      <c r="AL779">
        <v>1374</v>
      </c>
      <c r="AM779" s="1" t="s">
        <v>575</v>
      </c>
      <c r="AN779" s="6" t="s">
        <v>576</v>
      </c>
    </row>
    <row r="780" spans="2:40" ht="75" x14ac:dyDescent="0.25">
      <c r="B780" s="8" t="s">
        <v>562</v>
      </c>
      <c r="C780" s="1" t="s">
        <v>188</v>
      </c>
      <c r="D780" s="1" t="s">
        <v>563</v>
      </c>
      <c r="E780" s="1" t="s">
        <v>564</v>
      </c>
      <c r="F780" s="5" t="s">
        <v>565</v>
      </c>
      <c r="G780">
        <v>2007</v>
      </c>
      <c r="I780">
        <v>2007</v>
      </c>
      <c r="J780" s="1" t="s">
        <v>566</v>
      </c>
      <c r="M780" s="1" t="s">
        <v>567</v>
      </c>
      <c r="N780" t="s">
        <v>94</v>
      </c>
      <c r="O780" s="1" t="s">
        <v>568</v>
      </c>
      <c r="P780" s="1">
        <v>120</v>
      </c>
      <c r="Q780" t="s">
        <v>597</v>
      </c>
      <c r="S780" s="1" t="s">
        <v>570</v>
      </c>
      <c r="T780" s="1" t="s">
        <v>88</v>
      </c>
      <c r="U780" s="1" t="s">
        <v>571</v>
      </c>
      <c r="V780" s="1" t="s">
        <v>572</v>
      </c>
      <c r="W780" s="1" t="s">
        <v>573</v>
      </c>
      <c r="Y780" s="1" t="s">
        <v>111</v>
      </c>
      <c r="Z780" s="1" t="s">
        <v>111</v>
      </c>
      <c r="AA780" s="1" t="s">
        <v>56</v>
      </c>
      <c r="AB780" s="1" t="s">
        <v>574</v>
      </c>
      <c r="AC780">
        <v>775.50980392156896</v>
      </c>
      <c r="AD780">
        <v>754</v>
      </c>
      <c r="AE780">
        <v>30.287153460573499</v>
      </c>
      <c r="AF780">
        <v>216.29353874297999</v>
      </c>
      <c r="AG780">
        <v>51</v>
      </c>
      <c r="AH780">
        <v>0.27890497018765498</v>
      </c>
      <c r="AI780" s="2"/>
      <c r="AJ780" s="2"/>
      <c r="AK780">
        <v>320</v>
      </c>
      <c r="AL780">
        <v>1177</v>
      </c>
      <c r="AM780" s="1" t="s">
        <v>575</v>
      </c>
      <c r="AN780" s="6" t="s">
        <v>576</v>
      </c>
    </row>
    <row r="781" spans="2:40" ht="75" x14ac:dyDescent="0.25">
      <c r="B781" s="8" t="s">
        <v>562</v>
      </c>
      <c r="C781" s="1" t="s">
        <v>581</v>
      </c>
      <c r="D781" s="1" t="s">
        <v>563</v>
      </c>
      <c r="E781" s="1" t="s">
        <v>564</v>
      </c>
      <c r="F781" s="5" t="s">
        <v>565</v>
      </c>
      <c r="G781">
        <v>2007</v>
      </c>
      <c r="I781">
        <v>2007</v>
      </c>
      <c r="J781" s="1" t="s">
        <v>566</v>
      </c>
      <c r="M781" s="1" t="s">
        <v>567</v>
      </c>
      <c r="N781" t="s">
        <v>51</v>
      </c>
      <c r="O781" s="1" t="s">
        <v>568</v>
      </c>
      <c r="P781" s="1">
        <v>120</v>
      </c>
      <c r="Q781" t="s">
        <v>53</v>
      </c>
      <c r="S781" s="1" t="s">
        <v>570</v>
      </c>
      <c r="T781" s="1" t="s">
        <v>88</v>
      </c>
      <c r="U781" s="1" t="s">
        <v>571</v>
      </c>
      <c r="V781" s="1" t="s">
        <v>572</v>
      </c>
      <c r="W781" s="1" t="s">
        <v>573</v>
      </c>
      <c r="Y781" s="1" t="s">
        <v>111</v>
      </c>
      <c r="Z781" s="1" t="s">
        <v>111</v>
      </c>
      <c r="AA781" s="1" t="s">
        <v>56</v>
      </c>
      <c r="AB781" s="1" t="s">
        <v>574</v>
      </c>
      <c r="AC781">
        <v>876.95604395604403</v>
      </c>
      <c r="AD781">
        <v>900</v>
      </c>
      <c r="AE781">
        <v>20.0763981130488</v>
      </c>
      <c r="AF781">
        <v>191.51663183290401</v>
      </c>
      <c r="AG781">
        <v>91</v>
      </c>
      <c r="AH781">
        <v>0.21838794903442599</v>
      </c>
      <c r="AI781" s="2"/>
      <c r="AJ781" s="2"/>
      <c r="AK781">
        <v>149</v>
      </c>
      <c r="AL781">
        <v>1359</v>
      </c>
      <c r="AM781" s="1" t="s">
        <v>575</v>
      </c>
      <c r="AN781" s="6" t="s">
        <v>576</v>
      </c>
    </row>
    <row r="782" spans="2:40" ht="75" x14ac:dyDescent="0.25">
      <c r="B782" s="8" t="s">
        <v>562</v>
      </c>
      <c r="C782" s="1" t="s">
        <v>581</v>
      </c>
      <c r="D782" s="1" t="s">
        <v>563</v>
      </c>
      <c r="E782" s="1" t="s">
        <v>564</v>
      </c>
      <c r="F782" s="5" t="s">
        <v>565</v>
      </c>
      <c r="G782">
        <v>2007</v>
      </c>
      <c r="I782">
        <v>2007</v>
      </c>
      <c r="J782" s="1" t="s">
        <v>566</v>
      </c>
      <c r="M782" s="1" t="s">
        <v>567</v>
      </c>
      <c r="N782" t="s">
        <v>94</v>
      </c>
      <c r="O782" s="1" t="s">
        <v>568</v>
      </c>
      <c r="P782" s="1">
        <v>120</v>
      </c>
      <c r="Q782" t="s">
        <v>53</v>
      </c>
      <c r="S782" s="1" t="s">
        <v>570</v>
      </c>
      <c r="T782" s="1" t="s">
        <v>88</v>
      </c>
      <c r="U782" s="1" t="s">
        <v>571</v>
      </c>
      <c r="V782" s="1" t="s">
        <v>572</v>
      </c>
      <c r="W782" s="1" t="s">
        <v>573</v>
      </c>
      <c r="Y782" s="1" t="s">
        <v>111</v>
      </c>
      <c r="Z782" s="1" t="s">
        <v>111</v>
      </c>
      <c r="AA782" s="1" t="s">
        <v>56</v>
      </c>
      <c r="AB782" s="1" t="s">
        <v>574</v>
      </c>
      <c r="AC782">
        <v>785.25806451612902</v>
      </c>
      <c r="AD782">
        <v>793</v>
      </c>
      <c r="AE782">
        <v>23.554567480382499</v>
      </c>
      <c r="AF782">
        <v>227.15202260705101</v>
      </c>
      <c r="AG782">
        <v>93</v>
      </c>
      <c r="AH782">
        <v>0.289270537765213</v>
      </c>
      <c r="AI782" s="2"/>
      <c r="AJ782" s="2"/>
      <c r="AK782">
        <v>266</v>
      </c>
      <c r="AL782">
        <v>1191</v>
      </c>
      <c r="AM782" s="1" t="s">
        <v>575</v>
      </c>
      <c r="AN782" s="6" t="s">
        <v>576</v>
      </c>
    </row>
    <row r="783" spans="2:40" ht="75" x14ac:dyDescent="0.25">
      <c r="B783" s="8" t="s">
        <v>562</v>
      </c>
      <c r="C783" s="1" t="s">
        <v>581</v>
      </c>
      <c r="D783" s="1" t="s">
        <v>563</v>
      </c>
      <c r="E783" s="1" t="s">
        <v>564</v>
      </c>
      <c r="F783" s="5" t="s">
        <v>565</v>
      </c>
      <c r="G783">
        <v>2007</v>
      </c>
      <c r="I783">
        <v>2007</v>
      </c>
      <c r="J783" s="1" t="s">
        <v>566</v>
      </c>
      <c r="M783" s="1" t="s">
        <v>567</v>
      </c>
      <c r="N783" t="s">
        <v>51</v>
      </c>
      <c r="O783" s="1" t="s">
        <v>568</v>
      </c>
      <c r="P783" s="1">
        <v>120</v>
      </c>
      <c r="Q783" t="s">
        <v>593</v>
      </c>
      <c r="S783" s="1" t="s">
        <v>570</v>
      </c>
      <c r="T783" s="1" t="s">
        <v>88</v>
      </c>
      <c r="U783" s="1" t="s">
        <v>571</v>
      </c>
      <c r="V783" s="1" t="s">
        <v>572</v>
      </c>
      <c r="W783" s="1" t="s">
        <v>573</v>
      </c>
      <c r="Y783" s="1" t="s">
        <v>111</v>
      </c>
      <c r="Z783" s="1" t="s">
        <v>111</v>
      </c>
      <c r="AA783" s="1" t="s">
        <v>56</v>
      </c>
      <c r="AB783" s="1" t="s">
        <v>574</v>
      </c>
      <c r="AC783">
        <v>889.40909090909099</v>
      </c>
      <c r="AD783">
        <v>877.5</v>
      </c>
      <c r="AE783">
        <v>26.054044460511999</v>
      </c>
      <c r="AF783">
        <v>172.82297949351201</v>
      </c>
      <c r="AG783">
        <v>44</v>
      </c>
      <c r="AH783">
        <v>0.19431213516927801</v>
      </c>
      <c r="AI783" s="2"/>
      <c r="AJ783" s="2"/>
      <c r="AK783">
        <v>494</v>
      </c>
      <c r="AL783">
        <v>1187</v>
      </c>
      <c r="AM783" s="1" t="s">
        <v>575</v>
      </c>
      <c r="AN783" s="6" t="s">
        <v>576</v>
      </c>
    </row>
    <row r="784" spans="2:40" ht="75" x14ac:dyDescent="0.25">
      <c r="B784" s="8" t="s">
        <v>562</v>
      </c>
      <c r="C784" s="1" t="s">
        <v>581</v>
      </c>
      <c r="D784" s="1" t="s">
        <v>563</v>
      </c>
      <c r="E784" s="1" t="s">
        <v>564</v>
      </c>
      <c r="F784" s="5" t="s">
        <v>565</v>
      </c>
      <c r="G784">
        <v>2007</v>
      </c>
      <c r="I784">
        <v>2007</v>
      </c>
      <c r="J784" s="1" t="s">
        <v>566</v>
      </c>
      <c r="M784" s="1" t="s">
        <v>567</v>
      </c>
      <c r="N784" t="s">
        <v>94</v>
      </c>
      <c r="O784" s="1" t="s">
        <v>568</v>
      </c>
      <c r="P784" s="1">
        <v>120</v>
      </c>
      <c r="Q784" t="s">
        <v>593</v>
      </c>
      <c r="S784" s="1" t="s">
        <v>570</v>
      </c>
      <c r="T784" s="1" t="s">
        <v>88</v>
      </c>
      <c r="U784" s="1" t="s">
        <v>571</v>
      </c>
      <c r="V784" s="1" t="s">
        <v>572</v>
      </c>
      <c r="W784" s="1" t="s">
        <v>573</v>
      </c>
      <c r="Y784" s="1" t="s">
        <v>111</v>
      </c>
      <c r="Z784" s="1" t="s">
        <v>111</v>
      </c>
      <c r="AA784" s="1" t="s">
        <v>56</v>
      </c>
      <c r="AB784" s="1" t="s">
        <v>574</v>
      </c>
      <c r="AC784">
        <v>803.11111111111097</v>
      </c>
      <c r="AD784">
        <v>838</v>
      </c>
      <c r="AE784">
        <v>38.786325068839403</v>
      </c>
      <c r="AF784">
        <v>260.18657835398699</v>
      </c>
      <c r="AG784">
        <v>45</v>
      </c>
      <c r="AH784">
        <v>0.323973326672093</v>
      </c>
      <c r="AI784" s="2"/>
      <c r="AJ784" s="2"/>
      <c r="AK784">
        <v>241</v>
      </c>
      <c r="AL784">
        <v>1237</v>
      </c>
      <c r="AM784" s="1" t="s">
        <v>575</v>
      </c>
      <c r="AN784" s="6" t="s">
        <v>576</v>
      </c>
    </row>
    <row r="785" spans="2:40" ht="75" x14ac:dyDescent="0.25">
      <c r="B785" s="8" t="s">
        <v>562</v>
      </c>
      <c r="C785" s="1" t="s">
        <v>581</v>
      </c>
      <c r="D785" s="1" t="s">
        <v>563</v>
      </c>
      <c r="E785" s="1" t="s">
        <v>564</v>
      </c>
      <c r="F785" s="5" t="s">
        <v>565</v>
      </c>
      <c r="G785">
        <v>2007</v>
      </c>
      <c r="I785">
        <v>2007</v>
      </c>
      <c r="J785" s="1" t="s">
        <v>566</v>
      </c>
      <c r="M785" s="1" t="s">
        <v>567</v>
      </c>
      <c r="N785" t="s">
        <v>51</v>
      </c>
      <c r="O785" s="1" t="s">
        <v>568</v>
      </c>
      <c r="P785" s="1">
        <v>120</v>
      </c>
      <c r="Q785" t="s">
        <v>594</v>
      </c>
      <c r="S785" s="1" t="s">
        <v>570</v>
      </c>
      <c r="T785" s="1" t="s">
        <v>88</v>
      </c>
      <c r="U785" s="1" t="s">
        <v>571</v>
      </c>
      <c r="V785" s="1" t="s">
        <v>572</v>
      </c>
      <c r="W785" s="1" t="s">
        <v>573</v>
      </c>
      <c r="Y785" s="1" t="s">
        <v>111</v>
      </c>
      <c r="Z785" s="1" t="s">
        <v>111</v>
      </c>
      <c r="AA785" s="1" t="s">
        <v>56</v>
      </c>
      <c r="AB785" s="1" t="s">
        <v>574</v>
      </c>
      <c r="AC785">
        <v>892.21428571428601</v>
      </c>
      <c r="AD785">
        <v>934.5</v>
      </c>
      <c r="AE785">
        <v>27.9067123525064</v>
      </c>
      <c r="AF785">
        <v>180.85616650164999</v>
      </c>
      <c r="AG785">
        <v>42</v>
      </c>
      <c r="AH785">
        <v>0.20270485397671101</v>
      </c>
      <c r="AI785" s="2"/>
      <c r="AJ785" s="2"/>
      <c r="AK785">
        <v>170</v>
      </c>
      <c r="AL785">
        <v>1187</v>
      </c>
      <c r="AM785" s="1" t="s">
        <v>575</v>
      </c>
      <c r="AN785" s="6" t="s">
        <v>576</v>
      </c>
    </row>
    <row r="786" spans="2:40" ht="75" x14ac:dyDescent="0.25">
      <c r="B786" s="8" t="s">
        <v>562</v>
      </c>
      <c r="C786" s="1" t="s">
        <v>581</v>
      </c>
      <c r="D786" s="1" t="s">
        <v>563</v>
      </c>
      <c r="E786" s="1" t="s">
        <v>564</v>
      </c>
      <c r="F786" s="5" t="s">
        <v>565</v>
      </c>
      <c r="G786">
        <v>2007</v>
      </c>
      <c r="I786">
        <v>2007</v>
      </c>
      <c r="J786" s="1" t="s">
        <v>566</v>
      </c>
      <c r="M786" s="1" t="s">
        <v>567</v>
      </c>
      <c r="N786" t="s">
        <v>94</v>
      </c>
      <c r="O786" s="1" t="s">
        <v>568</v>
      </c>
      <c r="P786" s="1">
        <v>120</v>
      </c>
      <c r="Q786" t="s">
        <v>594</v>
      </c>
      <c r="S786" s="1" t="s">
        <v>570</v>
      </c>
      <c r="T786" s="1" t="s">
        <v>88</v>
      </c>
      <c r="U786" s="1" t="s">
        <v>571</v>
      </c>
      <c r="V786" s="1" t="s">
        <v>572</v>
      </c>
      <c r="W786" s="1" t="s">
        <v>573</v>
      </c>
      <c r="Y786" s="1" t="s">
        <v>111</v>
      </c>
      <c r="Z786" s="1" t="s">
        <v>111</v>
      </c>
      <c r="AA786" s="1" t="s">
        <v>56</v>
      </c>
      <c r="AB786" s="1" t="s">
        <v>574</v>
      </c>
      <c r="AC786">
        <v>848.78431372549005</v>
      </c>
      <c r="AD786">
        <v>887</v>
      </c>
      <c r="AE786">
        <v>36.487368899339202</v>
      </c>
      <c r="AF786">
        <v>260.57193354047098</v>
      </c>
      <c r="AG786">
        <v>51</v>
      </c>
      <c r="AH786">
        <v>0.306994285034282</v>
      </c>
      <c r="AI786" s="2"/>
      <c r="AJ786" s="2"/>
      <c r="AK786">
        <v>204</v>
      </c>
      <c r="AL786">
        <v>1325</v>
      </c>
      <c r="AM786" s="1" t="s">
        <v>575</v>
      </c>
      <c r="AN786" s="6" t="s">
        <v>576</v>
      </c>
    </row>
    <row r="787" spans="2:40" ht="75" x14ac:dyDescent="0.25">
      <c r="B787" s="8" t="s">
        <v>562</v>
      </c>
      <c r="C787" s="1" t="s">
        <v>581</v>
      </c>
      <c r="D787" s="1" t="s">
        <v>563</v>
      </c>
      <c r="E787" s="1" t="s">
        <v>564</v>
      </c>
      <c r="F787" s="5" t="s">
        <v>565</v>
      </c>
      <c r="G787">
        <v>2007</v>
      </c>
      <c r="I787">
        <v>2007</v>
      </c>
      <c r="J787" s="1" t="s">
        <v>566</v>
      </c>
      <c r="M787" s="1" t="s">
        <v>567</v>
      </c>
      <c r="N787" t="s">
        <v>51</v>
      </c>
      <c r="O787" s="1" t="s">
        <v>568</v>
      </c>
      <c r="P787" s="1">
        <v>120</v>
      </c>
      <c r="Q787" t="s">
        <v>595</v>
      </c>
      <c r="S787" s="1" t="s">
        <v>570</v>
      </c>
      <c r="T787" s="1" t="s">
        <v>88</v>
      </c>
      <c r="U787" s="1" t="s">
        <v>571</v>
      </c>
      <c r="V787" s="1" t="s">
        <v>572</v>
      </c>
      <c r="W787" s="1" t="s">
        <v>573</v>
      </c>
      <c r="Y787" s="1" t="s">
        <v>111</v>
      </c>
      <c r="Z787" s="1" t="s">
        <v>111</v>
      </c>
      <c r="AA787" s="1" t="s">
        <v>56</v>
      </c>
      <c r="AB787" s="1" t="s">
        <v>574</v>
      </c>
      <c r="AC787">
        <v>907.40909090909099</v>
      </c>
      <c r="AD787">
        <v>903.5</v>
      </c>
      <c r="AE787">
        <v>29.211471402566801</v>
      </c>
      <c r="AF787">
        <v>193.76698043302201</v>
      </c>
      <c r="AG787">
        <v>44</v>
      </c>
      <c r="AH787">
        <v>0.21353872511779201</v>
      </c>
      <c r="AI787" s="2"/>
      <c r="AJ787" s="2"/>
      <c r="AK787">
        <v>356</v>
      </c>
      <c r="AL787">
        <v>1249</v>
      </c>
      <c r="AM787" s="1" t="s">
        <v>575</v>
      </c>
      <c r="AN787" s="6" t="s">
        <v>576</v>
      </c>
    </row>
    <row r="788" spans="2:40" ht="75" x14ac:dyDescent="0.25">
      <c r="B788" s="8" t="s">
        <v>562</v>
      </c>
      <c r="C788" s="1" t="s">
        <v>581</v>
      </c>
      <c r="D788" s="1" t="s">
        <v>563</v>
      </c>
      <c r="E788" s="1" t="s">
        <v>564</v>
      </c>
      <c r="F788" s="5" t="s">
        <v>565</v>
      </c>
      <c r="G788">
        <v>2007</v>
      </c>
      <c r="I788">
        <v>2007</v>
      </c>
      <c r="J788" s="1" t="s">
        <v>566</v>
      </c>
      <c r="M788" s="1" t="s">
        <v>567</v>
      </c>
      <c r="N788" t="s">
        <v>94</v>
      </c>
      <c r="O788" s="1" t="s">
        <v>568</v>
      </c>
      <c r="P788" s="1">
        <v>120</v>
      </c>
      <c r="Q788" t="s">
        <v>595</v>
      </c>
      <c r="S788" s="1" t="s">
        <v>570</v>
      </c>
      <c r="T788" s="1" t="s">
        <v>88</v>
      </c>
      <c r="U788" s="1" t="s">
        <v>571</v>
      </c>
      <c r="V788" s="1" t="s">
        <v>572</v>
      </c>
      <c r="W788" s="1" t="s">
        <v>573</v>
      </c>
      <c r="Y788" s="1" t="s">
        <v>111</v>
      </c>
      <c r="Z788" s="1" t="s">
        <v>111</v>
      </c>
      <c r="AA788" s="1" t="s">
        <v>56</v>
      </c>
      <c r="AB788" s="1" t="s">
        <v>574</v>
      </c>
      <c r="AC788">
        <v>832.11764705882399</v>
      </c>
      <c r="AD788">
        <v>860</v>
      </c>
      <c r="AE788">
        <v>37.320463261933803</v>
      </c>
      <c r="AF788">
        <v>266.52141730516303</v>
      </c>
      <c r="AG788">
        <v>51</v>
      </c>
      <c r="AH788">
        <v>0.32029295166038302</v>
      </c>
      <c r="AI788" s="2"/>
      <c r="AJ788" s="2"/>
      <c r="AK788">
        <v>194</v>
      </c>
      <c r="AL788">
        <v>1270</v>
      </c>
      <c r="AM788" s="1" t="s">
        <v>575</v>
      </c>
      <c r="AN788" s="6" t="s">
        <v>576</v>
      </c>
    </row>
    <row r="789" spans="2:40" ht="75" x14ac:dyDescent="0.25">
      <c r="B789" s="8" t="s">
        <v>562</v>
      </c>
      <c r="C789" s="1" t="s">
        <v>581</v>
      </c>
      <c r="D789" s="1" t="s">
        <v>563</v>
      </c>
      <c r="E789" s="1" t="s">
        <v>564</v>
      </c>
      <c r="F789" s="5" t="s">
        <v>565</v>
      </c>
      <c r="G789">
        <v>2007</v>
      </c>
      <c r="I789">
        <v>2007</v>
      </c>
      <c r="J789" s="1" t="s">
        <v>566</v>
      </c>
      <c r="M789" s="1" t="s">
        <v>567</v>
      </c>
      <c r="N789" t="s">
        <v>51</v>
      </c>
      <c r="O789" s="1" t="s">
        <v>568</v>
      </c>
      <c r="P789" s="1">
        <v>120</v>
      </c>
      <c r="Q789" t="s">
        <v>596</v>
      </c>
      <c r="S789" s="1" t="s">
        <v>570</v>
      </c>
      <c r="T789" s="1" t="s">
        <v>88</v>
      </c>
      <c r="U789" s="1" t="s">
        <v>571</v>
      </c>
      <c r="V789" s="1" t="s">
        <v>572</v>
      </c>
      <c r="W789" s="1" t="s">
        <v>573</v>
      </c>
      <c r="Y789" s="1" t="s">
        <v>111</v>
      </c>
      <c r="Z789" s="1" t="s">
        <v>111</v>
      </c>
      <c r="AA789" s="1" t="s">
        <v>56</v>
      </c>
      <c r="AB789" s="1" t="s">
        <v>574</v>
      </c>
      <c r="AC789">
        <v>908.91304347826099</v>
      </c>
      <c r="AD789">
        <v>925.5</v>
      </c>
      <c r="AE789">
        <v>26.776978829828799</v>
      </c>
      <c r="AF789">
        <v>181.610306375058</v>
      </c>
      <c r="AG789">
        <v>46</v>
      </c>
      <c r="AH789">
        <v>0.19981043035763399</v>
      </c>
      <c r="AI789" s="2"/>
      <c r="AJ789" s="2"/>
      <c r="AK789">
        <v>307</v>
      </c>
      <c r="AL789">
        <v>1282</v>
      </c>
      <c r="AM789" s="1" t="s">
        <v>575</v>
      </c>
      <c r="AN789" s="6" t="s">
        <v>576</v>
      </c>
    </row>
    <row r="790" spans="2:40" ht="75" x14ac:dyDescent="0.25">
      <c r="B790" s="8" t="s">
        <v>562</v>
      </c>
      <c r="C790" s="1" t="s">
        <v>581</v>
      </c>
      <c r="D790" s="1" t="s">
        <v>563</v>
      </c>
      <c r="E790" s="1" t="s">
        <v>564</v>
      </c>
      <c r="F790" s="5" t="s">
        <v>565</v>
      </c>
      <c r="G790">
        <v>2007</v>
      </c>
      <c r="I790">
        <v>2007</v>
      </c>
      <c r="J790" s="1" t="s">
        <v>566</v>
      </c>
      <c r="M790" s="1" t="s">
        <v>567</v>
      </c>
      <c r="N790" t="s">
        <v>94</v>
      </c>
      <c r="O790" s="1" t="s">
        <v>568</v>
      </c>
      <c r="P790" s="1">
        <v>120</v>
      </c>
      <c r="Q790" t="s">
        <v>596</v>
      </c>
      <c r="S790" s="1" t="s">
        <v>570</v>
      </c>
      <c r="T790" s="1" t="s">
        <v>88</v>
      </c>
      <c r="U790" s="1" t="s">
        <v>571</v>
      </c>
      <c r="V790" s="1" t="s">
        <v>572</v>
      </c>
      <c r="W790" s="1" t="s">
        <v>573</v>
      </c>
      <c r="Y790" s="1" t="s">
        <v>111</v>
      </c>
      <c r="Z790" s="1" t="s">
        <v>111</v>
      </c>
      <c r="AA790" s="1" t="s">
        <v>56</v>
      </c>
      <c r="AB790" s="1" t="s">
        <v>574</v>
      </c>
      <c r="AC790">
        <v>828.4375</v>
      </c>
      <c r="AD790">
        <v>841</v>
      </c>
      <c r="AE790">
        <v>35.558436399225997</v>
      </c>
      <c r="AF790">
        <v>246.356073924664</v>
      </c>
      <c r="AG790">
        <v>48</v>
      </c>
      <c r="AH790">
        <v>0.29737436309276699</v>
      </c>
      <c r="AI790" s="2"/>
      <c r="AJ790" s="2"/>
      <c r="AK790">
        <v>298</v>
      </c>
      <c r="AL790">
        <v>1263</v>
      </c>
      <c r="AM790" s="1" t="s">
        <v>575</v>
      </c>
      <c r="AN790" s="6" t="s">
        <v>576</v>
      </c>
    </row>
    <row r="791" spans="2:40" ht="75" x14ac:dyDescent="0.25">
      <c r="B791" s="8" t="s">
        <v>562</v>
      </c>
      <c r="C791" s="1" t="s">
        <v>581</v>
      </c>
      <c r="D791" s="1" t="s">
        <v>563</v>
      </c>
      <c r="E791" s="1" t="s">
        <v>564</v>
      </c>
      <c r="F791" s="5" t="s">
        <v>565</v>
      </c>
      <c r="G791">
        <v>2007</v>
      </c>
      <c r="I791">
        <v>2007</v>
      </c>
      <c r="J791" s="1" t="s">
        <v>566</v>
      </c>
      <c r="M791" s="1" t="s">
        <v>567</v>
      </c>
      <c r="N791" t="s">
        <v>51</v>
      </c>
      <c r="O791" s="1" t="s">
        <v>568</v>
      </c>
      <c r="P791" s="1">
        <v>120</v>
      </c>
      <c r="Q791" t="s">
        <v>597</v>
      </c>
      <c r="S791" s="1" t="s">
        <v>570</v>
      </c>
      <c r="T791" s="1" t="s">
        <v>88</v>
      </c>
      <c r="U791" s="1" t="s">
        <v>571</v>
      </c>
      <c r="V791" s="1" t="s">
        <v>572</v>
      </c>
      <c r="W791" s="1" t="s">
        <v>573</v>
      </c>
      <c r="Y791" s="1" t="s">
        <v>111</v>
      </c>
      <c r="Z791" s="1" t="s">
        <v>111</v>
      </c>
      <c r="AA791" s="1" t="s">
        <v>56</v>
      </c>
      <c r="AB791" s="1" t="s">
        <v>574</v>
      </c>
      <c r="AC791">
        <v>925.5</v>
      </c>
      <c r="AD791">
        <v>929.5</v>
      </c>
      <c r="AE791">
        <v>18.1205874920465</v>
      </c>
      <c r="AF791">
        <v>117.43482883876599</v>
      </c>
      <c r="AG791">
        <v>42</v>
      </c>
      <c r="AH791">
        <v>0.12688798361833201</v>
      </c>
      <c r="AI791" s="2"/>
      <c r="AJ791" s="2"/>
      <c r="AK791">
        <v>587</v>
      </c>
      <c r="AL791">
        <v>1133</v>
      </c>
      <c r="AM791" s="1" t="s">
        <v>575</v>
      </c>
      <c r="AN791" s="6" t="s">
        <v>576</v>
      </c>
    </row>
    <row r="792" spans="2:40" ht="75" x14ac:dyDescent="0.25">
      <c r="B792" s="8" t="s">
        <v>562</v>
      </c>
      <c r="C792" s="1" t="s">
        <v>581</v>
      </c>
      <c r="D792" s="1" t="s">
        <v>563</v>
      </c>
      <c r="E792" s="1" t="s">
        <v>564</v>
      </c>
      <c r="F792" s="5" t="s">
        <v>565</v>
      </c>
      <c r="G792">
        <v>2007</v>
      </c>
      <c r="I792">
        <v>2007</v>
      </c>
      <c r="J792" s="1" t="s">
        <v>566</v>
      </c>
      <c r="M792" s="1" t="s">
        <v>567</v>
      </c>
      <c r="N792" t="s">
        <v>94</v>
      </c>
      <c r="O792" s="1" t="s">
        <v>568</v>
      </c>
      <c r="P792" s="1">
        <v>120</v>
      </c>
      <c r="Q792" t="s">
        <v>597</v>
      </c>
      <c r="S792" s="1" t="s">
        <v>570</v>
      </c>
      <c r="T792" s="1" t="s">
        <v>88</v>
      </c>
      <c r="U792" s="1" t="s">
        <v>571</v>
      </c>
      <c r="V792" s="1" t="s">
        <v>572</v>
      </c>
      <c r="W792" s="1" t="s">
        <v>573</v>
      </c>
      <c r="Y792" s="1" t="s">
        <v>111</v>
      </c>
      <c r="Z792" s="1" t="s">
        <v>111</v>
      </c>
      <c r="AA792" s="1" t="s">
        <v>56</v>
      </c>
      <c r="AB792" s="1" t="s">
        <v>574</v>
      </c>
      <c r="AC792">
        <v>830.31372549019602</v>
      </c>
      <c r="AD792">
        <v>869</v>
      </c>
      <c r="AE792">
        <v>32.8377412014379</v>
      </c>
      <c r="AF792">
        <v>234.508378545081</v>
      </c>
      <c r="AG792">
        <v>51</v>
      </c>
      <c r="AH792">
        <v>0.282433460204013</v>
      </c>
      <c r="AI792" s="2"/>
      <c r="AJ792" s="2"/>
      <c r="AK792">
        <v>322</v>
      </c>
      <c r="AL792">
        <v>1186</v>
      </c>
      <c r="AM792" s="1" t="s">
        <v>575</v>
      </c>
      <c r="AN792" s="6" t="s">
        <v>576</v>
      </c>
    </row>
    <row r="793" spans="2:40" ht="75" x14ac:dyDescent="0.25">
      <c r="B793" s="8" t="s">
        <v>562</v>
      </c>
      <c r="C793" s="1" t="s">
        <v>104</v>
      </c>
      <c r="D793" s="1" t="s">
        <v>563</v>
      </c>
      <c r="E793" s="1" t="s">
        <v>564</v>
      </c>
      <c r="F793" s="5" t="s">
        <v>565</v>
      </c>
      <c r="G793">
        <v>2007</v>
      </c>
      <c r="I793">
        <v>2007</v>
      </c>
      <c r="J793" s="1" t="s">
        <v>566</v>
      </c>
      <c r="M793" s="1" t="s">
        <v>567</v>
      </c>
      <c r="N793" t="s">
        <v>51</v>
      </c>
      <c r="O793" s="1" t="s">
        <v>568</v>
      </c>
      <c r="P793" s="1">
        <v>120</v>
      </c>
      <c r="Q793" t="s">
        <v>53</v>
      </c>
      <c r="S793" s="1" t="s">
        <v>570</v>
      </c>
      <c r="T793" s="1" t="s">
        <v>88</v>
      </c>
      <c r="U793" s="1" t="s">
        <v>571</v>
      </c>
      <c r="V793" s="1" t="s">
        <v>572</v>
      </c>
      <c r="W793" s="1" t="s">
        <v>573</v>
      </c>
      <c r="Y793" s="1" t="s">
        <v>111</v>
      </c>
      <c r="Z793" s="1" t="s">
        <v>111</v>
      </c>
      <c r="AA793" s="1" t="s">
        <v>56</v>
      </c>
      <c r="AB793" s="1" t="s">
        <v>574</v>
      </c>
      <c r="AC793">
        <v>842.68478260869597</v>
      </c>
      <c r="AD793">
        <v>839.5</v>
      </c>
      <c r="AE793">
        <v>17.8580090620632</v>
      </c>
      <c r="AF793">
        <v>171.28800560689399</v>
      </c>
      <c r="AG793">
        <v>92</v>
      </c>
      <c r="AH793">
        <v>0.20326462414170901</v>
      </c>
      <c r="AI793" s="2"/>
      <c r="AJ793" s="2"/>
      <c r="AK793">
        <v>51</v>
      </c>
      <c r="AL793">
        <v>1261</v>
      </c>
      <c r="AM793" s="1" t="s">
        <v>575</v>
      </c>
      <c r="AN793" s="6" t="s">
        <v>576</v>
      </c>
    </row>
    <row r="794" spans="2:40" ht="75" x14ac:dyDescent="0.25">
      <c r="B794" s="8" t="s">
        <v>562</v>
      </c>
      <c r="C794" s="1" t="s">
        <v>104</v>
      </c>
      <c r="D794" s="1" t="s">
        <v>563</v>
      </c>
      <c r="E794" s="1" t="s">
        <v>564</v>
      </c>
      <c r="F794" s="5" t="s">
        <v>565</v>
      </c>
      <c r="G794">
        <v>2007</v>
      </c>
      <c r="I794">
        <v>2007</v>
      </c>
      <c r="J794" s="1" t="s">
        <v>566</v>
      </c>
      <c r="M794" s="1" t="s">
        <v>567</v>
      </c>
      <c r="N794" t="s">
        <v>94</v>
      </c>
      <c r="O794" s="1" t="s">
        <v>568</v>
      </c>
      <c r="P794" s="1">
        <v>120</v>
      </c>
      <c r="Q794" t="s">
        <v>53</v>
      </c>
      <c r="S794" s="1" t="s">
        <v>570</v>
      </c>
      <c r="T794" s="1" t="s">
        <v>88</v>
      </c>
      <c r="U794" s="1" t="s">
        <v>571</v>
      </c>
      <c r="V794" s="1" t="s">
        <v>572</v>
      </c>
      <c r="W794" s="1" t="s">
        <v>573</v>
      </c>
      <c r="Y794" s="1" t="s">
        <v>111</v>
      </c>
      <c r="Z794" s="1" t="s">
        <v>111</v>
      </c>
      <c r="AA794" s="1" t="s">
        <v>56</v>
      </c>
      <c r="AB794" s="1" t="s">
        <v>574</v>
      </c>
      <c r="AC794">
        <v>781.89583333333303</v>
      </c>
      <c r="AD794">
        <v>810</v>
      </c>
      <c r="AE794">
        <v>26.712161626581601</v>
      </c>
      <c r="AF794">
        <v>261.72466364751199</v>
      </c>
      <c r="AG794">
        <v>96</v>
      </c>
      <c r="AH794">
        <v>0.33473085862568502</v>
      </c>
      <c r="AI794" s="2"/>
      <c r="AJ794" s="2"/>
      <c r="AK794">
        <v>281</v>
      </c>
      <c r="AL794">
        <v>1247</v>
      </c>
      <c r="AM794" s="1" t="s">
        <v>575</v>
      </c>
      <c r="AN794" s="6" t="s">
        <v>576</v>
      </c>
    </row>
    <row r="795" spans="2:40" ht="75" x14ac:dyDescent="0.25">
      <c r="B795" s="8" t="s">
        <v>562</v>
      </c>
      <c r="C795" s="1" t="s">
        <v>104</v>
      </c>
      <c r="D795" s="1" t="s">
        <v>563</v>
      </c>
      <c r="E795" s="1" t="s">
        <v>564</v>
      </c>
      <c r="F795" s="5" t="s">
        <v>565</v>
      </c>
      <c r="G795">
        <v>2007</v>
      </c>
      <c r="I795">
        <v>2007</v>
      </c>
      <c r="J795" s="1" t="s">
        <v>566</v>
      </c>
      <c r="M795" s="1" t="s">
        <v>567</v>
      </c>
      <c r="N795" t="s">
        <v>51</v>
      </c>
      <c r="O795" s="1" t="s">
        <v>568</v>
      </c>
      <c r="P795" s="1">
        <v>120</v>
      </c>
      <c r="Q795" t="s">
        <v>593</v>
      </c>
      <c r="S795" s="1" t="s">
        <v>570</v>
      </c>
      <c r="T795" s="1" t="s">
        <v>88</v>
      </c>
      <c r="U795" s="1" t="s">
        <v>571</v>
      </c>
      <c r="V795" s="1" t="s">
        <v>572</v>
      </c>
      <c r="W795" s="1" t="s">
        <v>573</v>
      </c>
      <c r="Y795" s="1" t="s">
        <v>111</v>
      </c>
      <c r="Z795" s="1" t="s">
        <v>111</v>
      </c>
      <c r="AA795" s="1" t="s">
        <v>56</v>
      </c>
      <c r="AB795" s="1" t="s">
        <v>574</v>
      </c>
      <c r="AC795">
        <v>838.63636363636397</v>
      </c>
      <c r="AD795">
        <v>807.5</v>
      </c>
      <c r="AE795">
        <v>31.008883179761899</v>
      </c>
      <c r="AF795">
        <v>205.689661350466</v>
      </c>
      <c r="AG795">
        <v>44</v>
      </c>
      <c r="AH795">
        <v>0.24526680486234401</v>
      </c>
      <c r="AI795" s="2"/>
      <c r="AJ795" s="2"/>
      <c r="AK795">
        <v>373</v>
      </c>
      <c r="AL795">
        <v>1385</v>
      </c>
      <c r="AM795" s="1" t="s">
        <v>575</v>
      </c>
      <c r="AN795" s="6" t="s">
        <v>576</v>
      </c>
    </row>
    <row r="796" spans="2:40" ht="75" x14ac:dyDescent="0.25">
      <c r="B796" s="8" t="s">
        <v>562</v>
      </c>
      <c r="C796" s="1" t="s">
        <v>104</v>
      </c>
      <c r="D796" s="1" t="s">
        <v>563</v>
      </c>
      <c r="E796" s="1" t="s">
        <v>564</v>
      </c>
      <c r="F796" s="5" t="s">
        <v>565</v>
      </c>
      <c r="G796">
        <v>2007</v>
      </c>
      <c r="I796">
        <v>2007</v>
      </c>
      <c r="J796" s="1" t="s">
        <v>566</v>
      </c>
      <c r="M796" s="1" t="s">
        <v>567</v>
      </c>
      <c r="N796" t="s">
        <v>94</v>
      </c>
      <c r="O796" s="1" t="s">
        <v>568</v>
      </c>
      <c r="P796" s="1">
        <v>120</v>
      </c>
      <c r="Q796" t="s">
        <v>593</v>
      </c>
      <c r="S796" s="1" t="s">
        <v>570</v>
      </c>
      <c r="T796" s="1" t="s">
        <v>88</v>
      </c>
      <c r="U796" s="1" t="s">
        <v>571</v>
      </c>
      <c r="V796" s="1" t="s">
        <v>572</v>
      </c>
      <c r="W796" s="1" t="s">
        <v>573</v>
      </c>
      <c r="Y796" s="1" t="s">
        <v>111</v>
      </c>
      <c r="Z796" s="1" t="s">
        <v>111</v>
      </c>
      <c r="AA796" s="1" t="s">
        <v>56</v>
      </c>
      <c r="AB796" s="1" t="s">
        <v>574</v>
      </c>
      <c r="AC796">
        <v>737.98</v>
      </c>
      <c r="AD796">
        <v>758.5</v>
      </c>
      <c r="AE796">
        <v>34.665627156052601</v>
      </c>
      <c r="AF796">
        <v>245.12300036129301</v>
      </c>
      <c r="AG796">
        <v>50</v>
      </c>
      <c r="AH796">
        <v>0.33215398840252203</v>
      </c>
      <c r="AI796" s="2"/>
      <c r="AJ796" s="2"/>
      <c r="AK796">
        <v>140</v>
      </c>
      <c r="AL796">
        <v>1163</v>
      </c>
      <c r="AM796" s="1" t="s">
        <v>575</v>
      </c>
      <c r="AN796" s="6" t="s">
        <v>576</v>
      </c>
    </row>
    <row r="797" spans="2:40" ht="75" x14ac:dyDescent="0.25">
      <c r="B797" s="8" t="s">
        <v>562</v>
      </c>
      <c r="C797" s="1" t="s">
        <v>104</v>
      </c>
      <c r="D797" s="1" t="s">
        <v>563</v>
      </c>
      <c r="E797" s="1" t="s">
        <v>564</v>
      </c>
      <c r="F797" s="5" t="s">
        <v>565</v>
      </c>
      <c r="G797">
        <v>2007</v>
      </c>
      <c r="I797">
        <v>2007</v>
      </c>
      <c r="J797" s="1" t="s">
        <v>566</v>
      </c>
      <c r="M797" s="1" t="s">
        <v>567</v>
      </c>
      <c r="N797" t="s">
        <v>51</v>
      </c>
      <c r="O797" s="1" t="s">
        <v>568</v>
      </c>
      <c r="P797" s="1">
        <v>120</v>
      </c>
      <c r="Q797" t="s">
        <v>594</v>
      </c>
      <c r="S797" s="1" t="s">
        <v>570</v>
      </c>
      <c r="T797" s="1" t="s">
        <v>88</v>
      </c>
      <c r="U797" s="1" t="s">
        <v>571</v>
      </c>
      <c r="V797" s="1" t="s">
        <v>572</v>
      </c>
      <c r="W797" s="1" t="s">
        <v>573</v>
      </c>
      <c r="Y797" s="1" t="s">
        <v>111</v>
      </c>
      <c r="Z797" s="1" t="s">
        <v>111</v>
      </c>
      <c r="AA797" s="1" t="s">
        <v>56</v>
      </c>
      <c r="AB797" s="1" t="s">
        <v>574</v>
      </c>
      <c r="AC797">
        <v>874</v>
      </c>
      <c r="AD797">
        <v>908.5</v>
      </c>
      <c r="AE797">
        <v>29.875623075052701</v>
      </c>
      <c r="AF797">
        <v>198.17246423606699</v>
      </c>
      <c r="AG797">
        <v>44</v>
      </c>
      <c r="AH797">
        <v>0.22674194992685001</v>
      </c>
      <c r="AI797" s="2"/>
      <c r="AJ797" s="2"/>
      <c r="AK797">
        <v>137</v>
      </c>
      <c r="AL797">
        <v>1262</v>
      </c>
      <c r="AM797" s="1" t="s">
        <v>575</v>
      </c>
      <c r="AN797" s="6" t="s">
        <v>576</v>
      </c>
    </row>
    <row r="798" spans="2:40" ht="75" x14ac:dyDescent="0.25">
      <c r="B798" s="8" t="s">
        <v>562</v>
      </c>
      <c r="C798" s="1" t="s">
        <v>104</v>
      </c>
      <c r="D798" s="1" t="s">
        <v>563</v>
      </c>
      <c r="E798" s="1" t="s">
        <v>564</v>
      </c>
      <c r="F798" s="5" t="s">
        <v>565</v>
      </c>
      <c r="G798">
        <v>2007</v>
      </c>
      <c r="I798">
        <v>2007</v>
      </c>
      <c r="J798" s="1" t="s">
        <v>566</v>
      </c>
      <c r="M798" s="1" t="s">
        <v>567</v>
      </c>
      <c r="N798" t="s">
        <v>94</v>
      </c>
      <c r="O798" s="1" t="s">
        <v>568</v>
      </c>
      <c r="P798" s="1">
        <v>120</v>
      </c>
      <c r="Q798" t="s">
        <v>594</v>
      </c>
      <c r="S798" s="1" t="s">
        <v>570</v>
      </c>
      <c r="T798" s="1" t="s">
        <v>88</v>
      </c>
      <c r="U798" s="1" t="s">
        <v>571</v>
      </c>
      <c r="V798" s="1" t="s">
        <v>572</v>
      </c>
      <c r="W798" s="1" t="s">
        <v>573</v>
      </c>
      <c r="Y798" s="1" t="s">
        <v>111</v>
      </c>
      <c r="Z798" s="1" t="s">
        <v>111</v>
      </c>
      <c r="AA798" s="1" t="s">
        <v>56</v>
      </c>
      <c r="AB798" s="1" t="s">
        <v>574</v>
      </c>
      <c r="AC798">
        <v>753.375</v>
      </c>
      <c r="AD798">
        <v>783.5</v>
      </c>
      <c r="AE798">
        <v>35.133517177409402</v>
      </c>
      <c r="AF798">
        <v>243.412147199468</v>
      </c>
      <c r="AG798">
        <v>48</v>
      </c>
      <c r="AH798">
        <v>0.32309559940198102</v>
      </c>
      <c r="AI798" s="2"/>
      <c r="AJ798" s="2"/>
      <c r="AK798">
        <v>343</v>
      </c>
      <c r="AL798">
        <v>1192</v>
      </c>
      <c r="AM798" s="1" t="s">
        <v>575</v>
      </c>
      <c r="AN798" s="6" t="s">
        <v>576</v>
      </c>
    </row>
    <row r="799" spans="2:40" ht="75" x14ac:dyDescent="0.25">
      <c r="B799" s="8" t="s">
        <v>562</v>
      </c>
      <c r="C799" s="1" t="s">
        <v>104</v>
      </c>
      <c r="D799" s="1" t="s">
        <v>563</v>
      </c>
      <c r="E799" s="1" t="s">
        <v>564</v>
      </c>
      <c r="F799" s="5" t="s">
        <v>565</v>
      </c>
      <c r="G799">
        <v>2007</v>
      </c>
      <c r="I799">
        <v>2007</v>
      </c>
      <c r="J799" s="1" t="s">
        <v>566</v>
      </c>
      <c r="M799" s="1" t="s">
        <v>567</v>
      </c>
      <c r="N799" t="s">
        <v>51</v>
      </c>
      <c r="O799" s="1" t="s">
        <v>568</v>
      </c>
      <c r="P799" s="1">
        <v>120</v>
      </c>
      <c r="Q799" t="s">
        <v>595</v>
      </c>
      <c r="S799" s="1" t="s">
        <v>570</v>
      </c>
      <c r="T799" s="1" t="s">
        <v>88</v>
      </c>
      <c r="U799" s="1" t="s">
        <v>571</v>
      </c>
      <c r="V799" s="1" t="s">
        <v>572</v>
      </c>
      <c r="W799" s="1" t="s">
        <v>573</v>
      </c>
      <c r="Y799" s="1" t="s">
        <v>111</v>
      </c>
      <c r="Z799" s="1" t="s">
        <v>111</v>
      </c>
      <c r="AA799" s="1" t="s">
        <v>56</v>
      </c>
      <c r="AB799" s="1" t="s">
        <v>574</v>
      </c>
      <c r="AC799">
        <v>839.63636363636397</v>
      </c>
      <c r="AD799">
        <v>859</v>
      </c>
      <c r="AE799">
        <v>34.599354301572198</v>
      </c>
      <c r="AF799">
        <v>229.50615241376801</v>
      </c>
      <c r="AG799">
        <v>44</v>
      </c>
      <c r="AH799">
        <v>0.27333993899431003</v>
      </c>
      <c r="AI799" s="2"/>
      <c r="AJ799" s="2"/>
      <c r="AK799">
        <v>195</v>
      </c>
      <c r="AL799">
        <v>1266</v>
      </c>
      <c r="AM799" s="1" t="s">
        <v>575</v>
      </c>
      <c r="AN799" s="6" t="s">
        <v>576</v>
      </c>
    </row>
    <row r="800" spans="2:40" ht="75" x14ac:dyDescent="0.25">
      <c r="B800" s="8" t="s">
        <v>562</v>
      </c>
      <c r="C800" s="1" t="s">
        <v>104</v>
      </c>
      <c r="D800" s="1" t="s">
        <v>563</v>
      </c>
      <c r="E800" s="1" t="s">
        <v>564</v>
      </c>
      <c r="F800" s="5" t="s">
        <v>565</v>
      </c>
      <c r="G800">
        <v>2007</v>
      </c>
      <c r="I800">
        <v>2007</v>
      </c>
      <c r="J800" s="1" t="s">
        <v>566</v>
      </c>
      <c r="M800" s="1" t="s">
        <v>567</v>
      </c>
      <c r="N800" t="s">
        <v>94</v>
      </c>
      <c r="O800" s="1" t="s">
        <v>568</v>
      </c>
      <c r="P800" s="1">
        <v>120</v>
      </c>
      <c r="Q800" t="s">
        <v>595</v>
      </c>
      <c r="S800" s="1" t="s">
        <v>570</v>
      </c>
      <c r="T800" s="1" t="s">
        <v>88</v>
      </c>
      <c r="U800" s="1" t="s">
        <v>571</v>
      </c>
      <c r="V800" s="1" t="s">
        <v>572</v>
      </c>
      <c r="W800" s="1" t="s">
        <v>573</v>
      </c>
      <c r="Y800" s="1" t="s">
        <v>111</v>
      </c>
      <c r="Z800" s="1" t="s">
        <v>111</v>
      </c>
      <c r="AA800" s="1" t="s">
        <v>56</v>
      </c>
      <c r="AB800" s="1" t="s">
        <v>574</v>
      </c>
      <c r="AC800">
        <v>747.78431372549005</v>
      </c>
      <c r="AD800">
        <v>766</v>
      </c>
      <c r="AE800">
        <v>36.562193199388403</v>
      </c>
      <c r="AF800">
        <v>261.10628592398803</v>
      </c>
      <c r="AG800">
        <v>51</v>
      </c>
      <c r="AH800">
        <v>0.34917325909545599</v>
      </c>
      <c r="AI800" s="2"/>
      <c r="AJ800" s="2"/>
      <c r="AK800">
        <v>223</v>
      </c>
      <c r="AL800">
        <v>1303</v>
      </c>
      <c r="AM800" s="1" t="s">
        <v>575</v>
      </c>
      <c r="AN800" s="6" t="s">
        <v>576</v>
      </c>
    </row>
    <row r="801" spans="2:40" ht="75" x14ac:dyDescent="0.25">
      <c r="B801" s="8" t="s">
        <v>562</v>
      </c>
      <c r="C801" s="1" t="s">
        <v>104</v>
      </c>
      <c r="D801" s="1" t="s">
        <v>563</v>
      </c>
      <c r="E801" s="1" t="s">
        <v>564</v>
      </c>
      <c r="F801" s="5" t="s">
        <v>565</v>
      </c>
      <c r="G801">
        <v>2007</v>
      </c>
      <c r="I801">
        <v>2007</v>
      </c>
      <c r="J801" s="1" t="s">
        <v>566</v>
      </c>
      <c r="M801" s="1" t="s">
        <v>567</v>
      </c>
      <c r="N801" t="s">
        <v>51</v>
      </c>
      <c r="O801" s="1" t="s">
        <v>568</v>
      </c>
      <c r="P801" s="1">
        <v>120</v>
      </c>
      <c r="Q801" t="s">
        <v>596</v>
      </c>
      <c r="S801" s="1" t="s">
        <v>570</v>
      </c>
      <c r="T801" s="1" t="s">
        <v>88</v>
      </c>
      <c r="U801" s="1" t="s">
        <v>571</v>
      </c>
      <c r="V801" s="1" t="s">
        <v>572</v>
      </c>
      <c r="W801" s="1" t="s">
        <v>573</v>
      </c>
      <c r="Y801" s="1" t="s">
        <v>111</v>
      </c>
      <c r="Z801" s="1" t="s">
        <v>111</v>
      </c>
      <c r="AA801" s="1" t="s">
        <v>56</v>
      </c>
      <c r="AB801" s="1" t="s">
        <v>574</v>
      </c>
      <c r="AC801">
        <v>803.15909090909099</v>
      </c>
      <c r="AD801">
        <v>836</v>
      </c>
      <c r="AE801">
        <v>34.609096788712399</v>
      </c>
      <c r="AF801">
        <v>229.570776762506</v>
      </c>
      <c r="AG801">
        <v>44</v>
      </c>
      <c r="AH801">
        <v>0.28583474850873702</v>
      </c>
      <c r="AI801" s="2"/>
      <c r="AJ801" s="2"/>
      <c r="AK801">
        <v>50</v>
      </c>
      <c r="AL801">
        <v>1135</v>
      </c>
      <c r="AM801" s="1" t="s">
        <v>575</v>
      </c>
      <c r="AN801" s="6" t="s">
        <v>576</v>
      </c>
    </row>
    <row r="802" spans="2:40" ht="75" x14ac:dyDescent="0.25">
      <c r="B802" s="8" t="s">
        <v>562</v>
      </c>
      <c r="C802" s="1" t="s">
        <v>104</v>
      </c>
      <c r="D802" s="1" t="s">
        <v>563</v>
      </c>
      <c r="E802" s="1" t="s">
        <v>564</v>
      </c>
      <c r="F802" s="5" t="s">
        <v>565</v>
      </c>
      <c r="G802">
        <v>2007</v>
      </c>
      <c r="I802">
        <v>2007</v>
      </c>
      <c r="J802" s="1" t="s">
        <v>566</v>
      </c>
      <c r="M802" s="1" t="s">
        <v>567</v>
      </c>
      <c r="N802" t="s">
        <v>94</v>
      </c>
      <c r="O802" s="1" t="s">
        <v>568</v>
      </c>
      <c r="P802" s="1">
        <v>120</v>
      </c>
      <c r="Q802" t="s">
        <v>596</v>
      </c>
      <c r="S802" s="1" t="s">
        <v>570</v>
      </c>
      <c r="T802" s="1" t="s">
        <v>88</v>
      </c>
      <c r="U802" s="1" t="s">
        <v>571</v>
      </c>
      <c r="V802" s="1" t="s">
        <v>572</v>
      </c>
      <c r="W802" s="1" t="s">
        <v>573</v>
      </c>
      <c r="Y802" s="1" t="s">
        <v>111</v>
      </c>
      <c r="Z802" s="1" t="s">
        <v>111</v>
      </c>
      <c r="AA802" s="1" t="s">
        <v>56</v>
      </c>
      <c r="AB802" s="1" t="s">
        <v>574</v>
      </c>
      <c r="AC802">
        <v>806.16666666666697</v>
      </c>
      <c r="AD802">
        <v>848</v>
      </c>
      <c r="AE802">
        <v>37.736116386101997</v>
      </c>
      <c r="AF802">
        <v>261.44348344424498</v>
      </c>
      <c r="AG802">
        <v>48</v>
      </c>
      <c r="AH802">
        <v>0.324304507063359</v>
      </c>
      <c r="AI802" s="2"/>
      <c r="AJ802" s="2"/>
      <c r="AK802">
        <v>322</v>
      </c>
      <c r="AL802">
        <v>1324</v>
      </c>
      <c r="AM802" s="1" t="s">
        <v>575</v>
      </c>
      <c r="AN802" s="6" t="s">
        <v>576</v>
      </c>
    </row>
    <row r="803" spans="2:40" ht="75" x14ac:dyDescent="0.25">
      <c r="B803" s="8" t="s">
        <v>562</v>
      </c>
      <c r="C803" s="1" t="s">
        <v>104</v>
      </c>
      <c r="D803" s="1" t="s">
        <v>563</v>
      </c>
      <c r="E803" s="1" t="s">
        <v>564</v>
      </c>
      <c r="F803" s="5" t="s">
        <v>565</v>
      </c>
      <c r="G803">
        <v>2007</v>
      </c>
      <c r="I803">
        <v>2007</v>
      </c>
      <c r="J803" s="1" t="s">
        <v>566</v>
      </c>
      <c r="M803" s="1" t="s">
        <v>567</v>
      </c>
      <c r="N803" t="s">
        <v>51</v>
      </c>
      <c r="O803" s="1" t="s">
        <v>568</v>
      </c>
      <c r="P803" s="1">
        <v>120</v>
      </c>
      <c r="Q803" t="s">
        <v>597</v>
      </c>
      <c r="S803" s="1" t="s">
        <v>570</v>
      </c>
      <c r="T803" s="1" t="s">
        <v>88</v>
      </c>
      <c r="U803" s="1" t="s">
        <v>571</v>
      </c>
      <c r="V803" s="1" t="s">
        <v>572</v>
      </c>
      <c r="W803" s="1" t="s">
        <v>573</v>
      </c>
      <c r="Y803" s="1" t="s">
        <v>111</v>
      </c>
      <c r="Z803" s="1" t="s">
        <v>111</v>
      </c>
      <c r="AA803" s="1" t="s">
        <v>56</v>
      </c>
      <c r="AB803" s="1" t="s">
        <v>574</v>
      </c>
      <c r="AC803">
        <v>818.83720930232596</v>
      </c>
      <c r="AD803">
        <v>833</v>
      </c>
      <c r="AE803">
        <v>23.978948182953101</v>
      </c>
      <c r="AF803">
        <v>157.240478587138</v>
      </c>
      <c r="AG803">
        <v>43</v>
      </c>
      <c r="AH803">
        <v>0.192028985494091</v>
      </c>
      <c r="AI803" s="2"/>
      <c r="AJ803" s="2"/>
      <c r="AK803">
        <v>309</v>
      </c>
      <c r="AL803">
        <v>1104</v>
      </c>
      <c r="AM803" s="1" t="s">
        <v>575</v>
      </c>
      <c r="AN803" s="6" t="s">
        <v>576</v>
      </c>
    </row>
    <row r="804" spans="2:40" ht="75" x14ac:dyDescent="0.25">
      <c r="B804" s="8" t="s">
        <v>562</v>
      </c>
      <c r="C804" s="1" t="s">
        <v>104</v>
      </c>
      <c r="D804" s="1" t="s">
        <v>563</v>
      </c>
      <c r="E804" s="1" t="s">
        <v>564</v>
      </c>
      <c r="F804" s="5" t="s">
        <v>565</v>
      </c>
      <c r="G804">
        <v>2007</v>
      </c>
      <c r="I804">
        <v>2007</v>
      </c>
      <c r="J804" s="1" t="s">
        <v>566</v>
      </c>
      <c r="M804" s="1" t="s">
        <v>567</v>
      </c>
      <c r="N804" t="s">
        <v>94</v>
      </c>
      <c r="O804" s="1" t="s">
        <v>568</v>
      </c>
      <c r="P804" s="1">
        <v>120</v>
      </c>
      <c r="Q804" t="s">
        <v>597</v>
      </c>
      <c r="S804" s="1" t="s">
        <v>570</v>
      </c>
      <c r="T804" s="1" t="s">
        <v>88</v>
      </c>
      <c r="U804" s="1" t="s">
        <v>571</v>
      </c>
      <c r="V804" s="1" t="s">
        <v>572</v>
      </c>
      <c r="W804" s="1" t="s">
        <v>573</v>
      </c>
      <c r="Y804" s="1" t="s">
        <v>111</v>
      </c>
      <c r="Z804" s="1" t="s">
        <v>111</v>
      </c>
      <c r="AA804" s="1" t="s">
        <v>56</v>
      </c>
      <c r="AB804" s="1" t="s">
        <v>574</v>
      </c>
      <c r="AC804">
        <v>738.11904761904805</v>
      </c>
      <c r="AD804">
        <v>821</v>
      </c>
      <c r="AE804">
        <v>37.049644981315602</v>
      </c>
      <c r="AF804">
        <v>240.109142091975</v>
      </c>
      <c r="AG804">
        <v>42</v>
      </c>
      <c r="AH804">
        <v>0.32529866674826402</v>
      </c>
      <c r="AI804" s="2"/>
      <c r="AJ804" s="2"/>
      <c r="AK804">
        <v>204</v>
      </c>
      <c r="AL804">
        <v>1060</v>
      </c>
      <c r="AM804" s="1" t="s">
        <v>575</v>
      </c>
      <c r="AN804" s="6" t="s">
        <v>576</v>
      </c>
    </row>
    <row r="805" spans="2:40" ht="75" x14ac:dyDescent="0.25">
      <c r="B805" s="8" t="s">
        <v>562</v>
      </c>
      <c r="C805" s="1" t="s">
        <v>188</v>
      </c>
      <c r="D805" s="1" t="s">
        <v>563</v>
      </c>
      <c r="E805" s="1" t="s">
        <v>564</v>
      </c>
      <c r="F805" s="5" t="s">
        <v>565</v>
      </c>
      <c r="G805">
        <v>2009</v>
      </c>
      <c r="I805">
        <v>2009</v>
      </c>
      <c r="J805" s="1" t="s">
        <v>566</v>
      </c>
      <c r="M805" s="1" t="s">
        <v>567</v>
      </c>
      <c r="N805" t="s">
        <v>51</v>
      </c>
      <c r="O805" s="1" t="s">
        <v>568</v>
      </c>
      <c r="P805" s="1">
        <v>120</v>
      </c>
      <c r="Q805" t="s">
        <v>598</v>
      </c>
      <c r="S805" s="1" t="s">
        <v>570</v>
      </c>
      <c r="T805" s="1" t="s">
        <v>88</v>
      </c>
      <c r="U805" s="1" t="s">
        <v>571</v>
      </c>
      <c r="V805" s="1" t="s">
        <v>572</v>
      </c>
      <c r="W805" s="1" t="s">
        <v>573</v>
      </c>
      <c r="Y805" s="1" t="s">
        <v>111</v>
      </c>
      <c r="Z805" s="1" t="s">
        <v>111</v>
      </c>
      <c r="AA805" s="1" t="s">
        <v>56</v>
      </c>
      <c r="AB805" s="1" t="s">
        <v>574</v>
      </c>
      <c r="AC805">
        <v>886.9375</v>
      </c>
      <c r="AD805">
        <v>911</v>
      </c>
      <c r="AE805">
        <v>31.2913472032781</v>
      </c>
      <c r="AF805">
        <v>216.792812773424</v>
      </c>
      <c r="AG805">
        <v>48</v>
      </c>
      <c r="AH805">
        <v>0.24442851133639501</v>
      </c>
      <c r="AI805" s="2"/>
      <c r="AJ805" s="2"/>
      <c r="AK805">
        <v>393</v>
      </c>
      <c r="AL805">
        <v>1240</v>
      </c>
      <c r="AM805" s="1" t="s">
        <v>575</v>
      </c>
      <c r="AN805" s="6" t="s">
        <v>576</v>
      </c>
    </row>
    <row r="806" spans="2:40" ht="75" x14ac:dyDescent="0.25">
      <c r="B806" s="8" t="s">
        <v>562</v>
      </c>
      <c r="C806" s="1" t="s">
        <v>188</v>
      </c>
      <c r="D806" s="1" t="s">
        <v>563</v>
      </c>
      <c r="E806" s="1" t="s">
        <v>564</v>
      </c>
      <c r="F806" s="5" t="s">
        <v>565</v>
      </c>
      <c r="G806">
        <v>2009</v>
      </c>
      <c r="I806">
        <v>2009</v>
      </c>
      <c r="J806" s="1" t="s">
        <v>566</v>
      </c>
      <c r="M806" s="1" t="s">
        <v>567</v>
      </c>
      <c r="N806" t="s">
        <v>94</v>
      </c>
      <c r="O806" s="1" t="s">
        <v>568</v>
      </c>
      <c r="P806" s="1">
        <v>120</v>
      </c>
      <c r="Q806" t="s">
        <v>598</v>
      </c>
      <c r="S806" s="1" t="s">
        <v>570</v>
      </c>
      <c r="T806" s="1" t="s">
        <v>88</v>
      </c>
      <c r="U806" s="1" t="s">
        <v>571</v>
      </c>
      <c r="V806" s="1" t="s">
        <v>572</v>
      </c>
      <c r="W806" s="1" t="s">
        <v>573</v>
      </c>
      <c r="Y806" s="1" t="s">
        <v>111</v>
      </c>
      <c r="Z806" s="1" t="s">
        <v>111</v>
      </c>
      <c r="AA806" s="1" t="s">
        <v>56</v>
      </c>
      <c r="AB806" s="1" t="s">
        <v>574</v>
      </c>
      <c r="AC806">
        <v>958.38888888888903</v>
      </c>
      <c r="AD806">
        <v>974</v>
      </c>
      <c r="AE806">
        <v>27.451302625553801</v>
      </c>
      <c r="AF806">
        <v>201.725052621993</v>
      </c>
      <c r="AG806">
        <v>54</v>
      </c>
      <c r="AH806">
        <v>0.210483505141492</v>
      </c>
      <c r="AI806" s="2"/>
      <c r="AJ806" s="2"/>
      <c r="AK806">
        <v>486</v>
      </c>
      <c r="AL806">
        <v>1315</v>
      </c>
      <c r="AM806" s="1" t="s">
        <v>575</v>
      </c>
      <c r="AN806" s="6" t="s">
        <v>576</v>
      </c>
    </row>
    <row r="807" spans="2:40" ht="75" x14ac:dyDescent="0.25">
      <c r="B807" s="8" t="s">
        <v>562</v>
      </c>
      <c r="C807" s="1" t="s">
        <v>188</v>
      </c>
      <c r="D807" s="1" t="s">
        <v>563</v>
      </c>
      <c r="E807" s="1" t="s">
        <v>564</v>
      </c>
      <c r="F807" s="5" t="s">
        <v>565</v>
      </c>
      <c r="G807">
        <v>2009</v>
      </c>
      <c r="I807">
        <v>2009</v>
      </c>
      <c r="J807" s="1" t="s">
        <v>566</v>
      </c>
      <c r="M807" s="1" t="s">
        <v>567</v>
      </c>
      <c r="N807" t="s">
        <v>51</v>
      </c>
      <c r="O807" s="1" t="s">
        <v>568</v>
      </c>
      <c r="P807" s="1">
        <v>120</v>
      </c>
      <c r="Q807" t="s">
        <v>53</v>
      </c>
      <c r="S807" s="1" t="s">
        <v>570</v>
      </c>
      <c r="T807" s="1" t="s">
        <v>88</v>
      </c>
      <c r="U807" s="1" t="s">
        <v>571</v>
      </c>
      <c r="V807" s="1" t="s">
        <v>572</v>
      </c>
      <c r="W807" s="1" t="s">
        <v>573</v>
      </c>
      <c r="Y807" s="1" t="s">
        <v>111</v>
      </c>
      <c r="Z807" s="1" t="s">
        <v>111</v>
      </c>
      <c r="AA807" s="1" t="s">
        <v>56</v>
      </c>
      <c r="AB807" s="1" t="s">
        <v>574</v>
      </c>
      <c r="AC807">
        <v>862.4</v>
      </c>
      <c r="AD807">
        <v>894</v>
      </c>
      <c r="AE807">
        <v>20.209862223019901</v>
      </c>
      <c r="AF807">
        <v>156.54491963780501</v>
      </c>
      <c r="AG807">
        <v>60</v>
      </c>
      <c r="AH807">
        <v>0.181522402177418</v>
      </c>
      <c r="AI807" s="2"/>
      <c r="AJ807" s="2"/>
      <c r="AK807">
        <v>485</v>
      </c>
      <c r="AL807">
        <v>1197</v>
      </c>
      <c r="AM807" s="1" t="s">
        <v>575</v>
      </c>
      <c r="AN807" s="6" t="s">
        <v>576</v>
      </c>
    </row>
    <row r="808" spans="2:40" ht="75" x14ac:dyDescent="0.25">
      <c r="B808" s="8" t="s">
        <v>562</v>
      </c>
      <c r="C808" s="1" t="s">
        <v>188</v>
      </c>
      <c r="D808" s="1" t="s">
        <v>563</v>
      </c>
      <c r="E808" s="1" t="s">
        <v>564</v>
      </c>
      <c r="F808" s="5" t="s">
        <v>565</v>
      </c>
      <c r="G808">
        <v>2009</v>
      </c>
      <c r="I808">
        <v>2009</v>
      </c>
      <c r="J808" s="1" t="s">
        <v>566</v>
      </c>
      <c r="M808" s="1" t="s">
        <v>567</v>
      </c>
      <c r="N808" t="s">
        <v>94</v>
      </c>
      <c r="O808" s="1" t="s">
        <v>568</v>
      </c>
      <c r="P808" s="1">
        <v>120</v>
      </c>
      <c r="Q808" t="s">
        <v>53</v>
      </c>
      <c r="S808" s="1" t="s">
        <v>570</v>
      </c>
      <c r="T808" s="1" t="s">
        <v>88</v>
      </c>
      <c r="U808" s="1" t="s">
        <v>571</v>
      </c>
      <c r="V808" s="1" t="s">
        <v>572</v>
      </c>
      <c r="W808" s="1" t="s">
        <v>573</v>
      </c>
      <c r="Y808" s="1" t="s">
        <v>111</v>
      </c>
      <c r="Z808" s="1" t="s">
        <v>111</v>
      </c>
      <c r="AA808" s="1" t="s">
        <v>56</v>
      </c>
      <c r="AB808" s="1" t="s">
        <v>574</v>
      </c>
      <c r="AC808">
        <v>772.65346534653497</v>
      </c>
      <c r="AD808">
        <v>807</v>
      </c>
      <c r="AE808">
        <v>25.4673910532298</v>
      </c>
      <c r="AF808">
        <v>255.94411247940701</v>
      </c>
      <c r="AG808">
        <v>101</v>
      </c>
      <c r="AH808">
        <v>0.33125343243573802</v>
      </c>
      <c r="AI808" s="2"/>
      <c r="AJ808" s="2"/>
      <c r="AK808">
        <v>175</v>
      </c>
      <c r="AL808">
        <v>1338</v>
      </c>
      <c r="AM808" s="1" t="s">
        <v>575</v>
      </c>
      <c r="AN808" s="6" t="s">
        <v>576</v>
      </c>
    </row>
    <row r="809" spans="2:40" ht="75" x14ac:dyDescent="0.25">
      <c r="B809" s="8" t="s">
        <v>562</v>
      </c>
      <c r="C809" s="1" t="s">
        <v>188</v>
      </c>
      <c r="D809" s="1" t="s">
        <v>563</v>
      </c>
      <c r="E809" s="1" t="s">
        <v>564</v>
      </c>
      <c r="F809" s="5" t="s">
        <v>565</v>
      </c>
      <c r="G809">
        <v>2009</v>
      </c>
      <c r="I809">
        <v>2009</v>
      </c>
      <c r="J809" s="1" t="s">
        <v>566</v>
      </c>
      <c r="M809" s="1" t="s">
        <v>567</v>
      </c>
      <c r="N809" t="s">
        <v>51</v>
      </c>
      <c r="O809" s="1" t="s">
        <v>493</v>
      </c>
      <c r="P809" s="1">
        <v>300</v>
      </c>
      <c r="Q809" t="s">
        <v>599</v>
      </c>
      <c r="S809" s="1" t="s">
        <v>570</v>
      </c>
      <c r="T809" s="1" t="s">
        <v>88</v>
      </c>
      <c r="U809" s="1" t="s">
        <v>571</v>
      </c>
      <c r="V809" s="1" t="s">
        <v>572</v>
      </c>
      <c r="W809" s="1" t="s">
        <v>573</v>
      </c>
      <c r="Y809" s="1" t="s">
        <v>111</v>
      </c>
      <c r="Z809" s="1" t="s">
        <v>111</v>
      </c>
      <c r="AA809" s="1" t="s">
        <v>56</v>
      </c>
      <c r="AB809" s="1" t="s">
        <v>574</v>
      </c>
      <c r="AC809">
        <v>875.6875</v>
      </c>
      <c r="AD809">
        <v>886</v>
      </c>
      <c r="AE809">
        <v>26.3650073714537</v>
      </c>
      <c r="AF809">
        <v>182.66212923714301</v>
      </c>
      <c r="AG809">
        <v>48</v>
      </c>
      <c r="AH809">
        <v>0.20859282476584801</v>
      </c>
      <c r="AI809" s="2"/>
      <c r="AJ809" s="2"/>
      <c r="AK809">
        <v>319</v>
      </c>
      <c r="AL809">
        <v>1166</v>
      </c>
      <c r="AM809" s="1" t="s">
        <v>575</v>
      </c>
      <c r="AN809" s="6" t="s">
        <v>576</v>
      </c>
    </row>
    <row r="810" spans="2:40" ht="75" x14ac:dyDescent="0.25">
      <c r="B810" s="8" t="s">
        <v>562</v>
      </c>
      <c r="C810" s="1" t="s">
        <v>188</v>
      </c>
      <c r="D810" s="1" t="s">
        <v>563</v>
      </c>
      <c r="E810" s="1" t="s">
        <v>564</v>
      </c>
      <c r="F810" s="5" t="s">
        <v>565</v>
      </c>
      <c r="G810">
        <v>2009</v>
      </c>
      <c r="I810">
        <v>2009</v>
      </c>
      <c r="J810" s="1" t="s">
        <v>566</v>
      </c>
      <c r="M810" s="1" t="s">
        <v>567</v>
      </c>
      <c r="N810" t="s">
        <v>94</v>
      </c>
      <c r="O810" s="1" t="s">
        <v>493</v>
      </c>
      <c r="P810" s="1">
        <v>300</v>
      </c>
      <c r="Q810" t="s">
        <v>599</v>
      </c>
      <c r="S810" s="1" t="s">
        <v>570</v>
      </c>
      <c r="T810" s="1" t="s">
        <v>88</v>
      </c>
      <c r="U810" s="1" t="s">
        <v>571</v>
      </c>
      <c r="V810" s="1" t="s">
        <v>572</v>
      </c>
      <c r="W810" s="1" t="s">
        <v>573</v>
      </c>
      <c r="Y810" s="1" t="s">
        <v>111</v>
      </c>
      <c r="Z810" s="1" t="s">
        <v>111</v>
      </c>
      <c r="AA810" s="1" t="s">
        <v>56</v>
      </c>
      <c r="AB810" s="1" t="s">
        <v>574</v>
      </c>
      <c r="AC810">
        <v>772</v>
      </c>
      <c r="AD810">
        <v>828</v>
      </c>
      <c r="AE810">
        <v>38.265884793665599</v>
      </c>
      <c r="AF810">
        <v>278.57984630843401</v>
      </c>
      <c r="AG810">
        <v>53</v>
      </c>
      <c r="AH810">
        <v>0.36085472319745399</v>
      </c>
      <c r="AI810" s="2"/>
      <c r="AJ810" s="2"/>
      <c r="AK810">
        <v>271</v>
      </c>
      <c r="AL810">
        <v>1246</v>
      </c>
      <c r="AM810" s="1" t="s">
        <v>575</v>
      </c>
      <c r="AN810" s="6" t="s">
        <v>576</v>
      </c>
    </row>
    <row r="811" spans="2:40" ht="75" x14ac:dyDescent="0.25">
      <c r="B811" s="8" t="s">
        <v>562</v>
      </c>
      <c r="C811" s="1" t="s">
        <v>188</v>
      </c>
      <c r="D811" s="1" t="s">
        <v>563</v>
      </c>
      <c r="E811" s="1" t="s">
        <v>564</v>
      </c>
      <c r="F811" s="5" t="s">
        <v>565</v>
      </c>
      <c r="G811">
        <v>2009</v>
      </c>
      <c r="I811">
        <v>2009</v>
      </c>
      <c r="J811" s="1" t="s">
        <v>566</v>
      </c>
      <c r="M811" s="1" t="s">
        <v>567</v>
      </c>
      <c r="N811" t="s">
        <v>51</v>
      </c>
      <c r="O811" s="1" t="s">
        <v>568</v>
      </c>
      <c r="P811" s="1">
        <v>120</v>
      </c>
      <c r="Q811" t="s">
        <v>600</v>
      </c>
      <c r="S811" s="1" t="s">
        <v>570</v>
      </c>
      <c r="T811" s="1" t="s">
        <v>88</v>
      </c>
      <c r="U811" s="1" t="s">
        <v>571</v>
      </c>
      <c r="V811" s="1" t="s">
        <v>572</v>
      </c>
      <c r="W811" s="1" t="s">
        <v>573</v>
      </c>
      <c r="Y811" s="1" t="s">
        <v>111</v>
      </c>
      <c r="Z811" s="1" t="s">
        <v>111</v>
      </c>
      <c r="AA811" s="1" t="s">
        <v>56</v>
      </c>
      <c r="AB811" s="1" t="s">
        <v>574</v>
      </c>
      <c r="AC811">
        <v>883.468085106383</v>
      </c>
      <c r="AD811">
        <v>862</v>
      </c>
      <c r="AE811">
        <v>21.542416714771999</v>
      </c>
      <c r="AF811">
        <v>147.68736825438299</v>
      </c>
      <c r="AG811">
        <v>47</v>
      </c>
      <c r="AH811">
        <v>0.167167745778388</v>
      </c>
      <c r="AI811" s="2"/>
      <c r="AJ811" s="2"/>
      <c r="AK811">
        <v>589</v>
      </c>
      <c r="AL811">
        <v>1224</v>
      </c>
      <c r="AM811" s="1" t="s">
        <v>575</v>
      </c>
      <c r="AN811" s="6" t="s">
        <v>576</v>
      </c>
    </row>
    <row r="812" spans="2:40" ht="75" x14ac:dyDescent="0.25">
      <c r="B812" s="8" t="s">
        <v>562</v>
      </c>
      <c r="C812" s="1" t="s">
        <v>188</v>
      </c>
      <c r="D812" s="1" t="s">
        <v>563</v>
      </c>
      <c r="E812" s="1" t="s">
        <v>564</v>
      </c>
      <c r="F812" s="5" t="s">
        <v>565</v>
      </c>
      <c r="G812">
        <v>2009</v>
      </c>
      <c r="I812">
        <v>2009</v>
      </c>
      <c r="J812" s="1" t="s">
        <v>566</v>
      </c>
      <c r="M812" s="1" t="s">
        <v>567</v>
      </c>
      <c r="N812" t="s">
        <v>94</v>
      </c>
      <c r="O812" s="1" t="s">
        <v>568</v>
      </c>
      <c r="P812" s="1">
        <v>120</v>
      </c>
      <c r="Q812" t="s">
        <v>600</v>
      </c>
      <c r="S812" s="1" t="s">
        <v>570</v>
      </c>
      <c r="T812" s="1" t="s">
        <v>88</v>
      </c>
      <c r="U812" s="1" t="s">
        <v>571</v>
      </c>
      <c r="V812" s="1" t="s">
        <v>572</v>
      </c>
      <c r="W812" s="1" t="s">
        <v>573</v>
      </c>
      <c r="Y812" s="1" t="s">
        <v>111</v>
      </c>
      <c r="Z812" s="1" t="s">
        <v>111</v>
      </c>
      <c r="AA812" s="1" t="s">
        <v>56</v>
      </c>
      <c r="AB812" s="1" t="s">
        <v>574</v>
      </c>
      <c r="AC812">
        <v>718.24074074074099</v>
      </c>
      <c r="AD812">
        <v>701</v>
      </c>
      <c r="AE812">
        <v>29.8108166692193</v>
      </c>
      <c r="AF812">
        <v>219.06386896572701</v>
      </c>
      <c r="AG812">
        <v>54</v>
      </c>
      <c r="AH812">
        <v>0.30500061684025498</v>
      </c>
      <c r="AI812" s="2"/>
      <c r="AJ812" s="2"/>
      <c r="AK812">
        <v>246</v>
      </c>
      <c r="AL812">
        <v>1100</v>
      </c>
      <c r="AM812" s="1" t="s">
        <v>575</v>
      </c>
      <c r="AN812" s="6" t="s">
        <v>576</v>
      </c>
    </row>
    <row r="813" spans="2:40" ht="75" x14ac:dyDescent="0.25">
      <c r="B813" s="8" t="s">
        <v>562</v>
      </c>
      <c r="C813" s="1" t="s">
        <v>188</v>
      </c>
      <c r="D813" s="1" t="s">
        <v>563</v>
      </c>
      <c r="E813" s="1" t="s">
        <v>564</v>
      </c>
      <c r="F813" s="5" t="s">
        <v>565</v>
      </c>
      <c r="G813">
        <v>2009</v>
      </c>
      <c r="I813">
        <v>2009</v>
      </c>
      <c r="J813" s="1" t="s">
        <v>566</v>
      </c>
      <c r="M813" s="1" t="s">
        <v>567</v>
      </c>
      <c r="N813" t="s">
        <v>51</v>
      </c>
      <c r="O813" s="1" t="s">
        <v>578</v>
      </c>
      <c r="P813" s="1">
        <v>270</v>
      </c>
      <c r="Q813" t="s">
        <v>601</v>
      </c>
      <c r="S813" s="1" t="s">
        <v>570</v>
      </c>
      <c r="T813" s="1" t="s">
        <v>88</v>
      </c>
      <c r="U813" s="1" t="s">
        <v>571</v>
      </c>
      <c r="V813" s="1" t="s">
        <v>572</v>
      </c>
      <c r="W813" s="1" t="s">
        <v>573</v>
      </c>
      <c r="Y813" s="1" t="s">
        <v>111</v>
      </c>
      <c r="Z813" s="1" t="s">
        <v>111</v>
      </c>
      <c r="AA813" s="1" t="s">
        <v>56</v>
      </c>
      <c r="AB813" s="1" t="s">
        <v>574</v>
      </c>
      <c r="AC813">
        <v>1053.28125</v>
      </c>
      <c r="AD813">
        <v>1077.5</v>
      </c>
      <c r="AE813">
        <v>35.025803690181696</v>
      </c>
      <c r="AF813">
        <v>198.13586644668999</v>
      </c>
      <c r="AG813">
        <v>32</v>
      </c>
      <c r="AH813">
        <v>0.18811297214935699</v>
      </c>
      <c r="AI813" s="2"/>
      <c r="AJ813" s="2"/>
      <c r="AK813">
        <v>415</v>
      </c>
      <c r="AL813">
        <v>1291</v>
      </c>
      <c r="AM813" s="1" t="s">
        <v>575</v>
      </c>
      <c r="AN813" s="6" t="s">
        <v>576</v>
      </c>
    </row>
    <row r="814" spans="2:40" ht="75" x14ac:dyDescent="0.25">
      <c r="B814" s="8" t="s">
        <v>562</v>
      </c>
      <c r="C814" s="1" t="s">
        <v>188</v>
      </c>
      <c r="D814" s="1" t="s">
        <v>563</v>
      </c>
      <c r="E814" s="1" t="s">
        <v>564</v>
      </c>
      <c r="F814" s="5" t="s">
        <v>565</v>
      </c>
      <c r="G814">
        <v>2009</v>
      </c>
      <c r="I814">
        <v>2009</v>
      </c>
      <c r="J814" s="1" t="s">
        <v>566</v>
      </c>
      <c r="M814" s="1" t="s">
        <v>567</v>
      </c>
      <c r="N814" t="s">
        <v>94</v>
      </c>
      <c r="O814" s="1" t="s">
        <v>578</v>
      </c>
      <c r="P814" s="1">
        <v>270</v>
      </c>
      <c r="Q814" t="s">
        <v>601</v>
      </c>
      <c r="S814" s="1" t="s">
        <v>570</v>
      </c>
      <c r="T814" s="1" t="s">
        <v>88</v>
      </c>
      <c r="U814" s="1" t="s">
        <v>571</v>
      </c>
      <c r="V814" s="1" t="s">
        <v>572</v>
      </c>
      <c r="W814" s="1" t="s">
        <v>573</v>
      </c>
      <c r="Y814" s="1" t="s">
        <v>111</v>
      </c>
      <c r="Z814" s="1" t="s">
        <v>111</v>
      </c>
      <c r="AA814" s="1" t="s">
        <v>56</v>
      </c>
      <c r="AB814" s="1" t="s">
        <v>574</v>
      </c>
      <c r="AC814">
        <v>855.723404255319</v>
      </c>
      <c r="AD814">
        <v>835</v>
      </c>
      <c r="AE814">
        <v>45.755409967387301</v>
      </c>
      <c r="AF814">
        <v>313.68328683615402</v>
      </c>
      <c r="AG814">
        <v>47</v>
      </c>
      <c r="AH814">
        <v>0.36657088642928098</v>
      </c>
      <c r="AI814" s="2"/>
      <c r="AJ814" s="2"/>
      <c r="AK814">
        <v>254</v>
      </c>
      <c r="AL814">
        <v>1344</v>
      </c>
      <c r="AM814" s="1" t="s">
        <v>575</v>
      </c>
      <c r="AN814" s="6" t="s">
        <v>576</v>
      </c>
    </row>
    <row r="815" spans="2:40" ht="75" x14ac:dyDescent="0.25">
      <c r="B815" s="8" t="s">
        <v>562</v>
      </c>
      <c r="C815" s="1" t="s">
        <v>188</v>
      </c>
      <c r="D815" s="1" t="s">
        <v>563</v>
      </c>
      <c r="E815" s="1" t="s">
        <v>564</v>
      </c>
      <c r="F815" s="5" t="s">
        <v>565</v>
      </c>
      <c r="G815">
        <v>2009</v>
      </c>
      <c r="I815">
        <v>2009</v>
      </c>
      <c r="J815" s="1" t="s">
        <v>566</v>
      </c>
      <c r="M815" s="1" t="s">
        <v>567</v>
      </c>
      <c r="N815" t="s">
        <v>51</v>
      </c>
      <c r="O815" s="1" t="s">
        <v>578</v>
      </c>
      <c r="P815" s="1">
        <v>270</v>
      </c>
      <c r="Q815" t="s">
        <v>602</v>
      </c>
      <c r="S815" s="1" t="s">
        <v>570</v>
      </c>
      <c r="T815" s="1" t="s">
        <v>88</v>
      </c>
      <c r="U815" s="1" t="s">
        <v>571</v>
      </c>
      <c r="V815" s="1" t="s">
        <v>572</v>
      </c>
      <c r="W815" s="1" t="s">
        <v>573</v>
      </c>
      <c r="Y815" s="1" t="s">
        <v>111</v>
      </c>
      <c r="Z815" s="1" t="s">
        <v>111</v>
      </c>
      <c r="AA815" s="1" t="s">
        <v>56</v>
      </c>
      <c r="AB815" s="1" t="s">
        <v>574</v>
      </c>
      <c r="AC815">
        <v>1030.2142857142901</v>
      </c>
      <c r="AD815">
        <v>1050.5</v>
      </c>
      <c r="AE815">
        <v>31.039374087828701</v>
      </c>
      <c r="AF815">
        <v>164.244929374994</v>
      </c>
      <c r="AG815">
        <v>28</v>
      </c>
      <c r="AH815">
        <v>0.15942792839561201</v>
      </c>
      <c r="AI815" s="2"/>
      <c r="AJ815" s="2"/>
      <c r="AK815">
        <v>673</v>
      </c>
      <c r="AL815">
        <v>1322</v>
      </c>
      <c r="AM815" s="1" t="s">
        <v>575</v>
      </c>
      <c r="AN815" s="6" t="s">
        <v>576</v>
      </c>
    </row>
    <row r="816" spans="2:40" ht="75" x14ac:dyDescent="0.25">
      <c r="B816" s="8" t="s">
        <v>562</v>
      </c>
      <c r="C816" s="1" t="s">
        <v>188</v>
      </c>
      <c r="D816" s="1" t="s">
        <v>563</v>
      </c>
      <c r="E816" s="1" t="s">
        <v>564</v>
      </c>
      <c r="F816" s="5" t="s">
        <v>565</v>
      </c>
      <c r="G816">
        <v>2009</v>
      </c>
      <c r="I816">
        <v>2009</v>
      </c>
      <c r="J816" s="1" t="s">
        <v>566</v>
      </c>
      <c r="M816" s="1" t="s">
        <v>567</v>
      </c>
      <c r="N816" t="s">
        <v>94</v>
      </c>
      <c r="O816" s="1" t="s">
        <v>578</v>
      </c>
      <c r="P816" s="1">
        <v>270</v>
      </c>
      <c r="Q816" t="s">
        <v>602</v>
      </c>
      <c r="S816" s="1" t="s">
        <v>570</v>
      </c>
      <c r="T816" s="1" t="s">
        <v>88</v>
      </c>
      <c r="U816" s="1" t="s">
        <v>571</v>
      </c>
      <c r="V816" s="1" t="s">
        <v>572</v>
      </c>
      <c r="W816" s="1" t="s">
        <v>573</v>
      </c>
      <c r="Y816" s="1" t="s">
        <v>111</v>
      </c>
      <c r="Z816" s="1" t="s">
        <v>111</v>
      </c>
      <c r="AA816" s="1" t="s">
        <v>56</v>
      </c>
      <c r="AB816" s="1" t="s">
        <v>574</v>
      </c>
      <c r="AC816">
        <v>739.57407407407402</v>
      </c>
      <c r="AD816">
        <v>761</v>
      </c>
      <c r="AE816">
        <v>36.281814895890498</v>
      </c>
      <c r="AF816">
        <v>266.61580031112499</v>
      </c>
      <c r="AG816">
        <v>54</v>
      </c>
      <c r="AH816">
        <v>0.36049911652855099</v>
      </c>
      <c r="AI816" s="2"/>
      <c r="AJ816" s="2"/>
      <c r="AK816">
        <v>260</v>
      </c>
      <c r="AL816">
        <v>1217</v>
      </c>
      <c r="AM816" s="1" t="s">
        <v>575</v>
      </c>
      <c r="AN816" s="6" t="s">
        <v>576</v>
      </c>
    </row>
    <row r="817" spans="2:40" ht="75" x14ac:dyDescent="0.25">
      <c r="B817" s="8" t="s">
        <v>562</v>
      </c>
      <c r="C817" s="1" t="s">
        <v>188</v>
      </c>
      <c r="D817" s="1" t="s">
        <v>563</v>
      </c>
      <c r="E817" s="1" t="s">
        <v>564</v>
      </c>
      <c r="F817" s="5" t="s">
        <v>565</v>
      </c>
      <c r="G817">
        <v>2009</v>
      </c>
      <c r="I817">
        <v>2009</v>
      </c>
      <c r="J817" s="1" t="s">
        <v>566</v>
      </c>
      <c r="M817" s="1" t="s">
        <v>567</v>
      </c>
      <c r="N817" t="s">
        <v>51</v>
      </c>
      <c r="O817" s="1" t="s">
        <v>578</v>
      </c>
      <c r="P817" s="1">
        <v>270</v>
      </c>
      <c r="Q817" t="s">
        <v>603</v>
      </c>
      <c r="S817" s="1" t="s">
        <v>570</v>
      </c>
      <c r="T817" s="1" t="s">
        <v>88</v>
      </c>
      <c r="U817" s="1" t="s">
        <v>571</v>
      </c>
      <c r="V817" s="1" t="s">
        <v>572</v>
      </c>
      <c r="W817" s="1" t="s">
        <v>573</v>
      </c>
      <c r="Y817" s="1" t="s">
        <v>111</v>
      </c>
      <c r="Z817" s="1" t="s">
        <v>111</v>
      </c>
      <c r="AA817" s="1" t="s">
        <v>56</v>
      </c>
      <c r="AB817" s="1" t="s">
        <v>574</v>
      </c>
      <c r="AC817">
        <v>1018</v>
      </c>
      <c r="AD817">
        <v>985</v>
      </c>
      <c r="AE817">
        <v>40.171655489435601</v>
      </c>
      <c r="AF817">
        <v>212.568420357619</v>
      </c>
      <c r="AG817">
        <v>28</v>
      </c>
      <c r="AH817">
        <v>0.20880984318037199</v>
      </c>
      <c r="AI817" s="2"/>
      <c r="AJ817" s="2"/>
      <c r="AK817">
        <v>541</v>
      </c>
      <c r="AL817">
        <v>1412</v>
      </c>
      <c r="AM817" s="1" t="s">
        <v>575</v>
      </c>
      <c r="AN817" s="6" t="s">
        <v>576</v>
      </c>
    </row>
    <row r="818" spans="2:40" ht="75" x14ac:dyDescent="0.25">
      <c r="B818" s="8" t="s">
        <v>562</v>
      </c>
      <c r="C818" s="1" t="s">
        <v>188</v>
      </c>
      <c r="D818" s="1" t="s">
        <v>563</v>
      </c>
      <c r="E818" s="1" t="s">
        <v>564</v>
      </c>
      <c r="F818" s="5" t="s">
        <v>565</v>
      </c>
      <c r="G818">
        <v>2009</v>
      </c>
      <c r="I818">
        <v>2009</v>
      </c>
      <c r="J818" s="1" t="s">
        <v>566</v>
      </c>
      <c r="M818" s="1" t="s">
        <v>567</v>
      </c>
      <c r="N818" t="s">
        <v>94</v>
      </c>
      <c r="O818" s="1" t="s">
        <v>578</v>
      </c>
      <c r="P818" s="1">
        <v>270</v>
      </c>
      <c r="Q818" t="s">
        <v>603</v>
      </c>
      <c r="S818" s="1" t="s">
        <v>570</v>
      </c>
      <c r="T818" s="1" t="s">
        <v>88</v>
      </c>
      <c r="U818" s="1" t="s">
        <v>571</v>
      </c>
      <c r="V818" s="1" t="s">
        <v>572</v>
      </c>
      <c r="W818" s="1" t="s">
        <v>573</v>
      </c>
      <c r="Y818" s="1" t="s">
        <v>111</v>
      </c>
      <c r="Z818" s="1" t="s">
        <v>111</v>
      </c>
      <c r="AA818" s="1" t="s">
        <v>56</v>
      </c>
      <c r="AB818" s="1" t="s">
        <v>574</v>
      </c>
      <c r="AC818">
        <v>760.44230769230796</v>
      </c>
      <c r="AD818">
        <v>718.5</v>
      </c>
      <c r="AE818">
        <v>41.905881161403599</v>
      </c>
      <c r="AF818">
        <v>302.18760654188202</v>
      </c>
      <c r="AG818">
        <v>52</v>
      </c>
      <c r="AH818">
        <v>0.397384000712588</v>
      </c>
      <c r="AI818" s="2"/>
      <c r="AJ818" s="2"/>
      <c r="AK818">
        <v>232</v>
      </c>
      <c r="AL818">
        <v>1271</v>
      </c>
      <c r="AM818" s="1" t="s">
        <v>575</v>
      </c>
      <c r="AN818" s="6" t="s">
        <v>576</v>
      </c>
    </row>
    <row r="819" spans="2:40" ht="75" x14ac:dyDescent="0.25">
      <c r="B819" s="8" t="s">
        <v>562</v>
      </c>
      <c r="C819" s="1" t="s">
        <v>581</v>
      </c>
      <c r="D819" s="1" t="s">
        <v>563</v>
      </c>
      <c r="E819" s="1" t="s">
        <v>564</v>
      </c>
      <c r="F819" s="5" t="s">
        <v>565</v>
      </c>
      <c r="G819">
        <v>2009</v>
      </c>
      <c r="I819">
        <v>2009</v>
      </c>
      <c r="J819" s="1" t="s">
        <v>566</v>
      </c>
      <c r="M819" s="1" t="s">
        <v>567</v>
      </c>
      <c r="N819" t="s">
        <v>51</v>
      </c>
      <c r="O819" s="1" t="s">
        <v>568</v>
      </c>
      <c r="P819" s="1">
        <v>120</v>
      </c>
      <c r="Q819" t="s">
        <v>598</v>
      </c>
      <c r="S819" s="1" t="s">
        <v>570</v>
      </c>
      <c r="T819" s="1" t="s">
        <v>88</v>
      </c>
      <c r="U819" s="1" t="s">
        <v>571</v>
      </c>
      <c r="V819" s="1" t="s">
        <v>572</v>
      </c>
      <c r="W819" s="1" t="s">
        <v>573</v>
      </c>
      <c r="Y819" s="1" t="s">
        <v>111</v>
      </c>
      <c r="Z819" s="1" t="s">
        <v>111</v>
      </c>
      <c r="AA819" s="1" t="s">
        <v>56</v>
      </c>
      <c r="AB819" s="1" t="s">
        <v>574</v>
      </c>
      <c r="AC819">
        <v>936.44186046511595</v>
      </c>
      <c r="AD819">
        <v>949</v>
      </c>
      <c r="AE819">
        <v>24.1568862247819</v>
      </c>
      <c r="AF819">
        <v>158.407296357565</v>
      </c>
      <c r="AG819">
        <v>43</v>
      </c>
      <c r="AH819">
        <v>0.16915870920046899</v>
      </c>
      <c r="AI819" s="2"/>
      <c r="AJ819" s="2"/>
      <c r="AK819">
        <v>606</v>
      </c>
      <c r="AL819">
        <v>1250</v>
      </c>
      <c r="AM819" s="1" t="s">
        <v>575</v>
      </c>
      <c r="AN819" s="6" t="s">
        <v>576</v>
      </c>
    </row>
    <row r="820" spans="2:40" ht="75" x14ac:dyDescent="0.25">
      <c r="B820" s="8" t="s">
        <v>562</v>
      </c>
      <c r="C820" s="1" t="s">
        <v>581</v>
      </c>
      <c r="D820" s="1" t="s">
        <v>563</v>
      </c>
      <c r="E820" s="1" t="s">
        <v>564</v>
      </c>
      <c r="F820" s="5" t="s">
        <v>565</v>
      </c>
      <c r="G820">
        <v>2009</v>
      </c>
      <c r="I820">
        <v>2009</v>
      </c>
      <c r="J820" s="1" t="s">
        <v>566</v>
      </c>
      <c r="M820" s="1" t="s">
        <v>567</v>
      </c>
      <c r="N820" t="s">
        <v>94</v>
      </c>
      <c r="O820" s="1" t="s">
        <v>568</v>
      </c>
      <c r="P820" s="1">
        <v>120</v>
      </c>
      <c r="Q820" t="s">
        <v>598</v>
      </c>
      <c r="S820" s="1" t="s">
        <v>570</v>
      </c>
      <c r="T820" s="1" t="s">
        <v>88</v>
      </c>
      <c r="U820" s="1" t="s">
        <v>571</v>
      </c>
      <c r="V820" s="1" t="s">
        <v>572</v>
      </c>
      <c r="W820" s="1" t="s">
        <v>573</v>
      </c>
      <c r="Y820" s="1" t="s">
        <v>111</v>
      </c>
      <c r="Z820" s="1" t="s">
        <v>111</v>
      </c>
      <c r="AA820" s="1" t="s">
        <v>56</v>
      </c>
      <c r="AB820" s="1" t="s">
        <v>574</v>
      </c>
      <c r="AC820">
        <v>970.375</v>
      </c>
      <c r="AD820">
        <v>992.5</v>
      </c>
      <c r="AE820">
        <v>31.954098076228799</v>
      </c>
      <c r="AF820">
        <v>221.38448551226901</v>
      </c>
      <c r="AG820">
        <v>48</v>
      </c>
      <c r="AH820">
        <v>0.228143228661362</v>
      </c>
      <c r="AI820" s="2"/>
      <c r="AJ820" s="2"/>
      <c r="AK820">
        <v>497</v>
      </c>
      <c r="AL820">
        <v>1423</v>
      </c>
      <c r="AM820" s="1" t="s">
        <v>575</v>
      </c>
      <c r="AN820" s="6" t="s">
        <v>576</v>
      </c>
    </row>
    <row r="821" spans="2:40" ht="75" x14ac:dyDescent="0.25">
      <c r="B821" s="8" t="s">
        <v>562</v>
      </c>
      <c r="C821" s="1" t="s">
        <v>581</v>
      </c>
      <c r="D821" s="1" t="s">
        <v>563</v>
      </c>
      <c r="E821" s="1" t="s">
        <v>564</v>
      </c>
      <c r="F821" s="5" t="s">
        <v>565</v>
      </c>
      <c r="G821">
        <v>2009</v>
      </c>
      <c r="I821">
        <v>2009</v>
      </c>
      <c r="J821" s="1" t="s">
        <v>566</v>
      </c>
      <c r="M821" s="1" t="s">
        <v>567</v>
      </c>
      <c r="N821" t="s">
        <v>51</v>
      </c>
      <c r="O821" s="1" t="s">
        <v>568</v>
      </c>
      <c r="P821" s="1">
        <v>120</v>
      </c>
      <c r="Q821" t="s">
        <v>53</v>
      </c>
      <c r="S821" s="1" t="s">
        <v>570</v>
      </c>
      <c r="T821" s="1" t="s">
        <v>88</v>
      </c>
      <c r="U821" s="1" t="s">
        <v>571</v>
      </c>
      <c r="V821" s="1" t="s">
        <v>572</v>
      </c>
      <c r="W821" s="1" t="s">
        <v>573</v>
      </c>
      <c r="Y821" s="1" t="s">
        <v>111</v>
      </c>
      <c r="Z821" s="1" t="s">
        <v>111</v>
      </c>
      <c r="AA821" s="1" t="s">
        <v>56</v>
      </c>
      <c r="AB821" s="1" t="s">
        <v>574</v>
      </c>
      <c r="AC821">
        <v>889.92222222222199</v>
      </c>
      <c r="AD821">
        <v>886.5</v>
      </c>
      <c r="AE821">
        <v>17.849098549944699</v>
      </c>
      <c r="AF821">
        <v>169.33141679590199</v>
      </c>
      <c r="AG821">
        <v>90</v>
      </c>
      <c r="AH821">
        <v>0.19027664729291099</v>
      </c>
      <c r="AI821" s="2"/>
      <c r="AJ821" s="2"/>
      <c r="AK821">
        <v>149</v>
      </c>
      <c r="AL821">
        <v>1229</v>
      </c>
      <c r="AM821" s="1" t="s">
        <v>575</v>
      </c>
      <c r="AN821" s="6" t="s">
        <v>576</v>
      </c>
    </row>
    <row r="822" spans="2:40" ht="75" x14ac:dyDescent="0.25">
      <c r="B822" s="8" t="s">
        <v>562</v>
      </c>
      <c r="C822" s="1" t="s">
        <v>581</v>
      </c>
      <c r="D822" s="1" t="s">
        <v>563</v>
      </c>
      <c r="E822" s="1" t="s">
        <v>564</v>
      </c>
      <c r="F822" s="5" t="s">
        <v>565</v>
      </c>
      <c r="G822">
        <v>2009</v>
      </c>
      <c r="I822">
        <v>2009</v>
      </c>
      <c r="J822" s="1" t="s">
        <v>566</v>
      </c>
      <c r="M822" s="1" t="s">
        <v>567</v>
      </c>
      <c r="N822" t="s">
        <v>94</v>
      </c>
      <c r="O822" s="1" t="s">
        <v>568</v>
      </c>
      <c r="P822" s="1">
        <v>120</v>
      </c>
      <c r="Q822" t="s">
        <v>53</v>
      </c>
      <c r="S822" s="1" t="s">
        <v>570</v>
      </c>
      <c r="T822" s="1" t="s">
        <v>88</v>
      </c>
      <c r="U822" s="1" t="s">
        <v>571</v>
      </c>
      <c r="V822" s="1" t="s">
        <v>572</v>
      </c>
      <c r="W822" s="1" t="s">
        <v>573</v>
      </c>
      <c r="Y822" s="1" t="s">
        <v>111</v>
      </c>
      <c r="Z822" s="1" t="s">
        <v>111</v>
      </c>
      <c r="AA822" s="1" t="s">
        <v>56</v>
      </c>
      <c r="AB822" s="1" t="s">
        <v>574</v>
      </c>
      <c r="AC822">
        <v>892.41052631578998</v>
      </c>
      <c r="AD822">
        <v>925</v>
      </c>
      <c r="AE822">
        <v>22.761347635622599</v>
      </c>
      <c r="AF822">
        <v>221.85017441511701</v>
      </c>
      <c r="AG822">
        <v>95</v>
      </c>
      <c r="AH822">
        <v>0.248596545954023</v>
      </c>
      <c r="AI822" s="2"/>
      <c r="AJ822" s="2"/>
      <c r="AK822">
        <v>272</v>
      </c>
      <c r="AL822">
        <v>1325</v>
      </c>
      <c r="AM822" s="1" t="s">
        <v>575</v>
      </c>
      <c r="AN822" s="6" t="s">
        <v>576</v>
      </c>
    </row>
    <row r="823" spans="2:40" ht="75" x14ac:dyDescent="0.25">
      <c r="B823" s="8" t="s">
        <v>562</v>
      </c>
      <c r="C823" s="1" t="s">
        <v>581</v>
      </c>
      <c r="D823" s="1" t="s">
        <v>563</v>
      </c>
      <c r="E823" s="1" t="s">
        <v>564</v>
      </c>
      <c r="F823" s="5" t="s">
        <v>565</v>
      </c>
      <c r="G823">
        <v>2009</v>
      </c>
      <c r="I823">
        <v>2009</v>
      </c>
      <c r="J823" s="1" t="s">
        <v>566</v>
      </c>
      <c r="M823" s="1" t="s">
        <v>567</v>
      </c>
      <c r="N823" t="s">
        <v>51</v>
      </c>
      <c r="O823" s="1" t="s">
        <v>493</v>
      </c>
      <c r="P823" s="1">
        <v>300</v>
      </c>
      <c r="Q823" t="s">
        <v>599</v>
      </c>
      <c r="S823" s="1" t="s">
        <v>570</v>
      </c>
      <c r="T823" s="1" t="s">
        <v>88</v>
      </c>
      <c r="U823" s="1" t="s">
        <v>571</v>
      </c>
      <c r="V823" s="1" t="s">
        <v>572</v>
      </c>
      <c r="W823" s="1" t="s">
        <v>573</v>
      </c>
      <c r="Y823" s="1" t="s">
        <v>111</v>
      </c>
      <c r="Z823" s="1" t="s">
        <v>111</v>
      </c>
      <c r="AA823" s="1" t="s">
        <v>56</v>
      </c>
      <c r="AB823" s="1" t="s">
        <v>574</v>
      </c>
      <c r="AC823">
        <v>879.88095238095195</v>
      </c>
      <c r="AD823">
        <v>909</v>
      </c>
      <c r="AE823">
        <v>21.7683454178555</v>
      </c>
      <c r="AF823">
        <v>141.07500208649699</v>
      </c>
      <c r="AG823">
        <v>42</v>
      </c>
      <c r="AH823">
        <v>0.16033419260270201</v>
      </c>
      <c r="AI823" s="2"/>
      <c r="AJ823" s="2"/>
      <c r="AK823">
        <v>531</v>
      </c>
      <c r="AL823">
        <v>1167</v>
      </c>
      <c r="AM823" s="1" t="s">
        <v>575</v>
      </c>
      <c r="AN823" s="6" t="s">
        <v>576</v>
      </c>
    </row>
    <row r="824" spans="2:40" ht="75" x14ac:dyDescent="0.25">
      <c r="B824" s="8" t="s">
        <v>562</v>
      </c>
      <c r="C824" s="1" t="s">
        <v>581</v>
      </c>
      <c r="D824" s="1" t="s">
        <v>563</v>
      </c>
      <c r="E824" s="1" t="s">
        <v>564</v>
      </c>
      <c r="F824" s="5" t="s">
        <v>565</v>
      </c>
      <c r="G824">
        <v>2009</v>
      </c>
      <c r="I824">
        <v>2009</v>
      </c>
      <c r="J824" s="1" t="s">
        <v>566</v>
      </c>
      <c r="M824" s="1" t="s">
        <v>567</v>
      </c>
      <c r="N824" t="s">
        <v>94</v>
      </c>
      <c r="O824" s="1" t="s">
        <v>493</v>
      </c>
      <c r="P824" s="1">
        <v>300</v>
      </c>
      <c r="Q824" t="s">
        <v>599</v>
      </c>
      <c r="S824" s="1" t="s">
        <v>570</v>
      </c>
      <c r="T824" s="1" t="s">
        <v>88</v>
      </c>
      <c r="U824" s="1" t="s">
        <v>571</v>
      </c>
      <c r="V824" s="1" t="s">
        <v>572</v>
      </c>
      <c r="W824" s="1" t="s">
        <v>573</v>
      </c>
      <c r="Y824" s="1" t="s">
        <v>111</v>
      </c>
      <c r="Z824" s="1" t="s">
        <v>111</v>
      </c>
      <c r="AA824" s="1" t="s">
        <v>56</v>
      </c>
      <c r="AB824" s="1" t="s">
        <v>574</v>
      </c>
      <c r="AC824">
        <v>965</v>
      </c>
      <c r="AD824">
        <v>949</v>
      </c>
      <c r="AE824">
        <v>26.450143686000999</v>
      </c>
      <c r="AF824">
        <v>177.432957889606</v>
      </c>
      <c r="AG824">
        <v>45</v>
      </c>
      <c r="AH824">
        <v>0.18386835014466901</v>
      </c>
      <c r="AI824" s="2"/>
      <c r="AJ824" s="2"/>
      <c r="AK824">
        <v>572</v>
      </c>
      <c r="AL824">
        <v>1361</v>
      </c>
      <c r="AM824" s="1" t="s">
        <v>575</v>
      </c>
      <c r="AN824" s="6" t="s">
        <v>576</v>
      </c>
    </row>
    <row r="825" spans="2:40" ht="75" x14ac:dyDescent="0.25">
      <c r="B825" s="8" t="s">
        <v>562</v>
      </c>
      <c r="C825" s="1" t="s">
        <v>581</v>
      </c>
      <c r="D825" s="1" t="s">
        <v>563</v>
      </c>
      <c r="E825" s="1" t="s">
        <v>564</v>
      </c>
      <c r="F825" s="5" t="s">
        <v>565</v>
      </c>
      <c r="G825">
        <v>2009</v>
      </c>
      <c r="I825">
        <v>2009</v>
      </c>
      <c r="J825" s="1" t="s">
        <v>566</v>
      </c>
      <c r="M825" s="1" t="s">
        <v>567</v>
      </c>
      <c r="N825" t="s">
        <v>51</v>
      </c>
      <c r="O825" s="1" t="s">
        <v>568</v>
      </c>
      <c r="P825" s="1">
        <v>120</v>
      </c>
      <c r="Q825" t="s">
        <v>600</v>
      </c>
      <c r="S825" s="1" t="s">
        <v>570</v>
      </c>
      <c r="T825" s="1" t="s">
        <v>88</v>
      </c>
      <c r="U825" s="1" t="s">
        <v>571</v>
      </c>
      <c r="V825" s="1" t="s">
        <v>572</v>
      </c>
      <c r="W825" s="1" t="s">
        <v>573</v>
      </c>
      <c r="Y825" s="1" t="s">
        <v>111</v>
      </c>
      <c r="Z825" s="1" t="s">
        <v>111</v>
      </c>
      <c r="AA825" s="1" t="s">
        <v>56</v>
      </c>
      <c r="AB825" s="1" t="s">
        <v>574</v>
      </c>
      <c r="AC825">
        <v>950.52272727272702</v>
      </c>
      <c r="AD825">
        <v>995.5</v>
      </c>
      <c r="AE825">
        <v>27.039366975268099</v>
      </c>
      <c r="AF825">
        <v>179.35886965138201</v>
      </c>
      <c r="AG825">
        <v>44</v>
      </c>
      <c r="AH825">
        <v>0.188694982776482</v>
      </c>
      <c r="AI825" s="2"/>
      <c r="AJ825" s="2"/>
      <c r="AK825">
        <v>462</v>
      </c>
      <c r="AL825">
        <v>1210</v>
      </c>
      <c r="AM825" s="1" t="s">
        <v>575</v>
      </c>
      <c r="AN825" s="6" t="s">
        <v>576</v>
      </c>
    </row>
    <row r="826" spans="2:40" ht="75" x14ac:dyDescent="0.25">
      <c r="B826" s="8" t="s">
        <v>562</v>
      </c>
      <c r="C826" s="1" t="s">
        <v>581</v>
      </c>
      <c r="D826" s="1" t="s">
        <v>563</v>
      </c>
      <c r="E826" s="1" t="s">
        <v>564</v>
      </c>
      <c r="F826" s="5" t="s">
        <v>565</v>
      </c>
      <c r="G826">
        <v>2009</v>
      </c>
      <c r="I826">
        <v>2009</v>
      </c>
      <c r="J826" s="1" t="s">
        <v>566</v>
      </c>
      <c r="M826" s="1" t="s">
        <v>567</v>
      </c>
      <c r="N826" t="s">
        <v>94</v>
      </c>
      <c r="O826" s="1" t="s">
        <v>568</v>
      </c>
      <c r="P826" s="1">
        <v>120</v>
      </c>
      <c r="Q826" t="s">
        <v>600</v>
      </c>
      <c r="S826" s="1" t="s">
        <v>570</v>
      </c>
      <c r="T826" s="1" t="s">
        <v>88</v>
      </c>
      <c r="U826" s="1" t="s">
        <v>571</v>
      </c>
      <c r="V826" s="1" t="s">
        <v>572</v>
      </c>
      <c r="W826" s="1" t="s">
        <v>573</v>
      </c>
      <c r="Y826" s="1" t="s">
        <v>111</v>
      </c>
      <c r="Z826" s="1" t="s">
        <v>111</v>
      </c>
      <c r="AA826" s="1" t="s">
        <v>56</v>
      </c>
      <c r="AB826" s="1" t="s">
        <v>574</v>
      </c>
      <c r="AC826">
        <v>903.19512195122002</v>
      </c>
      <c r="AD826">
        <v>905</v>
      </c>
      <c r="AE826">
        <v>29.651085192006899</v>
      </c>
      <c r="AF826">
        <v>189.859582259126</v>
      </c>
      <c r="AG826">
        <v>41</v>
      </c>
      <c r="AH826">
        <v>0.21020882159877299</v>
      </c>
      <c r="AI826" s="2"/>
      <c r="AJ826" s="2"/>
      <c r="AK826">
        <v>301</v>
      </c>
      <c r="AL826">
        <v>1291</v>
      </c>
      <c r="AM826" s="1" t="s">
        <v>575</v>
      </c>
      <c r="AN826" s="6" t="s">
        <v>576</v>
      </c>
    </row>
    <row r="827" spans="2:40" ht="75" x14ac:dyDescent="0.25">
      <c r="B827" s="8" t="s">
        <v>562</v>
      </c>
      <c r="C827" s="1" t="s">
        <v>581</v>
      </c>
      <c r="D827" s="1" t="s">
        <v>563</v>
      </c>
      <c r="E827" s="1" t="s">
        <v>564</v>
      </c>
      <c r="F827" s="5" t="s">
        <v>565</v>
      </c>
      <c r="G827">
        <v>2009</v>
      </c>
      <c r="I827">
        <v>2009</v>
      </c>
      <c r="J827" s="1" t="s">
        <v>566</v>
      </c>
      <c r="M827" s="1" t="s">
        <v>567</v>
      </c>
      <c r="N827" t="s">
        <v>51</v>
      </c>
      <c r="O827" s="1" t="s">
        <v>578</v>
      </c>
      <c r="P827" s="1">
        <v>270</v>
      </c>
      <c r="Q827" t="s">
        <v>601</v>
      </c>
      <c r="S827" s="1" t="s">
        <v>570</v>
      </c>
      <c r="T827" s="1" t="s">
        <v>88</v>
      </c>
      <c r="U827" s="1" t="s">
        <v>571</v>
      </c>
      <c r="V827" s="1" t="s">
        <v>572</v>
      </c>
      <c r="W827" s="1" t="s">
        <v>573</v>
      </c>
      <c r="Y827" s="1" t="s">
        <v>111</v>
      </c>
      <c r="Z827" s="1" t="s">
        <v>111</v>
      </c>
      <c r="AA827" s="1" t="s">
        <v>56</v>
      </c>
      <c r="AB827" s="1" t="s">
        <v>574</v>
      </c>
      <c r="AC827">
        <v>1122.5909090909099</v>
      </c>
      <c r="AD827">
        <v>1159.5</v>
      </c>
      <c r="AE827">
        <v>23.8631209045306</v>
      </c>
      <c r="AF827">
        <v>158.29003673442901</v>
      </c>
      <c r="AG827">
        <v>44</v>
      </c>
      <c r="AH827">
        <v>0.14100420326992899</v>
      </c>
      <c r="AI827" s="2"/>
      <c r="AJ827" s="2"/>
      <c r="AK827">
        <v>532</v>
      </c>
      <c r="AL827">
        <v>1323</v>
      </c>
      <c r="AM827" s="1" t="s">
        <v>575</v>
      </c>
      <c r="AN827" s="6" t="s">
        <v>576</v>
      </c>
    </row>
    <row r="828" spans="2:40" ht="75" x14ac:dyDescent="0.25">
      <c r="B828" s="8" t="s">
        <v>562</v>
      </c>
      <c r="C828" s="1" t="s">
        <v>581</v>
      </c>
      <c r="D828" s="1" t="s">
        <v>563</v>
      </c>
      <c r="E828" s="1" t="s">
        <v>564</v>
      </c>
      <c r="F828" s="5" t="s">
        <v>565</v>
      </c>
      <c r="G828">
        <v>2009</v>
      </c>
      <c r="I828">
        <v>2009</v>
      </c>
      <c r="J828" s="1" t="s">
        <v>566</v>
      </c>
      <c r="M828" s="1" t="s">
        <v>567</v>
      </c>
      <c r="N828" t="s">
        <v>94</v>
      </c>
      <c r="O828" s="1" t="s">
        <v>578</v>
      </c>
      <c r="P828" s="1">
        <v>270</v>
      </c>
      <c r="Q828" t="s">
        <v>601</v>
      </c>
      <c r="S828" s="1" t="s">
        <v>570</v>
      </c>
      <c r="T828" s="1" t="s">
        <v>88</v>
      </c>
      <c r="U828" s="1" t="s">
        <v>571</v>
      </c>
      <c r="V828" s="1" t="s">
        <v>572</v>
      </c>
      <c r="W828" s="1" t="s">
        <v>573</v>
      </c>
      <c r="Y828" s="1" t="s">
        <v>111</v>
      </c>
      <c r="Z828" s="1" t="s">
        <v>111</v>
      </c>
      <c r="AA828" s="1" t="s">
        <v>56</v>
      </c>
      <c r="AB828" s="1" t="s">
        <v>574</v>
      </c>
      <c r="AC828">
        <v>1035.7777777777801</v>
      </c>
      <c r="AD828">
        <v>1075</v>
      </c>
      <c r="AE828">
        <v>30.845778983983301</v>
      </c>
      <c r="AF828">
        <v>185.07467390389999</v>
      </c>
      <c r="AG828">
        <v>36</v>
      </c>
      <c r="AH828">
        <v>0.17868183492116499</v>
      </c>
      <c r="AI828" s="2"/>
      <c r="AJ828" s="2"/>
      <c r="AK828">
        <v>333</v>
      </c>
      <c r="AL828">
        <v>1348</v>
      </c>
      <c r="AM828" s="1" t="s">
        <v>575</v>
      </c>
      <c r="AN828" s="6" t="s">
        <v>576</v>
      </c>
    </row>
    <row r="829" spans="2:40" ht="75" x14ac:dyDescent="0.25">
      <c r="B829" s="8" t="s">
        <v>562</v>
      </c>
      <c r="C829" s="1" t="s">
        <v>581</v>
      </c>
      <c r="D829" s="1" t="s">
        <v>563</v>
      </c>
      <c r="E829" s="1" t="s">
        <v>564</v>
      </c>
      <c r="F829" s="5" t="s">
        <v>565</v>
      </c>
      <c r="G829">
        <v>2009</v>
      </c>
      <c r="I829">
        <v>2009</v>
      </c>
      <c r="J829" s="1" t="s">
        <v>566</v>
      </c>
      <c r="M829" s="1" t="s">
        <v>567</v>
      </c>
      <c r="N829" t="s">
        <v>51</v>
      </c>
      <c r="O829" s="1" t="s">
        <v>578</v>
      </c>
      <c r="P829" s="1">
        <v>270</v>
      </c>
      <c r="Q829" t="s">
        <v>602</v>
      </c>
      <c r="S829" s="1" t="s">
        <v>570</v>
      </c>
      <c r="T829" s="1" t="s">
        <v>88</v>
      </c>
      <c r="U829" s="1" t="s">
        <v>571</v>
      </c>
      <c r="V829" s="1" t="s">
        <v>572</v>
      </c>
      <c r="W829" s="1" t="s">
        <v>573</v>
      </c>
      <c r="Y829" s="1" t="s">
        <v>111</v>
      </c>
      <c r="Z829" s="1" t="s">
        <v>111</v>
      </c>
      <c r="AA829" s="1" t="s">
        <v>56</v>
      </c>
      <c r="AB829" s="1" t="s">
        <v>574</v>
      </c>
      <c r="AC829">
        <v>1013.09302325581</v>
      </c>
      <c r="AD829">
        <v>1065</v>
      </c>
      <c r="AE829">
        <v>26.100003902561401</v>
      </c>
      <c r="AF829">
        <v>171.14917107508899</v>
      </c>
      <c r="AG829">
        <v>43</v>
      </c>
      <c r="AH829">
        <v>0.16893727145120399</v>
      </c>
      <c r="AI829" s="2"/>
      <c r="AJ829" s="2"/>
      <c r="AK829">
        <v>639</v>
      </c>
      <c r="AL829">
        <v>1287</v>
      </c>
      <c r="AM829" s="1" t="s">
        <v>575</v>
      </c>
      <c r="AN829" s="6" t="s">
        <v>576</v>
      </c>
    </row>
    <row r="830" spans="2:40" ht="75" x14ac:dyDescent="0.25">
      <c r="B830" s="8" t="s">
        <v>562</v>
      </c>
      <c r="C830" s="1" t="s">
        <v>581</v>
      </c>
      <c r="D830" s="1" t="s">
        <v>563</v>
      </c>
      <c r="E830" s="1" t="s">
        <v>564</v>
      </c>
      <c r="F830" s="5" t="s">
        <v>565</v>
      </c>
      <c r="G830">
        <v>2009</v>
      </c>
      <c r="I830">
        <v>2009</v>
      </c>
      <c r="J830" s="1" t="s">
        <v>566</v>
      </c>
      <c r="M830" s="1" t="s">
        <v>567</v>
      </c>
      <c r="N830" t="s">
        <v>94</v>
      </c>
      <c r="O830" s="1" t="s">
        <v>578</v>
      </c>
      <c r="P830" s="1">
        <v>270</v>
      </c>
      <c r="Q830" t="s">
        <v>602</v>
      </c>
      <c r="S830" s="1" t="s">
        <v>570</v>
      </c>
      <c r="T830" s="1" t="s">
        <v>88</v>
      </c>
      <c r="U830" s="1" t="s">
        <v>571</v>
      </c>
      <c r="V830" s="1" t="s">
        <v>572</v>
      </c>
      <c r="W830" s="1" t="s">
        <v>573</v>
      </c>
      <c r="Y830" s="1" t="s">
        <v>111</v>
      </c>
      <c r="Z830" s="1" t="s">
        <v>111</v>
      </c>
      <c r="AA830" s="1" t="s">
        <v>56</v>
      </c>
      <c r="AB830" s="1" t="s">
        <v>574</v>
      </c>
      <c r="AC830">
        <v>969.4375</v>
      </c>
      <c r="AD830">
        <v>990.5</v>
      </c>
      <c r="AE830">
        <v>34.502876669179102</v>
      </c>
      <c r="AF830">
        <v>239.04294159320401</v>
      </c>
      <c r="AG830">
        <v>48</v>
      </c>
      <c r="AH830">
        <v>0.246579012667866</v>
      </c>
      <c r="AI830" s="2"/>
      <c r="AJ830" s="2"/>
      <c r="AK830">
        <v>477</v>
      </c>
      <c r="AL830">
        <v>1464</v>
      </c>
      <c r="AM830" s="1" t="s">
        <v>575</v>
      </c>
      <c r="AN830" s="6" t="s">
        <v>576</v>
      </c>
    </row>
    <row r="831" spans="2:40" ht="75" x14ac:dyDescent="0.25">
      <c r="B831" s="8" t="s">
        <v>562</v>
      </c>
      <c r="C831" s="1" t="s">
        <v>581</v>
      </c>
      <c r="D831" s="1" t="s">
        <v>563</v>
      </c>
      <c r="E831" s="1" t="s">
        <v>564</v>
      </c>
      <c r="F831" s="5" t="s">
        <v>565</v>
      </c>
      <c r="G831">
        <v>2009</v>
      </c>
      <c r="I831">
        <v>2009</v>
      </c>
      <c r="J831" s="1" t="s">
        <v>566</v>
      </c>
      <c r="M831" s="1" t="s">
        <v>567</v>
      </c>
      <c r="N831" t="s">
        <v>51</v>
      </c>
      <c r="O831" s="1" t="s">
        <v>578</v>
      </c>
      <c r="P831" s="1">
        <v>270</v>
      </c>
      <c r="Q831" t="s">
        <v>603</v>
      </c>
      <c r="S831" s="1" t="s">
        <v>570</v>
      </c>
      <c r="T831" s="1" t="s">
        <v>88</v>
      </c>
      <c r="U831" s="1" t="s">
        <v>571</v>
      </c>
      <c r="V831" s="1" t="s">
        <v>572</v>
      </c>
      <c r="W831" s="1" t="s">
        <v>573</v>
      </c>
      <c r="Y831" s="1" t="s">
        <v>111</v>
      </c>
      <c r="Z831" s="1" t="s">
        <v>111</v>
      </c>
      <c r="AA831" s="1" t="s">
        <v>56</v>
      </c>
      <c r="AB831" s="1" t="s">
        <v>574</v>
      </c>
      <c r="AC831">
        <v>1064.4318181818201</v>
      </c>
      <c r="AD831">
        <v>1089.5</v>
      </c>
      <c r="AE831">
        <v>31.8094617694587</v>
      </c>
      <c r="AF831">
        <v>211.00009894489801</v>
      </c>
      <c r="AG831">
        <v>44</v>
      </c>
      <c r="AH831">
        <v>0.19822791402958301</v>
      </c>
      <c r="AI831" s="2"/>
      <c r="AJ831" s="2"/>
      <c r="AK831">
        <v>185</v>
      </c>
      <c r="AL831">
        <v>1389</v>
      </c>
      <c r="AM831" s="1" t="s">
        <v>575</v>
      </c>
      <c r="AN831" s="6" t="s">
        <v>576</v>
      </c>
    </row>
    <row r="832" spans="2:40" ht="75" x14ac:dyDescent="0.25">
      <c r="B832" s="8" t="s">
        <v>562</v>
      </c>
      <c r="C832" s="1" t="s">
        <v>581</v>
      </c>
      <c r="D832" s="1" t="s">
        <v>563</v>
      </c>
      <c r="E832" s="1" t="s">
        <v>564</v>
      </c>
      <c r="F832" s="5" t="s">
        <v>565</v>
      </c>
      <c r="G832">
        <v>2009</v>
      </c>
      <c r="I832">
        <v>2009</v>
      </c>
      <c r="J832" s="1" t="s">
        <v>566</v>
      </c>
      <c r="M832" s="1" t="s">
        <v>567</v>
      </c>
      <c r="N832" t="s">
        <v>94</v>
      </c>
      <c r="O832" s="1" t="s">
        <v>578</v>
      </c>
      <c r="P832" s="1">
        <v>270</v>
      </c>
      <c r="Q832" t="s">
        <v>603</v>
      </c>
      <c r="S832" s="1" t="s">
        <v>570</v>
      </c>
      <c r="T832" s="1" t="s">
        <v>88</v>
      </c>
      <c r="U832" s="1" t="s">
        <v>571</v>
      </c>
      <c r="V832" s="1" t="s">
        <v>572</v>
      </c>
      <c r="W832" s="1" t="s">
        <v>573</v>
      </c>
      <c r="Y832" s="1" t="s">
        <v>111</v>
      </c>
      <c r="Z832" s="1" t="s">
        <v>111</v>
      </c>
      <c r="AA832" s="1" t="s">
        <v>56</v>
      </c>
      <c r="AB832" s="1" t="s">
        <v>574</v>
      </c>
      <c r="AC832">
        <v>954.95238095238096</v>
      </c>
      <c r="AD832">
        <v>1004.5</v>
      </c>
      <c r="AE832">
        <v>32.260624795143102</v>
      </c>
      <c r="AF832">
        <v>209.072744065949</v>
      </c>
      <c r="AG832">
        <v>42</v>
      </c>
      <c r="AH832">
        <v>0.21893525607783701</v>
      </c>
      <c r="AI832" s="2"/>
      <c r="AJ832" s="2"/>
      <c r="AK832">
        <v>456</v>
      </c>
      <c r="AL832">
        <v>1269</v>
      </c>
      <c r="AM832" s="1" t="s">
        <v>575</v>
      </c>
      <c r="AN832" s="6" t="s">
        <v>576</v>
      </c>
    </row>
    <row r="833" spans="2:40" ht="75" x14ac:dyDescent="0.25">
      <c r="B833" s="8" t="s">
        <v>562</v>
      </c>
      <c r="C833" s="1" t="s">
        <v>104</v>
      </c>
      <c r="D833" s="1" t="s">
        <v>563</v>
      </c>
      <c r="E833" s="1" t="s">
        <v>564</v>
      </c>
      <c r="F833" s="5" t="s">
        <v>565</v>
      </c>
      <c r="G833">
        <v>2009</v>
      </c>
      <c r="I833">
        <v>2009</v>
      </c>
      <c r="J833" s="1" t="s">
        <v>566</v>
      </c>
      <c r="M833" s="1" t="s">
        <v>567</v>
      </c>
      <c r="N833" t="s">
        <v>51</v>
      </c>
      <c r="O833" s="1" t="s">
        <v>568</v>
      </c>
      <c r="P833" s="1">
        <v>120</v>
      </c>
      <c r="Q833" t="s">
        <v>598</v>
      </c>
      <c r="S833" s="1" t="s">
        <v>570</v>
      </c>
      <c r="T833" s="1" t="s">
        <v>88</v>
      </c>
      <c r="U833" s="1" t="s">
        <v>571</v>
      </c>
      <c r="V833" s="1" t="s">
        <v>572</v>
      </c>
      <c r="W833" s="1" t="s">
        <v>573</v>
      </c>
      <c r="Y833" s="1" t="s">
        <v>111</v>
      </c>
      <c r="Z833" s="1" t="s">
        <v>111</v>
      </c>
      <c r="AA833" s="1" t="s">
        <v>56</v>
      </c>
      <c r="AB833" s="1" t="s">
        <v>574</v>
      </c>
      <c r="AC833">
        <v>922.53658536585397</v>
      </c>
      <c r="AD833">
        <v>920</v>
      </c>
      <c r="AE833">
        <v>27.109873495241899</v>
      </c>
      <c r="AF833">
        <v>173.58788805112201</v>
      </c>
      <c r="AG833">
        <v>41</v>
      </c>
      <c r="AH833">
        <v>0.188163689987732</v>
      </c>
      <c r="AI833" s="2"/>
      <c r="AJ833" s="2"/>
      <c r="AK833">
        <v>359</v>
      </c>
      <c r="AL833">
        <v>1223</v>
      </c>
      <c r="AM833" s="1" t="s">
        <v>575</v>
      </c>
      <c r="AN833" s="6" t="s">
        <v>576</v>
      </c>
    </row>
    <row r="834" spans="2:40" ht="75" x14ac:dyDescent="0.25">
      <c r="B834" s="8" t="s">
        <v>562</v>
      </c>
      <c r="C834" s="1" t="s">
        <v>104</v>
      </c>
      <c r="D834" s="1" t="s">
        <v>563</v>
      </c>
      <c r="E834" s="1" t="s">
        <v>564</v>
      </c>
      <c r="F834" s="5" t="s">
        <v>565</v>
      </c>
      <c r="G834">
        <v>2009</v>
      </c>
      <c r="I834">
        <v>2009</v>
      </c>
      <c r="J834" s="1" t="s">
        <v>566</v>
      </c>
      <c r="M834" s="1" t="s">
        <v>567</v>
      </c>
      <c r="N834" t="s">
        <v>94</v>
      </c>
      <c r="O834" s="1" t="s">
        <v>568</v>
      </c>
      <c r="P834" s="1">
        <v>120</v>
      </c>
      <c r="Q834" t="s">
        <v>598</v>
      </c>
      <c r="S834" s="1" t="s">
        <v>570</v>
      </c>
      <c r="T834" s="1" t="s">
        <v>88</v>
      </c>
      <c r="U834" s="1" t="s">
        <v>571</v>
      </c>
      <c r="V834" s="1" t="s">
        <v>572</v>
      </c>
      <c r="W834" s="1" t="s">
        <v>573</v>
      </c>
      <c r="Y834" s="1" t="s">
        <v>111</v>
      </c>
      <c r="Z834" s="1" t="s">
        <v>111</v>
      </c>
      <c r="AA834" s="1" t="s">
        <v>56</v>
      </c>
      <c r="AB834" s="1" t="s">
        <v>574</v>
      </c>
      <c r="AC834">
        <v>971.52083333333303</v>
      </c>
      <c r="AD834">
        <v>993</v>
      </c>
      <c r="AE834">
        <v>27.853546026069299</v>
      </c>
      <c r="AF834">
        <v>192.97502755244099</v>
      </c>
      <c r="AG834">
        <v>48</v>
      </c>
      <c r="AH834">
        <v>0.19863189849499599</v>
      </c>
      <c r="AI834" s="2"/>
      <c r="AJ834" s="2"/>
      <c r="AK834">
        <v>592</v>
      </c>
      <c r="AL834">
        <v>1348</v>
      </c>
      <c r="AM834" s="1" t="s">
        <v>575</v>
      </c>
      <c r="AN834" s="6" t="s">
        <v>576</v>
      </c>
    </row>
    <row r="835" spans="2:40" ht="75" x14ac:dyDescent="0.25">
      <c r="B835" s="8" t="s">
        <v>562</v>
      </c>
      <c r="C835" s="1" t="s">
        <v>104</v>
      </c>
      <c r="D835" s="1" t="s">
        <v>563</v>
      </c>
      <c r="E835" s="1" t="s">
        <v>564</v>
      </c>
      <c r="F835" s="5" t="s">
        <v>565</v>
      </c>
      <c r="G835">
        <v>2009</v>
      </c>
      <c r="I835">
        <v>2009</v>
      </c>
      <c r="J835" s="1" t="s">
        <v>566</v>
      </c>
      <c r="M835" s="1" t="s">
        <v>567</v>
      </c>
      <c r="N835" t="s">
        <v>51</v>
      </c>
      <c r="O835" s="1" t="s">
        <v>568</v>
      </c>
      <c r="P835" s="1">
        <v>120</v>
      </c>
      <c r="Q835" t="s">
        <v>53</v>
      </c>
      <c r="S835" s="1" t="s">
        <v>570</v>
      </c>
      <c r="T835" s="1" t="s">
        <v>88</v>
      </c>
      <c r="U835" s="1" t="s">
        <v>571</v>
      </c>
      <c r="V835" s="1" t="s">
        <v>572</v>
      </c>
      <c r="W835" s="1" t="s">
        <v>573</v>
      </c>
      <c r="Y835" s="1" t="s">
        <v>111</v>
      </c>
      <c r="Z835" s="1" t="s">
        <v>111</v>
      </c>
      <c r="AA835" s="1" t="s">
        <v>56</v>
      </c>
      <c r="AB835" s="1" t="s">
        <v>574</v>
      </c>
      <c r="AC835">
        <v>858.25</v>
      </c>
      <c r="AD835">
        <v>865.5</v>
      </c>
      <c r="AE835">
        <v>18.1052664953767</v>
      </c>
      <c r="AF835">
        <v>173.65961559300999</v>
      </c>
      <c r="AG835">
        <v>92</v>
      </c>
      <c r="AH835">
        <v>0.202341527052736</v>
      </c>
      <c r="AI835" s="2"/>
      <c r="AJ835" s="2"/>
      <c r="AK835">
        <v>419</v>
      </c>
      <c r="AL835">
        <v>1213</v>
      </c>
      <c r="AM835" s="1" t="s">
        <v>575</v>
      </c>
      <c r="AN835" s="6" t="s">
        <v>576</v>
      </c>
    </row>
    <row r="836" spans="2:40" ht="75" x14ac:dyDescent="0.25">
      <c r="B836" s="8" t="s">
        <v>562</v>
      </c>
      <c r="C836" s="1" t="s">
        <v>104</v>
      </c>
      <c r="D836" s="1" t="s">
        <v>563</v>
      </c>
      <c r="E836" s="1" t="s">
        <v>564</v>
      </c>
      <c r="F836" s="5" t="s">
        <v>565</v>
      </c>
      <c r="G836">
        <v>2009</v>
      </c>
      <c r="I836">
        <v>2009</v>
      </c>
      <c r="J836" s="1" t="s">
        <v>566</v>
      </c>
      <c r="M836" s="1" t="s">
        <v>567</v>
      </c>
      <c r="N836" t="s">
        <v>94</v>
      </c>
      <c r="O836" s="1" t="s">
        <v>568</v>
      </c>
      <c r="P836" s="1">
        <v>120</v>
      </c>
      <c r="Q836" t="s">
        <v>53</v>
      </c>
      <c r="S836" s="1" t="s">
        <v>570</v>
      </c>
      <c r="T836" s="1" t="s">
        <v>88</v>
      </c>
      <c r="U836" s="1" t="s">
        <v>571</v>
      </c>
      <c r="V836" s="1" t="s">
        <v>572</v>
      </c>
      <c r="W836" s="1" t="s">
        <v>573</v>
      </c>
      <c r="Y836" s="1" t="s">
        <v>111</v>
      </c>
      <c r="Z836" s="1" t="s">
        <v>111</v>
      </c>
      <c r="AA836" s="1" t="s">
        <v>56</v>
      </c>
      <c r="AB836" s="1" t="s">
        <v>574</v>
      </c>
      <c r="AC836">
        <v>694.74747474747505</v>
      </c>
      <c r="AD836">
        <v>704</v>
      </c>
      <c r="AE836">
        <v>24.849048886375499</v>
      </c>
      <c r="AF836">
        <v>247.244914659919</v>
      </c>
      <c r="AG836">
        <v>99</v>
      </c>
      <c r="AH836">
        <v>0.35587738516039502</v>
      </c>
      <c r="AI836" s="2"/>
      <c r="AJ836" s="2"/>
      <c r="AK836">
        <v>244</v>
      </c>
      <c r="AL836">
        <v>1133</v>
      </c>
      <c r="AM836" s="1" t="s">
        <v>575</v>
      </c>
      <c r="AN836" s="6" t="s">
        <v>576</v>
      </c>
    </row>
    <row r="837" spans="2:40" ht="75" x14ac:dyDescent="0.25">
      <c r="B837" s="8" t="s">
        <v>562</v>
      </c>
      <c r="C837" s="1" t="s">
        <v>104</v>
      </c>
      <c r="D837" s="1" t="s">
        <v>563</v>
      </c>
      <c r="E837" s="1" t="s">
        <v>564</v>
      </c>
      <c r="F837" s="5" t="s">
        <v>565</v>
      </c>
      <c r="G837">
        <v>2009</v>
      </c>
      <c r="I837">
        <v>2009</v>
      </c>
      <c r="J837" s="1" t="s">
        <v>566</v>
      </c>
      <c r="M837" s="1" t="s">
        <v>567</v>
      </c>
      <c r="N837" t="s">
        <v>51</v>
      </c>
      <c r="O837" s="1" t="s">
        <v>493</v>
      </c>
      <c r="P837" s="1">
        <v>300</v>
      </c>
      <c r="Q837" t="s">
        <v>599</v>
      </c>
      <c r="S837" s="1" t="s">
        <v>570</v>
      </c>
      <c r="T837" s="1" t="s">
        <v>88</v>
      </c>
      <c r="U837" s="1" t="s">
        <v>571</v>
      </c>
      <c r="V837" s="1" t="s">
        <v>572</v>
      </c>
      <c r="W837" s="1" t="s">
        <v>573</v>
      </c>
      <c r="Y837" s="1" t="s">
        <v>111</v>
      </c>
      <c r="Z837" s="1" t="s">
        <v>111</v>
      </c>
      <c r="AA837" s="1" t="s">
        <v>56</v>
      </c>
      <c r="AB837" s="1" t="s">
        <v>574</v>
      </c>
      <c r="AC837">
        <v>880.39534883720899</v>
      </c>
      <c r="AD837">
        <v>903</v>
      </c>
      <c r="AE837">
        <v>26.023971816759101</v>
      </c>
      <c r="AF837">
        <v>170.65059534656601</v>
      </c>
      <c r="AG837">
        <v>43</v>
      </c>
      <c r="AH837">
        <v>0.19383404918251099</v>
      </c>
      <c r="AI837" s="2"/>
      <c r="AJ837" s="2"/>
      <c r="AK837">
        <v>349</v>
      </c>
      <c r="AL837">
        <v>1130</v>
      </c>
      <c r="AM837" s="1" t="s">
        <v>575</v>
      </c>
      <c r="AN837" s="6" t="s">
        <v>576</v>
      </c>
    </row>
    <row r="838" spans="2:40" ht="75" x14ac:dyDescent="0.25">
      <c r="B838" s="8" t="s">
        <v>562</v>
      </c>
      <c r="C838" s="1" t="s">
        <v>104</v>
      </c>
      <c r="D838" s="1" t="s">
        <v>563</v>
      </c>
      <c r="E838" s="1" t="s">
        <v>564</v>
      </c>
      <c r="F838" s="5" t="s">
        <v>565</v>
      </c>
      <c r="G838">
        <v>2009</v>
      </c>
      <c r="I838">
        <v>2009</v>
      </c>
      <c r="J838" s="1" t="s">
        <v>566</v>
      </c>
      <c r="M838" s="1" t="s">
        <v>567</v>
      </c>
      <c r="N838" t="s">
        <v>94</v>
      </c>
      <c r="O838" s="1" t="s">
        <v>493</v>
      </c>
      <c r="P838" s="1">
        <v>300</v>
      </c>
      <c r="Q838" t="s">
        <v>599</v>
      </c>
      <c r="S838" s="1" t="s">
        <v>570</v>
      </c>
      <c r="T838" s="1" t="s">
        <v>88</v>
      </c>
      <c r="U838" s="1" t="s">
        <v>571</v>
      </c>
      <c r="V838" s="1" t="s">
        <v>572</v>
      </c>
      <c r="W838" s="1" t="s">
        <v>573</v>
      </c>
      <c r="Y838" s="1" t="s">
        <v>111</v>
      </c>
      <c r="Z838" s="1" t="s">
        <v>111</v>
      </c>
      <c r="AA838" s="1" t="s">
        <v>56</v>
      </c>
      <c r="AB838" s="1" t="s">
        <v>574</v>
      </c>
      <c r="AC838">
        <v>855.35555555555595</v>
      </c>
      <c r="AD838">
        <v>900</v>
      </c>
      <c r="AE838">
        <v>30.533392145562601</v>
      </c>
      <c r="AF838">
        <v>204.82422126340799</v>
      </c>
      <c r="AG838">
        <v>45</v>
      </c>
      <c r="AH838">
        <v>0.239460911819734</v>
      </c>
      <c r="AI838" s="2"/>
      <c r="AJ838" s="2"/>
      <c r="AK838">
        <v>248</v>
      </c>
      <c r="AL838">
        <v>1213</v>
      </c>
      <c r="AM838" s="1" t="s">
        <v>575</v>
      </c>
      <c r="AN838" s="6" t="s">
        <v>576</v>
      </c>
    </row>
    <row r="839" spans="2:40" ht="75" x14ac:dyDescent="0.25">
      <c r="B839" s="8" t="s">
        <v>562</v>
      </c>
      <c r="C839" s="1" t="s">
        <v>104</v>
      </c>
      <c r="D839" s="1" t="s">
        <v>563</v>
      </c>
      <c r="E839" s="1" t="s">
        <v>564</v>
      </c>
      <c r="F839" s="5" t="s">
        <v>565</v>
      </c>
      <c r="G839">
        <v>2009</v>
      </c>
      <c r="I839">
        <v>2009</v>
      </c>
      <c r="J839" s="1" t="s">
        <v>566</v>
      </c>
      <c r="M839" s="1" t="s">
        <v>567</v>
      </c>
      <c r="N839" t="s">
        <v>51</v>
      </c>
      <c r="O839" s="1" t="s">
        <v>568</v>
      </c>
      <c r="P839" s="1">
        <v>120</v>
      </c>
      <c r="Q839" t="s">
        <v>600</v>
      </c>
      <c r="S839" s="1" t="s">
        <v>570</v>
      </c>
      <c r="T839" s="1" t="s">
        <v>88</v>
      </c>
      <c r="U839" s="1" t="s">
        <v>571</v>
      </c>
      <c r="V839" s="1" t="s">
        <v>572</v>
      </c>
      <c r="W839" s="1" t="s">
        <v>573</v>
      </c>
      <c r="Y839" s="1" t="s">
        <v>111</v>
      </c>
      <c r="Z839" s="1" t="s">
        <v>111</v>
      </c>
      <c r="AA839" s="1" t="s">
        <v>56</v>
      </c>
      <c r="AB839" s="1" t="s">
        <v>574</v>
      </c>
      <c r="AC839">
        <v>880.63636363636397</v>
      </c>
      <c r="AD839">
        <v>884.5</v>
      </c>
      <c r="AE839">
        <v>23.2861846662312</v>
      </c>
      <c r="AF839">
        <v>154.46307467363201</v>
      </c>
      <c r="AG839">
        <v>44</v>
      </c>
      <c r="AH839">
        <v>0.17539938282336701</v>
      </c>
      <c r="AI839" s="2"/>
      <c r="AJ839" s="2"/>
      <c r="AK839">
        <v>490</v>
      </c>
      <c r="AL839">
        <v>1190</v>
      </c>
      <c r="AM839" s="1" t="s">
        <v>575</v>
      </c>
      <c r="AN839" s="6" t="s">
        <v>576</v>
      </c>
    </row>
    <row r="840" spans="2:40" ht="75" x14ac:dyDescent="0.25">
      <c r="B840" s="8" t="s">
        <v>562</v>
      </c>
      <c r="C840" s="1" t="s">
        <v>104</v>
      </c>
      <c r="D840" s="1" t="s">
        <v>563</v>
      </c>
      <c r="E840" s="1" t="s">
        <v>564</v>
      </c>
      <c r="F840" s="5" t="s">
        <v>565</v>
      </c>
      <c r="G840">
        <v>2009</v>
      </c>
      <c r="I840">
        <v>2009</v>
      </c>
      <c r="J840" s="1" t="s">
        <v>566</v>
      </c>
      <c r="M840" s="1" t="s">
        <v>567</v>
      </c>
      <c r="N840" t="s">
        <v>94</v>
      </c>
      <c r="O840" s="1" t="s">
        <v>568</v>
      </c>
      <c r="P840" s="1">
        <v>120</v>
      </c>
      <c r="Q840" t="s">
        <v>600</v>
      </c>
      <c r="S840" s="1" t="s">
        <v>570</v>
      </c>
      <c r="T840" s="1" t="s">
        <v>88</v>
      </c>
      <c r="U840" s="1" t="s">
        <v>571</v>
      </c>
      <c r="V840" s="1" t="s">
        <v>572</v>
      </c>
      <c r="W840" s="1" t="s">
        <v>573</v>
      </c>
      <c r="Y840" s="1" t="s">
        <v>111</v>
      </c>
      <c r="Z840" s="1" t="s">
        <v>111</v>
      </c>
      <c r="AA840" s="1" t="s">
        <v>56</v>
      </c>
      <c r="AB840" s="1" t="s">
        <v>574</v>
      </c>
      <c r="AC840">
        <v>685.09803921568596</v>
      </c>
      <c r="AD840">
        <v>699</v>
      </c>
      <c r="AE840">
        <v>34.166710720988803</v>
      </c>
      <c r="AF840">
        <v>243.999119252669</v>
      </c>
      <c r="AG840">
        <v>51</v>
      </c>
      <c r="AH840">
        <v>0.35615212026005</v>
      </c>
      <c r="AI840" s="2"/>
      <c r="AJ840" s="2"/>
      <c r="AK840">
        <v>247</v>
      </c>
      <c r="AL840">
        <v>1172</v>
      </c>
      <c r="AM840" s="1" t="s">
        <v>575</v>
      </c>
      <c r="AN840" s="6" t="s">
        <v>576</v>
      </c>
    </row>
    <row r="841" spans="2:40" ht="75" x14ac:dyDescent="0.25">
      <c r="B841" s="8" t="s">
        <v>562</v>
      </c>
      <c r="C841" s="1" t="s">
        <v>104</v>
      </c>
      <c r="D841" s="1" t="s">
        <v>563</v>
      </c>
      <c r="E841" s="1" t="s">
        <v>564</v>
      </c>
      <c r="F841" s="5" t="s">
        <v>565</v>
      </c>
      <c r="G841">
        <v>2009</v>
      </c>
      <c r="I841">
        <v>2009</v>
      </c>
      <c r="J841" s="1" t="s">
        <v>566</v>
      </c>
      <c r="M841" s="1" t="s">
        <v>567</v>
      </c>
      <c r="N841" t="s">
        <v>51</v>
      </c>
      <c r="O841" s="1" t="s">
        <v>578</v>
      </c>
      <c r="P841" s="1">
        <v>270</v>
      </c>
      <c r="Q841" t="s">
        <v>601</v>
      </c>
      <c r="S841" s="1" t="s">
        <v>570</v>
      </c>
      <c r="T841" s="1" t="s">
        <v>88</v>
      </c>
      <c r="U841" s="1" t="s">
        <v>571</v>
      </c>
      <c r="V841" s="1" t="s">
        <v>572</v>
      </c>
      <c r="W841" s="1" t="s">
        <v>573</v>
      </c>
      <c r="Y841" s="1" t="s">
        <v>111</v>
      </c>
      <c r="Z841" s="1" t="s">
        <v>111</v>
      </c>
      <c r="AA841" s="1" t="s">
        <v>56</v>
      </c>
      <c r="AB841" s="1" t="s">
        <v>574</v>
      </c>
      <c r="AC841">
        <v>1107.6818181818201</v>
      </c>
      <c r="AD841">
        <v>1137</v>
      </c>
      <c r="AE841">
        <v>28.7719724424967</v>
      </c>
      <c r="AF841">
        <v>190.85167414041399</v>
      </c>
      <c r="AG841">
        <v>44</v>
      </c>
      <c r="AH841">
        <v>0.17229828187816901</v>
      </c>
      <c r="AI841" s="2"/>
      <c r="AJ841" s="2"/>
      <c r="AK841">
        <v>300</v>
      </c>
      <c r="AL841">
        <v>1321</v>
      </c>
      <c r="AM841" s="1" t="s">
        <v>575</v>
      </c>
      <c r="AN841" s="6" t="s">
        <v>576</v>
      </c>
    </row>
    <row r="842" spans="2:40" ht="75" x14ac:dyDescent="0.25">
      <c r="B842" s="8" t="s">
        <v>562</v>
      </c>
      <c r="C842" s="1" t="s">
        <v>104</v>
      </c>
      <c r="D842" s="1" t="s">
        <v>563</v>
      </c>
      <c r="E842" s="1" t="s">
        <v>564</v>
      </c>
      <c r="F842" s="5" t="s">
        <v>565</v>
      </c>
      <c r="G842">
        <v>2009</v>
      </c>
      <c r="I842">
        <v>2009</v>
      </c>
      <c r="J842" s="1" t="s">
        <v>566</v>
      </c>
      <c r="M842" s="1" t="s">
        <v>567</v>
      </c>
      <c r="N842" t="s">
        <v>94</v>
      </c>
      <c r="O842" s="1" t="s">
        <v>578</v>
      </c>
      <c r="P842" s="1">
        <v>270</v>
      </c>
      <c r="Q842" t="s">
        <v>601</v>
      </c>
      <c r="S842" s="1" t="s">
        <v>570</v>
      </c>
      <c r="T842" s="1" t="s">
        <v>88</v>
      </c>
      <c r="U842" s="1" t="s">
        <v>571</v>
      </c>
      <c r="V842" s="1" t="s">
        <v>572</v>
      </c>
      <c r="W842" s="1" t="s">
        <v>573</v>
      </c>
      <c r="Y842" s="1" t="s">
        <v>111</v>
      </c>
      <c r="Z842" s="1" t="s">
        <v>111</v>
      </c>
      <c r="AA842" s="1" t="s">
        <v>56</v>
      </c>
      <c r="AB842" s="1" t="s">
        <v>574</v>
      </c>
      <c r="AC842">
        <v>816.40540540540496</v>
      </c>
      <c r="AD842">
        <v>893</v>
      </c>
      <c r="AE842">
        <v>43.302335750749698</v>
      </c>
      <c r="AF842">
        <v>263.39782537905398</v>
      </c>
      <c r="AG842">
        <v>37</v>
      </c>
      <c r="AH842">
        <v>0.322631162943191</v>
      </c>
      <c r="AI842" s="2"/>
      <c r="AJ842" s="2"/>
      <c r="AK842">
        <v>297</v>
      </c>
      <c r="AL842">
        <v>1126</v>
      </c>
      <c r="AM842" s="1" t="s">
        <v>575</v>
      </c>
      <c r="AN842" s="6" t="s">
        <v>576</v>
      </c>
    </row>
    <row r="843" spans="2:40" ht="75" x14ac:dyDescent="0.25">
      <c r="B843" s="8" t="s">
        <v>562</v>
      </c>
      <c r="C843" s="1" t="s">
        <v>104</v>
      </c>
      <c r="D843" s="1" t="s">
        <v>563</v>
      </c>
      <c r="E843" s="1" t="s">
        <v>564</v>
      </c>
      <c r="F843" s="5" t="s">
        <v>565</v>
      </c>
      <c r="G843">
        <v>2009</v>
      </c>
      <c r="I843">
        <v>2009</v>
      </c>
      <c r="J843" s="1" t="s">
        <v>566</v>
      </c>
      <c r="M843" s="1" t="s">
        <v>567</v>
      </c>
      <c r="N843" t="s">
        <v>51</v>
      </c>
      <c r="O843" s="1" t="s">
        <v>578</v>
      </c>
      <c r="P843" s="1">
        <v>270</v>
      </c>
      <c r="Q843" t="s">
        <v>602</v>
      </c>
      <c r="S843" s="1" t="s">
        <v>570</v>
      </c>
      <c r="T843" s="1" t="s">
        <v>88</v>
      </c>
      <c r="U843" s="1" t="s">
        <v>571</v>
      </c>
      <c r="V843" s="1" t="s">
        <v>572</v>
      </c>
      <c r="W843" s="1" t="s">
        <v>573</v>
      </c>
      <c r="Y843" s="1" t="s">
        <v>111</v>
      </c>
      <c r="Z843" s="1" t="s">
        <v>111</v>
      </c>
      <c r="AA843" s="1" t="s">
        <v>56</v>
      </c>
      <c r="AB843" s="1" t="s">
        <v>574</v>
      </c>
      <c r="AC843">
        <v>956.40909090909099</v>
      </c>
      <c r="AD843">
        <v>950</v>
      </c>
      <c r="AE843">
        <v>33.550919273911802</v>
      </c>
      <c r="AF843">
        <v>222.55162120613701</v>
      </c>
      <c r="AG843">
        <v>44</v>
      </c>
      <c r="AH843">
        <v>0.232695008152417</v>
      </c>
      <c r="AI843" s="2"/>
      <c r="AJ843" s="2"/>
      <c r="AK843">
        <v>84</v>
      </c>
      <c r="AL843">
        <v>1287</v>
      </c>
      <c r="AM843" s="1" t="s">
        <v>575</v>
      </c>
      <c r="AN843" s="6" t="s">
        <v>576</v>
      </c>
    </row>
    <row r="844" spans="2:40" ht="75" x14ac:dyDescent="0.25">
      <c r="B844" s="8" t="s">
        <v>562</v>
      </c>
      <c r="C844" s="1" t="s">
        <v>104</v>
      </c>
      <c r="D844" s="1" t="s">
        <v>563</v>
      </c>
      <c r="E844" s="1" t="s">
        <v>564</v>
      </c>
      <c r="F844" s="5" t="s">
        <v>565</v>
      </c>
      <c r="G844">
        <v>2009</v>
      </c>
      <c r="I844">
        <v>2009</v>
      </c>
      <c r="J844" s="1" t="s">
        <v>566</v>
      </c>
      <c r="M844" s="1" t="s">
        <v>567</v>
      </c>
      <c r="N844" t="s">
        <v>94</v>
      </c>
      <c r="O844" s="1" t="s">
        <v>578</v>
      </c>
      <c r="P844" s="1">
        <v>270</v>
      </c>
      <c r="Q844" t="s">
        <v>602</v>
      </c>
      <c r="S844" s="1" t="s">
        <v>570</v>
      </c>
      <c r="T844" s="1" t="s">
        <v>88</v>
      </c>
      <c r="U844" s="1" t="s">
        <v>571</v>
      </c>
      <c r="V844" s="1" t="s">
        <v>572</v>
      </c>
      <c r="W844" s="1" t="s">
        <v>573</v>
      </c>
      <c r="Y844" s="1" t="s">
        <v>111</v>
      </c>
      <c r="Z844" s="1" t="s">
        <v>111</v>
      </c>
      <c r="AA844" s="1" t="s">
        <v>56</v>
      </c>
      <c r="AB844" s="1" t="s">
        <v>574</v>
      </c>
      <c r="AC844">
        <v>696.47916666666697</v>
      </c>
      <c r="AD844">
        <v>665</v>
      </c>
      <c r="AE844">
        <v>39.712050772794001</v>
      </c>
      <c r="AF844">
        <v>275.13315844493599</v>
      </c>
      <c r="AG844">
        <v>48</v>
      </c>
      <c r="AH844">
        <v>0.39503429766853998</v>
      </c>
      <c r="AI844" s="2"/>
      <c r="AJ844" s="2"/>
      <c r="AK844">
        <v>179</v>
      </c>
      <c r="AL844">
        <v>1261</v>
      </c>
      <c r="AM844" s="1" t="s">
        <v>575</v>
      </c>
      <c r="AN844" s="6" t="s">
        <v>576</v>
      </c>
    </row>
    <row r="845" spans="2:40" ht="75" x14ac:dyDescent="0.25">
      <c r="B845" s="8" t="s">
        <v>562</v>
      </c>
      <c r="C845" s="1" t="s">
        <v>104</v>
      </c>
      <c r="D845" s="1" t="s">
        <v>563</v>
      </c>
      <c r="E845" s="1" t="s">
        <v>564</v>
      </c>
      <c r="F845" s="5" t="s">
        <v>565</v>
      </c>
      <c r="G845">
        <v>2009</v>
      </c>
      <c r="I845">
        <v>2009</v>
      </c>
      <c r="J845" s="1" t="s">
        <v>566</v>
      </c>
      <c r="M845" s="1" t="s">
        <v>567</v>
      </c>
      <c r="N845" t="s">
        <v>51</v>
      </c>
      <c r="O845" s="1" t="s">
        <v>578</v>
      </c>
      <c r="P845" s="1">
        <v>270</v>
      </c>
      <c r="Q845" t="s">
        <v>603</v>
      </c>
      <c r="S845" s="1" t="s">
        <v>570</v>
      </c>
      <c r="T845" s="1" t="s">
        <v>88</v>
      </c>
      <c r="U845" s="1" t="s">
        <v>571</v>
      </c>
      <c r="V845" s="1" t="s">
        <v>572</v>
      </c>
      <c r="W845" s="1" t="s">
        <v>573</v>
      </c>
      <c r="Y845" s="1" t="s">
        <v>111</v>
      </c>
      <c r="Z845" s="1" t="s">
        <v>111</v>
      </c>
      <c r="AA845" s="1" t="s">
        <v>56</v>
      </c>
      <c r="AB845" s="1" t="s">
        <v>574</v>
      </c>
      <c r="AC845">
        <v>1086.8636363636399</v>
      </c>
      <c r="AD845">
        <v>1095</v>
      </c>
      <c r="AE845">
        <v>25.566821434328801</v>
      </c>
      <c r="AF845">
        <v>169.59110755936899</v>
      </c>
      <c r="AG845">
        <v>44</v>
      </c>
      <c r="AH845">
        <v>0.15603715303860699</v>
      </c>
      <c r="AI845" s="2"/>
      <c r="AJ845" s="2"/>
      <c r="AK845">
        <v>597</v>
      </c>
      <c r="AL845">
        <v>1379</v>
      </c>
      <c r="AM845" s="1" t="s">
        <v>575</v>
      </c>
      <c r="AN845" s="6" t="s">
        <v>576</v>
      </c>
    </row>
    <row r="846" spans="2:40" ht="75" x14ac:dyDescent="0.25">
      <c r="B846" s="8" t="s">
        <v>562</v>
      </c>
      <c r="C846" s="1" t="s">
        <v>104</v>
      </c>
      <c r="D846" s="1" t="s">
        <v>563</v>
      </c>
      <c r="E846" s="1" t="s">
        <v>564</v>
      </c>
      <c r="F846" s="5" t="s">
        <v>565</v>
      </c>
      <c r="G846">
        <v>2009</v>
      </c>
      <c r="I846">
        <v>2009</v>
      </c>
      <c r="J846" s="1" t="s">
        <v>566</v>
      </c>
      <c r="M846" s="1" t="s">
        <v>567</v>
      </c>
      <c r="N846" t="s">
        <v>94</v>
      </c>
      <c r="O846" s="1" t="s">
        <v>578</v>
      </c>
      <c r="P846" s="1">
        <v>270</v>
      </c>
      <c r="Q846" t="s">
        <v>603</v>
      </c>
      <c r="S846" s="1" t="s">
        <v>570</v>
      </c>
      <c r="T846" s="1" t="s">
        <v>88</v>
      </c>
      <c r="U846" s="1" t="s">
        <v>571</v>
      </c>
      <c r="V846" s="1" t="s">
        <v>572</v>
      </c>
      <c r="W846" s="1" t="s">
        <v>573</v>
      </c>
      <c r="Y846" s="1" t="s">
        <v>111</v>
      </c>
      <c r="Z846" s="1" t="s">
        <v>111</v>
      </c>
      <c r="AA846" s="1" t="s">
        <v>56</v>
      </c>
      <c r="AB846" s="1" t="s">
        <v>574</v>
      </c>
      <c r="AC846">
        <v>811.125</v>
      </c>
      <c r="AD846">
        <v>853.5</v>
      </c>
      <c r="AE846">
        <v>40.760105401923198</v>
      </c>
      <c r="AF846">
        <v>282.39429391197399</v>
      </c>
      <c r="AG846">
        <v>48</v>
      </c>
      <c r="AH846">
        <v>0.34815138716224298</v>
      </c>
      <c r="AI846" s="2"/>
      <c r="AJ846" s="2"/>
      <c r="AK846">
        <v>234</v>
      </c>
      <c r="AL846">
        <v>1298</v>
      </c>
      <c r="AM846" s="1" t="s">
        <v>575</v>
      </c>
      <c r="AN846" s="6" t="s">
        <v>576</v>
      </c>
    </row>
    <row r="847" spans="2:40" ht="75" x14ac:dyDescent="0.25">
      <c r="B847" s="8" t="s">
        <v>562</v>
      </c>
      <c r="C847" s="1" t="s">
        <v>581</v>
      </c>
      <c r="D847" s="1" t="s">
        <v>563</v>
      </c>
      <c r="E847" s="1" t="s">
        <v>564</v>
      </c>
      <c r="F847" s="5" t="s">
        <v>565</v>
      </c>
      <c r="G847">
        <v>2010</v>
      </c>
      <c r="I847">
        <v>2010</v>
      </c>
      <c r="J847" s="1" t="s">
        <v>566</v>
      </c>
      <c r="M847" s="1" t="s">
        <v>567</v>
      </c>
      <c r="N847" t="s">
        <v>51</v>
      </c>
      <c r="O847" s="1" t="s">
        <v>432</v>
      </c>
      <c r="P847" s="1">
        <v>180</v>
      </c>
      <c r="Q847" t="s">
        <v>53</v>
      </c>
      <c r="S847" s="1" t="s">
        <v>570</v>
      </c>
      <c r="T847" s="1" t="s">
        <v>88</v>
      </c>
      <c r="U847" s="1" t="s">
        <v>571</v>
      </c>
      <c r="V847" s="1" t="s">
        <v>572</v>
      </c>
      <c r="W847" s="1" t="s">
        <v>573</v>
      </c>
      <c r="Y847" s="1" t="s">
        <v>111</v>
      </c>
      <c r="Z847" s="1" t="s">
        <v>111</v>
      </c>
      <c r="AA847" s="1" t="s">
        <v>56</v>
      </c>
      <c r="AB847" s="1" t="s">
        <v>574</v>
      </c>
      <c r="AC847">
        <v>906.26136363636397</v>
      </c>
      <c r="AD847">
        <v>930.5</v>
      </c>
      <c r="AE847">
        <v>22.060152722015498</v>
      </c>
      <c r="AF847">
        <v>206.94257598290599</v>
      </c>
      <c r="AG847">
        <v>88</v>
      </c>
      <c r="AH847">
        <v>0.22834756537843701</v>
      </c>
      <c r="AI847" s="2"/>
      <c r="AJ847" s="2"/>
      <c r="AK847">
        <v>194</v>
      </c>
      <c r="AL847">
        <v>1255</v>
      </c>
      <c r="AM847" s="1" t="s">
        <v>575</v>
      </c>
      <c r="AN847" s="6" t="s">
        <v>576</v>
      </c>
    </row>
    <row r="848" spans="2:40" ht="75" x14ac:dyDescent="0.25">
      <c r="B848" s="8" t="s">
        <v>562</v>
      </c>
      <c r="C848" s="1" t="s">
        <v>581</v>
      </c>
      <c r="D848" s="1" t="s">
        <v>563</v>
      </c>
      <c r="E848" s="1" t="s">
        <v>564</v>
      </c>
      <c r="F848" s="5" t="s">
        <v>565</v>
      </c>
      <c r="G848">
        <v>2010</v>
      </c>
      <c r="I848">
        <v>2010</v>
      </c>
      <c r="J848" s="1" t="s">
        <v>566</v>
      </c>
      <c r="M848" s="1" t="s">
        <v>567</v>
      </c>
      <c r="N848" t="s">
        <v>94</v>
      </c>
      <c r="O848" s="1" t="s">
        <v>432</v>
      </c>
      <c r="P848" s="1">
        <v>180</v>
      </c>
      <c r="Q848" t="s">
        <v>53</v>
      </c>
      <c r="S848" s="1" t="s">
        <v>570</v>
      </c>
      <c r="T848" s="1" t="s">
        <v>88</v>
      </c>
      <c r="U848" s="1" t="s">
        <v>571</v>
      </c>
      <c r="V848" s="1" t="s">
        <v>572</v>
      </c>
      <c r="W848" s="1" t="s">
        <v>573</v>
      </c>
      <c r="Y848" s="1" t="s">
        <v>111</v>
      </c>
      <c r="Z848" s="1" t="s">
        <v>111</v>
      </c>
      <c r="AA848" s="1" t="s">
        <v>56</v>
      </c>
      <c r="AB848" s="1" t="s">
        <v>574</v>
      </c>
      <c r="AC848">
        <v>904.51136363636397</v>
      </c>
      <c r="AD848">
        <v>926</v>
      </c>
      <c r="AE848">
        <v>20.9874196925105</v>
      </c>
      <c r="AF848">
        <v>196.87944816756001</v>
      </c>
      <c r="AG848">
        <v>88</v>
      </c>
      <c r="AH848">
        <v>0.217663874753386</v>
      </c>
      <c r="AI848" s="2"/>
      <c r="AJ848" s="2"/>
      <c r="AK848">
        <v>326</v>
      </c>
      <c r="AL848">
        <v>1294</v>
      </c>
      <c r="AM848" s="1" t="s">
        <v>575</v>
      </c>
      <c r="AN848" s="6" t="s">
        <v>576</v>
      </c>
    </row>
    <row r="849" spans="2:40" ht="75" x14ac:dyDescent="0.25">
      <c r="B849" s="8" t="s">
        <v>562</v>
      </c>
      <c r="C849" s="1" t="s">
        <v>581</v>
      </c>
      <c r="D849" s="1" t="s">
        <v>563</v>
      </c>
      <c r="E849" s="1" t="s">
        <v>564</v>
      </c>
      <c r="F849" s="5" t="s">
        <v>565</v>
      </c>
      <c r="G849">
        <v>2010</v>
      </c>
      <c r="I849">
        <v>2010</v>
      </c>
      <c r="J849" s="1" t="s">
        <v>566</v>
      </c>
      <c r="M849" s="1" t="s">
        <v>567</v>
      </c>
      <c r="N849" t="s">
        <v>51</v>
      </c>
      <c r="O849" s="1" t="s">
        <v>578</v>
      </c>
      <c r="P849" s="1">
        <v>270</v>
      </c>
      <c r="Q849" t="s">
        <v>604</v>
      </c>
      <c r="S849" s="1" t="s">
        <v>570</v>
      </c>
      <c r="T849" s="1" t="s">
        <v>88</v>
      </c>
      <c r="U849" s="1" t="s">
        <v>571</v>
      </c>
      <c r="V849" s="1" t="s">
        <v>572</v>
      </c>
      <c r="W849" s="1" t="s">
        <v>573</v>
      </c>
      <c r="Y849" s="1" t="s">
        <v>111</v>
      </c>
      <c r="Z849" s="1" t="s">
        <v>111</v>
      </c>
      <c r="AA849" s="1" t="s">
        <v>56</v>
      </c>
      <c r="AB849" s="1" t="s">
        <v>574</v>
      </c>
      <c r="AC849">
        <v>927.27906976744202</v>
      </c>
      <c r="AD849">
        <v>947</v>
      </c>
      <c r="AE849">
        <v>23.804117699885101</v>
      </c>
      <c r="AF849">
        <v>156.09403844224599</v>
      </c>
      <c r="AG849">
        <v>43</v>
      </c>
      <c r="AH849">
        <v>0.16833555671799399</v>
      </c>
      <c r="AI849" s="2"/>
      <c r="AJ849" s="2"/>
      <c r="AK849">
        <v>530</v>
      </c>
      <c r="AL849">
        <v>1219</v>
      </c>
      <c r="AM849" s="1" t="s">
        <v>575</v>
      </c>
      <c r="AN849" s="6" t="s">
        <v>576</v>
      </c>
    </row>
    <row r="850" spans="2:40" ht="75" x14ac:dyDescent="0.25">
      <c r="B850" s="8" t="s">
        <v>562</v>
      </c>
      <c r="C850" s="1" t="s">
        <v>581</v>
      </c>
      <c r="D850" s="1" t="s">
        <v>563</v>
      </c>
      <c r="E850" s="1" t="s">
        <v>564</v>
      </c>
      <c r="F850" s="5" t="s">
        <v>565</v>
      </c>
      <c r="G850">
        <v>2010</v>
      </c>
      <c r="I850">
        <v>2010</v>
      </c>
      <c r="J850" s="1" t="s">
        <v>566</v>
      </c>
      <c r="M850" s="1" t="s">
        <v>567</v>
      </c>
      <c r="N850" t="s">
        <v>94</v>
      </c>
      <c r="O850" s="1" t="s">
        <v>578</v>
      </c>
      <c r="P850" s="1">
        <v>270</v>
      </c>
      <c r="Q850" t="s">
        <v>604</v>
      </c>
      <c r="S850" s="1" t="s">
        <v>570</v>
      </c>
      <c r="T850" s="1" t="s">
        <v>88</v>
      </c>
      <c r="U850" s="1" t="s">
        <v>571</v>
      </c>
      <c r="V850" s="1" t="s">
        <v>572</v>
      </c>
      <c r="W850" s="1" t="s">
        <v>573</v>
      </c>
      <c r="Y850" s="1" t="s">
        <v>111</v>
      </c>
      <c r="Z850" s="1" t="s">
        <v>111</v>
      </c>
      <c r="AA850" s="1" t="s">
        <v>56</v>
      </c>
      <c r="AB850" s="1" t="s">
        <v>574</v>
      </c>
      <c r="AC850">
        <v>770.56818181818198</v>
      </c>
      <c r="AD850">
        <v>753.5</v>
      </c>
      <c r="AE850">
        <v>34.035291311813303</v>
      </c>
      <c r="AF850">
        <v>225.76458182345499</v>
      </c>
      <c r="AG850">
        <v>44</v>
      </c>
      <c r="AH850">
        <v>0.29298456275570101</v>
      </c>
      <c r="AI850" s="2"/>
      <c r="AJ850" s="2"/>
      <c r="AK850">
        <v>344</v>
      </c>
      <c r="AL850">
        <v>1159</v>
      </c>
      <c r="AM850" s="1" t="s">
        <v>575</v>
      </c>
      <c r="AN850" s="6" t="s">
        <v>576</v>
      </c>
    </row>
    <row r="851" spans="2:40" ht="75" x14ac:dyDescent="0.25">
      <c r="B851" s="8" t="s">
        <v>562</v>
      </c>
      <c r="C851" s="1" t="s">
        <v>581</v>
      </c>
      <c r="D851" s="1" t="s">
        <v>563</v>
      </c>
      <c r="E851" s="1" t="s">
        <v>564</v>
      </c>
      <c r="F851" s="5" t="s">
        <v>565</v>
      </c>
      <c r="G851">
        <v>2010</v>
      </c>
      <c r="I851">
        <v>2010</v>
      </c>
      <c r="J851" s="1" t="s">
        <v>566</v>
      </c>
      <c r="M851" s="1" t="s">
        <v>567</v>
      </c>
      <c r="N851" t="s">
        <v>51</v>
      </c>
      <c r="O851" s="1" t="s">
        <v>578</v>
      </c>
      <c r="P851" s="1">
        <v>270</v>
      </c>
      <c r="Q851" t="s">
        <v>605</v>
      </c>
      <c r="S851" s="1" t="s">
        <v>570</v>
      </c>
      <c r="T851" s="1" t="s">
        <v>88</v>
      </c>
      <c r="U851" s="1" t="s">
        <v>571</v>
      </c>
      <c r="V851" s="1" t="s">
        <v>572</v>
      </c>
      <c r="W851" s="1" t="s">
        <v>573</v>
      </c>
      <c r="Y851" s="1" t="s">
        <v>111</v>
      </c>
      <c r="Z851" s="1" t="s">
        <v>111</v>
      </c>
      <c r="AA851" s="1" t="s">
        <v>56</v>
      </c>
      <c r="AB851" s="1" t="s">
        <v>574</v>
      </c>
      <c r="AC851">
        <v>886.92682926829298</v>
      </c>
      <c r="AD851">
        <v>873</v>
      </c>
      <c r="AE851">
        <v>22.773631260412699</v>
      </c>
      <c r="AF851">
        <v>145.82239029790699</v>
      </c>
      <c r="AG851">
        <v>41</v>
      </c>
      <c r="AH851">
        <v>0.16441310092988101</v>
      </c>
      <c r="AI851" s="2"/>
      <c r="AJ851" s="2"/>
      <c r="AK851">
        <v>598</v>
      </c>
      <c r="AL851">
        <v>1139</v>
      </c>
      <c r="AM851" s="1" t="s">
        <v>575</v>
      </c>
      <c r="AN851" s="6" t="s">
        <v>576</v>
      </c>
    </row>
    <row r="852" spans="2:40" ht="75" x14ac:dyDescent="0.25">
      <c r="B852" s="8" t="s">
        <v>562</v>
      </c>
      <c r="C852" s="1" t="s">
        <v>581</v>
      </c>
      <c r="D852" s="1" t="s">
        <v>563</v>
      </c>
      <c r="E852" s="1" t="s">
        <v>564</v>
      </c>
      <c r="F852" s="5" t="s">
        <v>565</v>
      </c>
      <c r="G852">
        <v>2010</v>
      </c>
      <c r="I852">
        <v>2010</v>
      </c>
      <c r="J852" s="1" t="s">
        <v>566</v>
      </c>
      <c r="M852" s="1" t="s">
        <v>567</v>
      </c>
      <c r="N852" t="s">
        <v>94</v>
      </c>
      <c r="O852" s="1" t="s">
        <v>578</v>
      </c>
      <c r="P852" s="1">
        <v>270</v>
      </c>
      <c r="Q852" t="s">
        <v>605</v>
      </c>
      <c r="S852" s="1" t="s">
        <v>570</v>
      </c>
      <c r="T852" s="1" t="s">
        <v>88</v>
      </c>
      <c r="U852" s="1" t="s">
        <v>571</v>
      </c>
      <c r="V852" s="1" t="s">
        <v>572</v>
      </c>
      <c r="W852" s="1" t="s">
        <v>573</v>
      </c>
      <c r="Y852" s="1" t="s">
        <v>111</v>
      </c>
      <c r="Z852" s="1" t="s">
        <v>111</v>
      </c>
      <c r="AA852" s="1" t="s">
        <v>56</v>
      </c>
      <c r="AB852" s="1" t="s">
        <v>574</v>
      </c>
      <c r="AC852">
        <v>888.81395348837202</v>
      </c>
      <c r="AD852">
        <v>951</v>
      </c>
      <c r="AE852">
        <v>29.381012842141299</v>
      </c>
      <c r="AF852">
        <v>192.66418549406899</v>
      </c>
      <c r="AG852">
        <v>43</v>
      </c>
      <c r="AH852">
        <v>0.21676548251510899</v>
      </c>
      <c r="AI852" s="2"/>
      <c r="AJ852" s="2"/>
      <c r="AK852">
        <v>427</v>
      </c>
      <c r="AL852">
        <v>1215</v>
      </c>
      <c r="AM852" s="1" t="s">
        <v>575</v>
      </c>
      <c r="AN852" s="6" t="s">
        <v>576</v>
      </c>
    </row>
    <row r="853" spans="2:40" ht="75" x14ac:dyDescent="0.25">
      <c r="B853" s="8" t="s">
        <v>562</v>
      </c>
      <c r="C853" s="1" t="s">
        <v>581</v>
      </c>
      <c r="D853" s="1" t="s">
        <v>563</v>
      </c>
      <c r="E853" s="1" t="s">
        <v>564</v>
      </c>
      <c r="F853" s="5" t="s">
        <v>565</v>
      </c>
      <c r="G853">
        <v>2010</v>
      </c>
      <c r="I853">
        <v>2010</v>
      </c>
      <c r="J853" s="1" t="s">
        <v>566</v>
      </c>
      <c r="M853" s="1" t="s">
        <v>567</v>
      </c>
      <c r="N853" t="s">
        <v>51</v>
      </c>
      <c r="O853" s="1" t="s">
        <v>432</v>
      </c>
      <c r="P853" s="1">
        <v>180</v>
      </c>
      <c r="Q853" t="s">
        <v>606</v>
      </c>
      <c r="S853" s="1" t="s">
        <v>570</v>
      </c>
      <c r="T853" s="1" t="s">
        <v>88</v>
      </c>
      <c r="U853" s="1" t="s">
        <v>571</v>
      </c>
      <c r="V853" s="1" t="s">
        <v>572</v>
      </c>
      <c r="W853" s="1" t="s">
        <v>573</v>
      </c>
      <c r="Y853" s="1" t="s">
        <v>111</v>
      </c>
      <c r="Z853" s="1" t="s">
        <v>111</v>
      </c>
      <c r="AA853" s="1" t="s">
        <v>56</v>
      </c>
      <c r="AB853" s="1" t="s">
        <v>574</v>
      </c>
      <c r="AC853">
        <v>928.97560975609804</v>
      </c>
      <c r="AD853">
        <v>947</v>
      </c>
      <c r="AE853">
        <v>30.430859012684</v>
      </c>
      <c r="AF853">
        <v>194.85257091001901</v>
      </c>
      <c r="AG853">
        <v>41</v>
      </c>
      <c r="AH853">
        <v>0.20974993192897401</v>
      </c>
      <c r="AI853" s="2"/>
      <c r="AJ853" s="2"/>
      <c r="AK853">
        <v>349</v>
      </c>
      <c r="AL853">
        <v>1371</v>
      </c>
      <c r="AM853" s="1" t="s">
        <v>575</v>
      </c>
      <c r="AN853" s="6" t="s">
        <v>576</v>
      </c>
    </row>
    <row r="854" spans="2:40" ht="75" x14ac:dyDescent="0.25">
      <c r="B854" s="8" t="s">
        <v>562</v>
      </c>
      <c r="C854" s="1" t="s">
        <v>581</v>
      </c>
      <c r="D854" s="1" t="s">
        <v>563</v>
      </c>
      <c r="E854" s="1" t="s">
        <v>564</v>
      </c>
      <c r="F854" s="5" t="s">
        <v>565</v>
      </c>
      <c r="G854">
        <v>2010</v>
      </c>
      <c r="I854">
        <v>2010</v>
      </c>
      <c r="J854" s="1" t="s">
        <v>566</v>
      </c>
      <c r="M854" s="1" t="s">
        <v>567</v>
      </c>
      <c r="N854" t="s">
        <v>94</v>
      </c>
      <c r="O854" s="1" t="s">
        <v>432</v>
      </c>
      <c r="P854" s="1">
        <v>180</v>
      </c>
      <c r="Q854" t="s">
        <v>606</v>
      </c>
      <c r="S854" s="1" t="s">
        <v>570</v>
      </c>
      <c r="T854" s="1" t="s">
        <v>88</v>
      </c>
      <c r="U854" s="1" t="s">
        <v>571</v>
      </c>
      <c r="V854" s="1" t="s">
        <v>572</v>
      </c>
      <c r="W854" s="1" t="s">
        <v>573</v>
      </c>
      <c r="Y854" s="1" t="s">
        <v>111</v>
      </c>
      <c r="Z854" s="1" t="s">
        <v>111</v>
      </c>
      <c r="AA854" s="1" t="s">
        <v>56</v>
      </c>
      <c r="AB854" s="1" t="s">
        <v>574</v>
      </c>
      <c r="AC854">
        <v>887.97916666666697</v>
      </c>
      <c r="AD854">
        <v>864</v>
      </c>
      <c r="AE854">
        <v>31.752959453061699</v>
      </c>
      <c r="AF854">
        <v>219.99095625350901</v>
      </c>
      <c r="AG854">
        <v>48</v>
      </c>
      <c r="AH854">
        <v>0.24774337564621099</v>
      </c>
      <c r="AI854" s="2"/>
      <c r="AJ854" s="2"/>
      <c r="AK854">
        <v>422</v>
      </c>
      <c r="AL854">
        <v>1282</v>
      </c>
      <c r="AM854" s="1" t="s">
        <v>575</v>
      </c>
      <c r="AN854" s="6" t="s">
        <v>576</v>
      </c>
    </row>
    <row r="855" spans="2:40" ht="75" x14ac:dyDescent="0.25">
      <c r="B855" s="8" t="s">
        <v>562</v>
      </c>
      <c r="C855" s="1" t="s">
        <v>581</v>
      </c>
      <c r="D855" s="1" t="s">
        <v>563</v>
      </c>
      <c r="E855" s="1" t="s">
        <v>564</v>
      </c>
      <c r="F855" s="5" t="s">
        <v>565</v>
      </c>
      <c r="G855">
        <v>2010</v>
      </c>
      <c r="I855">
        <v>2010</v>
      </c>
      <c r="J855" s="1" t="s">
        <v>566</v>
      </c>
      <c r="M855" s="1" t="s">
        <v>567</v>
      </c>
      <c r="N855" t="s">
        <v>94</v>
      </c>
      <c r="O855" s="1" t="s">
        <v>432</v>
      </c>
      <c r="P855" s="1">
        <v>180</v>
      </c>
      <c r="Q855" t="s">
        <v>607</v>
      </c>
      <c r="S855" s="1" t="s">
        <v>570</v>
      </c>
      <c r="T855" s="1" t="s">
        <v>88</v>
      </c>
      <c r="U855" s="1" t="s">
        <v>571</v>
      </c>
      <c r="V855" s="1" t="s">
        <v>572</v>
      </c>
      <c r="W855" s="1" t="s">
        <v>573</v>
      </c>
      <c r="Y855" s="1" t="s">
        <v>111</v>
      </c>
      <c r="Z855" s="1" t="s">
        <v>111</v>
      </c>
      <c r="AA855" s="1" t="s">
        <v>56</v>
      </c>
      <c r="AB855" s="1" t="s">
        <v>574</v>
      </c>
      <c r="AC855">
        <v>940.15217391304304</v>
      </c>
      <c r="AD855">
        <v>991.5</v>
      </c>
      <c r="AE855">
        <v>29.953441607704899</v>
      </c>
      <c r="AF855">
        <v>203.15412511372901</v>
      </c>
      <c r="AG855">
        <v>46</v>
      </c>
      <c r="AH855">
        <v>0.21608642808129</v>
      </c>
      <c r="AI855" s="2"/>
      <c r="AJ855" s="2"/>
      <c r="AK855">
        <v>346</v>
      </c>
      <c r="AL855">
        <v>1316</v>
      </c>
      <c r="AM855" s="1" t="s">
        <v>575</v>
      </c>
      <c r="AN855" s="6" t="s">
        <v>576</v>
      </c>
    </row>
    <row r="856" spans="2:40" ht="75" x14ac:dyDescent="0.25">
      <c r="B856" s="8" t="s">
        <v>562</v>
      </c>
      <c r="C856" s="1" t="s">
        <v>581</v>
      </c>
      <c r="D856" s="1" t="s">
        <v>563</v>
      </c>
      <c r="E856" s="1" t="s">
        <v>564</v>
      </c>
      <c r="F856" s="5" t="s">
        <v>565</v>
      </c>
      <c r="G856">
        <v>2010</v>
      </c>
      <c r="I856">
        <v>2010</v>
      </c>
      <c r="J856" s="1" t="s">
        <v>566</v>
      </c>
      <c r="M856" s="1" t="s">
        <v>567</v>
      </c>
      <c r="N856" t="s">
        <v>94</v>
      </c>
      <c r="O856" s="1" t="s">
        <v>432</v>
      </c>
      <c r="P856" s="1">
        <v>180</v>
      </c>
      <c r="Q856" t="s">
        <v>608</v>
      </c>
      <c r="S856" s="1" t="s">
        <v>570</v>
      </c>
      <c r="T856" s="1" t="s">
        <v>88</v>
      </c>
      <c r="U856" s="1" t="s">
        <v>571</v>
      </c>
      <c r="V856" s="1" t="s">
        <v>572</v>
      </c>
      <c r="W856" s="1" t="s">
        <v>573</v>
      </c>
      <c r="Y856" s="1" t="s">
        <v>111</v>
      </c>
      <c r="Z856" s="1" t="s">
        <v>111</v>
      </c>
      <c r="AA856" s="1" t="s">
        <v>56</v>
      </c>
      <c r="AB856" s="1" t="s">
        <v>574</v>
      </c>
      <c r="AC856">
        <v>942.09090909090901</v>
      </c>
      <c r="AD856">
        <v>944.5</v>
      </c>
      <c r="AE856">
        <v>23.023584244896298</v>
      </c>
      <c r="AF856">
        <v>152.72118053891799</v>
      </c>
      <c r="AG856">
        <v>44</v>
      </c>
      <c r="AH856">
        <v>0.162108750933909</v>
      </c>
      <c r="AI856" s="2"/>
      <c r="AJ856" s="2"/>
      <c r="AK856">
        <v>614</v>
      </c>
      <c r="AL856">
        <v>1373</v>
      </c>
      <c r="AM856" s="1" t="s">
        <v>575</v>
      </c>
      <c r="AN856" s="6" t="s">
        <v>576</v>
      </c>
    </row>
    <row r="857" spans="2:40" ht="75" x14ac:dyDescent="0.25">
      <c r="B857" s="8" t="s">
        <v>562</v>
      </c>
      <c r="C857" s="1" t="s">
        <v>104</v>
      </c>
      <c r="D857" s="1" t="s">
        <v>563</v>
      </c>
      <c r="E857" s="1" t="s">
        <v>564</v>
      </c>
      <c r="F857" s="5" t="s">
        <v>565</v>
      </c>
      <c r="G857">
        <v>2010</v>
      </c>
      <c r="I857">
        <v>2010</v>
      </c>
      <c r="J857" s="1" t="s">
        <v>566</v>
      </c>
      <c r="M857" s="1" t="s">
        <v>567</v>
      </c>
      <c r="N857" t="s">
        <v>51</v>
      </c>
      <c r="O857" s="1" t="s">
        <v>432</v>
      </c>
      <c r="P857" s="1">
        <v>180</v>
      </c>
      <c r="Q857" t="s">
        <v>53</v>
      </c>
      <c r="S857" s="1" t="s">
        <v>570</v>
      </c>
      <c r="T857" s="1" t="s">
        <v>88</v>
      </c>
      <c r="U857" s="1" t="s">
        <v>571</v>
      </c>
      <c r="V857" s="1" t="s">
        <v>572</v>
      </c>
      <c r="W857" s="1" t="s">
        <v>573</v>
      </c>
      <c r="Y857" s="1" t="s">
        <v>111</v>
      </c>
      <c r="Z857" s="1" t="s">
        <v>111</v>
      </c>
      <c r="AA857" s="1" t="s">
        <v>56</v>
      </c>
      <c r="AB857" s="1" t="s">
        <v>574</v>
      </c>
      <c r="AC857">
        <v>887.63095238095195</v>
      </c>
      <c r="AD857">
        <v>905.5</v>
      </c>
      <c r="AE857">
        <v>18.969173438843502</v>
      </c>
      <c r="AF857">
        <v>173.85534630849301</v>
      </c>
      <c r="AG857">
        <v>84</v>
      </c>
      <c r="AH857">
        <v>0.19586444776643799</v>
      </c>
      <c r="AI857" s="2"/>
      <c r="AJ857" s="2"/>
      <c r="AK857">
        <v>434</v>
      </c>
      <c r="AL857">
        <v>1298</v>
      </c>
      <c r="AM857" s="1" t="s">
        <v>575</v>
      </c>
      <c r="AN857" s="6" t="s">
        <v>576</v>
      </c>
    </row>
    <row r="858" spans="2:40" ht="75" x14ac:dyDescent="0.25">
      <c r="B858" s="8" t="s">
        <v>562</v>
      </c>
      <c r="C858" s="1" t="s">
        <v>104</v>
      </c>
      <c r="D858" s="1" t="s">
        <v>563</v>
      </c>
      <c r="E858" s="1" t="s">
        <v>564</v>
      </c>
      <c r="F858" s="5" t="s">
        <v>565</v>
      </c>
      <c r="G858">
        <v>2010</v>
      </c>
      <c r="I858">
        <v>2010</v>
      </c>
      <c r="J858" s="1" t="s">
        <v>566</v>
      </c>
      <c r="M858" s="1" t="s">
        <v>567</v>
      </c>
      <c r="N858" t="s">
        <v>94</v>
      </c>
      <c r="O858" s="1" t="s">
        <v>432</v>
      </c>
      <c r="P858" s="1">
        <v>180</v>
      </c>
      <c r="Q858" t="s">
        <v>53</v>
      </c>
      <c r="S858" s="1" t="s">
        <v>570</v>
      </c>
      <c r="T858" s="1" t="s">
        <v>88</v>
      </c>
      <c r="U858" s="1" t="s">
        <v>571</v>
      </c>
      <c r="V858" s="1" t="s">
        <v>572</v>
      </c>
      <c r="W858" s="1" t="s">
        <v>573</v>
      </c>
      <c r="Y858" s="1" t="s">
        <v>111</v>
      </c>
      <c r="Z858" s="1" t="s">
        <v>111</v>
      </c>
      <c r="AA858" s="1" t="s">
        <v>56</v>
      </c>
      <c r="AB858" s="1" t="s">
        <v>574</v>
      </c>
      <c r="AC858">
        <v>703.05263157894694</v>
      </c>
      <c r="AD858">
        <v>721</v>
      </c>
      <c r="AE858">
        <v>24.547991565582901</v>
      </c>
      <c r="AF858">
        <v>239.26422536784199</v>
      </c>
      <c r="AG858">
        <v>95</v>
      </c>
      <c r="AH858">
        <v>0.34032192558683899</v>
      </c>
      <c r="AI858" s="2"/>
      <c r="AJ858" s="2"/>
      <c r="AK858">
        <v>224</v>
      </c>
      <c r="AL858">
        <v>1155</v>
      </c>
      <c r="AM858" s="1" t="s">
        <v>575</v>
      </c>
      <c r="AN858" s="6" t="s">
        <v>576</v>
      </c>
    </row>
    <row r="859" spans="2:40" ht="75" x14ac:dyDescent="0.25">
      <c r="B859" s="8" t="s">
        <v>562</v>
      </c>
      <c r="C859" s="1" t="s">
        <v>581</v>
      </c>
      <c r="D859" s="1" t="s">
        <v>563</v>
      </c>
      <c r="E859" s="1" t="s">
        <v>564</v>
      </c>
      <c r="F859" s="5" t="s">
        <v>565</v>
      </c>
      <c r="G859">
        <v>2011</v>
      </c>
      <c r="I859">
        <v>2011</v>
      </c>
      <c r="J859" s="1" t="s">
        <v>566</v>
      </c>
      <c r="M859" s="1" t="s">
        <v>567</v>
      </c>
      <c r="N859" t="s">
        <v>51</v>
      </c>
      <c r="O859" s="1" t="s">
        <v>432</v>
      </c>
      <c r="P859" s="1">
        <v>180</v>
      </c>
      <c r="Q859" t="s">
        <v>53</v>
      </c>
      <c r="S859" s="1" t="s">
        <v>570</v>
      </c>
      <c r="T859" s="1" t="s">
        <v>88</v>
      </c>
      <c r="U859" s="1" t="s">
        <v>571</v>
      </c>
      <c r="V859" s="1" t="s">
        <v>572</v>
      </c>
      <c r="W859" s="1" t="s">
        <v>573</v>
      </c>
      <c r="Y859" s="1" t="s">
        <v>111</v>
      </c>
      <c r="Z859" s="1" t="s">
        <v>111</v>
      </c>
      <c r="AA859" s="1" t="s">
        <v>56</v>
      </c>
      <c r="AB859" s="1" t="s">
        <v>574</v>
      </c>
      <c r="AC859">
        <v>874.63157894736798</v>
      </c>
      <c r="AD859">
        <v>872</v>
      </c>
      <c r="AE859">
        <v>17.254741482065</v>
      </c>
      <c r="AF859">
        <v>168.178416698532</v>
      </c>
      <c r="AG859">
        <v>95</v>
      </c>
      <c r="AH859">
        <v>0.192284866847521</v>
      </c>
      <c r="AI859" s="2"/>
      <c r="AJ859" s="2"/>
      <c r="AK859">
        <v>486</v>
      </c>
      <c r="AL859">
        <v>1456</v>
      </c>
      <c r="AM859" s="1" t="s">
        <v>575</v>
      </c>
      <c r="AN859" s="6" t="s">
        <v>576</v>
      </c>
    </row>
    <row r="860" spans="2:40" ht="75" x14ac:dyDescent="0.25">
      <c r="B860" s="8" t="s">
        <v>562</v>
      </c>
      <c r="C860" s="1" t="s">
        <v>581</v>
      </c>
      <c r="D860" s="1" t="s">
        <v>563</v>
      </c>
      <c r="E860" s="1" t="s">
        <v>564</v>
      </c>
      <c r="F860" s="5" t="s">
        <v>565</v>
      </c>
      <c r="G860">
        <v>2011</v>
      </c>
      <c r="I860">
        <v>2011</v>
      </c>
      <c r="J860" s="1" t="s">
        <v>566</v>
      </c>
      <c r="M860" s="1" t="s">
        <v>567</v>
      </c>
      <c r="N860" t="s">
        <v>94</v>
      </c>
      <c r="O860" s="1" t="s">
        <v>432</v>
      </c>
      <c r="P860" s="1">
        <v>180</v>
      </c>
      <c r="Q860" t="s">
        <v>53</v>
      </c>
      <c r="S860" s="1" t="s">
        <v>570</v>
      </c>
      <c r="T860" s="1" t="s">
        <v>88</v>
      </c>
      <c r="U860" s="1" t="s">
        <v>571</v>
      </c>
      <c r="V860" s="1" t="s">
        <v>572</v>
      </c>
      <c r="W860" s="1" t="s">
        <v>573</v>
      </c>
      <c r="Y860" s="1" t="s">
        <v>111</v>
      </c>
      <c r="Z860" s="1" t="s">
        <v>111</v>
      </c>
      <c r="AA860" s="1" t="s">
        <v>56</v>
      </c>
      <c r="AB860" s="1" t="s">
        <v>574</v>
      </c>
      <c r="AC860">
        <v>832.20212765957399</v>
      </c>
      <c r="AD860">
        <v>860.5</v>
      </c>
      <c r="AE860">
        <v>23.612048716900802</v>
      </c>
      <c r="AF860">
        <v>228.92730591450601</v>
      </c>
      <c r="AG860">
        <v>94</v>
      </c>
      <c r="AH860">
        <v>0.27508618195717</v>
      </c>
      <c r="AI860" s="2"/>
      <c r="AJ860" s="2"/>
      <c r="AK860">
        <v>183</v>
      </c>
      <c r="AL860">
        <v>1251</v>
      </c>
      <c r="AM860" s="1" t="s">
        <v>575</v>
      </c>
      <c r="AN860" s="6" t="s">
        <v>576</v>
      </c>
    </row>
    <row r="861" spans="2:40" ht="75" x14ac:dyDescent="0.25">
      <c r="B861" s="8" t="s">
        <v>562</v>
      </c>
      <c r="C861" s="1" t="s">
        <v>581</v>
      </c>
      <c r="D861" s="1" t="s">
        <v>563</v>
      </c>
      <c r="E861" s="1" t="s">
        <v>564</v>
      </c>
      <c r="F861" s="5" t="s">
        <v>565</v>
      </c>
      <c r="G861">
        <v>2011</v>
      </c>
      <c r="I861">
        <v>2011</v>
      </c>
      <c r="J861" s="1" t="s">
        <v>566</v>
      </c>
      <c r="M861" s="1" t="s">
        <v>567</v>
      </c>
      <c r="N861" t="s">
        <v>51</v>
      </c>
      <c r="O861" s="1" t="s">
        <v>493</v>
      </c>
      <c r="P861" s="1">
        <v>300</v>
      </c>
      <c r="Q861" t="s">
        <v>599</v>
      </c>
      <c r="S861" s="1" t="s">
        <v>570</v>
      </c>
      <c r="T861" s="1" t="s">
        <v>88</v>
      </c>
      <c r="U861" s="1" t="s">
        <v>571</v>
      </c>
      <c r="V861" s="1" t="s">
        <v>572</v>
      </c>
      <c r="W861" s="1" t="s">
        <v>573</v>
      </c>
      <c r="Y861" s="1" t="s">
        <v>111</v>
      </c>
      <c r="Z861" s="1" t="s">
        <v>111</v>
      </c>
      <c r="AA861" s="1" t="s">
        <v>56</v>
      </c>
      <c r="AB861" s="1" t="s">
        <v>574</v>
      </c>
      <c r="AC861">
        <v>851.09302325581405</v>
      </c>
      <c r="AD861">
        <v>835</v>
      </c>
      <c r="AE861">
        <v>28.034937346449802</v>
      </c>
      <c r="AF861">
        <v>183.83737818200299</v>
      </c>
      <c r="AG861">
        <v>43</v>
      </c>
      <c r="AH861">
        <v>0.216001510009731</v>
      </c>
      <c r="AI861" s="2"/>
      <c r="AJ861" s="2"/>
      <c r="AK861">
        <v>561</v>
      </c>
      <c r="AL861">
        <v>1252</v>
      </c>
      <c r="AM861" s="1" t="s">
        <v>575</v>
      </c>
      <c r="AN861" s="6" t="s">
        <v>576</v>
      </c>
    </row>
    <row r="862" spans="2:40" ht="75" x14ac:dyDescent="0.25">
      <c r="B862" s="8" t="s">
        <v>562</v>
      </c>
      <c r="C862" s="1" t="s">
        <v>581</v>
      </c>
      <c r="D862" s="1" t="s">
        <v>563</v>
      </c>
      <c r="E862" s="1" t="s">
        <v>564</v>
      </c>
      <c r="F862" s="5" t="s">
        <v>565</v>
      </c>
      <c r="G862">
        <v>2011</v>
      </c>
      <c r="I862">
        <v>2011</v>
      </c>
      <c r="J862" s="1" t="s">
        <v>566</v>
      </c>
      <c r="M862" s="1" t="s">
        <v>567</v>
      </c>
      <c r="N862" t="s">
        <v>94</v>
      </c>
      <c r="O862" s="1" t="s">
        <v>493</v>
      </c>
      <c r="P862" s="1">
        <v>300</v>
      </c>
      <c r="Q862" t="s">
        <v>599</v>
      </c>
      <c r="S862" s="1" t="s">
        <v>570</v>
      </c>
      <c r="T862" s="1" t="s">
        <v>88</v>
      </c>
      <c r="U862" s="1" t="s">
        <v>571</v>
      </c>
      <c r="V862" s="1" t="s">
        <v>572</v>
      </c>
      <c r="W862" s="1" t="s">
        <v>573</v>
      </c>
      <c r="Y862" s="1" t="s">
        <v>111</v>
      </c>
      <c r="Z862" s="1" t="s">
        <v>111</v>
      </c>
      <c r="AA862" s="1" t="s">
        <v>56</v>
      </c>
      <c r="AB862" s="1" t="s">
        <v>574</v>
      </c>
      <c r="AC862">
        <v>946.55813953488405</v>
      </c>
      <c r="AD862">
        <v>940</v>
      </c>
      <c r="AE862">
        <v>35.658840940748902</v>
      </c>
      <c r="AF862">
        <v>233.83065731682399</v>
      </c>
      <c r="AG862">
        <v>43</v>
      </c>
      <c r="AH862">
        <v>0.24703253561553401</v>
      </c>
      <c r="AI862" s="2"/>
      <c r="AJ862" s="2"/>
      <c r="AK862">
        <v>211</v>
      </c>
      <c r="AL862">
        <v>1363</v>
      </c>
      <c r="AM862" s="1" t="s">
        <v>575</v>
      </c>
      <c r="AN862" s="6" t="s">
        <v>576</v>
      </c>
    </row>
    <row r="863" spans="2:40" ht="75" x14ac:dyDescent="0.25">
      <c r="B863" s="8" t="s">
        <v>562</v>
      </c>
      <c r="C863" s="1" t="s">
        <v>581</v>
      </c>
      <c r="D863" s="1" t="s">
        <v>563</v>
      </c>
      <c r="E863" s="1" t="s">
        <v>564</v>
      </c>
      <c r="F863" s="5" t="s">
        <v>565</v>
      </c>
      <c r="G863">
        <v>2011</v>
      </c>
      <c r="I863">
        <v>2011</v>
      </c>
      <c r="J863" s="1" t="s">
        <v>566</v>
      </c>
      <c r="M863" s="1" t="s">
        <v>567</v>
      </c>
      <c r="N863" t="s">
        <v>51</v>
      </c>
      <c r="O863" s="1" t="s">
        <v>578</v>
      </c>
      <c r="P863" s="1">
        <v>270</v>
      </c>
      <c r="Q863" t="s">
        <v>609</v>
      </c>
      <c r="S863" s="1" t="s">
        <v>570</v>
      </c>
      <c r="T863" s="1" t="s">
        <v>88</v>
      </c>
      <c r="U863" s="1" t="s">
        <v>571</v>
      </c>
      <c r="V863" s="1" t="s">
        <v>572</v>
      </c>
      <c r="W863" s="1" t="s">
        <v>573</v>
      </c>
      <c r="Y863" s="1" t="s">
        <v>111</v>
      </c>
      <c r="Z863" s="1" t="s">
        <v>111</v>
      </c>
      <c r="AA863" s="1" t="s">
        <v>56</v>
      </c>
      <c r="AB863" s="1" t="s">
        <v>574</v>
      </c>
      <c r="AC863">
        <v>887.12244897959204</v>
      </c>
      <c r="AD863">
        <v>864</v>
      </c>
      <c r="AE863">
        <v>25.499577038193301</v>
      </c>
      <c r="AF863">
        <v>178.49703926735299</v>
      </c>
      <c r="AG863">
        <v>49</v>
      </c>
      <c r="AH863">
        <v>0.20120902077573199</v>
      </c>
      <c r="AI863" s="2"/>
      <c r="AJ863" s="2"/>
      <c r="AK863">
        <v>364</v>
      </c>
      <c r="AL863">
        <v>1254</v>
      </c>
      <c r="AM863" s="1" t="s">
        <v>575</v>
      </c>
      <c r="AN863" s="6" t="s">
        <v>576</v>
      </c>
    </row>
    <row r="864" spans="2:40" ht="75" x14ac:dyDescent="0.25">
      <c r="B864" s="8" t="s">
        <v>562</v>
      </c>
      <c r="C864" s="1" t="s">
        <v>581</v>
      </c>
      <c r="D864" s="1" t="s">
        <v>563</v>
      </c>
      <c r="E864" s="1" t="s">
        <v>564</v>
      </c>
      <c r="F864" s="5" t="s">
        <v>565</v>
      </c>
      <c r="G864">
        <v>2011</v>
      </c>
      <c r="I864">
        <v>2011</v>
      </c>
      <c r="J864" s="1" t="s">
        <v>566</v>
      </c>
      <c r="M864" s="1" t="s">
        <v>567</v>
      </c>
      <c r="N864" t="s">
        <v>94</v>
      </c>
      <c r="O864" s="1" t="s">
        <v>578</v>
      </c>
      <c r="P864" s="1">
        <v>270</v>
      </c>
      <c r="Q864" t="s">
        <v>609</v>
      </c>
      <c r="S864" s="1" t="s">
        <v>570</v>
      </c>
      <c r="T864" s="1" t="s">
        <v>88</v>
      </c>
      <c r="U864" s="1" t="s">
        <v>571</v>
      </c>
      <c r="V864" s="1" t="s">
        <v>572</v>
      </c>
      <c r="W864" s="1" t="s">
        <v>573</v>
      </c>
      <c r="Y864" s="1" t="s">
        <v>111</v>
      </c>
      <c r="Z864" s="1" t="s">
        <v>111</v>
      </c>
      <c r="AA864" s="1" t="s">
        <v>56</v>
      </c>
      <c r="AB864" s="1" t="s">
        <v>574</v>
      </c>
      <c r="AC864">
        <v>828.31914893617</v>
      </c>
      <c r="AD864">
        <v>855</v>
      </c>
      <c r="AE864">
        <v>32.563495312946401</v>
      </c>
      <c r="AF864">
        <v>223.24407644733901</v>
      </c>
      <c r="AG864">
        <v>47</v>
      </c>
      <c r="AH864">
        <v>0.26951456661850198</v>
      </c>
      <c r="AI864" s="2"/>
      <c r="AJ864" s="2"/>
      <c r="AK864">
        <v>332</v>
      </c>
      <c r="AL864">
        <v>1233</v>
      </c>
      <c r="AM864" s="1" t="s">
        <v>575</v>
      </c>
      <c r="AN864" s="6" t="s">
        <v>576</v>
      </c>
    </row>
    <row r="865" spans="2:40" ht="75" x14ac:dyDescent="0.25">
      <c r="B865" s="8" t="s">
        <v>562</v>
      </c>
      <c r="C865" s="1" t="s">
        <v>581</v>
      </c>
      <c r="D865" s="1" t="s">
        <v>563</v>
      </c>
      <c r="E865" s="1" t="s">
        <v>564</v>
      </c>
      <c r="F865" s="5" t="s">
        <v>565</v>
      </c>
      <c r="G865">
        <v>2011</v>
      </c>
      <c r="I865">
        <v>2011</v>
      </c>
      <c r="J865" s="1" t="s">
        <v>566</v>
      </c>
      <c r="M865" s="1" t="s">
        <v>567</v>
      </c>
      <c r="N865" t="s">
        <v>51</v>
      </c>
      <c r="O865" s="1" t="s">
        <v>578</v>
      </c>
      <c r="P865" s="1">
        <v>270</v>
      </c>
      <c r="Q865" t="s">
        <v>610</v>
      </c>
      <c r="S865" s="1" t="s">
        <v>570</v>
      </c>
      <c r="T865" s="1" t="s">
        <v>88</v>
      </c>
      <c r="U865" s="1" t="s">
        <v>571</v>
      </c>
      <c r="V865" s="1" t="s">
        <v>572</v>
      </c>
      <c r="W865" s="1" t="s">
        <v>573</v>
      </c>
      <c r="Y865" s="1" t="s">
        <v>111</v>
      </c>
      <c r="Z865" s="1" t="s">
        <v>111</v>
      </c>
      <c r="AA865" s="1" t="s">
        <v>56</v>
      </c>
      <c r="AB865" s="1" t="s">
        <v>574</v>
      </c>
      <c r="AC865">
        <v>1042.6400000000001</v>
      </c>
      <c r="AD865">
        <v>1093.5</v>
      </c>
      <c r="AE865">
        <v>32.3548281732796</v>
      </c>
      <c r="AF865">
        <v>228.783184054516</v>
      </c>
      <c r="AG865">
        <v>50</v>
      </c>
      <c r="AH865">
        <v>0.21942682426773899</v>
      </c>
      <c r="AI865" s="2"/>
      <c r="AJ865" s="2"/>
      <c r="AK865">
        <v>149</v>
      </c>
      <c r="AL865">
        <v>1413</v>
      </c>
      <c r="AM865" s="1" t="s">
        <v>575</v>
      </c>
      <c r="AN865" s="6" t="s">
        <v>576</v>
      </c>
    </row>
    <row r="866" spans="2:40" ht="75" x14ac:dyDescent="0.25">
      <c r="B866" s="8" t="s">
        <v>562</v>
      </c>
      <c r="C866" s="1" t="s">
        <v>581</v>
      </c>
      <c r="D866" s="1" t="s">
        <v>563</v>
      </c>
      <c r="E866" s="1" t="s">
        <v>564</v>
      </c>
      <c r="F866" s="5" t="s">
        <v>565</v>
      </c>
      <c r="G866">
        <v>2011</v>
      </c>
      <c r="I866">
        <v>2011</v>
      </c>
      <c r="J866" s="1" t="s">
        <v>566</v>
      </c>
      <c r="M866" s="1" t="s">
        <v>567</v>
      </c>
      <c r="N866" t="s">
        <v>94</v>
      </c>
      <c r="O866" s="1" t="s">
        <v>578</v>
      </c>
      <c r="P866" s="1">
        <v>270</v>
      </c>
      <c r="Q866" t="s">
        <v>610</v>
      </c>
      <c r="S866" s="1" t="s">
        <v>570</v>
      </c>
      <c r="T866" s="1" t="s">
        <v>88</v>
      </c>
      <c r="U866" s="1" t="s">
        <v>571</v>
      </c>
      <c r="V866" s="1" t="s">
        <v>572</v>
      </c>
      <c r="W866" s="1" t="s">
        <v>573</v>
      </c>
      <c r="Y866" s="1" t="s">
        <v>111</v>
      </c>
      <c r="Z866" s="1" t="s">
        <v>111</v>
      </c>
      <c r="AA866" s="1" t="s">
        <v>56</v>
      </c>
      <c r="AB866" s="1" t="s">
        <v>574</v>
      </c>
      <c r="AC866">
        <v>940.94339622641496</v>
      </c>
      <c r="AD866">
        <v>1021</v>
      </c>
      <c r="AE866">
        <v>36.653611538568398</v>
      </c>
      <c r="AF866">
        <v>266.84231983977799</v>
      </c>
      <c r="AG866">
        <v>53</v>
      </c>
      <c r="AH866">
        <v>0.28359019353335202</v>
      </c>
      <c r="AI866" s="2"/>
      <c r="AJ866" s="2"/>
      <c r="AK866">
        <v>271</v>
      </c>
      <c r="AL866">
        <v>1353</v>
      </c>
      <c r="AM866" s="1" t="s">
        <v>575</v>
      </c>
      <c r="AN866" s="6" t="s">
        <v>576</v>
      </c>
    </row>
    <row r="867" spans="2:40" ht="75" x14ac:dyDescent="0.25">
      <c r="B867" s="8" t="s">
        <v>562</v>
      </c>
      <c r="C867" s="1" t="s">
        <v>581</v>
      </c>
      <c r="D867" s="1" t="s">
        <v>563</v>
      </c>
      <c r="E867" s="1" t="s">
        <v>564</v>
      </c>
      <c r="F867" s="5" t="s">
        <v>565</v>
      </c>
      <c r="G867">
        <v>2011</v>
      </c>
      <c r="I867">
        <v>2011</v>
      </c>
      <c r="J867" s="1" t="s">
        <v>566</v>
      </c>
      <c r="M867" s="1" t="s">
        <v>567</v>
      </c>
      <c r="N867" t="s">
        <v>51</v>
      </c>
      <c r="O867" s="1" t="s">
        <v>493</v>
      </c>
      <c r="P867" s="1">
        <v>300</v>
      </c>
      <c r="Q867" t="s">
        <v>611</v>
      </c>
      <c r="S867" s="1" t="s">
        <v>570</v>
      </c>
      <c r="T867" s="1" t="s">
        <v>88</v>
      </c>
      <c r="U867" s="1" t="s">
        <v>571</v>
      </c>
      <c r="V867" s="1" t="s">
        <v>572</v>
      </c>
      <c r="W867" s="1" t="s">
        <v>573</v>
      </c>
      <c r="Y867" s="1" t="s">
        <v>111</v>
      </c>
      <c r="Z867" s="1" t="s">
        <v>111</v>
      </c>
      <c r="AA867" s="1" t="s">
        <v>56</v>
      </c>
      <c r="AB867" s="1" t="s">
        <v>574</v>
      </c>
      <c r="AC867">
        <v>882.39534883720899</v>
      </c>
      <c r="AD867">
        <v>872</v>
      </c>
      <c r="AE867">
        <v>24.149271385593</v>
      </c>
      <c r="AF867">
        <v>158.35736251771101</v>
      </c>
      <c r="AG867">
        <v>43</v>
      </c>
      <c r="AH867">
        <v>0.17946305216407801</v>
      </c>
      <c r="AI867" s="2"/>
      <c r="AJ867" s="2"/>
      <c r="AK867">
        <v>575</v>
      </c>
      <c r="AL867">
        <v>1171</v>
      </c>
      <c r="AM867" s="1" t="s">
        <v>575</v>
      </c>
      <c r="AN867" s="6" t="s">
        <v>576</v>
      </c>
    </row>
    <row r="868" spans="2:40" ht="75" x14ac:dyDescent="0.25">
      <c r="B868" s="8" t="s">
        <v>562</v>
      </c>
      <c r="C868" s="1" t="s">
        <v>581</v>
      </c>
      <c r="D868" s="1" t="s">
        <v>563</v>
      </c>
      <c r="E868" s="1" t="s">
        <v>564</v>
      </c>
      <c r="F868" s="5" t="s">
        <v>565</v>
      </c>
      <c r="G868">
        <v>2011</v>
      </c>
      <c r="I868">
        <v>2011</v>
      </c>
      <c r="J868" s="1" t="s">
        <v>566</v>
      </c>
      <c r="M868" s="1" t="s">
        <v>567</v>
      </c>
      <c r="N868" t="s">
        <v>94</v>
      </c>
      <c r="O868" s="1" t="s">
        <v>493</v>
      </c>
      <c r="P868" s="1">
        <v>300</v>
      </c>
      <c r="Q868" t="s">
        <v>611</v>
      </c>
      <c r="S868" s="1" t="s">
        <v>570</v>
      </c>
      <c r="T868" s="1" t="s">
        <v>88</v>
      </c>
      <c r="U868" s="1" t="s">
        <v>571</v>
      </c>
      <c r="V868" s="1" t="s">
        <v>572</v>
      </c>
      <c r="W868" s="1" t="s">
        <v>573</v>
      </c>
      <c r="Y868" s="1" t="s">
        <v>111</v>
      </c>
      <c r="Z868" s="1" t="s">
        <v>111</v>
      </c>
      <c r="AA868" s="1" t="s">
        <v>56</v>
      </c>
      <c r="AB868" s="1" t="s">
        <v>574</v>
      </c>
      <c r="AC868">
        <v>895.9</v>
      </c>
      <c r="AD868">
        <v>918.5</v>
      </c>
      <c r="AE868">
        <v>26.689480462289598</v>
      </c>
      <c r="AF868">
        <v>188.72312621230901</v>
      </c>
      <c r="AG868">
        <v>50</v>
      </c>
      <c r="AH868">
        <v>0.21065199934402101</v>
      </c>
      <c r="AI868" s="2"/>
      <c r="AJ868" s="2"/>
      <c r="AK868">
        <v>346</v>
      </c>
      <c r="AL868">
        <v>1212</v>
      </c>
      <c r="AM868" s="1" t="s">
        <v>575</v>
      </c>
      <c r="AN868" s="6" t="s">
        <v>576</v>
      </c>
    </row>
    <row r="869" spans="2:40" ht="75" x14ac:dyDescent="0.25">
      <c r="B869" s="8" t="s">
        <v>562</v>
      </c>
      <c r="C869" s="1" t="s">
        <v>581</v>
      </c>
      <c r="D869" s="1" t="s">
        <v>563</v>
      </c>
      <c r="E869" s="1" t="s">
        <v>564</v>
      </c>
      <c r="F869" s="5" t="s">
        <v>565</v>
      </c>
      <c r="G869">
        <v>2011</v>
      </c>
      <c r="I869">
        <v>2011</v>
      </c>
      <c r="J869" s="1" t="s">
        <v>566</v>
      </c>
      <c r="M869" s="1" t="s">
        <v>567</v>
      </c>
      <c r="N869" t="s">
        <v>51</v>
      </c>
      <c r="O869" s="1" t="s">
        <v>612</v>
      </c>
      <c r="P869" s="1">
        <v>150</v>
      </c>
      <c r="Q869" t="s">
        <v>613</v>
      </c>
      <c r="S869" s="1" t="s">
        <v>570</v>
      </c>
      <c r="T869" s="1" t="s">
        <v>88</v>
      </c>
      <c r="U869" s="1" t="s">
        <v>571</v>
      </c>
      <c r="V869" s="1" t="s">
        <v>572</v>
      </c>
      <c r="W869" s="1" t="s">
        <v>573</v>
      </c>
      <c r="Y869" s="1" t="s">
        <v>111</v>
      </c>
      <c r="Z869" s="1" t="s">
        <v>111</v>
      </c>
      <c r="AA869" s="1" t="s">
        <v>56</v>
      </c>
      <c r="AB869" s="1" t="s">
        <v>574</v>
      </c>
      <c r="AC869">
        <v>826.04761904761904</v>
      </c>
      <c r="AD869">
        <v>819</v>
      </c>
      <c r="AE869">
        <v>30.764285981701899</v>
      </c>
      <c r="AF869">
        <v>199.375360219074</v>
      </c>
      <c r="AG869">
        <v>42</v>
      </c>
      <c r="AH869">
        <v>0.24136061362774799</v>
      </c>
      <c r="AI869" s="2"/>
      <c r="AJ869" s="2"/>
      <c r="AK869">
        <v>259</v>
      </c>
      <c r="AL869">
        <v>1225</v>
      </c>
      <c r="AM869" s="1" t="s">
        <v>575</v>
      </c>
      <c r="AN869" s="6" t="s">
        <v>576</v>
      </c>
    </row>
    <row r="870" spans="2:40" ht="75" x14ac:dyDescent="0.25">
      <c r="B870" s="8" t="s">
        <v>562</v>
      </c>
      <c r="C870" s="1" t="s">
        <v>581</v>
      </c>
      <c r="D870" s="1" t="s">
        <v>563</v>
      </c>
      <c r="E870" s="1" t="s">
        <v>564</v>
      </c>
      <c r="F870" s="5" t="s">
        <v>565</v>
      </c>
      <c r="G870">
        <v>2011</v>
      </c>
      <c r="I870">
        <v>2011</v>
      </c>
      <c r="J870" s="1" t="s">
        <v>566</v>
      </c>
      <c r="M870" s="1" t="s">
        <v>567</v>
      </c>
      <c r="N870" t="s">
        <v>94</v>
      </c>
      <c r="O870" s="1" t="s">
        <v>612</v>
      </c>
      <c r="P870" s="1">
        <v>150</v>
      </c>
      <c r="Q870" t="s">
        <v>613</v>
      </c>
      <c r="S870" s="1" t="s">
        <v>570</v>
      </c>
      <c r="T870" s="1" t="s">
        <v>88</v>
      </c>
      <c r="U870" s="1" t="s">
        <v>571</v>
      </c>
      <c r="V870" s="1" t="s">
        <v>572</v>
      </c>
      <c r="W870" s="1" t="s">
        <v>573</v>
      </c>
      <c r="Y870" s="1" t="s">
        <v>111</v>
      </c>
      <c r="Z870" s="1" t="s">
        <v>111</v>
      </c>
      <c r="AA870" s="1" t="s">
        <v>56</v>
      </c>
      <c r="AB870" s="1" t="s">
        <v>574</v>
      </c>
      <c r="AC870">
        <v>798.88636363636397</v>
      </c>
      <c r="AD870">
        <v>844</v>
      </c>
      <c r="AE870">
        <v>38.043693805697998</v>
      </c>
      <c r="AF870">
        <v>252.353315985336</v>
      </c>
      <c r="AG870">
        <v>44</v>
      </c>
      <c r="AH870">
        <v>0.31588136620166701</v>
      </c>
      <c r="AI870" s="2"/>
      <c r="AJ870" s="2"/>
      <c r="AK870">
        <v>236</v>
      </c>
      <c r="AL870">
        <v>1153</v>
      </c>
      <c r="AM870" s="1" t="s">
        <v>575</v>
      </c>
      <c r="AN870" s="6" t="s">
        <v>576</v>
      </c>
    </row>
    <row r="871" spans="2:40" ht="75" x14ac:dyDescent="0.25">
      <c r="B871" s="8" t="s">
        <v>562</v>
      </c>
      <c r="C871" s="1" t="s">
        <v>104</v>
      </c>
      <c r="D871" s="1" t="s">
        <v>563</v>
      </c>
      <c r="E871" s="1" t="s">
        <v>564</v>
      </c>
      <c r="F871" s="5" t="s">
        <v>565</v>
      </c>
      <c r="G871">
        <v>2011</v>
      </c>
      <c r="I871">
        <v>2011</v>
      </c>
      <c r="J871" s="1" t="s">
        <v>566</v>
      </c>
      <c r="M871" s="1" t="s">
        <v>567</v>
      </c>
      <c r="N871" t="s">
        <v>51</v>
      </c>
      <c r="O871" s="1" t="s">
        <v>612</v>
      </c>
      <c r="P871" s="1">
        <v>150</v>
      </c>
      <c r="Q871" t="s">
        <v>53</v>
      </c>
      <c r="S871" s="1" t="s">
        <v>570</v>
      </c>
      <c r="T871" s="1" t="s">
        <v>88</v>
      </c>
      <c r="U871" s="1" t="s">
        <v>571</v>
      </c>
      <c r="V871" s="1" t="s">
        <v>572</v>
      </c>
      <c r="W871" s="1" t="s">
        <v>573</v>
      </c>
      <c r="Y871" s="1" t="s">
        <v>111</v>
      </c>
      <c r="Z871" s="1" t="s">
        <v>111</v>
      </c>
      <c r="AA871" s="1" t="s">
        <v>56</v>
      </c>
      <c r="AB871" s="1" t="s">
        <v>574</v>
      </c>
      <c r="AC871">
        <v>868.54945054945097</v>
      </c>
      <c r="AD871">
        <v>862</v>
      </c>
      <c r="AE871">
        <v>17.783278585496902</v>
      </c>
      <c r="AF871">
        <v>169.64166572424</v>
      </c>
      <c r="AG871">
        <v>91</v>
      </c>
      <c r="AH871">
        <v>0.195316070509196</v>
      </c>
      <c r="AI871" s="2"/>
      <c r="AJ871" s="2"/>
      <c r="AK871">
        <v>503</v>
      </c>
      <c r="AL871">
        <v>1301</v>
      </c>
      <c r="AM871" s="1" t="s">
        <v>575</v>
      </c>
      <c r="AN871" s="6" t="s">
        <v>576</v>
      </c>
    </row>
    <row r="872" spans="2:40" ht="75" x14ac:dyDescent="0.25">
      <c r="B872" s="8" t="s">
        <v>562</v>
      </c>
      <c r="C872" s="1" t="s">
        <v>104</v>
      </c>
      <c r="D872" s="1" t="s">
        <v>563</v>
      </c>
      <c r="E872" s="1" t="s">
        <v>564</v>
      </c>
      <c r="F872" s="5" t="s">
        <v>565</v>
      </c>
      <c r="G872">
        <v>2011</v>
      </c>
      <c r="I872">
        <v>2011</v>
      </c>
      <c r="J872" s="1" t="s">
        <v>566</v>
      </c>
      <c r="M872" s="1" t="s">
        <v>567</v>
      </c>
      <c r="N872" t="s">
        <v>94</v>
      </c>
      <c r="O872" s="1" t="s">
        <v>612</v>
      </c>
      <c r="P872" s="1">
        <v>150</v>
      </c>
      <c r="Q872" t="s">
        <v>53</v>
      </c>
      <c r="S872" s="1" t="s">
        <v>570</v>
      </c>
      <c r="T872" s="1" t="s">
        <v>88</v>
      </c>
      <c r="U872" s="1" t="s">
        <v>571</v>
      </c>
      <c r="V872" s="1" t="s">
        <v>572</v>
      </c>
      <c r="W872" s="1" t="s">
        <v>573</v>
      </c>
      <c r="Y872" s="1" t="s">
        <v>111</v>
      </c>
      <c r="Z872" s="1" t="s">
        <v>111</v>
      </c>
      <c r="AA872" s="1" t="s">
        <v>56</v>
      </c>
      <c r="AB872" s="1" t="s">
        <v>574</v>
      </c>
      <c r="AC872">
        <v>696.68686868686905</v>
      </c>
      <c r="AD872">
        <v>715</v>
      </c>
      <c r="AE872">
        <v>22.6211648426493</v>
      </c>
      <c r="AF872">
        <v>225.07774831154001</v>
      </c>
      <c r="AG872">
        <v>99</v>
      </c>
      <c r="AH872">
        <v>0.32306873923972701</v>
      </c>
      <c r="AI872" s="2"/>
      <c r="AJ872" s="2"/>
      <c r="AK872">
        <v>214</v>
      </c>
      <c r="AL872">
        <v>1186</v>
      </c>
      <c r="AM872" s="1" t="s">
        <v>575</v>
      </c>
      <c r="AN872" s="6" t="s">
        <v>576</v>
      </c>
    </row>
    <row r="873" spans="2:40" ht="75" x14ac:dyDescent="0.25">
      <c r="B873" s="8" t="s">
        <v>562</v>
      </c>
      <c r="C873" s="1" t="s">
        <v>104</v>
      </c>
      <c r="D873" s="1" t="s">
        <v>563</v>
      </c>
      <c r="E873" s="1" t="s">
        <v>564</v>
      </c>
      <c r="F873" s="5" t="s">
        <v>565</v>
      </c>
      <c r="G873">
        <v>2011</v>
      </c>
      <c r="I873">
        <v>2011</v>
      </c>
      <c r="J873" s="1" t="s">
        <v>566</v>
      </c>
      <c r="M873" s="1" t="s">
        <v>567</v>
      </c>
      <c r="N873" t="s">
        <v>51</v>
      </c>
      <c r="O873" s="1" t="s">
        <v>493</v>
      </c>
      <c r="P873" s="1">
        <v>300</v>
      </c>
      <c r="Q873" t="s">
        <v>599</v>
      </c>
      <c r="S873" s="1" t="s">
        <v>570</v>
      </c>
      <c r="T873" s="1" t="s">
        <v>88</v>
      </c>
      <c r="U873" s="1" t="s">
        <v>571</v>
      </c>
      <c r="V873" s="1" t="s">
        <v>572</v>
      </c>
      <c r="W873" s="1" t="s">
        <v>573</v>
      </c>
      <c r="Y873" s="1" t="s">
        <v>111</v>
      </c>
      <c r="Z873" s="1" t="s">
        <v>111</v>
      </c>
      <c r="AA873" s="1" t="s">
        <v>56</v>
      </c>
      <c r="AB873" s="1" t="s">
        <v>574</v>
      </c>
      <c r="AC873">
        <v>914.52272727272702</v>
      </c>
      <c r="AD873">
        <v>942.5</v>
      </c>
      <c r="AE873">
        <v>23.650120762676401</v>
      </c>
      <c r="AF873">
        <v>156.87715363278301</v>
      </c>
      <c r="AG873">
        <v>44</v>
      </c>
      <c r="AH873">
        <v>0.171539917986095</v>
      </c>
      <c r="AI873" s="2"/>
      <c r="AJ873" s="2"/>
      <c r="AK873">
        <v>432</v>
      </c>
      <c r="AL873">
        <v>1190</v>
      </c>
      <c r="AM873" s="1" t="s">
        <v>575</v>
      </c>
      <c r="AN873" s="6" t="s">
        <v>576</v>
      </c>
    </row>
    <row r="874" spans="2:40" ht="75" x14ac:dyDescent="0.25">
      <c r="B874" s="8" t="s">
        <v>562</v>
      </c>
      <c r="C874" s="1" t="s">
        <v>104</v>
      </c>
      <c r="D874" s="1" t="s">
        <v>563</v>
      </c>
      <c r="E874" s="1" t="s">
        <v>564</v>
      </c>
      <c r="F874" s="5" t="s">
        <v>565</v>
      </c>
      <c r="G874">
        <v>2011</v>
      </c>
      <c r="I874">
        <v>2011</v>
      </c>
      <c r="J874" s="1" t="s">
        <v>566</v>
      </c>
      <c r="M874" s="1" t="s">
        <v>567</v>
      </c>
      <c r="N874" t="s">
        <v>94</v>
      </c>
      <c r="O874" s="1" t="s">
        <v>493</v>
      </c>
      <c r="P874" s="1">
        <v>300</v>
      </c>
      <c r="Q874" t="s">
        <v>599</v>
      </c>
      <c r="S874" s="1" t="s">
        <v>570</v>
      </c>
      <c r="T874" s="1" t="s">
        <v>88</v>
      </c>
      <c r="U874" s="1" t="s">
        <v>571</v>
      </c>
      <c r="V874" s="1" t="s">
        <v>572</v>
      </c>
      <c r="W874" s="1" t="s">
        <v>573</v>
      </c>
      <c r="Y874" s="1" t="s">
        <v>111</v>
      </c>
      <c r="Z874" s="1" t="s">
        <v>111</v>
      </c>
      <c r="AA874" s="1" t="s">
        <v>56</v>
      </c>
      <c r="AB874" s="1" t="s">
        <v>574</v>
      </c>
      <c r="AC874">
        <v>817.14893617021301</v>
      </c>
      <c r="AD874">
        <v>876</v>
      </c>
      <c r="AE874">
        <v>37.508728293178798</v>
      </c>
      <c r="AF874">
        <v>257.146885678324</v>
      </c>
      <c r="AG874">
        <v>47</v>
      </c>
      <c r="AH874">
        <v>0.31468790363175603</v>
      </c>
      <c r="AI874" s="2"/>
      <c r="AJ874" s="2"/>
      <c r="AK874">
        <v>271</v>
      </c>
      <c r="AL874">
        <v>1375</v>
      </c>
      <c r="AM874" s="1" t="s">
        <v>575</v>
      </c>
      <c r="AN874" s="6" t="s">
        <v>576</v>
      </c>
    </row>
    <row r="875" spans="2:40" ht="75" x14ac:dyDescent="0.25">
      <c r="B875" s="8" t="s">
        <v>562</v>
      </c>
      <c r="C875" s="1" t="s">
        <v>104</v>
      </c>
      <c r="D875" s="1" t="s">
        <v>563</v>
      </c>
      <c r="E875" s="1" t="s">
        <v>564</v>
      </c>
      <c r="F875" s="5" t="s">
        <v>565</v>
      </c>
      <c r="G875">
        <v>2011</v>
      </c>
      <c r="I875">
        <v>2011</v>
      </c>
      <c r="J875" s="1" t="s">
        <v>566</v>
      </c>
      <c r="M875" s="1" t="s">
        <v>567</v>
      </c>
      <c r="N875" t="s">
        <v>51</v>
      </c>
      <c r="O875" s="1" t="s">
        <v>578</v>
      </c>
      <c r="P875" s="1">
        <v>270</v>
      </c>
      <c r="Q875" t="s">
        <v>609</v>
      </c>
      <c r="S875" s="1" t="s">
        <v>570</v>
      </c>
      <c r="T875" s="1" t="s">
        <v>88</v>
      </c>
      <c r="U875" s="1" t="s">
        <v>571</v>
      </c>
      <c r="V875" s="1" t="s">
        <v>572</v>
      </c>
      <c r="W875" s="1" t="s">
        <v>573</v>
      </c>
      <c r="Y875" s="1" t="s">
        <v>111</v>
      </c>
      <c r="Z875" s="1" t="s">
        <v>111</v>
      </c>
      <c r="AA875" s="1" t="s">
        <v>56</v>
      </c>
      <c r="AB875" s="1" t="s">
        <v>574</v>
      </c>
      <c r="AC875">
        <v>858.09302325581405</v>
      </c>
      <c r="AD875">
        <v>884</v>
      </c>
      <c r="AE875">
        <v>23.8604937192077</v>
      </c>
      <c r="AF875">
        <v>156.463720723199</v>
      </c>
      <c r="AG875">
        <v>43</v>
      </c>
      <c r="AH875">
        <v>0.182338879914834</v>
      </c>
      <c r="AI875" s="2"/>
      <c r="AJ875" s="2"/>
      <c r="AK875">
        <v>409</v>
      </c>
      <c r="AL875">
        <v>1078</v>
      </c>
      <c r="AM875" s="1" t="s">
        <v>575</v>
      </c>
      <c r="AN875" s="6" t="s">
        <v>576</v>
      </c>
    </row>
    <row r="876" spans="2:40" ht="75" x14ac:dyDescent="0.25">
      <c r="B876" s="8" t="s">
        <v>562</v>
      </c>
      <c r="C876" s="1" t="s">
        <v>104</v>
      </c>
      <c r="D876" s="1" t="s">
        <v>563</v>
      </c>
      <c r="E876" s="1" t="s">
        <v>564</v>
      </c>
      <c r="F876" s="5" t="s">
        <v>565</v>
      </c>
      <c r="G876">
        <v>2011</v>
      </c>
      <c r="I876">
        <v>2011</v>
      </c>
      <c r="J876" s="1" t="s">
        <v>566</v>
      </c>
      <c r="M876" s="1" t="s">
        <v>567</v>
      </c>
      <c r="N876" t="s">
        <v>94</v>
      </c>
      <c r="O876" s="1" t="s">
        <v>578</v>
      </c>
      <c r="P876" s="1">
        <v>270</v>
      </c>
      <c r="Q876" t="s">
        <v>609</v>
      </c>
      <c r="S876" s="1" t="s">
        <v>570</v>
      </c>
      <c r="T876" s="1" t="s">
        <v>88</v>
      </c>
      <c r="U876" s="1" t="s">
        <v>571</v>
      </c>
      <c r="V876" s="1" t="s">
        <v>572</v>
      </c>
      <c r="W876" s="1" t="s">
        <v>573</v>
      </c>
      <c r="Y876" s="1" t="s">
        <v>111</v>
      </c>
      <c r="Z876" s="1" t="s">
        <v>111</v>
      </c>
      <c r="AA876" s="1" t="s">
        <v>56</v>
      </c>
      <c r="AB876" s="1" t="s">
        <v>574</v>
      </c>
      <c r="AC876">
        <v>733.02083333333303</v>
      </c>
      <c r="AD876">
        <v>789.5</v>
      </c>
      <c r="AE876">
        <v>31.3085549224608</v>
      </c>
      <c r="AF876">
        <v>216.91203134905101</v>
      </c>
      <c r="AG876">
        <v>48</v>
      </c>
      <c r="AH876">
        <v>0.29591523389951502</v>
      </c>
      <c r="AI876" s="2"/>
      <c r="AJ876" s="2"/>
      <c r="AK876">
        <v>212</v>
      </c>
      <c r="AL876">
        <v>1099</v>
      </c>
      <c r="AM876" s="1" t="s">
        <v>575</v>
      </c>
      <c r="AN876" s="6" t="s">
        <v>576</v>
      </c>
    </row>
    <row r="877" spans="2:40" ht="75" x14ac:dyDescent="0.25">
      <c r="B877" s="8" t="s">
        <v>562</v>
      </c>
      <c r="C877" s="1" t="s">
        <v>104</v>
      </c>
      <c r="D877" s="1" t="s">
        <v>563</v>
      </c>
      <c r="E877" s="1" t="s">
        <v>564</v>
      </c>
      <c r="F877" s="5" t="s">
        <v>565</v>
      </c>
      <c r="G877">
        <v>2011</v>
      </c>
      <c r="I877">
        <v>2011</v>
      </c>
      <c r="J877" s="1" t="s">
        <v>566</v>
      </c>
      <c r="M877" s="1" t="s">
        <v>567</v>
      </c>
      <c r="N877" t="s">
        <v>51</v>
      </c>
      <c r="O877" s="1" t="s">
        <v>578</v>
      </c>
      <c r="P877" s="1">
        <v>270</v>
      </c>
      <c r="Q877" t="s">
        <v>610</v>
      </c>
      <c r="S877" s="1" t="s">
        <v>570</v>
      </c>
      <c r="T877" s="1" t="s">
        <v>88</v>
      </c>
      <c r="U877" s="1" t="s">
        <v>571</v>
      </c>
      <c r="V877" s="1" t="s">
        <v>572</v>
      </c>
      <c r="W877" s="1" t="s">
        <v>573</v>
      </c>
      <c r="Y877" s="1" t="s">
        <v>111</v>
      </c>
      <c r="Z877" s="1" t="s">
        <v>111</v>
      </c>
      <c r="AA877" s="1" t="s">
        <v>56</v>
      </c>
      <c r="AB877" s="1" t="s">
        <v>574</v>
      </c>
      <c r="AC877">
        <v>1036.04545454545</v>
      </c>
      <c r="AD877">
        <v>1053.5</v>
      </c>
      <c r="AE877">
        <v>30.482014843287502</v>
      </c>
      <c r="AF877">
        <v>202.194812178457</v>
      </c>
      <c r="AG877">
        <v>44</v>
      </c>
      <c r="AH877">
        <v>0.19516017496275401</v>
      </c>
      <c r="AI877" s="2"/>
      <c r="AJ877" s="2"/>
      <c r="AK877">
        <v>489</v>
      </c>
      <c r="AL877">
        <v>1447</v>
      </c>
      <c r="AM877" s="1" t="s">
        <v>575</v>
      </c>
      <c r="AN877" s="6" t="s">
        <v>576</v>
      </c>
    </row>
    <row r="878" spans="2:40" ht="75" x14ac:dyDescent="0.25">
      <c r="B878" s="8" t="s">
        <v>562</v>
      </c>
      <c r="C878" s="1" t="s">
        <v>104</v>
      </c>
      <c r="D878" s="1" t="s">
        <v>563</v>
      </c>
      <c r="E878" s="1" t="s">
        <v>564</v>
      </c>
      <c r="F878" s="5" t="s">
        <v>565</v>
      </c>
      <c r="G878">
        <v>2011</v>
      </c>
      <c r="I878">
        <v>2011</v>
      </c>
      <c r="J878" s="1" t="s">
        <v>566</v>
      </c>
      <c r="M878" s="1" t="s">
        <v>567</v>
      </c>
      <c r="N878" t="s">
        <v>94</v>
      </c>
      <c r="O878" s="1" t="s">
        <v>578</v>
      </c>
      <c r="P878" s="1">
        <v>270</v>
      </c>
      <c r="Q878" t="s">
        <v>610</v>
      </c>
      <c r="S878" s="1" t="s">
        <v>570</v>
      </c>
      <c r="T878" s="1" t="s">
        <v>88</v>
      </c>
      <c r="U878" s="1" t="s">
        <v>571</v>
      </c>
      <c r="V878" s="1" t="s">
        <v>572</v>
      </c>
      <c r="W878" s="1" t="s">
        <v>573</v>
      </c>
      <c r="Y878" s="1" t="s">
        <v>111</v>
      </c>
      <c r="Z878" s="1" t="s">
        <v>111</v>
      </c>
      <c r="AA878" s="1" t="s">
        <v>56</v>
      </c>
      <c r="AB878" s="1" t="s">
        <v>574</v>
      </c>
      <c r="AC878">
        <v>793.274509803922</v>
      </c>
      <c r="AD878">
        <v>827</v>
      </c>
      <c r="AE878">
        <v>38.016612245344</v>
      </c>
      <c r="AF878">
        <v>271.49291544579</v>
      </c>
      <c r="AG878">
        <v>51</v>
      </c>
      <c r="AH878">
        <v>0.34224333706738702</v>
      </c>
      <c r="AI878" s="2"/>
      <c r="AJ878" s="2"/>
      <c r="AK878">
        <v>241</v>
      </c>
      <c r="AL878">
        <v>1241</v>
      </c>
      <c r="AM878" s="1" t="s">
        <v>575</v>
      </c>
      <c r="AN878" s="6" t="s">
        <v>576</v>
      </c>
    </row>
    <row r="879" spans="2:40" ht="75" x14ac:dyDescent="0.25">
      <c r="B879" s="8" t="s">
        <v>562</v>
      </c>
      <c r="C879" s="1" t="s">
        <v>104</v>
      </c>
      <c r="D879" s="1" t="s">
        <v>563</v>
      </c>
      <c r="E879" s="1" t="s">
        <v>564</v>
      </c>
      <c r="F879" s="5" t="s">
        <v>565</v>
      </c>
      <c r="G879">
        <v>2011</v>
      </c>
      <c r="I879">
        <v>2011</v>
      </c>
      <c r="J879" s="1" t="s">
        <v>566</v>
      </c>
      <c r="M879" s="1" t="s">
        <v>567</v>
      </c>
      <c r="N879" t="s">
        <v>51</v>
      </c>
      <c r="O879" s="1" t="s">
        <v>493</v>
      </c>
      <c r="P879" s="1">
        <v>300</v>
      </c>
      <c r="Q879" t="s">
        <v>611</v>
      </c>
      <c r="S879" s="1" t="s">
        <v>570</v>
      </c>
      <c r="T879" s="1" t="s">
        <v>88</v>
      </c>
      <c r="U879" s="1" t="s">
        <v>571</v>
      </c>
      <c r="V879" s="1" t="s">
        <v>572</v>
      </c>
      <c r="W879" s="1" t="s">
        <v>573</v>
      </c>
      <c r="Y879" s="1" t="s">
        <v>111</v>
      </c>
      <c r="Z879" s="1" t="s">
        <v>111</v>
      </c>
      <c r="AA879" s="1" t="s">
        <v>56</v>
      </c>
      <c r="AB879" s="1" t="s">
        <v>574</v>
      </c>
      <c r="AC879">
        <v>877.90697674418595</v>
      </c>
      <c r="AD879">
        <v>926</v>
      </c>
      <c r="AE879">
        <v>30.916076411462502</v>
      </c>
      <c r="AF879">
        <v>202.73027048078899</v>
      </c>
      <c r="AG879">
        <v>43</v>
      </c>
      <c r="AH879">
        <v>0.23092454650791799</v>
      </c>
      <c r="AI879" s="2"/>
      <c r="AJ879" s="2"/>
      <c r="AK879">
        <v>271</v>
      </c>
      <c r="AL879">
        <v>1185</v>
      </c>
      <c r="AM879" s="1" t="s">
        <v>575</v>
      </c>
      <c r="AN879" s="6" t="s">
        <v>576</v>
      </c>
    </row>
    <row r="880" spans="2:40" ht="75" x14ac:dyDescent="0.25">
      <c r="B880" s="8" t="s">
        <v>562</v>
      </c>
      <c r="C880" s="1" t="s">
        <v>104</v>
      </c>
      <c r="D880" s="1" t="s">
        <v>563</v>
      </c>
      <c r="E880" s="1" t="s">
        <v>564</v>
      </c>
      <c r="F880" s="5" t="s">
        <v>565</v>
      </c>
      <c r="G880">
        <v>2011</v>
      </c>
      <c r="I880">
        <v>2011</v>
      </c>
      <c r="J880" s="1" t="s">
        <v>566</v>
      </c>
      <c r="M880" s="1" t="s">
        <v>567</v>
      </c>
      <c r="N880" t="s">
        <v>94</v>
      </c>
      <c r="O880" s="1" t="s">
        <v>493</v>
      </c>
      <c r="P880" s="1">
        <v>300</v>
      </c>
      <c r="Q880" t="s">
        <v>611</v>
      </c>
      <c r="S880" s="1" t="s">
        <v>570</v>
      </c>
      <c r="T880" s="1" t="s">
        <v>88</v>
      </c>
      <c r="U880" s="1" t="s">
        <v>571</v>
      </c>
      <c r="V880" s="1" t="s">
        <v>572</v>
      </c>
      <c r="W880" s="1" t="s">
        <v>573</v>
      </c>
      <c r="Y880" s="1" t="s">
        <v>111</v>
      </c>
      <c r="Z880" s="1" t="s">
        <v>111</v>
      </c>
      <c r="AA880" s="1" t="s">
        <v>56</v>
      </c>
      <c r="AB880" s="1" t="s">
        <v>574</v>
      </c>
      <c r="AC880">
        <v>753.64705882352905</v>
      </c>
      <c r="AD880">
        <v>816</v>
      </c>
      <c r="AE880">
        <v>37.672820842341302</v>
      </c>
      <c r="AF880">
        <v>269.03775374689798</v>
      </c>
      <c r="AG880">
        <v>51</v>
      </c>
      <c r="AH880">
        <v>0.35698109691673902</v>
      </c>
      <c r="AI880" s="2"/>
      <c r="AJ880" s="2"/>
      <c r="AK880">
        <v>210</v>
      </c>
      <c r="AL880">
        <v>1217</v>
      </c>
      <c r="AM880" s="1" t="s">
        <v>575</v>
      </c>
      <c r="AN880" s="6" t="s">
        <v>576</v>
      </c>
    </row>
    <row r="881" spans="2:40" ht="75" x14ac:dyDescent="0.25">
      <c r="B881" s="8" t="s">
        <v>562</v>
      </c>
      <c r="C881" s="1" t="s">
        <v>104</v>
      </c>
      <c r="D881" s="1" t="s">
        <v>563</v>
      </c>
      <c r="E881" s="1" t="s">
        <v>564</v>
      </c>
      <c r="F881" s="5" t="s">
        <v>565</v>
      </c>
      <c r="G881">
        <v>2011</v>
      </c>
      <c r="I881">
        <v>2011</v>
      </c>
      <c r="J881" s="1" t="s">
        <v>566</v>
      </c>
      <c r="M881" s="1" t="s">
        <v>567</v>
      </c>
      <c r="N881" t="s">
        <v>51</v>
      </c>
      <c r="O881" s="1" t="s">
        <v>612</v>
      </c>
      <c r="P881" s="1">
        <v>150</v>
      </c>
      <c r="Q881" t="s">
        <v>613</v>
      </c>
      <c r="S881" s="1" t="s">
        <v>570</v>
      </c>
      <c r="T881" s="1" t="s">
        <v>88</v>
      </c>
      <c r="U881" s="1" t="s">
        <v>571</v>
      </c>
      <c r="V881" s="1" t="s">
        <v>572</v>
      </c>
      <c r="W881" s="1" t="s">
        <v>573</v>
      </c>
      <c r="Y881" s="1" t="s">
        <v>111</v>
      </c>
      <c r="Z881" s="1" t="s">
        <v>111</v>
      </c>
      <c r="AA881" s="1" t="s">
        <v>56</v>
      </c>
      <c r="AB881" s="1" t="s">
        <v>574</v>
      </c>
      <c r="AC881">
        <v>832.72727272727298</v>
      </c>
      <c r="AD881">
        <v>862.5</v>
      </c>
      <c r="AE881">
        <v>30.7971842504334</v>
      </c>
      <c r="AF881">
        <v>204.28540951625999</v>
      </c>
      <c r="AG881">
        <v>44</v>
      </c>
      <c r="AH881">
        <v>0.24532090662433001</v>
      </c>
      <c r="AI881" s="2"/>
      <c r="AJ881" s="2"/>
      <c r="AK881">
        <v>351</v>
      </c>
      <c r="AL881">
        <v>1141</v>
      </c>
      <c r="AM881" s="1" t="s">
        <v>575</v>
      </c>
      <c r="AN881" s="6" t="s">
        <v>576</v>
      </c>
    </row>
    <row r="882" spans="2:40" ht="75" x14ac:dyDescent="0.25">
      <c r="B882" s="8" t="s">
        <v>562</v>
      </c>
      <c r="C882" s="1" t="s">
        <v>104</v>
      </c>
      <c r="D882" s="1" t="s">
        <v>563</v>
      </c>
      <c r="E882" s="1" t="s">
        <v>564</v>
      </c>
      <c r="F882" s="5" t="s">
        <v>565</v>
      </c>
      <c r="G882">
        <v>2011</v>
      </c>
      <c r="I882">
        <v>2011</v>
      </c>
      <c r="J882" s="1" t="s">
        <v>566</v>
      </c>
      <c r="M882" s="1" t="s">
        <v>567</v>
      </c>
      <c r="N882" t="s">
        <v>94</v>
      </c>
      <c r="O882" s="1" t="s">
        <v>612</v>
      </c>
      <c r="P882" s="1">
        <v>150</v>
      </c>
      <c r="Q882" t="s">
        <v>613</v>
      </c>
      <c r="S882" s="1" t="s">
        <v>570</v>
      </c>
      <c r="T882" s="1" t="s">
        <v>88</v>
      </c>
      <c r="U882" s="1" t="s">
        <v>571</v>
      </c>
      <c r="V882" s="1" t="s">
        <v>572</v>
      </c>
      <c r="W882" s="1" t="s">
        <v>573</v>
      </c>
      <c r="Y882" s="1" t="s">
        <v>111</v>
      </c>
      <c r="Z882" s="1" t="s">
        <v>111</v>
      </c>
      <c r="AA882" s="1" t="s">
        <v>56</v>
      </c>
      <c r="AB882" s="1" t="s">
        <v>574</v>
      </c>
      <c r="AC882">
        <v>768.80392156862695</v>
      </c>
      <c r="AD882">
        <v>789</v>
      </c>
      <c r="AE882">
        <v>29.727586971421101</v>
      </c>
      <c r="AF882">
        <v>212.297434709687</v>
      </c>
      <c r="AG882">
        <v>51</v>
      </c>
      <c r="AH882">
        <v>0.27613989569216302</v>
      </c>
      <c r="AI882" s="2"/>
      <c r="AJ882" s="2"/>
      <c r="AK882">
        <v>259</v>
      </c>
      <c r="AL882">
        <v>1126</v>
      </c>
      <c r="AM882" s="1" t="s">
        <v>575</v>
      </c>
      <c r="AN882" s="6" t="s">
        <v>576</v>
      </c>
    </row>
    <row r="883" spans="2:40" ht="75" x14ac:dyDescent="0.25">
      <c r="B883" s="8" t="s">
        <v>562</v>
      </c>
      <c r="C883" s="1" t="s">
        <v>581</v>
      </c>
      <c r="D883" s="1" t="s">
        <v>563</v>
      </c>
      <c r="E883" s="1" t="s">
        <v>564</v>
      </c>
      <c r="F883" s="5" t="s">
        <v>565</v>
      </c>
      <c r="G883">
        <v>2012</v>
      </c>
      <c r="I883">
        <v>2012</v>
      </c>
      <c r="J883" s="1" t="s">
        <v>566</v>
      </c>
      <c r="M883" s="1" t="s">
        <v>567</v>
      </c>
      <c r="N883" t="s">
        <v>51</v>
      </c>
      <c r="O883" s="1" t="s">
        <v>512</v>
      </c>
      <c r="P883" s="1">
        <v>480</v>
      </c>
      <c r="Q883" t="s">
        <v>614</v>
      </c>
      <c r="S883" s="1" t="s">
        <v>570</v>
      </c>
      <c r="T883" s="1" t="s">
        <v>88</v>
      </c>
      <c r="U883" s="1" t="s">
        <v>571</v>
      </c>
      <c r="V883" s="1" t="s">
        <v>572</v>
      </c>
      <c r="W883" s="1" t="s">
        <v>573</v>
      </c>
      <c r="Y883" s="1" t="s">
        <v>111</v>
      </c>
      <c r="Z883" s="1" t="s">
        <v>111</v>
      </c>
      <c r="AA883" s="1" t="s">
        <v>56</v>
      </c>
      <c r="AB883" s="1" t="s">
        <v>574</v>
      </c>
      <c r="AC883">
        <v>893.27272727272702</v>
      </c>
      <c r="AD883">
        <v>904.5</v>
      </c>
      <c r="AE883">
        <v>29.421328136208999</v>
      </c>
      <c r="AF883">
        <v>195.15901252346299</v>
      </c>
      <c r="AG883">
        <v>44</v>
      </c>
      <c r="AH883">
        <v>0.21847640319133901</v>
      </c>
      <c r="AI883" s="2"/>
      <c r="AJ883" s="2"/>
      <c r="AK883">
        <v>228</v>
      </c>
      <c r="AL883">
        <v>1261</v>
      </c>
      <c r="AM883" s="1" t="s">
        <v>575</v>
      </c>
      <c r="AN883" s="6" t="s">
        <v>576</v>
      </c>
    </row>
    <row r="884" spans="2:40" ht="75" x14ac:dyDescent="0.25">
      <c r="B884" s="8" t="s">
        <v>562</v>
      </c>
      <c r="C884" s="1" t="s">
        <v>581</v>
      </c>
      <c r="D884" s="1" t="s">
        <v>563</v>
      </c>
      <c r="E884" s="1" t="s">
        <v>564</v>
      </c>
      <c r="F884" s="5" t="s">
        <v>565</v>
      </c>
      <c r="G884">
        <v>2012</v>
      </c>
      <c r="I884">
        <v>2012</v>
      </c>
      <c r="J884" s="1" t="s">
        <v>566</v>
      </c>
      <c r="M884" s="1" t="s">
        <v>567</v>
      </c>
      <c r="N884" t="s">
        <v>94</v>
      </c>
      <c r="O884" s="1" t="s">
        <v>512</v>
      </c>
      <c r="P884" s="1">
        <v>480</v>
      </c>
      <c r="Q884" t="s">
        <v>614</v>
      </c>
      <c r="S884" s="1" t="s">
        <v>570</v>
      </c>
      <c r="T884" s="1" t="s">
        <v>88</v>
      </c>
      <c r="U884" s="1" t="s">
        <v>571</v>
      </c>
      <c r="V884" s="1" t="s">
        <v>572</v>
      </c>
      <c r="W884" s="1" t="s">
        <v>573</v>
      </c>
      <c r="Y884" s="1" t="s">
        <v>111</v>
      </c>
      <c r="Z884" s="1" t="s">
        <v>111</v>
      </c>
      <c r="AA884" s="1" t="s">
        <v>56</v>
      </c>
      <c r="AB884" s="1" t="s">
        <v>574</v>
      </c>
      <c r="AC884">
        <v>931.61363636363603</v>
      </c>
      <c r="AD884">
        <v>957</v>
      </c>
      <c r="AE884">
        <v>31.2348604495599</v>
      </c>
      <c r="AF884">
        <v>207.18862498060301</v>
      </c>
      <c r="AG884">
        <v>44</v>
      </c>
      <c r="AH884">
        <v>0.22239758725443501</v>
      </c>
      <c r="AI884" s="2"/>
      <c r="AJ884" s="2"/>
      <c r="AK884">
        <v>446</v>
      </c>
      <c r="AL884">
        <v>1306</v>
      </c>
      <c r="AM884" s="1" t="s">
        <v>575</v>
      </c>
      <c r="AN884" s="6" t="s">
        <v>576</v>
      </c>
    </row>
    <row r="885" spans="2:40" ht="75" x14ac:dyDescent="0.25">
      <c r="B885" s="8" t="s">
        <v>562</v>
      </c>
      <c r="C885" s="1" t="s">
        <v>581</v>
      </c>
      <c r="D885" s="1" t="s">
        <v>563</v>
      </c>
      <c r="E885" s="1" t="s">
        <v>564</v>
      </c>
      <c r="F885" s="5" t="s">
        <v>565</v>
      </c>
      <c r="G885">
        <v>2012</v>
      </c>
      <c r="I885">
        <v>2012</v>
      </c>
      <c r="J885" s="1" t="s">
        <v>566</v>
      </c>
      <c r="M885" s="1" t="s">
        <v>567</v>
      </c>
      <c r="N885" t="s">
        <v>51</v>
      </c>
      <c r="O885" s="1" t="s">
        <v>493</v>
      </c>
      <c r="P885" s="1">
        <v>300</v>
      </c>
      <c r="Q885" t="s">
        <v>53</v>
      </c>
      <c r="S885" s="1" t="s">
        <v>570</v>
      </c>
      <c r="T885" s="1" t="s">
        <v>88</v>
      </c>
      <c r="U885" s="1" t="s">
        <v>571</v>
      </c>
      <c r="V885" s="1" t="s">
        <v>572</v>
      </c>
      <c r="W885" s="1" t="s">
        <v>573</v>
      </c>
      <c r="Y885" s="1" t="s">
        <v>111</v>
      </c>
      <c r="Z885" s="1" t="s">
        <v>111</v>
      </c>
      <c r="AA885" s="1" t="s">
        <v>56</v>
      </c>
      <c r="AB885" s="1" t="s">
        <v>574</v>
      </c>
      <c r="AC885">
        <v>855.41111111111104</v>
      </c>
      <c r="AD885">
        <v>843</v>
      </c>
      <c r="AE885">
        <v>18.119673573166601</v>
      </c>
      <c r="AF885">
        <v>171.898316849905</v>
      </c>
      <c r="AG885">
        <v>90</v>
      </c>
      <c r="AH885">
        <v>0.200954037908886</v>
      </c>
      <c r="AI885" s="2"/>
      <c r="AJ885" s="2"/>
      <c r="AK885">
        <v>428</v>
      </c>
      <c r="AL885">
        <v>1243</v>
      </c>
      <c r="AM885" s="1" t="s">
        <v>575</v>
      </c>
      <c r="AN885" s="6" t="s">
        <v>576</v>
      </c>
    </row>
    <row r="886" spans="2:40" ht="75" x14ac:dyDescent="0.25">
      <c r="B886" s="8" t="s">
        <v>562</v>
      </c>
      <c r="C886" s="1" t="s">
        <v>581</v>
      </c>
      <c r="D886" s="1" t="s">
        <v>563</v>
      </c>
      <c r="E886" s="1" t="s">
        <v>564</v>
      </c>
      <c r="F886" s="5" t="s">
        <v>565</v>
      </c>
      <c r="G886">
        <v>2012</v>
      </c>
      <c r="I886">
        <v>2012</v>
      </c>
      <c r="J886" s="1" t="s">
        <v>566</v>
      </c>
      <c r="M886" s="1" t="s">
        <v>567</v>
      </c>
      <c r="N886" t="s">
        <v>94</v>
      </c>
      <c r="O886" s="1" t="s">
        <v>493</v>
      </c>
      <c r="P886" s="1">
        <v>300</v>
      </c>
      <c r="Q886" t="s">
        <v>53</v>
      </c>
      <c r="S886" s="1" t="s">
        <v>570</v>
      </c>
      <c r="T886" s="1" t="s">
        <v>88</v>
      </c>
      <c r="U886" s="1" t="s">
        <v>571</v>
      </c>
      <c r="V886" s="1" t="s">
        <v>572</v>
      </c>
      <c r="W886" s="1" t="s">
        <v>573</v>
      </c>
      <c r="Y886" s="1" t="s">
        <v>111</v>
      </c>
      <c r="Z886" s="1" t="s">
        <v>111</v>
      </c>
      <c r="AA886" s="1" t="s">
        <v>56</v>
      </c>
      <c r="AB886" s="1" t="s">
        <v>574</v>
      </c>
      <c r="AC886">
        <v>852.22619047619003</v>
      </c>
      <c r="AD886">
        <v>872</v>
      </c>
      <c r="AE886">
        <v>23.753475158323599</v>
      </c>
      <c r="AF886">
        <v>217.70419586254201</v>
      </c>
      <c r="AG886">
        <v>84</v>
      </c>
      <c r="AH886">
        <v>0.25545353838620899</v>
      </c>
      <c r="AI886" s="2"/>
      <c r="AJ886" s="2"/>
      <c r="AK886">
        <v>210</v>
      </c>
      <c r="AL886">
        <v>1204</v>
      </c>
      <c r="AM886" s="1" t="s">
        <v>575</v>
      </c>
      <c r="AN886" s="6" t="s">
        <v>576</v>
      </c>
    </row>
    <row r="887" spans="2:40" ht="75" x14ac:dyDescent="0.25">
      <c r="B887" s="8" t="s">
        <v>562</v>
      </c>
      <c r="C887" s="1" t="s">
        <v>581</v>
      </c>
      <c r="D887" s="1" t="s">
        <v>563</v>
      </c>
      <c r="E887" s="1" t="s">
        <v>564</v>
      </c>
      <c r="F887" s="5" t="s">
        <v>565</v>
      </c>
      <c r="G887">
        <v>2012</v>
      </c>
      <c r="I887">
        <v>2012</v>
      </c>
      <c r="J887" s="1" t="s">
        <v>566</v>
      </c>
      <c r="M887" s="1" t="s">
        <v>567</v>
      </c>
      <c r="N887" t="s">
        <v>51</v>
      </c>
      <c r="O887" s="1" t="s">
        <v>509</v>
      </c>
      <c r="P887" s="1">
        <v>450</v>
      </c>
      <c r="Q887" t="s">
        <v>615</v>
      </c>
      <c r="S887" s="1" t="s">
        <v>570</v>
      </c>
      <c r="T887" s="1" t="s">
        <v>88</v>
      </c>
      <c r="U887" s="1" t="s">
        <v>571</v>
      </c>
      <c r="V887" s="1" t="s">
        <v>572</v>
      </c>
      <c r="W887" s="1" t="s">
        <v>573</v>
      </c>
      <c r="Y887" s="1" t="s">
        <v>111</v>
      </c>
      <c r="Z887" s="1" t="s">
        <v>111</v>
      </c>
      <c r="AA887" s="1" t="s">
        <v>56</v>
      </c>
      <c r="AB887" s="1" t="s">
        <v>574</v>
      </c>
      <c r="AC887">
        <v>833.59090909090901</v>
      </c>
      <c r="AD887">
        <v>812</v>
      </c>
      <c r="AE887">
        <v>20.741317197633101</v>
      </c>
      <c r="AF887">
        <v>137.58233360458999</v>
      </c>
      <c r="AG887">
        <v>44</v>
      </c>
      <c r="AH887">
        <v>0.16504778555542701</v>
      </c>
      <c r="AI887" s="2"/>
      <c r="AJ887" s="2"/>
      <c r="AK887">
        <v>541</v>
      </c>
      <c r="AL887">
        <v>1211</v>
      </c>
      <c r="AM887" s="1" t="s">
        <v>575</v>
      </c>
      <c r="AN887" s="6" t="s">
        <v>576</v>
      </c>
    </row>
    <row r="888" spans="2:40" ht="75" x14ac:dyDescent="0.25">
      <c r="B888" s="8" t="s">
        <v>562</v>
      </c>
      <c r="C888" s="1" t="s">
        <v>581</v>
      </c>
      <c r="D888" s="1" t="s">
        <v>563</v>
      </c>
      <c r="E888" s="1" t="s">
        <v>564</v>
      </c>
      <c r="F888" s="5" t="s">
        <v>565</v>
      </c>
      <c r="G888">
        <v>2012</v>
      </c>
      <c r="I888">
        <v>2012</v>
      </c>
      <c r="J888" s="1" t="s">
        <v>566</v>
      </c>
      <c r="M888" s="1" t="s">
        <v>567</v>
      </c>
      <c r="N888" t="s">
        <v>94</v>
      </c>
      <c r="O888" s="1" t="s">
        <v>509</v>
      </c>
      <c r="P888" s="1">
        <v>450</v>
      </c>
      <c r="Q888" t="s">
        <v>615</v>
      </c>
      <c r="S888" s="1" t="s">
        <v>570</v>
      </c>
      <c r="T888" s="1" t="s">
        <v>88</v>
      </c>
      <c r="U888" s="1" t="s">
        <v>571</v>
      </c>
      <c r="V888" s="1" t="s">
        <v>572</v>
      </c>
      <c r="W888" s="1" t="s">
        <v>573</v>
      </c>
      <c r="Y888" s="1" t="s">
        <v>111</v>
      </c>
      <c r="Z888" s="1" t="s">
        <v>111</v>
      </c>
      <c r="AA888" s="1" t="s">
        <v>56</v>
      </c>
      <c r="AB888" s="1" t="s">
        <v>574</v>
      </c>
      <c r="AC888">
        <v>852.2</v>
      </c>
      <c r="AD888">
        <v>913</v>
      </c>
      <c r="AE888">
        <v>30.594637385245999</v>
      </c>
      <c r="AF888">
        <v>216.336755630509</v>
      </c>
      <c r="AG888">
        <v>50</v>
      </c>
      <c r="AH888">
        <v>0.25385678905246301</v>
      </c>
      <c r="AI888" s="2"/>
      <c r="AJ888" s="2"/>
      <c r="AK888">
        <v>266</v>
      </c>
      <c r="AL888">
        <v>1228</v>
      </c>
      <c r="AM888" s="1" t="s">
        <v>575</v>
      </c>
      <c r="AN888" s="6" t="s">
        <v>576</v>
      </c>
    </row>
    <row r="889" spans="2:40" ht="75" x14ac:dyDescent="0.25">
      <c r="B889" s="8" t="s">
        <v>562</v>
      </c>
      <c r="C889" s="1" t="s">
        <v>581</v>
      </c>
      <c r="D889" s="1" t="s">
        <v>563</v>
      </c>
      <c r="E889" s="1" t="s">
        <v>564</v>
      </c>
      <c r="F889" s="5" t="s">
        <v>565</v>
      </c>
      <c r="G889">
        <v>2012</v>
      </c>
      <c r="I889">
        <v>2012</v>
      </c>
      <c r="J889" s="1" t="s">
        <v>566</v>
      </c>
      <c r="M889" s="1" t="s">
        <v>567</v>
      </c>
      <c r="N889" t="s">
        <v>51</v>
      </c>
      <c r="O889" s="1" t="s">
        <v>493</v>
      </c>
      <c r="P889" s="1">
        <v>300</v>
      </c>
      <c r="Q889" t="s">
        <v>616</v>
      </c>
      <c r="S889" s="1" t="s">
        <v>570</v>
      </c>
      <c r="T889" s="1" t="s">
        <v>88</v>
      </c>
      <c r="U889" s="1" t="s">
        <v>571</v>
      </c>
      <c r="V889" s="1" t="s">
        <v>572</v>
      </c>
      <c r="W889" s="1" t="s">
        <v>573</v>
      </c>
      <c r="Y889" s="1" t="s">
        <v>111</v>
      </c>
      <c r="Z889" s="1" t="s">
        <v>111</v>
      </c>
      <c r="AA889" s="1" t="s">
        <v>56</v>
      </c>
      <c r="AB889" s="1" t="s">
        <v>574</v>
      </c>
      <c r="AC889">
        <v>884.09090909090901</v>
      </c>
      <c r="AD889">
        <v>869.5</v>
      </c>
      <c r="AE889">
        <v>21.386699799421802</v>
      </c>
      <c r="AF889">
        <v>141.86331747730301</v>
      </c>
      <c r="AG889">
        <v>44</v>
      </c>
      <c r="AH889">
        <v>0.16046236424167901</v>
      </c>
      <c r="AI889" s="2"/>
      <c r="AJ889" s="2"/>
      <c r="AK889">
        <v>487</v>
      </c>
      <c r="AL889">
        <v>1124</v>
      </c>
      <c r="AM889" s="1" t="s">
        <v>575</v>
      </c>
      <c r="AN889" s="6" t="s">
        <v>576</v>
      </c>
    </row>
    <row r="890" spans="2:40" ht="75" x14ac:dyDescent="0.25">
      <c r="B890" s="8" t="s">
        <v>562</v>
      </c>
      <c r="C890" s="1" t="s">
        <v>581</v>
      </c>
      <c r="D890" s="1" t="s">
        <v>563</v>
      </c>
      <c r="E890" s="1" t="s">
        <v>564</v>
      </c>
      <c r="F890" s="5" t="s">
        <v>565</v>
      </c>
      <c r="G890">
        <v>2012</v>
      </c>
      <c r="I890">
        <v>2012</v>
      </c>
      <c r="J890" s="1" t="s">
        <v>566</v>
      </c>
      <c r="M890" s="1" t="s">
        <v>567</v>
      </c>
      <c r="N890" t="s">
        <v>94</v>
      </c>
      <c r="O890" s="1" t="s">
        <v>493</v>
      </c>
      <c r="P890" s="1">
        <v>300</v>
      </c>
      <c r="Q890" t="s">
        <v>616</v>
      </c>
      <c r="S890" s="1" t="s">
        <v>570</v>
      </c>
      <c r="T890" s="1" t="s">
        <v>88</v>
      </c>
      <c r="U890" s="1" t="s">
        <v>571</v>
      </c>
      <c r="V890" s="1" t="s">
        <v>572</v>
      </c>
      <c r="W890" s="1" t="s">
        <v>573</v>
      </c>
      <c r="Y890" s="1" t="s">
        <v>111</v>
      </c>
      <c r="Z890" s="1" t="s">
        <v>111</v>
      </c>
      <c r="AA890" s="1" t="s">
        <v>56</v>
      </c>
      <c r="AB890" s="1" t="s">
        <v>574</v>
      </c>
      <c r="AC890">
        <v>865.02380952380997</v>
      </c>
      <c r="AD890">
        <v>897.5</v>
      </c>
      <c r="AE890">
        <v>32.774393139142497</v>
      </c>
      <c r="AF890">
        <v>212.40234348246</v>
      </c>
      <c r="AG890">
        <v>42</v>
      </c>
      <c r="AH890">
        <v>0.245545083434624</v>
      </c>
      <c r="AI890" s="2"/>
      <c r="AJ890" s="2"/>
      <c r="AK890">
        <v>203</v>
      </c>
      <c r="AL890">
        <v>1219</v>
      </c>
      <c r="AM890" s="1" t="s">
        <v>575</v>
      </c>
      <c r="AN890" s="6" t="s">
        <v>576</v>
      </c>
    </row>
    <row r="891" spans="2:40" ht="75" x14ac:dyDescent="0.25">
      <c r="B891" s="8" t="s">
        <v>562</v>
      </c>
      <c r="C891" s="1" t="s">
        <v>581</v>
      </c>
      <c r="D891" s="1" t="s">
        <v>563</v>
      </c>
      <c r="E891" s="1" t="s">
        <v>564</v>
      </c>
      <c r="F891" s="5" t="s">
        <v>565</v>
      </c>
      <c r="G891">
        <v>2013</v>
      </c>
      <c r="I891">
        <v>2013</v>
      </c>
      <c r="J891" s="1" t="s">
        <v>566</v>
      </c>
      <c r="M891" s="1" t="s">
        <v>567</v>
      </c>
      <c r="N891" t="s">
        <v>51</v>
      </c>
      <c r="O891" s="1" t="s">
        <v>568</v>
      </c>
      <c r="P891" s="1">
        <v>120</v>
      </c>
      <c r="Q891" t="s">
        <v>617</v>
      </c>
      <c r="S891" s="1" t="s">
        <v>570</v>
      </c>
      <c r="T891" s="1" t="s">
        <v>88</v>
      </c>
      <c r="U891" s="1" t="s">
        <v>571</v>
      </c>
      <c r="V891" s="1" t="s">
        <v>572</v>
      </c>
      <c r="W891" s="1" t="s">
        <v>573</v>
      </c>
      <c r="Y891" s="1" t="s">
        <v>111</v>
      </c>
      <c r="Z891" s="1" t="s">
        <v>111</v>
      </c>
      <c r="AA891" s="1" t="s">
        <v>56</v>
      </c>
      <c r="AB891" s="1" t="s">
        <v>574</v>
      </c>
      <c r="AC891">
        <v>892.4375</v>
      </c>
      <c r="AD891">
        <v>959.5</v>
      </c>
      <c r="AE891">
        <v>59.897410124172602</v>
      </c>
      <c r="AF891">
        <v>239.58964049669001</v>
      </c>
      <c r="AG891">
        <v>16</v>
      </c>
      <c r="AH891">
        <v>0.26846657664731699</v>
      </c>
      <c r="AI891" s="2"/>
      <c r="AJ891" s="2"/>
      <c r="AK891">
        <v>150</v>
      </c>
      <c r="AL891">
        <v>1151</v>
      </c>
      <c r="AM891" s="1" t="s">
        <v>575</v>
      </c>
      <c r="AN891" s="6" t="s">
        <v>576</v>
      </c>
    </row>
    <row r="892" spans="2:40" ht="75" x14ac:dyDescent="0.25">
      <c r="B892" s="8" t="s">
        <v>562</v>
      </c>
      <c r="C892" s="1" t="s">
        <v>581</v>
      </c>
      <c r="D892" s="1" t="s">
        <v>563</v>
      </c>
      <c r="E892" s="1" t="s">
        <v>564</v>
      </c>
      <c r="F892" s="5" t="s">
        <v>565</v>
      </c>
      <c r="G892">
        <v>2013</v>
      </c>
      <c r="I892">
        <v>2013</v>
      </c>
      <c r="J892" s="1" t="s">
        <v>566</v>
      </c>
      <c r="M892" s="1" t="s">
        <v>567</v>
      </c>
      <c r="N892" t="s">
        <v>94</v>
      </c>
      <c r="O892" s="1" t="s">
        <v>568</v>
      </c>
      <c r="P892" s="1">
        <v>120</v>
      </c>
      <c r="Q892" t="s">
        <v>617</v>
      </c>
      <c r="S892" s="1" t="s">
        <v>570</v>
      </c>
      <c r="T892" s="1" t="s">
        <v>88</v>
      </c>
      <c r="U892" s="1" t="s">
        <v>571</v>
      </c>
      <c r="V892" s="1" t="s">
        <v>572</v>
      </c>
      <c r="W892" s="1" t="s">
        <v>573</v>
      </c>
      <c r="Y892" s="1" t="s">
        <v>111</v>
      </c>
      <c r="Z892" s="1" t="s">
        <v>111</v>
      </c>
      <c r="AA892" s="1" t="s">
        <v>56</v>
      </c>
      <c r="AB892" s="1" t="s">
        <v>574</v>
      </c>
      <c r="AC892">
        <v>932.5</v>
      </c>
      <c r="AD892">
        <v>948</v>
      </c>
      <c r="AE892">
        <v>39.179584672026103</v>
      </c>
      <c r="AF892">
        <v>191.93998156126599</v>
      </c>
      <c r="AG892">
        <v>24</v>
      </c>
      <c r="AH892">
        <v>0.20583376038741699</v>
      </c>
      <c r="AI892" s="2"/>
      <c r="AJ892" s="2"/>
      <c r="AK892">
        <v>521</v>
      </c>
      <c r="AL892">
        <v>1274</v>
      </c>
      <c r="AM892" s="1" t="s">
        <v>575</v>
      </c>
      <c r="AN892" s="6" t="s">
        <v>576</v>
      </c>
    </row>
    <row r="893" spans="2:40" ht="75" x14ac:dyDescent="0.25">
      <c r="B893" s="8" t="s">
        <v>562</v>
      </c>
      <c r="C893" s="1" t="s">
        <v>581</v>
      </c>
      <c r="D893" s="1" t="s">
        <v>563</v>
      </c>
      <c r="E893" s="1" t="s">
        <v>564</v>
      </c>
      <c r="F893" s="5" t="s">
        <v>565</v>
      </c>
      <c r="G893">
        <v>2013</v>
      </c>
      <c r="I893">
        <v>2013</v>
      </c>
      <c r="J893" s="1" t="s">
        <v>566</v>
      </c>
      <c r="M893" s="1" t="s">
        <v>567</v>
      </c>
      <c r="N893" t="s">
        <v>51</v>
      </c>
      <c r="O893" s="1" t="s">
        <v>568</v>
      </c>
      <c r="P893" s="1">
        <v>120</v>
      </c>
      <c r="Q893" t="s">
        <v>618</v>
      </c>
      <c r="S893" s="1" t="s">
        <v>570</v>
      </c>
      <c r="T893" s="1" t="s">
        <v>88</v>
      </c>
      <c r="U893" s="1" t="s">
        <v>571</v>
      </c>
      <c r="V893" s="1" t="s">
        <v>572</v>
      </c>
      <c r="W893" s="1" t="s">
        <v>573</v>
      </c>
      <c r="Y893" s="1" t="s">
        <v>111</v>
      </c>
      <c r="Z893" s="1" t="s">
        <v>111</v>
      </c>
      <c r="AA893" s="1" t="s">
        <v>56</v>
      </c>
      <c r="AB893" s="1" t="s">
        <v>574</v>
      </c>
      <c r="AC893">
        <v>913.67857142857099</v>
      </c>
      <c r="AD893">
        <v>902</v>
      </c>
      <c r="AE893">
        <v>36.675253452395303</v>
      </c>
      <c r="AF893">
        <v>194.06719981060201</v>
      </c>
      <c r="AG893">
        <v>28</v>
      </c>
      <c r="AH893">
        <v>0.212402048027864</v>
      </c>
      <c r="AI893" s="2"/>
      <c r="AJ893" s="2"/>
      <c r="AK893">
        <v>551</v>
      </c>
      <c r="AL893">
        <v>1212</v>
      </c>
      <c r="AM893" s="1" t="s">
        <v>575</v>
      </c>
      <c r="AN893" s="6" t="s">
        <v>576</v>
      </c>
    </row>
    <row r="894" spans="2:40" ht="75" x14ac:dyDescent="0.25">
      <c r="B894" s="8" t="s">
        <v>562</v>
      </c>
      <c r="C894" s="1" t="s">
        <v>581</v>
      </c>
      <c r="D894" s="1" t="s">
        <v>563</v>
      </c>
      <c r="E894" s="1" t="s">
        <v>564</v>
      </c>
      <c r="F894" s="5" t="s">
        <v>565</v>
      </c>
      <c r="G894">
        <v>2013</v>
      </c>
      <c r="I894">
        <v>2013</v>
      </c>
      <c r="J894" s="1" t="s">
        <v>566</v>
      </c>
      <c r="M894" s="1" t="s">
        <v>567</v>
      </c>
      <c r="N894" t="s">
        <v>94</v>
      </c>
      <c r="O894" s="1" t="s">
        <v>568</v>
      </c>
      <c r="P894" s="1">
        <v>120</v>
      </c>
      <c r="Q894" t="s">
        <v>618</v>
      </c>
      <c r="S894" s="1" t="s">
        <v>570</v>
      </c>
      <c r="T894" s="1" t="s">
        <v>88</v>
      </c>
      <c r="U894" s="1" t="s">
        <v>571</v>
      </c>
      <c r="V894" s="1" t="s">
        <v>572</v>
      </c>
      <c r="W894" s="1" t="s">
        <v>573</v>
      </c>
      <c r="Y894" s="1" t="s">
        <v>111</v>
      </c>
      <c r="Z894" s="1" t="s">
        <v>111</v>
      </c>
      <c r="AA894" s="1" t="s">
        <v>56</v>
      </c>
      <c r="AB894" s="1" t="s">
        <v>574</v>
      </c>
      <c r="AC894">
        <v>923.19230769230796</v>
      </c>
      <c r="AD894">
        <v>880</v>
      </c>
      <c r="AE894">
        <v>38.758979871896301</v>
      </c>
      <c r="AF894">
        <v>197.63279469374899</v>
      </c>
      <c r="AG894">
        <v>26</v>
      </c>
      <c r="AH894">
        <v>0.214075434822209</v>
      </c>
      <c r="AI894" s="2"/>
      <c r="AJ894" s="2"/>
      <c r="AK894">
        <v>646</v>
      </c>
      <c r="AL894">
        <v>1376</v>
      </c>
      <c r="AM894" s="1" t="s">
        <v>575</v>
      </c>
      <c r="AN894" s="6" t="s">
        <v>576</v>
      </c>
    </row>
    <row r="895" spans="2:40" ht="75" x14ac:dyDescent="0.25">
      <c r="B895" s="8" t="s">
        <v>562</v>
      </c>
      <c r="C895" s="1" t="s">
        <v>581</v>
      </c>
      <c r="D895" s="1" t="s">
        <v>563</v>
      </c>
      <c r="E895" s="1" t="s">
        <v>564</v>
      </c>
      <c r="F895" s="5" t="s">
        <v>565</v>
      </c>
      <c r="G895">
        <v>2013</v>
      </c>
      <c r="I895">
        <v>2013</v>
      </c>
      <c r="J895" s="1" t="s">
        <v>566</v>
      </c>
      <c r="M895" s="1" t="s">
        <v>567</v>
      </c>
      <c r="N895" t="s">
        <v>51</v>
      </c>
      <c r="O895" s="1" t="s">
        <v>568</v>
      </c>
      <c r="P895" s="1">
        <v>120</v>
      </c>
      <c r="Q895" t="s">
        <v>619</v>
      </c>
      <c r="S895" s="1" t="s">
        <v>570</v>
      </c>
      <c r="T895" s="1" t="s">
        <v>88</v>
      </c>
      <c r="U895" s="1" t="s">
        <v>571</v>
      </c>
      <c r="V895" s="1" t="s">
        <v>572</v>
      </c>
      <c r="W895" s="1" t="s">
        <v>573</v>
      </c>
      <c r="Y895" s="1" t="s">
        <v>111</v>
      </c>
      <c r="Z895" s="1" t="s">
        <v>111</v>
      </c>
      <c r="AA895" s="1" t="s">
        <v>56</v>
      </c>
      <c r="AB895" s="1" t="s">
        <v>574</v>
      </c>
      <c r="AC895">
        <v>893</v>
      </c>
      <c r="AD895">
        <v>880</v>
      </c>
      <c r="AE895">
        <v>55.6730172389179</v>
      </c>
      <c r="AF895">
        <v>192.85698893692799</v>
      </c>
      <c r="AG895">
        <v>12</v>
      </c>
      <c r="AH895">
        <v>0.21596527316565201</v>
      </c>
      <c r="AI895" s="2"/>
      <c r="AJ895" s="2"/>
      <c r="AK895">
        <v>603</v>
      </c>
      <c r="AL895">
        <v>1263</v>
      </c>
      <c r="AM895" s="1" t="s">
        <v>575</v>
      </c>
      <c r="AN895" s="6" t="s">
        <v>576</v>
      </c>
    </row>
    <row r="896" spans="2:40" ht="75" x14ac:dyDescent="0.25">
      <c r="B896" s="8" t="s">
        <v>562</v>
      </c>
      <c r="C896" s="1" t="s">
        <v>581</v>
      </c>
      <c r="D896" s="1" t="s">
        <v>563</v>
      </c>
      <c r="E896" s="1" t="s">
        <v>564</v>
      </c>
      <c r="F896" s="5" t="s">
        <v>565</v>
      </c>
      <c r="G896">
        <v>2013</v>
      </c>
      <c r="I896">
        <v>2013</v>
      </c>
      <c r="J896" s="1" t="s">
        <v>566</v>
      </c>
      <c r="M896" s="1" t="s">
        <v>567</v>
      </c>
      <c r="N896" t="s">
        <v>94</v>
      </c>
      <c r="O896" s="1" t="s">
        <v>568</v>
      </c>
      <c r="P896" s="1">
        <v>120</v>
      </c>
      <c r="Q896" t="s">
        <v>619</v>
      </c>
      <c r="S896" s="1" t="s">
        <v>570</v>
      </c>
      <c r="T896" s="1" t="s">
        <v>88</v>
      </c>
      <c r="U896" s="1" t="s">
        <v>571</v>
      </c>
      <c r="V896" s="1" t="s">
        <v>572</v>
      </c>
      <c r="W896" s="1" t="s">
        <v>573</v>
      </c>
      <c r="Y896" s="1" t="s">
        <v>111</v>
      </c>
      <c r="Z896" s="1" t="s">
        <v>111</v>
      </c>
      <c r="AA896" s="1" t="s">
        <v>56</v>
      </c>
      <c r="AB896" s="1" t="s">
        <v>574</v>
      </c>
      <c r="AC896">
        <v>1015.18518518519</v>
      </c>
      <c r="AD896">
        <v>1065</v>
      </c>
      <c r="AE896">
        <v>34.160215652698298</v>
      </c>
      <c r="AF896">
        <v>177.501687323949</v>
      </c>
      <c r="AG896">
        <v>27</v>
      </c>
      <c r="AH896">
        <v>0.174846609184481</v>
      </c>
      <c r="AI896" s="2"/>
      <c r="AJ896" s="2"/>
      <c r="AK896">
        <v>547</v>
      </c>
      <c r="AL896">
        <v>1248</v>
      </c>
      <c r="AM896" s="1" t="s">
        <v>575</v>
      </c>
      <c r="AN896" s="6" t="s">
        <v>576</v>
      </c>
    </row>
    <row r="897" spans="2:40" ht="75" x14ac:dyDescent="0.25">
      <c r="B897" s="8" t="s">
        <v>562</v>
      </c>
      <c r="C897" s="1" t="s">
        <v>581</v>
      </c>
      <c r="D897" s="1" t="s">
        <v>563</v>
      </c>
      <c r="E897" s="1" t="s">
        <v>564</v>
      </c>
      <c r="F897" s="5" t="s">
        <v>565</v>
      </c>
      <c r="G897">
        <v>2013</v>
      </c>
      <c r="I897">
        <v>2013</v>
      </c>
      <c r="J897" s="1" t="s">
        <v>566</v>
      </c>
      <c r="M897" s="1" t="s">
        <v>567</v>
      </c>
      <c r="N897" t="s">
        <v>51</v>
      </c>
      <c r="O897" s="1" t="s">
        <v>568</v>
      </c>
      <c r="P897" s="1">
        <v>120</v>
      </c>
      <c r="Q897" t="s">
        <v>53</v>
      </c>
      <c r="S897" s="1" t="s">
        <v>570</v>
      </c>
      <c r="T897" s="1" t="s">
        <v>88</v>
      </c>
      <c r="U897" s="1" t="s">
        <v>571</v>
      </c>
      <c r="V897" s="1" t="s">
        <v>572</v>
      </c>
      <c r="W897" s="1" t="s">
        <v>573</v>
      </c>
      <c r="Y897" s="1" t="s">
        <v>111</v>
      </c>
      <c r="Z897" s="1" t="s">
        <v>111</v>
      </c>
      <c r="AA897" s="1" t="s">
        <v>56</v>
      </c>
      <c r="AB897" s="1" t="s">
        <v>574</v>
      </c>
      <c r="AC897">
        <v>870.107142857143</v>
      </c>
      <c r="AD897">
        <v>876</v>
      </c>
      <c r="AE897">
        <v>20.7382681366146</v>
      </c>
      <c r="AF897">
        <v>155.19098832452499</v>
      </c>
      <c r="AG897">
        <v>56</v>
      </c>
      <c r="AH897">
        <v>0.17835848101985399</v>
      </c>
      <c r="AI897" s="2"/>
      <c r="AJ897" s="2"/>
      <c r="AK897">
        <v>556</v>
      </c>
      <c r="AL897">
        <v>1218</v>
      </c>
      <c r="AM897" s="1" t="s">
        <v>575</v>
      </c>
      <c r="AN897" s="6" t="s">
        <v>576</v>
      </c>
    </row>
    <row r="898" spans="2:40" ht="75" x14ac:dyDescent="0.25">
      <c r="B898" s="8" t="s">
        <v>562</v>
      </c>
      <c r="C898" s="1" t="s">
        <v>581</v>
      </c>
      <c r="D898" s="1" t="s">
        <v>563</v>
      </c>
      <c r="E898" s="1" t="s">
        <v>564</v>
      </c>
      <c r="F898" s="5" t="s">
        <v>565</v>
      </c>
      <c r="G898">
        <v>2013</v>
      </c>
      <c r="I898">
        <v>2013</v>
      </c>
      <c r="J898" s="1" t="s">
        <v>566</v>
      </c>
      <c r="M898" s="1" t="s">
        <v>567</v>
      </c>
      <c r="N898" t="s">
        <v>94</v>
      </c>
      <c r="O898" s="1" t="s">
        <v>568</v>
      </c>
      <c r="P898" s="1">
        <v>120</v>
      </c>
      <c r="Q898" t="s">
        <v>53</v>
      </c>
      <c r="S898" s="1" t="s">
        <v>570</v>
      </c>
      <c r="T898" s="1" t="s">
        <v>88</v>
      </c>
      <c r="U898" s="1" t="s">
        <v>571</v>
      </c>
      <c r="V898" s="1" t="s">
        <v>572</v>
      </c>
      <c r="W898" s="1" t="s">
        <v>573</v>
      </c>
      <c r="Y898" s="1" t="s">
        <v>111</v>
      </c>
      <c r="Z898" s="1" t="s">
        <v>111</v>
      </c>
      <c r="AA898" s="1" t="s">
        <v>56</v>
      </c>
      <c r="AB898" s="1" t="s">
        <v>574</v>
      </c>
      <c r="AC898">
        <v>845.65853658536605</v>
      </c>
      <c r="AD898">
        <v>876</v>
      </c>
      <c r="AE898">
        <v>39.780887826793503</v>
      </c>
      <c r="AF898">
        <v>254.72196703033899</v>
      </c>
      <c r="AG898">
        <v>41</v>
      </c>
      <c r="AH898">
        <v>0.30121137079614302</v>
      </c>
      <c r="AI898" s="2"/>
      <c r="AJ898" s="2"/>
      <c r="AK898">
        <v>292</v>
      </c>
      <c r="AL898">
        <v>1268</v>
      </c>
      <c r="AM898" s="1" t="s">
        <v>575</v>
      </c>
      <c r="AN898" s="6" t="s">
        <v>576</v>
      </c>
    </row>
    <row r="899" spans="2:40" ht="75" x14ac:dyDescent="0.25">
      <c r="B899" s="8" t="s">
        <v>562</v>
      </c>
      <c r="C899" s="1" t="s">
        <v>581</v>
      </c>
      <c r="D899" s="1" t="s">
        <v>563</v>
      </c>
      <c r="E899" s="1" t="s">
        <v>564</v>
      </c>
      <c r="F899" s="5" t="s">
        <v>565</v>
      </c>
      <c r="G899">
        <v>2013</v>
      </c>
      <c r="I899">
        <v>2013</v>
      </c>
      <c r="J899" s="1" t="s">
        <v>566</v>
      </c>
      <c r="M899" s="1" t="s">
        <v>567</v>
      </c>
      <c r="N899" t="s">
        <v>51</v>
      </c>
      <c r="O899" s="1" t="s">
        <v>493</v>
      </c>
      <c r="P899" s="1">
        <v>300</v>
      </c>
      <c r="Q899" t="s">
        <v>620</v>
      </c>
      <c r="S899" s="1" t="s">
        <v>570</v>
      </c>
      <c r="T899" s="1" t="s">
        <v>88</v>
      </c>
      <c r="U899" s="1" t="s">
        <v>571</v>
      </c>
      <c r="V899" s="1" t="s">
        <v>572</v>
      </c>
      <c r="W899" s="1" t="s">
        <v>573</v>
      </c>
      <c r="Y899" s="1" t="s">
        <v>111</v>
      </c>
      <c r="Z899" s="1" t="s">
        <v>111</v>
      </c>
      <c r="AA899" s="1" t="s">
        <v>56</v>
      </c>
      <c r="AB899" s="1" t="s">
        <v>574</v>
      </c>
      <c r="AC899">
        <v>859.71428571428601</v>
      </c>
      <c r="AD899">
        <v>870.5</v>
      </c>
      <c r="AE899">
        <v>32.139817610548199</v>
      </c>
      <c r="AF899">
        <v>170.06792916096899</v>
      </c>
      <c r="AG899">
        <v>28</v>
      </c>
      <c r="AH899">
        <v>0.19781912664120699</v>
      </c>
      <c r="AI899" s="2"/>
      <c r="AJ899" s="2"/>
      <c r="AK899">
        <v>469</v>
      </c>
      <c r="AL899">
        <v>1167</v>
      </c>
      <c r="AM899" s="1" t="s">
        <v>575</v>
      </c>
      <c r="AN899" s="6" t="s">
        <v>576</v>
      </c>
    </row>
    <row r="900" spans="2:40" ht="75" x14ac:dyDescent="0.25">
      <c r="B900" s="8" t="s">
        <v>562</v>
      </c>
      <c r="C900" s="1" t="s">
        <v>581</v>
      </c>
      <c r="D900" s="1" t="s">
        <v>563</v>
      </c>
      <c r="E900" s="1" t="s">
        <v>564</v>
      </c>
      <c r="F900" s="5" t="s">
        <v>565</v>
      </c>
      <c r="G900">
        <v>2013</v>
      </c>
      <c r="I900">
        <v>2013</v>
      </c>
      <c r="J900" s="1" t="s">
        <v>566</v>
      </c>
      <c r="M900" s="1" t="s">
        <v>567</v>
      </c>
      <c r="N900" t="s">
        <v>94</v>
      </c>
      <c r="O900" s="1" t="s">
        <v>493</v>
      </c>
      <c r="P900" s="1">
        <v>300</v>
      </c>
      <c r="Q900" t="s">
        <v>620</v>
      </c>
      <c r="S900" s="1" t="s">
        <v>570</v>
      </c>
      <c r="T900" s="1" t="s">
        <v>88</v>
      </c>
      <c r="U900" s="1" t="s">
        <v>571</v>
      </c>
      <c r="V900" s="1" t="s">
        <v>572</v>
      </c>
      <c r="W900" s="1" t="s">
        <v>573</v>
      </c>
      <c r="Y900" s="1" t="s">
        <v>111</v>
      </c>
      <c r="Z900" s="1" t="s">
        <v>111</v>
      </c>
      <c r="AA900" s="1" t="s">
        <v>56</v>
      </c>
      <c r="AB900" s="1" t="s">
        <v>574</v>
      </c>
      <c r="AC900">
        <v>901.16666666666697</v>
      </c>
      <c r="AD900">
        <v>907</v>
      </c>
      <c r="AE900">
        <v>51.4240884089049</v>
      </c>
      <c r="AF900">
        <v>178.13826771427401</v>
      </c>
      <c r="AG900">
        <v>12</v>
      </c>
      <c r="AH900">
        <v>0.19767516298976201</v>
      </c>
      <c r="AI900" s="2"/>
      <c r="AJ900" s="2"/>
      <c r="AK900">
        <v>578</v>
      </c>
      <c r="AL900">
        <v>1271</v>
      </c>
      <c r="AM900" s="1" t="s">
        <v>575</v>
      </c>
      <c r="AN900" s="6" t="s">
        <v>576</v>
      </c>
    </row>
    <row r="901" spans="2:40" ht="75" x14ac:dyDescent="0.25">
      <c r="B901" s="8" t="s">
        <v>562</v>
      </c>
      <c r="C901" s="1" t="s">
        <v>104</v>
      </c>
      <c r="D901" s="1" t="s">
        <v>563</v>
      </c>
      <c r="E901" s="1" t="s">
        <v>564</v>
      </c>
      <c r="F901" s="5" t="s">
        <v>565</v>
      </c>
      <c r="G901">
        <v>2013</v>
      </c>
      <c r="I901">
        <v>2013</v>
      </c>
      <c r="J901" s="1" t="s">
        <v>566</v>
      </c>
      <c r="M901" s="1" t="s">
        <v>567</v>
      </c>
      <c r="N901" t="s">
        <v>51</v>
      </c>
      <c r="O901" s="1" t="s">
        <v>568</v>
      </c>
      <c r="P901" s="1">
        <v>120</v>
      </c>
      <c r="Q901" t="s">
        <v>617</v>
      </c>
      <c r="S901" s="1" t="s">
        <v>570</v>
      </c>
      <c r="T901" s="1" t="s">
        <v>88</v>
      </c>
      <c r="U901" s="1" t="s">
        <v>571</v>
      </c>
      <c r="V901" s="1" t="s">
        <v>572</v>
      </c>
      <c r="W901" s="1" t="s">
        <v>573</v>
      </c>
      <c r="Y901" s="1" t="s">
        <v>111</v>
      </c>
      <c r="Z901" s="1" t="s">
        <v>111</v>
      </c>
      <c r="AA901" s="1" t="s">
        <v>56</v>
      </c>
      <c r="AB901" s="1" t="s">
        <v>574</v>
      </c>
      <c r="AC901">
        <v>905.42307692307702</v>
      </c>
      <c r="AD901">
        <v>903.5</v>
      </c>
      <c r="AE901">
        <v>20.725024878745501</v>
      </c>
      <c r="AF901">
        <v>149.450279771168</v>
      </c>
      <c r="AG901">
        <v>52</v>
      </c>
      <c r="AH901">
        <v>0.165061266473402</v>
      </c>
      <c r="AI901" s="2"/>
      <c r="AJ901" s="2"/>
      <c r="AK901">
        <v>572</v>
      </c>
      <c r="AL901">
        <v>1204</v>
      </c>
      <c r="AM901" s="1" t="s">
        <v>575</v>
      </c>
      <c r="AN901" s="6" t="s">
        <v>576</v>
      </c>
    </row>
    <row r="902" spans="2:40" ht="75" x14ac:dyDescent="0.25">
      <c r="B902" s="8" t="s">
        <v>562</v>
      </c>
      <c r="C902" s="1" t="s">
        <v>104</v>
      </c>
      <c r="D902" s="1" t="s">
        <v>563</v>
      </c>
      <c r="E902" s="1" t="s">
        <v>564</v>
      </c>
      <c r="F902" s="5" t="s">
        <v>565</v>
      </c>
      <c r="G902">
        <v>2013</v>
      </c>
      <c r="I902">
        <v>2013</v>
      </c>
      <c r="J902" s="1" t="s">
        <v>566</v>
      </c>
      <c r="M902" s="1" t="s">
        <v>567</v>
      </c>
      <c r="N902" t="s">
        <v>94</v>
      </c>
      <c r="O902" s="1" t="s">
        <v>568</v>
      </c>
      <c r="P902" s="1">
        <v>120</v>
      </c>
      <c r="Q902" t="s">
        <v>617</v>
      </c>
      <c r="S902" s="1" t="s">
        <v>570</v>
      </c>
      <c r="T902" s="1" t="s">
        <v>88</v>
      </c>
      <c r="U902" s="1" t="s">
        <v>571</v>
      </c>
      <c r="V902" s="1" t="s">
        <v>572</v>
      </c>
      <c r="W902" s="1" t="s">
        <v>573</v>
      </c>
      <c r="Y902" s="1" t="s">
        <v>111</v>
      </c>
      <c r="Z902" s="1" t="s">
        <v>111</v>
      </c>
      <c r="AA902" s="1" t="s">
        <v>56</v>
      </c>
      <c r="AB902" s="1" t="s">
        <v>574</v>
      </c>
      <c r="AC902">
        <v>927.59649122807002</v>
      </c>
      <c r="AD902">
        <v>948</v>
      </c>
      <c r="AE902">
        <v>25.103368500180199</v>
      </c>
      <c r="AF902">
        <v>189.52627594395199</v>
      </c>
      <c r="AG902">
        <v>57</v>
      </c>
      <c r="AH902">
        <v>0.204319742189875</v>
      </c>
      <c r="AI902" s="2"/>
      <c r="AJ902" s="2"/>
      <c r="AK902">
        <v>307</v>
      </c>
      <c r="AL902">
        <v>1271</v>
      </c>
      <c r="AM902" s="1" t="s">
        <v>575</v>
      </c>
      <c r="AN902" s="6" t="s">
        <v>576</v>
      </c>
    </row>
    <row r="903" spans="2:40" ht="75" x14ac:dyDescent="0.25">
      <c r="B903" s="8" t="s">
        <v>562</v>
      </c>
      <c r="C903" s="1" t="s">
        <v>104</v>
      </c>
      <c r="D903" s="1" t="s">
        <v>563</v>
      </c>
      <c r="E903" s="1" t="s">
        <v>564</v>
      </c>
      <c r="F903" s="5" t="s">
        <v>565</v>
      </c>
      <c r="G903">
        <v>2013</v>
      </c>
      <c r="I903">
        <v>2013</v>
      </c>
      <c r="J903" s="1" t="s">
        <v>566</v>
      </c>
      <c r="M903" s="1" t="s">
        <v>567</v>
      </c>
      <c r="N903" t="s">
        <v>51</v>
      </c>
      <c r="O903" s="1" t="s">
        <v>568</v>
      </c>
      <c r="P903" s="1">
        <v>120</v>
      </c>
      <c r="Q903" t="s">
        <v>618</v>
      </c>
      <c r="S903" s="1" t="s">
        <v>570</v>
      </c>
      <c r="T903" s="1" t="s">
        <v>88</v>
      </c>
      <c r="U903" s="1" t="s">
        <v>571</v>
      </c>
      <c r="V903" s="1" t="s">
        <v>572</v>
      </c>
      <c r="W903" s="1" t="s">
        <v>573</v>
      </c>
      <c r="Y903" s="1" t="s">
        <v>111</v>
      </c>
      <c r="Z903" s="1" t="s">
        <v>111</v>
      </c>
      <c r="AA903" s="1" t="s">
        <v>56</v>
      </c>
      <c r="AB903" s="1" t="s">
        <v>574</v>
      </c>
      <c r="AC903">
        <v>913.125</v>
      </c>
      <c r="AD903">
        <v>923</v>
      </c>
      <c r="AE903">
        <v>27.4763538731601</v>
      </c>
      <c r="AF903">
        <v>190.36176366022099</v>
      </c>
      <c r="AG903">
        <v>48</v>
      </c>
      <c r="AH903">
        <v>0.208472841790796</v>
      </c>
      <c r="AI903" s="2"/>
      <c r="AJ903" s="2"/>
      <c r="AK903">
        <v>479</v>
      </c>
      <c r="AL903">
        <v>1250</v>
      </c>
      <c r="AM903" s="1" t="s">
        <v>575</v>
      </c>
      <c r="AN903" s="6" t="s">
        <v>576</v>
      </c>
    </row>
    <row r="904" spans="2:40" ht="75" x14ac:dyDescent="0.25">
      <c r="B904" s="8" t="s">
        <v>562</v>
      </c>
      <c r="C904" s="1" t="s">
        <v>104</v>
      </c>
      <c r="D904" s="1" t="s">
        <v>563</v>
      </c>
      <c r="E904" s="1" t="s">
        <v>564</v>
      </c>
      <c r="F904" s="5" t="s">
        <v>565</v>
      </c>
      <c r="G904">
        <v>2013</v>
      </c>
      <c r="I904">
        <v>2013</v>
      </c>
      <c r="J904" s="1" t="s">
        <v>566</v>
      </c>
      <c r="M904" s="1" t="s">
        <v>567</v>
      </c>
      <c r="N904" t="s">
        <v>94</v>
      </c>
      <c r="O904" s="1" t="s">
        <v>568</v>
      </c>
      <c r="P904" s="1">
        <v>120</v>
      </c>
      <c r="Q904" t="s">
        <v>618</v>
      </c>
      <c r="S904" s="1" t="s">
        <v>570</v>
      </c>
      <c r="T904" s="1" t="s">
        <v>88</v>
      </c>
      <c r="U904" s="1" t="s">
        <v>571</v>
      </c>
      <c r="V904" s="1" t="s">
        <v>572</v>
      </c>
      <c r="W904" s="1" t="s">
        <v>573</v>
      </c>
      <c r="Y904" s="1" t="s">
        <v>111</v>
      </c>
      <c r="Z904" s="1" t="s">
        <v>111</v>
      </c>
      <c r="AA904" s="1" t="s">
        <v>56</v>
      </c>
      <c r="AB904" s="1" t="s">
        <v>574</v>
      </c>
      <c r="AC904">
        <v>897.73584905660402</v>
      </c>
      <c r="AD904">
        <v>919</v>
      </c>
      <c r="AE904">
        <v>27.120386225412201</v>
      </c>
      <c r="AF904">
        <v>197.43939196073001</v>
      </c>
      <c r="AG904">
        <v>53</v>
      </c>
      <c r="AH904">
        <v>0.219930386168951</v>
      </c>
      <c r="AI904" s="2"/>
      <c r="AJ904" s="2"/>
      <c r="AK904">
        <v>247</v>
      </c>
      <c r="AL904">
        <v>1242</v>
      </c>
      <c r="AM904" s="1" t="s">
        <v>575</v>
      </c>
      <c r="AN904" s="6" t="s">
        <v>576</v>
      </c>
    </row>
    <row r="905" spans="2:40" ht="75" x14ac:dyDescent="0.25">
      <c r="B905" s="8" t="s">
        <v>562</v>
      </c>
      <c r="C905" s="1" t="s">
        <v>104</v>
      </c>
      <c r="D905" s="1" t="s">
        <v>563</v>
      </c>
      <c r="E905" s="1" t="s">
        <v>564</v>
      </c>
      <c r="F905" s="5" t="s">
        <v>565</v>
      </c>
      <c r="G905">
        <v>2013</v>
      </c>
      <c r="I905">
        <v>2013</v>
      </c>
      <c r="J905" s="1" t="s">
        <v>566</v>
      </c>
      <c r="M905" s="1" t="s">
        <v>567</v>
      </c>
      <c r="N905" t="s">
        <v>51</v>
      </c>
      <c r="O905" s="1" t="s">
        <v>568</v>
      </c>
      <c r="P905" s="1">
        <v>120</v>
      </c>
      <c r="Q905" t="s">
        <v>619</v>
      </c>
      <c r="S905" s="1" t="s">
        <v>570</v>
      </c>
      <c r="T905" s="1" t="s">
        <v>88</v>
      </c>
      <c r="U905" s="1" t="s">
        <v>571</v>
      </c>
      <c r="V905" s="1" t="s">
        <v>572</v>
      </c>
      <c r="W905" s="1" t="s">
        <v>573</v>
      </c>
      <c r="Y905" s="1" t="s">
        <v>111</v>
      </c>
      <c r="Z905" s="1" t="s">
        <v>111</v>
      </c>
      <c r="AA905" s="1" t="s">
        <v>56</v>
      </c>
      <c r="AB905" s="1" t="s">
        <v>574</v>
      </c>
      <c r="AC905">
        <v>934.95744680851101</v>
      </c>
      <c r="AD905">
        <v>966</v>
      </c>
      <c r="AE905">
        <v>25.5950995079568</v>
      </c>
      <c r="AF905">
        <v>175.47116168944601</v>
      </c>
      <c r="AG905">
        <v>47</v>
      </c>
      <c r="AH905">
        <v>0.187678233152128</v>
      </c>
      <c r="AI905" s="2"/>
      <c r="AJ905" s="2"/>
      <c r="AK905">
        <v>425</v>
      </c>
      <c r="AL905">
        <v>1223</v>
      </c>
      <c r="AM905" s="1" t="s">
        <v>575</v>
      </c>
      <c r="AN905" s="6" t="s">
        <v>576</v>
      </c>
    </row>
    <row r="906" spans="2:40" ht="75" x14ac:dyDescent="0.25">
      <c r="B906" s="8" t="s">
        <v>562</v>
      </c>
      <c r="C906" s="1" t="s">
        <v>104</v>
      </c>
      <c r="D906" s="1" t="s">
        <v>563</v>
      </c>
      <c r="E906" s="1" t="s">
        <v>564</v>
      </c>
      <c r="F906" s="5" t="s">
        <v>565</v>
      </c>
      <c r="G906">
        <v>2013</v>
      </c>
      <c r="I906">
        <v>2013</v>
      </c>
      <c r="J906" s="1" t="s">
        <v>566</v>
      </c>
      <c r="M906" s="1" t="s">
        <v>567</v>
      </c>
      <c r="N906" t="s">
        <v>94</v>
      </c>
      <c r="O906" s="1" t="s">
        <v>568</v>
      </c>
      <c r="P906" s="1">
        <v>120</v>
      </c>
      <c r="Q906" t="s">
        <v>619</v>
      </c>
      <c r="S906" s="1" t="s">
        <v>570</v>
      </c>
      <c r="T906" s="1" t="s">
        <v>88</v>
      </c>
      <c r="U906" s="1" t="s">
        <v>571</v>
      </c>
      <c r="V906" s="1" t="s">
        <v>572</v>
      </c>
      <c r="W906" s="1" t="s">
        <v>573</v>
      </c>
      <c r="Y906" s="1" t="s">
        <v>111</v>
      </c>
      <c r="Z906" s="1" t="s">
        <v>111</v>
      </c>
      <c r="AA906" s="1" t="s">
        <v>56</v>
      </c>
      <c r="AB906" s="1" t="s">
        <v>574</v>
      </c>
      <c r="AC906">
        <v>871.09259259259295</v>
      </c>
      <c r="AD906">
        <v>914</v>
      </c>
      <c r="AE906">
        <v>34.261513987035102</v>
      </c>
      <c r="AF906">
        <v>251.769681250394</v>
      </c>
      <c r="AG906">
        <v>54</v>
      </c>
      <c r="AH906">
        <v>0.289027462053218</v>
      </c>
      <c r="AI906" s="2"/>
      <c r="AJ906" s="2"/>
      <c r="AK906">
        <v>214</v>
      </c>
      <c r="AL906">
        <v>1257</v>
      </c>
      <c r="AM906" s="1" t="s">
        <v>575</v>
      </c>
      <c r="AN906" s="6" t="s">
        <v>576</v>
      </c>
    </row>
    <row r="907" spans="2:40" ht="75" x14ac:dyDescent="0.25">
      <c r="B907" s="8" t="s">
        <v>562</v>
      </c>
      <c r="C907" s="1" t="s">
        <v>104</v>
      </c>
      <c r="D907" s="1" t="s">
        <v>563</v>
      </c>
      <c r="E907" s="1" t="s">
        <v>564</v>
      </c>
      <c r="F907" s="5" t="s">
        <v>565</v>
      </c>
      <c r="G907">
        <v>2013</v>
      </c>
      <c r="I907">
        <v>2013</v>
      </c>
      <c r="J907" s="1" t="s">
        <v>566</v>
      </c>
      <c r="M907" s="1" t="s">
        <v>567</v>
      </c>
      <c r="N907" t="s">
        <v>51</v>
      </c>
      <c r="O907" s="1" t="s">
        <v>568</v>
      </c>
      <c r="P907" s="1">
        <v>120</v>
      </c>
      <c r="Q907" t="s">
        <v>53</v>
      </c>
      <c r="S907" s="1" t="s">
        <v>570</v>
      </c>
      <c r="T907" s="1" t="s">
        <v>88</v>
      </c>
      <c r="U907" s="1" t="s">
        <v>571</v>
      </c>
      <c r="V907" s="1" t="s">
        <v>572</v>
      </c>
      <c r="W907" s="1" t="s">
        <v>573</v>
      </c>
      <c r="Y907" s="1" t="s">
        <v>111</v>
      </c>
      <c r="Z907" s="1" t="s">
        <v>111</v>
      </c>
      <c r="AA907" s="1" t="s">
        <v>56</v>
      </c>
      <c r="AB907" s="1" t="s">
        <v>574</v>
      </c>
      <c r="AC907">
        <v>855.66304347826099</v>
      </c>
      <c r="AD907">
        <v>892</v>
      </c>
      <c r="AE907">
        <v>18.913394775996199</v>
      </c>
      <c r="AF907">
        <v>181.410909759161</v>
      </c>
      <c r="AG907">
        <v>92</v>
      </c>
      <c r="AH907">
        <v>0.21201208950398001</v>
      </c>
      <c r="AI907" s="2"/>
      <c r="AJ907" s="2"/>
      <c r="AK907">
        <v>357</v>
      </c>
      <c r="AL907">
        <v>1190</v>
      </c>
      <c r="AM907" s="1" t="s">
        <v>575</v>
      </c>
      <c r="AN907" s="6" t="s">
        <v>576</v>
      </c>
    </row>
    <row r="908" spans="2:40" ht="75" x14ac:dyDescent="0.25">
      <c r="B908" s="8" t="s">
        <v>562</v>
      </c>
      <c r="C908" s="1" t="s">
        <v>104</v>
      </c>
      <c r="D908" s="1" t="s">
        <v>563</v>
      </c>
      <c r="E908" s="1" t="s">
        <v>564</v>
      </c>
      <c r="F908" s="5" t="s">
        <v>565</v>
      </c>
      <c r="G908">
        <v>2013</v>
      </c>
      <c r="I908">
        <v>2013</v>
      </c>
      <c r="J908" s="1" t="s">
        <v>566</v>
      </c>
      <c r="M908" s="1" t="s">
        <v>567</v>
      </c>
      <c r="N908" t="s">
        <v>94</v>
      </c>
      <c r="O908" s="1" t="s">
        <v>568</v>
      </c>
      <c r="P908" s="1">
        <v>120</v>
      </c>
      <c r="Q908" t="s">
        <v>53</v>
      </c>
      <c r="S908" s="1" t="s">
        <v>570</v>
      </c>
      <c r="T908" s="1" t="s">
        <v>88</v>
      </c>
      <c r="U908" s="1" t="s">
        <v>571</v>
      </c>
      <c r="V908" s="1" t="s">
        <v>572</v>
      </c>
      <c r="W908" s="1" t="s">
        <v>573</v>
      </c>
      <c r="Y908" s="1" t="s">
        <v>111</v>
      </c>
      <c r="Z908" s="1" t="s">
        <v>111</v>
      </c>
      <c r="AA908" s="1" t="s">
        <v>56</v>
      </c>
      <c r="AB908" s="1" t="s">
        <v>574</v>
      </c>
      <c r="AC908">
        <v>766.137254901961</v>
      </c>
      <c r="AD908">
        <v>807</v>
      </c>
      <c r="AE908">
        <v>22.606451470130899</v>
      </c>
      <c r="AF908">
        <v>228.31396826142901</v>
      </c>
      <c r="AG908">
        <v>102</v>
      </c>
      <c r="AH908">
        <v>0.298006612784605</v>
      </c>
      <c r="AI908" s="2"/>
      <c r="AJ908" s="2"/>
      <c r="AK908">
        <v>226</v>
      </c>
      <c r="AL908">
        <v>1204</v>
      </c>
      <c r="AM908" s="1" t="s">
        <v>575</v>
      </c>
      <c r="AN908" s="6" t="s">
        <v>576</v>
      </c>
    </row>
    <row r="909" spans="2:40" ht="75" x14ac:dyDescent="0.25">
      <c r="B909" s="8" t="s">
        <v>562</v>
      </c>
      <c r="C909" s="1" t="s">
        <v>104</v>
      </c>
      <c r="D909" s="1" t="s">
        <v>563</v>
      </c>
      <c r="E909" s="1" t="s">
        <v>564</v>
      </c>
      <c r="F909" s="5" t="s">
        <v>565</v>
      </c>
      <c r="G909">
        <v>2013</v>
      </c>
      <c r="I909">
        <v>2013</v>
      </c>
      <c r="J909" s="1" t="s">
        <v>566</v>
      </c>
      <c r="M909" s="1" t="s">
        <v>567</v>
      </c>
      <c r="N909" t="s">
        <v>51</v>
      </c>
      <c r="O909" s="1" t="s">
        <v>493</v>
      </c>
      <c r="P909" s="1">
        <v>300</v>
      </c>
      <c r="Q909" t="s">
        <v>620</v>
      </c>
      <c r="S909" s="1" t="s">
        <v>570</v>
      </c>
      <c r="T909" s="1" t="s">
        <v>88</v>
      </c>
      <c r="U909" s="1" t="s">
        <v>571</v>
      </c>
      <c r="V909" s="1" t="s">
        <v>572</v>
      </c>
      <c r="W909" s="1" t="s">
        <v>573</v>
      </c>
      <c r="Y909" s="1" t="s">
        <v>111</v>
      </c>
      <c r="Z909" s="1" t="s">
        <v>111</v>
      </c>
      <c r="AA909" s="1" t="s">
        <v>56</v>
      </c>
      <c r="AB909" s="1" t="s">
        <v>574</v>
      </c>
      <c r="AC909">
        <v>912.77083333333303</v>
      </c>
      <c r="AD909">
        <v>927.5</v>
      </c>
      <c r="AE909">
        <v>23.026469497145101</v>
      </c>
      <c r="AF909">
        <v>159.53206035196101</v>
      </c>
      <c r="AG909">
        <v>48</v>
      </c>
      <c r="AH909">
        <v>0.17477778049652301</v>
      </c>
      <c r="AI909" s="2"/>
      <c r="AJ909" s="2"/>
      <c r="AK909">
        <v>588</v>
      </c>
      <c r="AL909">
        <v>1221</v>
      </c>
      <c r="AM909" s="1" t="s">
        <v>575</v>
      </c>
      <c r="AN909" s="6" t="s">
        <v>576</v>
      </c>
    </row>
    <row r="910" spans="2:40" ht="75" x14ac:dyDescent="0.25">
      <c r="B910" s="8" t="s">
        <v>562</v>
      </c>
      <c r="C910" s="1" t="s">
        <v>104</v>
      </c>
      <c r="D910" s="1" t="s">
        <v>563</v>
      </c>
      <c r="E910" s="1" t="s">
        <v>564</v>
      </c>
      <c r="F910" s="5" t="s">
        <v>565</v>
      </c>
      <c r="G910">
        <v>2013</v>
      </c>
      <c r="I910">
        <v>2013</v>
      </c>
      <c r="J910" s="1" t="s">
        <v>566</v>
      </c>
      <c r="M910" s="1" t="s">
        <v>567</v>
      </c>
      <c r="N910" t="s">
        <v>94</v>
      </c>
      <c r="O910" s="1" t="s">
        <v>493</v>
      </c>
      <c r="P910" s="1">
        <v>300</v>
      </c>
      <c r="Q910" t="s">
        <v>620</v>
      </c>
      <c r="S910" s="1" t="s">
        <v>570</v>
      </c>
      <c r="T910" s="1" t="s">
        <v>88</v>
      </c>
      <c r="U910" s="1" t="s">
        <v>571</v>
      </c>
      <c r="V910" s="1" t="s">
        <v>572</v>
      </c>
      <c r="W910" s="1" t="s">
        <v>573</v>
      </c>
      <c r="Y910" s="1" t="s">
        <v>111</v>
      </c>
      <c r="Z910" s="1" t="s">
        <v>111</v>
      </c>
      <c r="AA910" s="1" t="s">
        <v>56</v>
      </c>
      <c r="AB910" s="1" t="s">
        <v>574</v>
      </c>
      <c r="AC910">
        <v>765.20408163265301</v>
      </c>
      <c r="AD910">
        <v>780</v>
      </c>
      <c r="AE910">
        <v>30.660001580753899</v>
      </c>
      <c r="AF910">
        <v>214.62001106527799</v>
      </c>
      <c r="AG910">
        <v>49</v>
      </c>
      <c r="AH910">
        <v>0.28047421102009901</v>
      </c>
      <c r="AI910" s="2"/>
      <c r="AJ910" s="2"/>
      <c r="AK910">
        <v>368</v>
      </c>
      <c r="AL910">
        <v>1142</v>
      </c>
      <c r="AM910" s="1" t="s">
        <v>575</v>
      </c>
      <c r="AN910" s="6" t="s">
        <v>576</v>
      </c>
    </row>
    <row r="911" spans="2:40" ht="45" x14ac:dyDescent="0.25">
      <c r="B911" s="8" t="s">
        <v>621</v>
      </c>
      <c r="C911" s="1" t="s">
        <v>188</v>
      </c>
      <c r="D911" s="1" t="s">
        <v>622</v>
      </c>
      <c r="E911" s="1" t="s">
        <v>623</v>
      </c>
      <c r="F911" s="5" t="s">
        <v>624</v>
      </c>
      <c r="I911" s="1">
        <v>2010</v>
      </c>
      <c r="J911" s="1" t="s">
        <v>48</v>
      </c>
      <c r="M911" s="1" t="s">
        <v>625</v>
      </c>
      <c r="N911" s="1" t="s">
        <v>94</v>
      </c>
      <c r="O911" s="1" t="s">
        <v>403</v>
      </c>
      <c r="P911" s="1">
        <v>35</v>
      </c>
      <c r="Q911" t="s">
        <v>53</v>
      </c>
      <c r="S911" s="1" t="s">
        <v>626</v>
      </c>
      <c r="AC911" s="2">
        <v>839</v>
      </c>
      <c r="AD911" s="2"/>
      <c r="AE911" s="2">
        <v>56.75</v>
      </c>
      <c r="AF911" s="2">
        <v>227</v>
      </c>
      <c r="AG911" s="2">
        <v>16</v>
      </c>
      <c r="AH911" s="2">
        <f>Table1[[#This Row],[SD]]/Table1[[#This Row],[mean]]</f>
        <v>0.27056019070321813</v>
      </c>
      <c r="AI911" s="2"/>
      <c r="AJ911" s="2"/>
      <c r="AK911" s="2"/>
      <c r="AL911" s="2">
        <v>1108</v>
      </c>
      <c r="AN911" s="6" t="s">
        <v>627</v>
      </c>
    </row>
    <row r="912" spans="2:40" ht="45" x14ac:dyDescent="0.25">
      <c r="B912" s="8" t="s">
        <v>621</v>
      </c>
      <c r="C912" s="1" t="s">
        <v>188</v>
      </c>
      <c r="D912" s="1" t="s">
        <v>622</v>
      </c>
      <c r="E912" s="1" t="s">
        <v>623</v>
      </c>
      <c r="F912" s="5" t="s">
        <v>624</v>
      </c>
      <c r="I912" s="1">
        <v>2010</v>
      </c>
      <c r="J912" s="1" t="s">
        <v>48</v>
      </c>
      <c r="M912" s="1" t="s">
        <v>625</v>
      </c>
      <c r="N912" s="1" t="s">
        <v>94</v>
      </c>
      <c r="O912" s="1" t="s">
        <v>403</v>
      </c>
      <c r="P912" s="1">
        <v>35</v>
      </c>
      <c r="Q912" s="1" t="s">
        <v>628</v>
      </c>
      <c r="R912" s="1" t="s">
        <v>629</v>
      </c>
      <c r="S912" s="1" t="s">
        <v>630</v>
      </c>
      <c r="AC912" s="2">
        <v>1154</v>
      </c>
      <c r="AD912" s="2"/>
      <c r="AE912" s="2">
        <v>46.25</v>
      </c>
      <c r="AF912" s="2">
        <v>185</v>
      </c>
      <c r="AG912" s="2">
        <v>16</v>
      </c>
      <c r="AH912" s="2">
        <f>Table1[[#This Row],[SD]]/Table1[[#This Row],[mean]]</f>
        <v>0.16031195840554593</v>
      </c>
      <c r="AI912" s="2"/>
      <c r="AJ912" s="2"/>
      <c r="AK912" s="2"/>
      <c r="AL912" s="2">
        <v>1370</v>
      </c>
      <c r="AN912" s="6" t="s">
        <v>627</v>
      </c>
    </row>
    <row r="913" spans="2:41" ht="45" x14ac:dyDescent="0.25">
      <c r="B913" s="8" t="s">
        <v>621</v>
      </c>
      <c r="C913" s="1" t="s">
        <v>188</v>
      </c>
      <c r="D913" s="1" t="s">
        <v>622</v>
      </c>
      <c r="E913" s="1" t="s">
        <v>623</v>
      </c>
      <c r="F913" s="5" t="s">
        <v>624</v>
      </c>
      <c r="I913" s="1">
        <v>2010</v>
      </c>
      <c r="J913" s="1" t="s">
        <v>48</v>
      </c>
      <c r="M913" s="1" t="s">
        <v>625</v>
      </c>
      <c r="N913" s="1" t="s">
        <v>51</v>
      </c>
      <c r="O913" s="1" t="s">
        <v>403</v>
      </c>
      <c r="P913" s="1">
        <v>35</v>
      </c>
      <c r="Q913" t="s">
        <v>53</v>
      </c>
      <c r="S913" s="1" t="s">
        <v>626</v>
      </c>
      <c r="AC913" s="2">
        <v>859</v>
      </c>
      <c r="AD913" s="2"/>
      <c r="AE913" s="2">
        <v>51.25</v>
      </c>
      <c r="AF913" s="2">
        <v>205</v>
      </c>
      <c r="AG913" s="2">
        <v>16</v>
      </c>
      <c r="AH913" s="2">
        <f>Table1[[#This Row],[SD]]/Table1[[#This Row],[mean]]</f>
        <v>0.23864959254947612</v>
      </c>
      <c r="AI913" s="2"/>
      <c r="AJ913" s="2"/>
      <c r="AK913" s="2"/>
      <c r="AL913" s="2">
        <v>1178</v>
      </c>
      <c r="AN913" s="6" t="s">
        <v>627</v>
      </c>
    </row>
    <row r="914" spans="2:41" ht="45" x14ac:dyDescent="0.25">
      <c r="B914" s="8" t="s">
        <v>621</v>
      </c>
      <c r="C914" s="1" t="s">
        <v>188</v>
      </c>
      <c r="D914" s="1" t="s">
        <v>622</v>
      </c>
      <c r="E914" s="1" t="s">
        <v>623</v>
      </c>
      <c r="F914" s="5" t="s">
        <v>624</v>
      </c>
      <c r="I914" s="1">
        <v>2010</v>
      </c>
      <c r="J914" s="1" t="s">
        <v>48</v>
      </c>
      <c r="M914" s="1" t="s">
        <v>625</v>
      </c>
      <c r="N914" s="1" t="s">
        <v>51</v>
      </c>
      <c r="O914" s="1" t="s">
        <v>403</v>
      </c>
      <c r="P914" s="1">
        <v>35</v>
      </c>
      <c r="Q914" s="1" t="s">
        <v>631</v>
      </c>
      <c r="R914" s="1" t="s">
        <v>629</v>
      </c>
      <c r="S914" s="1" t="s">
        <v>630</v>
      </c>
      <c r="AC914" s="2">
        <v>1154</v>
      </c>
      <c r="AD914" s="2"/>
      <c r="AE914" s="2">
        <v>46.25</v>
      </c>
      <c r="AF914" s="2">
        <v>185</v>
      </c>
      <c r="AG914" s="2">
        <v>16</v>
      </c>
      <c r="AH914" s="2">
        <f>Table1[[#This Row],[SD]]/Table1[[#This Row],[mean]]</f>
        <v>0.16031195840554593</v>
      </c>
      <c r="AI914" s="2"/>
      <c r="AJ914" s="2"/>
      <c r="AK914" s="2"/>
      <c r="AL914" s="2">
        <v>1653</v>
      </c>
      <c r="AN914" s="6"/>
    </row>
    <row r="915" spans="2:41" ht="45" x14ac:dyDescent="0.25">
      <c r="B915" s="8" t="s">
        <v>621</v>
      </c>
      <c r="C915" s="1" t="s">
        <v>188</v>
      </c>
      <c r="D915" s="1" t="s">
        <v>622</v>
      </c>
      <c r="E915" s="1" t="s">
        <v>623</v>
      </c>
      <c r="F915" s="5" t="s">
        <v>624</v>
      </c>
      <c r="I915" s="1">
        <v>2010</v>
      </c>
      <c r="J915" s="1" t="s">
        <v>48</v>
      </c>
      <c r="M915" s="1" t="s">
        <v>632</v>
      </c>
      <c r="N915" s="1" t="s">
        <v>94</v>
      </c>
      <c r="O915" s="1" t="s">
        <v>403</v>
      </c>
      <c r="P915" s="1">
        <v>35</v>
      </c>
      <c r="Q915" t="s">
        <v>53</v>
      </c>
      <c r="S915" s="1" t="s">
        <v>626</v>
      </c>
      <c r="AC915" s="2">
        <v>831</v>
      </c>
      <c r="AD915" s="2"/>
      <c r="AE915" s="2">
        <v>63.340914333244584</v>
      </c>
      <c r="AF915" s="2">
        <v>237</v>
      </c>
      <c r="AG915" s="2">
        <v>14</v>
      </c>
      <c r="AH915" s="2">
        <f>Table1[[#This Row],[SD]]/Table1[[#This Row],[mean]]</f>
        <v>0.2851985559566787</v>
      </c>
      <c r="AI915" s="2"/>
      <c r="AJ915" s="2"/>
      <c r="AK915" s="2"/>
      <c r="AL915" s="2">
        <v>1320</v>
      </c>
      <c r="AN915" s="6"/>
    </row>
    <row r="916" spans="2:41" ht="45" x14ac:dyDescent="0.25">
      <c r="B916" s="8" t="s">
        <v>621</v>
      </c>
      <c r="C916" s="1" t="s">
        <v>188</v>
      </c>
      <c r="D916" s="1" t="s">
        <v>622</v>
      </c>
      <c r="E916" s="1" t="s">
        <v>623</v>
      </c>
      <c r="F916" s="5" t="s">
        <v>624</v>
      </c>
      <c r="I916" s="1">
        <v>2010</v>
      </c>
      <c r="J916" s="1" t="s">
        <v>48</v>
      </c>
      <c r="M916" s="1" t="s">
        <v>632</v>
      </c>
      <c r="N916" s="1" t="s">
        <v>94</v>
      </c>
      <c r="O916" s="1" t="s">
        <v>403</v>
      </c>
      <c r="P916" s="1">
        <v>35</v>
      </c>
      <c r="Q916" s="1" t="s">
        <v>631</v>
      </c>
      <c r="R916" s="1" t="s">
        <v>629</v>
      </c>
      <c r="AC916" s="2">
        <v>1101</v>
      </c>
      <c r="AD916" s="2"/>
      <c r="AE916" s="2">
        <v>64</v>
      </c>
      <c r="AF916" s="2">
        <v>256</v>
      </c>
      <c r="AG916" s="2">
        <v>16</v>
      </c>
      <c r="AH916" s="2">
        <f>Table1[[#This Row],[SD]]/Table1[[#This Row],[mean]]</f>
        <v>0.23251589464123523</v>
      </c>
      <c r="AI916" s="2"/>
      <c r="AJ916" s="2"/>
      <c r="AK916" s="2"/>
      <c r="AL916" s="2">
        <v>1426</v>
      </c>
      <c r="AN916" s="6"/>
    </row>
    <row r="917" spans="2:41" ht="45" x14ac:dyDescent="0.25">
      <c r="B917" s="8" t="s">
        <v>621</v>
      </c>
      <c r="C917" s="1" t="s">
        <v>188</v>
      </c>
      <c r="D917" s="1" t="s">
        <v>622</v>
      </c>
      <c r="E917" s="1" t="s">
        <v>623</v>
      </c>
      <c r="F917" s="5" t="s">
        <v>624</v>
      </c>
      <c r="I917" s="1">
        <v>2010</v>
      </c>
      <c r="J917" s="1" t="s">
        <v>48</v>
      </c>
      <c r="M917" s="1" t="s">
        <v>632</v>
      </c>
      <c r="N917" s="1" t="s">
        <v>51</v>
      </c>
      <c r="O917" s="1" t="s">
        <v>403</v>
      </c>
      <c r="P917" s="1">
        <v>35</v>
      </c>
      <c r="Q917" s="1" t="s">
        <v>631</v>
      </c>
      <c r="R917" s="1" t="s">
        <v>629</v>
      </c>
      <c r="AC917" s="2">
        <v>1169</v>
      </c>
      <c r="AD917" s="2"/>
      <c r="AE917" s="2">
        <v>48.75</v>
      </c>
      <c r="AF917" s="2">
        <v>195</v>
      </c>
      <c r="AG917" s="2">
        <v>16</v>
      </c>
      <c r="AH917" s="2">
        <f>Table1[[#This Row],[SD]]/Table1[[#This Row],[mean]]</f>
        <v>0.16680923866552608</v>
      </c>
      <c r="AI917" s="2"/>
      <c r="AJ917" s="2"/>
      <c r="AK917" s="2"/>
      <c r="AL917" s="2">
        <v>1383</v>
      </c>
      <c r="AN917" s="6"/>
    </row>
    <row r="918" spans="2:41" ht="45" x14ac:dyDescent="0.25">
      <c r="B918" s="8" t="s">
        <v>621</v>
      </c>
      <c r="C918" s="1" t="s">
        <v>188</v>
      </c>
      <c r="D918" s="1" t="s">
        <v>622</v>
      </c>
      <c r="E918" s="1" t="s">
        <v>623</v>
      </c>
      <c r="F918" s="5" t="s">
        <v>624</v>
      </c>
      <c r="I918" s="1">
        <v>2010</v>
      </c>
      <c r="J918" s="1" t="s">
        <v>48</v>
      </c>
      <c r="M918" s="1" t="s">
        <v>632</v>
      </c>
      <c r="N918" s="1" t="s">
        <v>51</v>
      </c>
      <c r="O918" s="1" t="s">
        <v>403</v>
      </c>
      <c r="P918" s="1">
        <v>35</v>
      </c>
      <c r="Q918" t="s">
        <v>53</v>
      </c>
      <c r="S918" s="1" t="s">
        <v>626</v>
      </c>
      <c r="AC918" s="2">
        <v>836</v>
      </c>
      <c r="AD918" s="2"/>
      <c r="AE918" s="2">
        <v>42.75</v>
      </c>
      <c r="AF918" s="2">
        <v>171</v>
      </c>
      <c r="AG918" s="2">
        <v>16</v>
      </c>
      <c r="AH918" s="2">
        <f>Table1[[#This Row],[SD]]/Table1[[#This Row],[mean]]</f>
        <v>0.20454545454545456</v>
      </c>
      <c r="AI918" s="2"/>
      <c r="AJ918" s="2"/>
      <c r="AK918" s="2"/>
      <c r="AL918" s="2">
        <v>1032</v>
      </c>
      <c r="AN918" s="6"/>
    </row>
    <row r="919" spans="2:41" ht="45" x14ac:dyDescent="0.25">
      <c r="B919" s="8" t="s">
        <v>633</v>
      </c>
      <c r="C919" s="1" t="s">
        <v>634</v>
      </c>
      <c r="D919" s="1" t="s">
        <v>635</v>
      </c>
      <c r="E919" s="1" t="s">
        <v>636</v>
      </c>
      <c r="F919" s="5" t="s">
        <v>637</v>
      </c>
      <c r="I919" s="1">
        <v>2003</v>
      </c>
      <c r="J919" s="1" t="s">
        <v>48</v>
      </c>
      <c r="M919" s="1" t="s">
        <v>638</v>
      </c>
      <c r="N919" s="1" t="s">
        <v>94</v>
      </c>
      <c r="O919" s="1" t="s">
        <v>568</v>
      </c>
      <c r="P919" s="1">
        <v>120</v>
      </c>
      <c r="Q919" t="s">
        <v>53</v>
      </c>
      <c r="S919" s="1" t="s">
        <v>327</v>
      </c>
      <c r="T919" s="1" t="s">
        <v>88</v>
      </c>
      <c r="U919" s="1" t="s">
        <v>639</v>
      </c>
      <c r="Y919" s="1" t="s">
        <v>111</v>
      </c>
      <c r="AC919" s="2">
        <v>753</v>
      </c>
      <c r="AD919" s="2"/>
      <c r="AE919" s="2"/>
      <c r="AF919" s="2"/>
      <c r="AG919" s="2"/>
      <c r="AH919" s="2"/>
      <c r="AI919" s="2"/>
      <c r="AJ919" s="2"/>
      <c r="AK919" s="2"/>
      <c r="AL919" s="2">
        <v>1107</v>
      </c>
      <c r="AN919" s="6" t="s">
        <v>640</v>
      </c>
      <c r="AO919" s="5" t="s">
        <v>641</v>
      </c>
    </row>
    <row r="920" spans="2:41" ht="60" x14ac:dyDescent="0.25">
      <c r="B920" s="8" t="s">
        <v>633</v>
      </c>
      <c r="C920" s="1" t="s">
        <v>634</v>
      </c>
      <c r="D920" s="1" t="s">
        <v>635</v>
      </c>
      <c r="E920" s="1" t="s">
        <v>636</v>
      </c>
      <c r="F920" s="5" t="s">
        <v>637</v>
      </c>
      <c r="I920" s="1">
        <v>2003</v>
      </c>
      <c r="J920" s="1" t="s">
        <v>48</v>
      </c>
      <c r="M920" s="1" t="s">
        <v>638</v>
      </c>
      <c r="N920" s="1" t="s">
        <v>94</v>
      </c>
      <c r="O920" s="1" t="s">
        <v>568</v>
      </c>
      <c r="P920" s="1">
        <v>120</v>
      </c>
      <c r="Q920" s="1" t="s">
        <v>436</v>
      </c>
      <c r="R920" s="1" t="s">
        <v>642</v>
      </c>
      <c r="S920" s="1" t="s">
        <v>327</v>
      </c>
      <c r="T920" s="1" t="s">
        <v>88</v>
      </c>
      <c r="U920" s="1" t="s">
        <v>639</v>
      </c>
      <c r="Y920" s="1" t="s">
        <v>111</v>
      </c>
      <c r="AC920" s="2">
        <v>711</v>
      </c>
      <c r="AD920" s="2"/>
      <c r="AE920" s="2"/>
      <c r="AF920" s="2"/>
      <c r="AG920" s="2"/>
      <c r="AH920" s="2"/>
      <c r="AI920" s="2"/>
      <c r="AJ920" s="2"/>
      <c r="AK920" s="2"/>
      <c r="AL920" s="2">
        <v>1008</v>
      </c>
      <c r="AN920" s="6" t="s">
        <v>640</v>
      </c>
      <c r="AO920" s="5" t="s">
        <v>641</v>
      </c>
    </row>
    <row r="921" spans="2:41" ht="45" x14ac:dyDescent="0.25">
      <c r="B921" s="8" t="s">
        <v>633</v>
      </c>
      <c r="C921" s="1" t="s">
        <v>634</v>
      </c>
      <c r="D921" s="1" t="s">
        <v>635</v>
      </c>
      <c r="E921" s="1" t="s">
        <v>636</v>
      </c>
      <c r="F921" s="5" t="s">
        <v>637</v>
      </c>
      <c r="I921" s="1">
        <v>2003</v>
      </c>
      <c r="J921" s="1" t="s">
        <v>48</v>
      </c>
      <c r="M921" s="1" t="s">
        <v>643</v>
      </c>
      <c r="N921" s="1" t="s">
        <v>94</v>
      </c>
      <c r="O921" s="1" t="s">
        <v>568</v>
      </c>
      <c r="P921" s="1">
        <v>120</v>
      </c>
      <c r="Q921" t="s">
        <v>53</v>
      </c>
      <c r="S921" s="1" t="s">
        <v>327</v>
      </c>
      <c r="T921" s="1" t="s">
        <v>88</v>
      </c>
      <c r="U921" s="1" t="s">
        <v>639</v>
      </c>
      <c r="Y921" s="1" t="s">
        <v>111</v>
      </c>
      <c r="AC921" s="2">
        <v>789</v>
      </c>
      <c r="AD921" s="2"/>
      <c r="AE921" s="2"/>
      <c r="AF921" s="2"/>
      <c r="AG921" s="2"/>
      <c r="AH921" s="2"/>
      <c r="AI921" s="2"/>
      <c r="AJ921" s="2"/>
      <c r="AK921" s="2"/>
      <c r="AL921" s="2">
        <v>1029</v>
      </c>
      <c r="AN921" s="6" t="s">
        <v>640</v>
      </c>
      <c r="AO921" s="5" t="s">
        <v>641</v>
      </c>
    </row>
    <row r="922" spans="2:41" ht="60" x14ac:dyDescent="0.25">
      <c r="B922" s="8" t="s">
        <v>633</v>
      </c>
      <c r="C922" s="1" t="s">
        <v>634</v>
      </c>
      <c r="D922" s="1" t="s">
        <v>635</v>
      </c>
      <c r="E922" s="1" t="s">
        <v>636</v>
      </c>
      <c r="F922" s="5" t="s">
        <v>637</v>
      </c>
      <c r="I922" s="1">
        <v>2003</v>
      </c>
      <c r="J922" s="1" t="s">
        <v>48</v>
      </c>
      <c r="M922" s="1" t="s">
        <v>643</v>
      </c>
      <c r="N922" s="1" t="s">
        <v>94</v>
      </c>
      <c r="O922" s="1" t="s">
        <v>568</v>
      </c>
      <c r="P922" s="1">
        <v>120</v>
      </c>
      <c r="Q922" s="1" t="s">
        <v>436</v>
      </c>
      <c r="R922" s="1" t="s">
        <v>642</v>
      </c>
      <c r="S922" s="1" t="s">
        <v>327</v>
      </c>
      <c r="T922" s="1" t="s">
        <v>88</v>
      </c>
      <c r="U922" s="1" t="s">
        <v>639</v>
      </c>
      <c r="Y922" s="1" t="s">
        <v>111</v>
      </c>
      <c r="AC922" s="2">
        <v>978</v>
      </c>
      <c r="AD922" s="2"/>
      <c r="AE922" s="2"/>
      <c r="AF922" s="2"/>
      <c r="AG922" s="2"/>
      <c r="AH922" s="2"/>
      <c r="AI922" s="2"/>
      <c r="AJ922" s="2"/>
      <c r="AK922" s="2"/>
      <c r="AL922" s="2">
        <v>1281</v>
      </c>
      <c r="AN922" s="6" t="s">
        <v>640</v>
      </c>
      <c r="AO922" s="5" t="s">
        <v>641</v>
      </c>
    </row>
    <row r="923" spans="2:41" ht="45" x14ac:dyDescent="0.25">
      <c r="B923" s="8" t="s">
        <v>633</v>
      </c>
      <c r="C923" s="1" t="s">
        <v>634</v>
      </c>
      <c r="D923" s="1" t="s">
        <v>635</v>
      </c>
      <c r="E923" s="1" t="s">
        <v>636</v>
      </c>
      <c r="F923" s="5" t="s">
        <v>637</v>
      </c>
      <c r="I923" s="1">
        <v>2003</v>
      </c>
      <c r="J923" s="1" t="s">
        <v>48</v>
      </c>
      <c r="M923" s="1" t="s">
        <v>644</v>
      </c>
      <c r="N923" s="1" t="s">
        <v>94</v>
      </c>
      <c r="O923" s="1" t="s">
        <v>568</v>
      </c>
      <c r="P923" s="1">
        <v>120</v>
      </c>
      <c r="Q923" t="s">
        <v>53</v>
      </c>
      <c r="S923" s="1" t="s">
        <v>327</v>
      </c>
      <c r="T923" s="1" t="s">
        <v>88</v>
      </c>
      <c r="U923" s="1" t="s">
        <v>639</v>
      </c>
      <c r="Y923" s="1" t="s">
        <v>111</v>
      </c>
      <c r="AC923" s="2">
        <v>810</v>
      </c>
      <c r="AD923" s="2"/>
      <c r="AE923" s="2"/>
      <c r="AF923" s="2"/>
      <c r="AG923" s="2"/>
      <c r="AH923" s="2"/>
      <c r="AI923" s="2"/>
      <c r="AJ923" s="2"/>
      <c r="AK923" s="2"/>
      <c r="AL923" s="18">
        <v>1071</v>
      </c>
      <c r="AN923" s="6" t="s">
        <v>640</v>
      </c>
      <c r="AO923" s="5" t="s">
        <v>641</v>
      </c>
    </row>
    <row r="924" spans="2:41" ht="60" x14ac:dyDescent="0.25">
      <c r="B924" s="8" t="s">
        <v>633</v>
      </c>
      <c r="C924" s="1" t="s">
        <v>634</v>
      </c>
      <c r="D924" s="1" t="s">
        <v>635</v>
      </c>
      <c r="E924" s="1" t="s">
        <v>636</v>
      </c>
      <c r="F924" s="5" t="s">
        <v>637</v>
      </c>
      <c r="I924" s="1">
        <v>2003</v>
      </c>
      <c r="J924" s="1" t="s">
        <v>48</v>
      </c>
      <c r="M924" s="1" t="s">
        <v>644</v>
      </c>
      <c r="N924" s="1" t="s">
        <v>94</v>
      </c>
      <c r="O924" s="1" t="s">
        <v>568</v>
      </c>
      <c r="P924" s="1">
        <v>120</v>
      </c>
      <c r="Q924" s="1" t="s">
        <v>436</v>
      </c>
      <c r="R924" s="1" t="s">
        <v>642</v>
      </c>
      <c r="S924" s="1" t="s">
        <v>327</v>
      </c>
      <c r="T924" s="1" t="s">
        <v>88</v>
      </c>
      <c r="U924" s="1" t="s">
        <v>639</v>
      </c>
      <c r="Y924" s="1" t="s">
        <v>111</v>
      </c>
      <c r="AC924" s="2">
        <v>1023</v>
      </c>
      <c r="AD924" s="2"/>
      <c r="AE924" s="2"/>
      <c r="AF924" s="2"/>
      <c r="AG924" s="2"/>
      <c r="AH924" s="2"/>
      <c r="AI924" s="2"/>
      <c r="AJ924" s="2"/>
      <c r="AK924" s="2"/>
      <c r="AL924" s="18">
        <v>1404</v>
      </c>
      <c r="AN924" s="5" t="s">
        <v>640</v>
      </c>
      <c r="AO924" s="5" t="s">
        <v>641</v>
      </c>
    </row>
    <row r="925" spans="2:41" ht="75" x14ac:dyDescent="0.25">
      <c r="B925" s="8" t="s">
        <v>645</v>
      </c>
      <c r="C925" s="1" t="s">
        <v>417</v>
      </c>
      <c r="D925" s="1" t="s">
        <v>646</v>
      </c>
      <c r="E925" s="1" t="s">
        <v>647</v>
      </c>
      <c r="F925" s="5" t="s">
        <v>648</v>
      </c>
      <c r="I925" s="1">
        <v>1976</v>
      </c>
      <c r="J925" s="1" t="s">
        <v>48</v>
      </c>
      <c r="K925" s="1" t="s">
        <v>543</v>
      </c>
      <c r="M925" s="1" t="s">
        <v>649</v>
      </c>
      <c r="N925" s="1" t="s">
        <v>51</v>
      </c>
      <c r="O925" s="1" t="s">
        <v>650</v>
      </c>
      <c r="P925" s="1">
        <v>21</v>
      </c>
      <c r="Q925" t="s">
        <v>53</v>
      </c>
      <c r="S925" s="1" t="s">
        <v>651</v>
      </c>
      <c r="T925" s="1" t="s">
        <v>88</v>
      </c>
      <c r="V925" s="1" t="s">
        <v>652</v>
      </c>
      <c r="W925" s="1" t="s">
        <v>653</v>
      </c>
      <c r="AA925" s="1" t="s">
        <v>654</v>
      </c>
      <c r="AC925" s="2">
        <v>334</v>
      </c>
      <c r="AD925" s="2">
        <v>317</v>
      </c>
      <c r="AE925" s="2">
        <v>18</v>
      </c>
      <c r="AF925" s="23">
        <f>Table1[[#This Row],[SE]]*SQRT(Table1[[#This Row],[N]])</f>
        <v>62.353829072479577</v>
      </c>
      <c r="AG925" s="2">
        <v>12</v>
      </c>
      <c r="AH925" s="2">
        <f>Table1[[#This Row],[SD]]/Table1[[#This Row],[mean]]</f>
        <v>0.18668811099544783</v>
      </c>
      <c r="AI925" s="2"/>
      <c r="AJ925" s="2"/>
      <c r="AK925" s="2"/>
      <c r="AL925" s="18">
        <v>452</v>
      </c>
      <c r="AN925" s="5" t="s">
        <v>655</v>
      </c>
      <c r="AO925" s="6" t="s">
        <v>656</v>
      </c>
    </row>
    <row r="926" spans="2:41" ht="75" x14ac:dyDescent="0.25">
      <c r="B926" s="8" t="s">
        <v>645</v>
      </c>
      <c r="C926" s="1" t="s">
        <v>417</v>
      </c>
      <c r="D926" s="1" t="s">
        <v>646</v>
      </c>
      <c r="E926" s="1" t="s">
        <v>647</v>
      </c>
      <c r="F926" s="5" t="s">
        <v>648</v>
      </c>
      <c r="I926" s="1">
        <v>1976</v>
      </c>
      <c r="J926" s="1" t="s">
        <v>48</v>
      </c>
      <c r="K926" s="1" t="s">
        <v>543</v>
      </c>
      <c r="M926" s="1" t="s">
        <v>649</v>
      </c>
      <c r="N926" s="1" t="s">
        <v>94</v>
      </c>
      <c r="O926" s="1" t="s">
        <v>650</v>
      </c>
      <c r="P926" s="1">
        <v>21</v>
      </c>
      <c r="Q926" t="s">
        <v>53</v>
      </c>
      <c r="S926" s="1" t="s">
        <v>651</v>
      </c>
      <c r="T926" s="1" t="s">
        <v>88</v>
      </c>
      <c r="V926" s="1" t="s">
        <v>652</v>
      </c>
      <c r="W926" s="1" t="s">
        <v>653</v>
      </c>
      <c r="AA926" s="1" t="s">
        <v>654</v>
      </c>
      <c r="AC926" s="2">
        <v>371</v>
      </c>
      <c r="AD926" s="2">
        <v>350</v>
      </c>
      <c r="AE926" s="2">
        <v>13</v>
      </c>
      <c r="AF926" s="23">
        <f>Table1[[#This Row],[SE]]*SQRT(Table1[[#This Row],[N]])</f>
        <v>48.641546028061235</v>
      </c>
      <c r="AG926" s="2">
        <v>14</v>
      </c>
      <c r="AH926" s="2">
        <f>Table1[[#This Row],[SD]]/Table1[[#This Row],[mean]]</f>
        <v>0.13110928848534026</v>
      </c>
      <c r="AI926" s="2"/>
      <c r="AJ926" s="2"/>
      <c r="AK926" s="2"/>
      <c r="AL926" s="18">
        <v>450</v>
      </c>
      <c r="AN926" s="5" t="s">
        <v>655</v>
      </c>
      <c r="AO926" s="6" t="s">
        <v>656</v>
      </c>
    </row>
    <row r="927" spans="2:41" ht="75" x14ac:dyDescent="0.25">
      <c r="B927" s="8" t="s">
        <v>645</v>
      </c>
      <c r="C927" s="1" t="s">
        <v>417</v>
      </c>
      <c r="D927" s="1" t="s">
        <v>646</v>
      </c>
      <c r="E927" s="1" t="s">
        <v>647</v>
      </c>
      <c r="F927" s="5" t="s">
        <v>648</v>
      </c>
      <c r="I927" s="1">
        <v>1976</v>
      </c>
      <c r="J927" s="1" t="s">
        <v>48</v>
      </c>
      <c r="K927" s="1" t="s">
        <v>543</v>
      </c>
      <c r="M927" s="1" t="s">
        <v>649</v>
      </c>
      <c r="N927" s="1" t="s">
        <v>51</v>
      </c>
      <c r="O927" s="1" t="s">
        <v>650</v>
      </c>
      <c r="P927" s="1">
        <v>21</v>
      </c>
      <c r="Q927" s="1" t="s">
        <v>657</v>
      </c>
      <c r="S927" s="1" t="s">
        <v>657</v>
      </c>
      <c r="T927" s="1" t="s">
        <v>88</v>
      </c>
      <c r="V927" s="1" t="s">
        <v>652</v>
      </c>
      <c r="W927" s="1" t="s">
        <v>653</v>
      </c>
      <c r="AA927" s="1" t="s">
        <v>654</v>
      </c>
      <c r="AC927" s="2">
        <v>568</v>
      </c>
      <c r="AD927" s="2">
        <v>550</v>
      </c>
      <c r="AE927" s="2">
        <v>35</v>
      </c>
      <c r="AF927" s="23">
        <f>Table1[[#This Row],[SE]]*SQRT(Table1[[#This Row],[N]])</f>
        <v>121.2435565298214</v>
      </c>
      <c r="AG927" s="2">
        <v>12</v>
      </c>
      <c r="AH927" s="2">
        <f>Table1[[#This Row],[SD]]/Table1[[#This Row],[mean]]</f>
        <v>0.21345696572151657</v>
      </c>
      <c r="AI927" s="2"/>
      <c r="AJ927" s="2"/>
      <c r="AK927" s="2"/>
      <c r="AL927" s="18" t="s">
        <v>658</v>
      </c>
      <c r="AN927" s="5" t="s">
        <v>655</v>
      </c>
      <c r="AO927" s="6" t="s">
        <v>656</v>
      </c>
    </row>
    <row r="928" spans="2:41" ht="75" x14ac:dyDescent="0.25">
      <c r="B928" s="8" t="s">
        <v>645</v>
      </c>
      <c r="C928" s="1" t="s">
        <v>417</v>
      </c>
      <c r="D928" s="1" t="s">
        <v>646</v>
      </c>
      <c r="E928" s="1" t="s">
        <v>647</v>
      </c>
      <c r="F928" s="5" t="s">
        <v>648</v>
      </c>
      <c r="I928" s="1">
        <v>1976</v>
      </c>
      <c r="J928" s="1" t="s">
        <v>48</v>
      </c>
      <c r="K928" s="1" t="s">
        <v>543</v>
      </c>
      <c r="M928" s="1" t="s">
        <v>649</v>
      </c>
      <c r="N928" s="1" t="s">
        <v>94</v>
      </c>
      <c r="O928" s="1" t="s">
        <v>650</v>
      </c>
      <c r="P928" s="1">
        <v>21</v>
      </c>
      <c r="Q928" s="1" t="s">
        <v>657</v>
      </c>
      <c r="S928" s="1" t="s">
        <v>657</v>
      </c>
      <c r="T928" s="1" t="s">
        <v>88</v>
      </c>
      <c r="V928" s="1" t="s">
        <v>652</v>
      </c>
      <c r="W928" s="1" t="s">
        <v>653</v>
      </c>
      <c r="AA928" s="1" t="s">
        <v>654</v>
      </c>
      <c r="AC928" s="2">
        <v>674</v>
      </c>
      <c r="AD928" s="2" t="s">
        <v>658</v>
      </c>
      <c r="AE928" s="2">
        <v>25</v>
      </c>
      <c r="AF928" s="23">
        <f>Table1[[#This Row],[SE]]*SQRT(Table1[[#This Row],[N]])</f>
        <v>93.541434669348533</v>
      </c>
      <c r="AG928" s="2">
        <v>14</v>
      </c>
      <c r="AH928" s="2">
        <f>Table1[[#This Row],[SD]]/Table1[[#This Row],[mean]]</f>
        <v>0.13878551137885539</v>
      </c>
      <c r="AI928" s="2"/>
      <c r="AJ928" s="2"/>
      <c r="AK928" s="2"/>
      <c r="AL928" s="2" t="s">
        <v>658</v>
      </c>
      <c r="AN928" s="5" t="s">
        <v>655</v>
      </c>
      <c r="AO928" s="6" t="s">
        <v>656</v>
      </c>
    </row>
    <row r="929" spans="2:41" ht="75" x14ac:dyDescent="0.25">
      <c r="B929" s="8" t="s">
        <v>645</v>
      </c>
      <c r="C929" s="1" t="s">
        <v>417</v>
      </c>
      <c r="D929" s="1" t="s">
        <v>646</v>
      </c>
      <c r="E929" s="1" t="s">
        <v>647</v>
      </c>
      <c r="F929" s="5" t="s">
        <v>648</v>
      </c>
      <c r="I929" s="1">
        <v>1976</v>
      </c>
      <c r="J929" s="1" t="s">
        <v>48</v>
      </c>
      <c r="K929" s="1" t="s">
        <v>543</v>
      </c>
      <c r="M929" s="1" t="s">
        <v>649</v>
      </c>
      <c r="N929" s="1" t="s">
        <v>51</v>
      </c>
      <c r="O929" s="1" t="s">
        <v>650</v>
      </c>
      <c r="P929" s="1">
        <v>21</v>
      </c>
      <c r="Q929" s="1" t="s">
        <v>659</v>
      </c>
      <c r="S929" s="1" t="s">
        <v>659</v>
      </c>
      <c r="T929" s="1" t="s">
        <v>88</v>
      </c>
      <c r="V929" s="1" t="s">
        <v>652</v>
      </c>
      <c r="W929" s="1" t="s">
        <v>653</v>
      </c>
      <c r="AA929" s="1" t="s">
        <v>654</v>
      </c>
      <c r="AC929" s="2">
        <v>347</v>
      </c>
      <c r="AD929" s="2">
        <v>306</v>
      </c>
      <c r="AE929" s="2">
        <v>24</v>
      </c>
      <c r="AF929" s="23">
        <f>Table1[[#This Row],[SE]]*SQRT(Table1[[#This Row],[N]])</f>
        <v>89.799777282574595</v>
      </c>
      <c r="AG929" s="2">
        <v>14</v>
      </c>
      <c r="AH929" s="2">
        <f>Table1[[#This Row],[SD]]/Table1[[#This Row],[mean]]</f>
        <v>0.25878898352326973</v>
      </c>
      <c r="AI929" s="2"/>
      <c r="AJ929" s="2"/>
      <c r="AK929" s="2"/>
      <c r="AL929" s="2">
        <v>545</v>
      </c>
      <c r="AN929" s="5" t="s">
        <v>655</v>
      </c>
      <c r="AO929" s="6" t="s">
        <v>656</v>
      </c>
    </row>
    <row r="930" spans="2:41" ht="75" x14ac:dyDescent="0.25">
      <c r="B930" s="8" t="s">
        <v>645</v>
      </c>
      <c r="C930" s="1" t="s">
        <v>417</v>
      </c>
      <c r="D930" s="1" t="s">
        <v>646</v>
      </c>
      <c r="E930" s="1" t="s">
        <v>647</v>
      </c>
      <c r="F930" s="5" t="s">
        <v>648</v>
      </c>
      <c r="I930" s="1">
        <v>1976</v>
      </c>
      <c r="J930" s="1" t="s">
        <v>48</v>
      </c>
      <c r="K930" s="1" t="s">
        <v>543</v>
      </c>
      <c r="M930" s="1" t="s">
        <v>649</v>
      </c>
      <c r="N930" s="1" t="s">
        <v>94</v>
      </c>
      <c r="O930" s="1" t="s">
        <v>650</v>
      </c>
      <c r="P930" s="1">
        <v>21</v>
      </c>
      <c r="Q930" s="1" t="s">
        <v>659</v>
      </c>
      <c r="S930" s="1" t="s">
        <v>659</v>
      </c>
      <c r="T930" s="1" t="s">
        <v>88</v>
      </c>
      <c r="V930" s="1" t="s">
        <v>652</v>
      </c>
      <c r="W930" s="1" t="s">
        <v>653</v>
      </c>
      <c r="AA930" s="1" t="s">
        <v>654</v>
      </c>
      <c r="AC930" s="2">
        <v>498</v>
      </c>
      <c r="AD930" s="2">
        <v>487</v>
      </c>
      <c r="AE930" s="2">
        <v>25</v>
      </c>
      <c r="AF930" s="23">
        <f>Table1[[#This Row],[SE]]*SQRT(Table1[[#This Row],[N]])</f>
        <v>86.602540378443862</v>
      </c>
      <c r="AG930" s="2">
        <v>12</v>
      </c>
      <c r="AH930" s="2">
        <f>Table1[[#This Row],[SD]]/Table1[[#This Row],[mean]]</f>
        <v>0.17390068349085114</v>
      </c>
      <c r="AI930" s="2"/>
      <c r="AJ930" s="2"/>
      <c r="AK930" s="2"/>
      <c r="AL930" s="2">
        <v>650</v>
      </c>
      <c r="AN930" s="5" t="s">
        <v>655</v>
      </c>
      <c r="AO930" s="6" t="s">
        <v>656</v>
      </c>
    </row>
    <row r="931" spans="2:41" ht="75" x14ac:dyDescent="0.25">
      <c r="B931" s="8" t="s">
        <v>645</v>
      </c>
      <c r="C931" s="1" t="s">
        <v>417</v>
      </c>
      <c r="D931" s="1" t="s">
        <v>646</v>
      </c>
      <c r="E931" s="1" t="s">
        <v>647</v>
      </c>
      <c r="F931" s="5" t="s">
        <v>648</v>
      </c>
      <c r="I931" s="1">
        <v>1976</v>
      </c>
      <c r="J931" s="1" t="s">
        <v>48</v>
      </c>
      <c r="K931" s="1" t="s">
        <v>543</v>
      </c>
      <c r="M931" s="1" t="s">
        <v>649</v>
      </c>
      <c r="N931" s="1" t="s">
        <v>51</v>
      </c>
      <c r="O931" s="1" t="s">
        <v>650</v>
      </c>
      <c r="P931" s="1">
        <v>21</v>
      </c>
      <c r="Q931" s="1" t="s">
        <v>660</v>
      </c>
      <c r="S931" s="1" t="s">
        <v>660</v>
      </c>
      <c r="T931" s="1" t="s">
        <v>88</v>
      </c>
      <c r="V931" s="1" t="s">
        <v>652</v>
      </c>
      <c r="W931" s="1" t="s">
        <v>653</v>
      </c>
      <c r="AA931" s="1" t="s">
        <v>654</v>
      </c>
      <c r="AC931" s="2">
        <v>447</v>
      </c>
      <c r="AD931" s="2">
        <v>481</v>
      </c>
      <c r="AE931" s="2">
        <v>34</v>
      </c>
      <c r="AF931" s="23">
        <f>Table1[[#This Row],[SE]]*SQRT(Table1[[#This Row],[N]])</f>
        <v>112.76524287208359</v>
      </c>
      <c r="AG931" s="2">
        <v>11</v>
      </c>
      <c r="AH931" s="2">
        <f>Table1[[#This Row],[SD]]/Table1[[#This Row],[mean]]</f>
        <v>0.25227123685029884</v>
      </c>
      <c r="AI931" s="2"/>
      <c r="AJ931" s="2"/>
      <c r="AK931" s="2"/>
      <c r="AL931" s="2">
        <v>585</v>
      </c>
      <c r="AN931" s="5" t="s">
        <v>655</v>
      </c>
      <c r="AO931" s="6" t="s">
        <v>656</v>
      </c>
    </row>
    <row r="932" spans="2:41" ht="75" x14ac:dyDescent="0.25">
      <c r="B932" s="8" t="s">
        <v>645</v>
      </c>
      <c r="C932" s="1" t="s">
        <v>417</v>
      </c>
      <c r="D932" s="1" t="s">
        <v>646</v>
      </c>
      <c r="E932" s="1" t="s">
        <v>647</v>
      </c>
      <c r="F932" s="5" t="s">
        <v>648</v>
      </c>
      <c r="I932" s="1">
        <v>1976</v>
      </c>
      <c r="J932" s="1" t="s">
        <v>48</v>
      </c>
      <c r="K932" s="1" t="s">
        <v>543</v>
      </c>
      <c r="M932" s="1" t="s">
        <v>649</v>
      </c>
      <c r="N932" s="1" t="s">
        <v>94</v>
      </c>
      <c r="O932" s="1" t="s">
        <v>650</v>
      </c>
      <c r="P932" s="1">
        <v>21</v>
      </c>
      <c r="Q932" s="1" t="s">
        <v>660</v>
      </c>
      <c r="S932" s="1" t="s">
        <v>660</v>
      </c>
      <c r="T932" s="1" t="s">
        <v>88</v>
      </c>
      <c r="V932" s="1" t="s">
        <v>652</v>
      </c>
      <c r="W932" s="1" t="s">
        <v>653</v>
      </c>
      <c r="AA932" s="1" t="s">
        <v>654</v>
      </c>
      <c r="AC932" s="2">
        <v>649</v>
      </c>
      <c r="AD932" s="2" t="s">
        <v>658</v>
      </c>
      <c r="AE932" s="2">
        <v>22</v>
      </c>
      <c r="AF932" s="23">
        <f>Table1[[#This Row],[SE]]*SQRT(Table1[[#This Row],[N]])</f>
        <v>76.210235533030598</v>
      </c>
      <c r="AG932" s="2">
        <v>12</v>
      </c>
      <c r="AH932" s="2">
        <f>Table1[[#This Row],[SD]]/Table1[[#This Row],[mean]]</f>
        <v>0.11742717339450015</v>
      </c>
      <c r="AI932" s="2"/>
      <c r="AJ932" s="2"/>
      <c r="AK932" s="2"/>
      <c r="AL932" s="2" t="s">
        <v>658</v>
      </c>
      <c r="AN932" s="5" t="s">
        <v>655</v>
      </c>
      <c r="AO932" s="6" t="s">
        <v>656</v>
      </c>
    </row>
    <row r="933" spans="2:41" ht="75" x14ac:dyDescent="0.25">
      <c r="B933" s="8" t="s">
        <v>645</v>
      </c>
      <c r="C933" s="1" t="s">
        <v>417</v>
      </c>
      <c r="D933" s="1" t="s">
        <v>646</v>
      </c>
      <c r="E933" s="1" t="s">
        <v>647</v>
      </c>
      <c r="F933" s="5" t="s">
        <v>648</v>
      </c>
      <c r="I933" s="1">
        <v>1976</v>
      </c>
      <c r="J933" s="1" t="s">
        <v>48</v>
      </c>
      <c r="K933" s="1" t="s">
        <v>543</v>
      </c>
      <c r="M933" s="1" t="s">
        <v>649</v>
      </c>
      <c r="N933" s="1" t="s">
        <v>51</v>
      </c>
      <c r="O933" s="1" t="s">
        <v>650</v>
      </c>
      <c r="P933" s="1">
        <v>21</v>
      </c>
      <c r="Q933" s="1" t="s">
        <v>661</v>
      </c>
      <c r="S933" s="1" t="s">
        <v>661</v>
      </c>
      <c r="T933" s="1" t="s">
        <v>88</v>
      </c>
      <c r="V933" s="1" t="s">
        <v>652</v>
      </c>
      <c r="W933" s="1" t="s">
        <v>653</v>
      </c>
      <c r="AA933" s="1" t="s">
        <v>654</v>
      </c>
      <c r="AC933" s="2">
        <v>354</v>
      </c>
      <c r="AD933" s="2">
        <v>318</v>
      </c>
      <c r="AE933" s="2">
        <v>25</v>
      </c>
      <c r="AF933" s="23">
        <f>Table1[[#This Row],[SE]]*SQRT(Table1[[#This Row],[N]])</f>
        <v>96.824583655185421</v>
      </c>
      <c r="AG933" s="2">
        <v>15</v>
      </c>
      <c r="AH933" s="2">
        <f>Table1[[#This Row],[SD]]/Table1[[#This Row],[mean]]</f>
        <v>0.27351577303724695</v>
      </c>
      <c r="AI933" s="2"/>
      <c r="AJ933" s="2"/>
      <c r="AK933" s="2"/>
      <c r="AL933" s="2">
        <v>565</v>
      </c>
      <c r="AN933" s="5" t="s">
        <v>655</v>
      </c>
      <c r="AO933" s="6" t="s">
        <v>656</v>
      </c>
    </row>
    <row r="934" spans="2:41" ht="75" x14ac:dyDescent="0.25">
      <c r="B934" s="8" t="s">
        <v>645</v>
      </c>
      <c r="C934" s="1" t="s">
        <v>417</v>
      </c>
      <c r="D934" s="1" t="s">
        <v>646</v>
      </c>
      <c r="E934" s="1" t="s">
        <v>647</v>
      </c>
      <c r="F934" s="5" t="s">
        <v>648</v>
      </c>
      <c r="I934" s="1">
        <v>1976</v>
      </c>
      <c r="J934" s="1" t="s">
        <v>48</v>
      </c>
      <c r="K934" s="1" t="s">
        <v>543</v>
      </c>
      <c r="M934" s="1" t="s">
        <v>649</v>
      </c>
      <c r="N934" s="1" t="s">
        <v>94</v>
      </c>
      <c r="O934" s="1" t="s">
        <v>650</v>
      </c>
      <c r="P934" s="1">
        <v>21</v>
      </c>
      <c r="Q934" s="1" t="s">
        <v>661</v>
      </c>
      <c r="S934" s="1" t="s">
        <v>661</v>
      </c>
      <c r="T934" s="1" t="s">
        <v>88</v>
      </c>
      <c r="V934" s="1" t="s">
        <v>652</v>
      </c>
      <c r="W934" s="1" t="s">
        <v>653</v>
      </c>
      <c r="AA934" s="1" t="s">
        <v>654</v>
      </c>
      <c r="AC934" s="2">
        <v>447</v>
      </c>
      <c r="AD934" s="2">
        <v>440</v>
      </c>
      <c r="AE934" s="2">
        <v>23</v>
      </c>
      <c r="AF934" s="23">
        <f>Table1[[#This Row],[SE]]*SQRT(Table1[[#This Row],[N]])</f>
        <v>86.058119895800644</v>
      </c>
      <c r="AG934" s="2">
        <v>14</v>
      </c>
      <c r="AH934" s="2">
        <f>Table1[[#This Row],[SD]]/Table1[[#This Row],[mean]]</f>
        <v>0.19252375815615358</v>
      </c>
      <c r="AI934" s="2"/>
      <c r="AJ934" s="2"/>
      <c r="AK934" s="2"/>
      <c r="AL934" s="2">
        <v>610</v>
      </c>
      <c r="AN934" s="5" t="s">
        <v>655</v>
      </c>
      <c r="AO934" s="6" t="s">
        <v>656</v>
      </c>
    </row>
    <row r="935" spans="2:41" ht="75" x14ac:dyDescent="0.25">
      <c r="B935" s="8" t="s">
        <v>645</v>
      </c>
      <c r="C935" s="1" t="s">
        <v>417</v>
      </c>
      <c r="D935" s="1" t="s">
        <v>646</v>
      </c>
      <c r="E935" s="1" t="s">
        <v>647</v>
      </c>
      <c r="F935" s="5" t="s">
        <v>648</v>
      </c>
      <c r="I935" s="1">
        <v>1976</v>
      </c>
      <c r="J935" s="1" t="s">
        <v>48</v>
      </c>
      <c r="K935" s="1" t="s">
        <v>543</v>
      </c>
      <c r="M935" s="1" t="s">
        <v>649</v>
      </c>
      <c r="N935" s="1" t="s">
        <v>51</v>
      </c>
      <c r="O935" s="1" t="s">
        <v>650</v>
      </c>
      <c r="P935" s="1">
        <v>21</v>
      </c>
      <c r="Q935" s="1" t="s">
        <v>662</v>
      </c>
      <c r="S935" s="1" t="s">
        <v>662</v>
      </c>
      <c r="T935" s="1" t="s">
        <v>88</v>
      </c>
      <c r="V935" s="1" t="s">
        <v>652</v>
      </c>
      <c r="W935" s="1" t="s">
        <v>653</v>
      </c>
      <c r="AA935" s="1" t="s">
        <v>654</v>
      </c>
      <c r="AC935" s="2">
        <v>492</v>
      </c>
      <c r="AD935" s="2">
        <v>467</v>
      </c>
      <c r="AE935" s="2">
        <v>35</v>
      </c>
      <c r="AF935" s="23">
        <f>Table1[[#This Row],[SE]]*SQRT(Table1[[#This Row],[N]])</f>
        <v>121.2435565298214</v>
      </c>
      <c r="AG935" s="2">
        <v>12</v>
      </c>
      <c r="AH935" s="2">
        <f>Table1[[#This Row],[SD]]/Table1[[#This Row],[mean]]</f>
        <v>0.24642999294679147</v>
      </c>
      <c r="AI935" s="2"/>
      <c r="AJ935" s="2"/>
      <c r="AK935" s="2"/>
      <c r="AL935" s="2" t="s">
        <v>658</v>
      </c>
      <c r="AN935" s="5" t="s">
        <v>655</v>
      </c>
      <c r="AO935" s="6" t="s">
        <v>656</v>
      </c>
    </row>
    <row r="936" spans="2:41" ht="75" x14ac:dyDescent="0.25">
      <c r="B936" s="8" t="s">
        <v>645</v>
      </c>
      <c r="C936" s="1" t="s">
        <v>417</v>
      </c>
      <c r="D936" s="1" t="s">
        <v>646</v>
      </c>
      <c r="E936" s="1" t="s">
        <v>647</v>
      </c>
      <c r="F936" s="5" t="s">
        <v>648</v>
      </c>
      <c r="I936" s="1">
        <v>1976</v>
      </c>
      <c r="J936" s="1" t="s">
        <v>48</v>
      </c>
      <c r="K936" s="1" t="s">
        <v>543</v>
      </c>
      <c r="M936" s="1" t="s">
        <v>649</v>
      </c>
      <c r="N936" s="1" t="s">
        <v>94</v>
      </c>
      <c r="O936" s="1" t="s">
        <v>650</v>
      </c>
      <c r="P936" s="1">
        <v>21</v>
      </c>
      <c r="Q936" s="1" t="s">
        <v>662</v>
      </c>
      <c r="S936" s="1" t="s">
        <v>662</v>
      </c>
      <c r="T936" s="1" t="s">
        <v>88</v>
      </c>
      <c r="V936" s="1" t="s">
        <v>652</v>
      </c>
      <c r="W936" s="1" t="s">
        <v>653</v>
      </c>
      <c r="AA936" s="1" t="s">
        <v>654</v>
      </c>
      <c r="AC936" s="2">
        <v>582</v>
      </c>
      <c r="AD936" s="2">
        <v>557</v>
      </c>
      <c r="AE936" s="2">
        <v>33</v>
      </c>
      <c r="AF936" s="23">
        <f>Table1[[#This Row],[SE]]*SQRT(Table1[[#This Row],[N]])</f>
        <v>114.31535329954589</v>
      </c>
      <c r="AG936" s="2">
        <v>12</v>
      </c>
      <c r="AH936" s="2">
        <f>Table1[[#This Row],[SD]]/Table1[[#This Row],[mean]]</f>
        <v>0.19641813281708917</v>
      </c>
      <c r="AI936" s="2"/>
      <c r="AJ936" s="2"/>
      <c r="AK936" s="2"/>
      <c r="AL936" s="2" t="s">
        <v>658</v>
      </c>
      <c r="AN936" s="5" t="s">
        <v>655</v>
      </c>
      <c r="AO936" s="6" t="s">
        <v>656</v>
      </c>
    </row>
    <row r="937" spans="2:41" ht="75" x14ac:dyDescent="0.25">
      <c r="B937" s="8" t="s">
        <v>645</v>
      </c>
      <c r="C937" s="1" t="s">
        <v>417</v>
      </c>
      <c r="D937" s="1" t="s">
        <v>646</v>
      </c>
      <c r="E937" s="1" t="s">
        <v>647</v>
      </c>
      <c r="F937" s="5" t="s">
        <v>648</v>
      </c>
      <c r="I937" s="1">
        <v>1976</v>
      </c>
      <c r="J937" s="1" t="s">
        <v>48</v>
      </c>
      <c r="K937" s="1" t="s">
        <v>543</v>
      </c>
      <c r="M937" s="1" t="s">
        <v>649</v>
      </c>
      <c r="N937" s="1" t="s">
        <v>51</v>
      </c>
      <c r="O937" s="1" t="s">
        <v>650</v>
      </c>
      <c r="P937" s="1">
        <v>21</v>
      </c>
      <c r="Q937" s="1" t="s">
        <v>663</v>
      </c>
      <c r="S937" s="1" t="s">
        <v>663</v>
      </c>
      <c r="T937" s="1" t="s">
        <v>88</v>
      </c>
      <c r="V937" s="1" t="s">
        <v>652</v>
      </c>
      <c r="W937" s="1" t="s">
        <v>653</v>
      </c>
      <c r="AA937" s="1" t="s">
        <v>654</v>
      </c>
      <c r="AC937" s="2">
        <v>356</v>
      </c>
      <c r="AD937" s="2">
        <v>331</v>
      </c>
      <c r="AE937" s="2">
        <v>28</v>
      </c>
      <c r="AF937" s="23">
        <f>Table1[[#This Row],[SE]]*SQRT(Table1[[#This Row],[N]])</f>
        <v>100.9554357129917</v>
      </c>
      <c r="AG937" s="2">
        <v>13</v>
      </c>
      <c r="AH937" s="2">
        <f>Table1[[#This Row],[SD]]/Table1[[#This Row],[mean]]</f>
        <v>0.28358268458705532</v>
      </c>
      <c r="AI937" s="2"/>
      <c r="AJ937" s="2"/>
      <c r="AK937" s="2"/>
      <c r="AL937" s="2">
        <v>585</v>
      </c>
      <c r="AN937" s="5" t="s">
        <v>655</v>
      </c>
      <c r="AO937" s="6" t="s">
        <v>656</v>
      </c>
    </row>
    <row r="938" spans="2:41" ht="75" x14ac:dyDescent="0.25">
      <c r="B938" s="8" t="s">
        <v>645</v>
      </c>
      <c r="C938" s="1" t="s">
        <v>417</v>
      </c>
      <c r="D938" s="1" t="s">
        <v>646</v>
      </c>
      <c r="E938" s="1" t="s">
        <v>647</v>
      </c>
      <c r="F938" s="5" t="s">
        <v>648</v>
      </c>
      <c r="I938" s="1">
        <v>1976</v>
      </c>
      <c r="J938" s="1" t="s">
        <v>48</v>
      </c>
      <c r="K938" s="1" t="s">
        <v>543</v>
      </c>
      <c r="M938" s="1" t="s">
        <v>649</v>
      </c>
      <c r="N938" s="1" t="s">
        <v>94</v>
      </c>
      <c r="O938" s="1" t="s">
        <v>650</v>
      </c>
      <c r="P938" s="1">
        <v>21</v>
      </c>
      <c r="Q938" s="1" t="s">
        <v>663</v>
      </c>
      <c r="S938" s="1" t="s">
        <v>663</v>
      </c>
      <c r="T938" s="1" t="s">
        <v>88</v>
      </c>
      <c r="V938" s="1" t="s">
        <v>652</v>
      </c>
      <c r="W938" s="1" t="s">
        <v>653</v>
      </c>
      <c r="AA938" s="1" t="s">
        <v>654</v>
      </c>
      <c r="AC938" s="2">
        <v>435</v>
      </c>
      <c r="AD938" s="2">
        <v>488</v>
      </c>
      <c r="AE938" s="2">
        <v>21</v>
      </c>
      <c r="AF938" s="23">
        <f>Table1[[#This Row],[SE]]*SQRT(Table1[[#This Row],[N]])</f>
        <v>84</v>
      </c>
      <c r="AG938" s="2">
        <v>16</v>
      </c>
      <c r="AH938" s="2">
        <f>Table1[[#This Row],[SD]]/Table1[[#This Row],[mean]]</f>
        <v>0.19310344827586207</v>
      </c>
      <c r="AI938" s="2"/>
      <c r="AJ938" s="2"/>
      <c r="AK938" s="2"/>
      <c r="AL938" s="2">
        <v>600</v>
      </c>
      <c r="AN938" s="5" t="s">
        <v>655</v>
      </c>
      <c r="AO938" s="6" t="s">
        <v>656</v>
      </c>
    </row>
    <row r="939" spans="2:41" ht="75" x14ac:dyDescent="0.25">
      <c r="B939" s="8" t="s">
        <v>645</v>
      </c>
      <c r="C939" s="1" t="s">
        <v>417</v>
      </c>
      <c r="D939" s="1" t="s">
        <v>646</v>
      </c>
      <c r="E939" s="1" t="s">
        <v>647</v>
      </c>
      <c r="F939" s="5" t="s">
        <v>648</v>
      </c>
      <c r="I939" s="1">
        <v>1976</v>
      </c>
      <c r="J939" s="1" t="s">
        <v>48</v>
      </c>
      <c r="K939" s="1" t="s">
        <v>543</v>
      </c>
      <c r="M939" s="1" t="s">
        <v>649</v>
      </c>
      <c r="N939" s="1" t="s">
        <v>51</v>
      </c>
      <c r="O939" s="1" t="s">
        <v>650</v>
      </c>
      <c r="P939" s="1">
        <v>21</v>
      </c>
      <c r="Q939" s="1" t="s">
        <v>664</v>
      </c>
      <c r="S939" s="1" t="s">
        <v>664</v>
      </c>
      <c r="T939" s="1" t="s">
        <v>88</v>
      </c>
      <c r="V939" s="1" t="s">
        <v>652</v>
      </c>
      <c r="W939" s="1" t="s">
        <v>653</v>
      </c>
      <c r="AA939" s="1" t="s">
        <v>654</v>
      </c>
      <c r="AC939" s="2">
        <v>561</v>
      </c>
      <c r="AD939" s="2">
        <v>547</v>
      </c>
      <c r="AE939" s="2">
        <v>34</v>
      </c>
      <c r="AF939" s="23">
        <f>Table1[[#This Row],[SE]]*SQRT(Table1[[#This Row],[N]])</f>
        <v>127.21635115031401</v>
      </c>
      <c r="AG939" s="2">
        <v>14</v>
      </c>
      <c r="AH939" s="2">
        <f>Table1[[#This Row],[SD]]/Table1[[#This Row],[mean]]</f>
        <v>0.22676711434993585</v>
      </c>
      <c r="AI939" s="2"/>
      <c r="AJ939" s="2"/>
      <c r="AK939" s="2"/>
      <c r="AL939" s="2" t="s">
        <v>658</v>
      </c>
      <c r="AN939" s="5" t="s">
        <v>655</v>
      </c>
      <c r="AO939" s="6" t="s">
        <v>656</v>
      </c>
    </row>
    <row r="940" spans="2:41" ht="75" x14ac:dyDescent="0.25">
      <c r="B940" s="8" t="s">
        <v>645</v>
      </c>
      <c r="C940" s="1" t="s">
        <v>417</v>
      </c>
      <c r="D940" s="1" t="s">
        <v>646</v>
      </c>
      <c r="E940" s="1" t="s">
        <v>647</v>
      </c>
      <c r="F940" s="5" t="s">
        <v>648</v>
      </c>
      <c r="I940" s="1">
        <v>1976</v>
      </c>
      <c r="J940" s="1" t="s">
        <v>48</v>
      </c>
      <c r="K940" s="1" t="s">
        <v>543</v>
      </c>
      <c r="M940" s="1" t="s">
        <v>649</v>
      </c>
      <c r="N940" s="1" t="s">
        <v>94</v>
      </c>
      <c r="O940" s="1" t="s">
        <v>650</v>
      </c>
      <c r="P940" s="1">
        <v>21</v>
      </c>
      <c r="Q940" s="1" t="s">
        <v>664</v>
      </c>
      <c r="S940" s="1" t="s">
        <v>664</v>
      </c>
      <c r="T940" s="1" t="s">
        <v>88</v>
      </c>
      <c r="V940" s="1" t="s">
        <v>652</v>
      </c>
      <c r="W940" s="1" t="s">
        <v>653</v>
      </c>
      <c r="AA940" s="1" t="s">
        <v>654</v>
      </c>
      <c r="AC940" s="2">
        <v>638</v>
      </c>
      <c r="AD940" s="2" t="s">
        <v>658</v>
      </c>
      <c r="AE940" s="2">
        <v>23</v>
      </c>
      <c r="AF940" s="23">
        <f>Table1[[#This Row],[SE]]*SQRT(Table1[[#This Row],[N]])</f>
        <v>86.058119895800644</v>
      </c>
      <c r="AG940" s="2">
        <v>14</v>
      </c>
      <c r="AH940" s="2">
        <f>Table1[[#This Row],[SD]]/Table1[[#This Row],[mean]]</f>
        <v>0.13488733525987562</v>
      </c>
      <c r="AI940" s="2"/>
      <c r="AJ940" s="2"/>
      <c r="AK940" s="2"/>
      <c r="AL940" s="2" t="s">
        <v>658</v>
      </c>
      <c r="AN940" s="5" t="s">
        <v>655</v>
      </c>
      <c r="AO940" s="6" t="s">
        <v>656</v>
      </c>
    </row>
    <row r="941" spans="2:41" ht="75" x14ac:dyDescent="0.25">
      <c r="B941" s="8" t="s">
        <v>645</v>
      </c>
      <c r="C941" s="1" t="s">
        <v>417</v>
      </c>
      <c r="D941" s="1" t="s">
        <v>646</v>
      </c>
      <c r="E941" s="1" t="s">
        <v>647</v>
      </c>
      <c r="F941" s="5" t="s">
        <v>648</v>
      </c>
      <c r="I941" s="1">
        <v>1976</v>
      </c>
      <c r="J941" s="1" t="s">
        <v>48</v>
      </c>
      <c r="K941" s="1" t="s">
        <v>543</v>
      </c>
      <c r="M941" s="1" t="s">
        <v>665</v>
      </c>
      <c r="N941" s="1" t="s">
        <v>51</v>
      </c>
      <c r="O941" s="1" t="s">
        <v>650</v>
      </c>
      <c r="P941" s="1">
        <v>21</v>
      </c>
      <c r="Q941" t="s">
        <v>53</v>
      </c>
      <c r="S941" s="1" t="s">
        <v>651</v>
      </c>
      <c r="T941" s="1" t="s">
        <v>88</v>
      </c>
      <c r="V941" s="1" t="s">
        <v>652</v>
      </c>
      <c r="W941" s="1" t="s">
        <v>653</v>
      </c>
      <c r="AA941" s="1" t="s">
        <v>654</v>
      </c>
      <c r="AC941" s="2">
        <v>434</v>
      </c>
      <c r="AD941" s="2">
        <v>435</v>
      </c>
      <c r="AE941" s="2">
        <v>53</v>
      </c>
      <c r="AF941" s="23">
        <f>Table1[[#This Row],[SE]]*SQRT(Table1[[#This Row],[N]])</f>
        <v>183.59738560230099</v>
      </c>
      <c r="AG941" s="2">
        <v>12</v>
      </c>
      <c r="AH941" s="2">
        <f>Table1[[#This Row],[SD]]/Table1[[#This Row],[mean]]</f>
        <v>0.42303545069654608</v>
      </c>
      <c r="AI941" s="2"/>
      <c r="AJ941" s="2"/>
      <c r="AK941" s="2"/>
      <c r="AL941" s="2" t="s">
        <v>666</v>
      </c>
      <c r="AN941" s="5" t="s">
        <v>655</v>
      </c>
      <c r="AO941" s="6" t="s">
        <v>656</v>
      </c>
    </row>
    <row r="942" spans="2:41" ht="75" x14ac:dyDescent="0.25">
      <c r="B942" s="8" t="s">
        <v>645</v>
      </c>
      <c r="C942" s="1" t="s">
        <v>417</v>
      </c>
      <c r="D942" s="1" t="s">
        <v>646</v>
      </c>
      <c r="E942" s="1" t="s">
        <v>647</v>
      </c>
      <c r="F942" s="5" t="s">
        <v>648</v>
      </c>
      <c r="I942" s="1">
        <v>1976</v>
      </c>
      <c r="J942" s="1" t="s">
        <v>48</v>
      </c>
      <c r="K942" s="1" t="s">
        <v>543</v>
      </c>
      <c r="M942" s="1" t="s">
        <v>665</v>
      </c>
      <c r="N942" s="1" t="s">
        <v>94</v>
      </c>
      <c r="O942" s="1" t="s">
        <v>650</v>
      </c>
      <c r="P942" s="1">
        <v>21</v>
      </c>
      <c r="Q942" t="s">
        <v>53</v>
      </c>
      <c r="S942" s="1" t="s">
        <v>651</v>
      </c>
      <c r="T942" s="1" t="s">
        <v>88</v>
      </c>
      <c r="V942" s="1" t="s">
        <v>652</v>
      </c>
      <c r="W942" s="1" t="s">
        <v>653</v>
      </c>
      <c r="AA942" s="1" t="s">
        <v>654</v>
      </c>
      <c r="AC942" s="2">
        <v>420</v>
      </c>
      <c r="AD942" s="2">
        <v>465</v>
      </c>
      <c r="AE942" s="2">
        <v>33</v>
      </c>
      <c r="AF942" s="23">
        <f>Table1[[#This Row],[SE]]*SQRT(Table1[[#This Row],[N]])</f>
        <v>109.4486180817282</v>
      </c>
      <c r="AG942" s="2">
        <v>11</v>
      </c>
      <c r="AH942" s="2">
        <f>Table1[[#This Row],[SD]]/Table1[[#This Row],[mean]]</f>
        <v>0.26059194781363859</v>
      </c>
      <c r="AI942" s="2"/>
      <c r="AJ942" s="2"/>
      <c r="AK942" s="2"/>
      <c r="AL942" s="2">
        <v>560</v>
      </c>
      <c r="AN942" s="5" t="s">
        <v>655</v>
      </c>
      <c r="AO942" s="6" t="s">
        <v>656</v>
      </c>
    </row>
    <row r="943" spans="2:41" ht="75" x14ac:dyDescent="0.25">
      <c r="B943" s="8" t="s">
        <v>645</v>
      </c>
      <c r="C943" s="1" t="s">
        <v>417</v>
      </c>
      <c r="D943" s="1" t="s">
        <v>646</v>
      </c>
      <c r="E943" s="1" t="s">
        <v>647</v>
      </c>
      <c r="F943" s="5" t="s">
        <v>648</v>
      </c>
      <c r="I943" s="1">
        <v>1976</v>
      </c>
      <c r="J943" s="1" t="s">
        <v>48</v>
      </c>
      <c r="K943" s="1" t="s">
        <v>543</v>
      </c>
      <c r="M943" s="1" t="s">
        <v>665</v>
      </c>
      <c r="N943" s="1" t="s">
        <v>51</v>
      </c>
      <c r="O943" s="1" t="s">
        <v>650</v>
      </c>
      <c r="P943" s="1">
        <v>21</v>
      </c>
      <c r="Q943" s="1" t="s">
        <v>657</v>
      </c>
      <c r="S943" s="1" t="s">
        <v>657</v>
      </c>
      <c r="T943" s="1" t="s">
        <v>88</v>
      </c>
      <c r="V943" s="1" t="s">
        <v>652</v>
      </c>
      <c r="W943" s="1" t="s">
        <v>653</v>
      </c>
      <c r="AA943" s="1" t="s">
        <v>654</v>
      </c>
      <c r="AC943" s="2">
        <v>414</v>
      </c>
      <c r="AD943" s="2">
        <v>430</v>
      </c>
      <c r="AE943" s="2">
        <v>26</v>
      </c>
      <c r="AF943" s="23">
        <f>Table1[[#This Row],[SE]]*SQRT(Table1[[#This Row],[N]])</f>
        <v>90.066641993581612</v>
      </c>
      <c r="AG943" s="2">
        <v>12</v>
      </c>
      <c r="AH943" s="2">
        <f>Table1[[#This Row],[SD]]/Table1[[#This Row],[mean]]</f>
        <v>0.21755227534681548</v>
      </c>
      <c r="AI943" s="2"/>
      <c r="AJ943" s="2"/>
      <c r="AK943" s="2"/>
      <c r="AL943" s="2">
        <v>560</v>
      </c>
      <c r="AN943" s="5" t="s">
        <v>655</v>
      </c>
      <c r="AO943" s="6" t="s">
        <v>656</v>
      </c>
    </row>
    <row r="944" spans="2:41" ht="75" x14ac:dyDescent="0.25">
      <c r="B944" s="8" t="s">
        <v>645</v>
      </c>
      <c r="C944" s="1" t="s">
        <v>417</v>
      </c>
      <c r="D944" s="1" t="s">
        <v>646</v>
      </c>
      <c r="E944" s="1" t="s">
        <v>647</v>
      </c>
      <c r="F944" s="5" t="s">
        <v>648</v>
      </c>
      <c r="I944" s="1">
        <v>1976</v>
      </c>
      <c r="J944" s="1" t="s">
        <v>48</v>
      </c>
      <c r="K944" s="1" t="s">
        <v>543</v>
      </c>
      <c r="M944" s="1" t="s">
        <v>665</v>
      </c>
      <c r="N944" s="1" t="s">
        <v>94</v>
      </c>
      <c r="O944" s="1" t="s">
        <v>650</v>
      </c>
      <c r="P944" s="1">
        <v>21</v>
      </c>
      <c r="Q944" s="1" t="s">
        <v>657</v>
      </c>
      <c r="S944" s="1" t="s">
        <v>657</v>
      </c>
      <c r="T944" s="1" t="s">
        <v>88</v>
      </c>
      <c r="V944" s="1" t="s">
        <v>652</v>
      </c>
      <c r="W944" s="1" t="s">
        <v>653</v>
      </c>
      <c r="AA944" s="1" t="s">
        <v>654</v>
      </c>
      <c r="AC944" s="2">
        <v>357</v>
      </c>
      <c r="AD944" s="2">
        <v>418</v>
      </c>
      <c r="AE944" s="2">
        <v>40</v>
      </c>
      <c r="AF944" s="23">
        <f>Table1[[#This Row],[SE]]*SQRT(Table1[[#This Row],[N]])</f>
        <v>138.56406460551017</v>
      </c>
      <c r="AG944" s="2">
        <v>12</v>
      </c>
      <c r="AH944" s="2">
        <f>Table1[[#This Row],[SD]]/Table1[[#This Row],[mean]]</f>
        <v>0.38813463474932819</v>
      </c>
      <c r="AI944" s="2"/>
      <c r="AJ944" s="2"/>
      <c r="AK944" s="2"/>
      <c r="AL944" s="2">
        <v>498</v>
      </c>
      <c r="AN944" s="5" t="s">
        <v>655</v>
      </c>
      <c r="AO944" s="6" t="s">
        <v>656</v>
      </c>
    </row>
    <row r="945" spans="2:41" ht="75" x14ac:dyDescent="0.25">
      <c r="B945" s="8" t="s">
        <v>645</v>
      </c>
      <c r="C945" s="1" t="s">
        <v>417</v>
      </c>
      <c r="D945" s="1" t="s">
        <v>646</v>
      </c>
      <c r="E945" s="1" t="s">
        <v>647</v>
      </c>
      <c r="F945" s="5" t="s">
        <v>648</v>
      </c>
      <c r="I945" s="1">
        <v>1976</v>
      </c>
      <c r="J945" s="1" t="s">
        <v>48</v>
      </c>
      <c r="K945" s="1" t="s">
        <v>543</v>
      </c>
      <c r="M945" s="1" t="s">
        <v>665</v>
      </c>
      <c r="N945" s="1" t="s">
        <v>51</v>
      </c>
      <c r="O945" s="1" t="s">
        <v>650</v>
      </c>
      <c r="P945" s="1">
        <v>21</v>
      </c>
      <c r="Q945" s="1" t="s">
        <v>659</v>
      </c>
      <c r="S945" s="1" t="s">
        <v>659</v>
      </c>
      <c r="T945" s="1" t="s">
        <v>88</v>
      </c>
      <c r="V945" s="1" t="s">
        <v>652</v>
      </c>
      <c r="W945" s="1" t="s">
        <v>653</v>
      </c>
      <c r="AA945" s="1" t="s">
        <v>654</v>
      </c>
      <c r="AC945" s="2">
        <v>525</v>
      </c>
      <c r="AD945" s="2">
        <v>523</v>
      </c>
      <c r="AE945" s="2">
        <v>46</v>
      </c>
      <c r="AF945" s="23">
        <f>Table1[[#This Row],[SE]]*SQRT(Table1[[#This Row],[N]])</f>
        <v>159.3486742963367</v>
      </c>
      <c r="AG945" s="2">
        <v>12</v>
      </c>
      <c r="AH945" s="2">
        <f>Table1[[#This Row],[SD]]/Table1[[#This Row],[mean]]</f>
        <v>0.30352128437397469</v>
      </c>
      <c r="AI945" s="2"/>
      <c r="AJ945" s="2"/>
      <c r="AK945" s="2"/>
      <c r="AL945" s="2" t="s">
        <v>666</v>
      </c>
      <c r="AN945" s="5" t="s">
        <v>655</v>
      </c>
      <c r="AO945" s="6" t="s">
        <v>656</v>
      </c>
    </row>
    <row r="946" spans="2:41" ht="75" x14ac:dyDescent="0.25">
      <c r="B946" s="8" t="s">
        <v>645</v>
      </c>
      <c r="C946" s="1" t="s">
        <v>417</v>
      </c>
      <c r="D946" s="1" t="s">
        <v>646</v>
      </c>
      <c r="E946" s="1" t="s">
        <v>647</v>
      </c>
      <c r="F946" s="5" t="s">
        <v>648</v>
      </c>
      <c r="I946" s="1">
        <v>1976</v>
      </c>
      <c r="J946" s="1" t="s">
        <v>48</v>
      </c>
      <c r="K946" s="1" t="s">
        <v>543</v>
      </c>
      <c r="M946" s="1" t="s">
        <v>665</v>
      </c>
      <c r="N946" s="1" t="s">
        <v>94</v>
      </c>
      <c r="O946" s="1" t="s">
        <v>650</v>
      </c>
      <c r="P946" s="1">
        <v>21</v>
      </c>
      <c r="Q946" s="1" t="s">
        <v>659</v>
      </c>
      <c r="S946" s="1" t="s">
        <v>659</v>
      </c>
      <c r="T946" s="1" t="s">
        <v>88</v>
      </c>
      <c r="V946" s="1" t="s">
        <v>652</v>
      </c>
      <c r="W946" s="1" t="s">
        <v>653</v>
      </c>
      <c r="AA946" s="1" t="s">
        <v>654</v>
      </c>
      <c r="AC946" s="2">
        <v>625</v>
      </c>
      <c r="AD946" s="2" t="s">
        <v>666</v>
      </c>
      <c r="AE946" s="2">
        <v>46</v>
      </c>
      <c r="AF946" s="23">
        <f>Table1[[#This Row],[SE]]*SQRT(Table1[[#This Row],[N]])</f>
        <v>152.56474035634838</v>
      </c>
      <c r="AG946" s="2">
        <v>11</v>
      </c>
      <c r="AH946" s="2">
        <f>Table1[[#This Row],[SD]]/Table1[[#This Row],[mean]]</f>
        <v>0.24410358457015741</v>
      </c>
      <c r="AI946" s="2"/>
      <c r="AJ946" s="2"/>
      <c r="AK946" s="2"/>
      <c r="AL946" s="2" t="s">
        <v>666</v>
      </c>
      <c r="AN946" s="5" t="s">
        <v>655</v>
      </c>
      <c r="AO946" s="6" t="s">
        <v>656</v>
      </c>
    </row>
    <row r="947" spans="2:41" ht="75" x14ac:dyDescent="0.25">
      <c r="B947" s="8" t="s">
        <v>645</v>
      </c>
      <c r="C947" s="1" t="s">
        <v>417</v>
      </c>
      <c r="D947" s="1" t="s">
        <v>646</v>
      </c>
      <c r="E947" s="1" t="s">
        <v>647</v>
      </c>
      <c r="F947" s="5" t="s">
        <v>648</v>
      </c>
      <c r="I947" s="1">
        <v>1976</v>
      </c>
      <c r="J947" s="1" t="s">
        <v>48</v>
      </c>
      <c r="K947" s="1" t="s">
        <v>543</v>
      </c>
      <c r="M947" s="1" t="s">
        <v>665</v>
      </c>
      <c r="N947" s="1" t="s">
        <v>51</v>
      </c>
      <c r="O947" s="1" t="s">
        <v>650</v>
      </c>
      <c r="P947" s="1">
        <v>21</v>
      </c>
      <c r="Q947" s="1" t="s">
        <v>660</v>
      </c>
      <c r="S947" s="1" t="s">
        <v>660</v>
      </c>
      <c r="T947" s="1" t="s">
        <v>88</v>
      </c>
      <c r="V947" s="1" t="s">
        <v>652</v>
      </c>
      <c r="W947" s="1" t="s">
        <v>653</v>
      </c>
      <c r="AA947" s="1" t="s">
        <v>654</v>
      </c>
      <c r="AC947" s="2">
        <v>429</v>
      </c>
      <c r="AD947" s="2">
        <v>497</v>
      </c>
      <c r="AE947" s="2">
        <v>46</v>
      </c>
      <c r="AF947" s="23">
        <f>Table1[[#This Row],[SE]]*SQRT(Table1[[#This Row],[N]])</f>
        <v>152.56474035634838</v>
      </c>
      <c r="AG947" s="2">
        <v>11</v>
      </c>
      <c r="AH947" s="2">
        <f>Table1[[#This Row],[SD]]/Table1[[#This Row],[mean]]</f>
        <v>0.35562876539941346</v>
      </c>
      <c r="AI947" s="2"/>
      <c r="AJ947" s="2"/>
      <c r="AK947" s="2"/>
      <c r="AL947" s="2">
        <v>600</v>
      </c>
      <c r="AN947" s="5" t="s">
        <v>655</v>
      </c>
      <c r="AO947" s="6" t="s">
        <v>656</v>
      </c>
    </row>
    <row r="948" spans="2:41" ht="75" x14ac:dyDescent="0.25">
      <c r="B948" s="8" t="s">
        <v>645</v>
      </c>
      <c r="C948" s="1" t="s">
        <v>417</v>
      </c>
      <c r="D948" s="1" t="s">
        <v>646</v>
      </c>
      <c r="E948" s="1" t="s">
        <v>647</v>
      </c>
      <c r="F948" s="5" t="s">
        <v>648</v>
      </c>
      <c r="I948" s="1">
        <v>1976</v>
      </c>
      <c r="J948" s="1" t="s">
        <v>48</v>
      </c>
      <c r="K948" s="1" t="s">
        <v>543</v>
      </c>
      <c r="M948" s="1" t="s">
        <v>665</v>
      </c>
      <c r="N948" s="1" t="s">
        <v>94</v>
      </c>
      <c r="O948" s="1" t="s">
        <v>650</v>
      </c>
      <c r="P948" s="1">
        <v>21</v>
      </c>
      <c r="Q948" s="1" t="s">
        <v>660</v>
      </c>
      <c r="S948" s="1" t="s">
        <v>660</v>
      </c>
      <c r="T948" s="1" t="s">
        <v>88</v>
      </c>
      <c r="V948" s="1" t="s">
        <v>652</v>
      </c>
      <c r="W948" s="1" t="s">
        <v>653</v>
      </c>
      <c r="AA948" s="1" t="s">
        <v>654</v>
      </c>
      <c r="AC948" s="2">
        <v>525</v>
      </c>
      <c r="AD948" s="2">
        <v>478</v>
      </c>
      <c r="AE948" s="2">
        <v>29</v>
      </c>
      <c r="AF948" s="23">
        <f>Table1[[#This Row],[SE]]*SQRT(Table1[[#This Row],[N]])</f>
        <v>100.45894683899488</v>
      </c>
      <c r="AG948" s="2">
        <v>12</v>
      </c>
      <c r="AH948" s="2">
        <f>Table1[[#This Row],[SD]]/Table1[[#This Row],[mean]]</f>
        <v>0.19135037493141882</v>
      </c>
      <c r="AI948" s="2"/>
      <c r="AJ948" s="2"/>
      <c r="AK948" s="2"/>
      <c r="AL948" s="2" t="s">
        <v>666</v>
      </c>
      <c r="AN948" s="5" t="s">
        <v>655</v>
      </c>
      <c r="AO948" s="6" t="s">
        <v>656</v>
      </c>
    </row>
    <row r="949" spans="2:41" ht="60" x14ac:dyDescent="0.25">
      <c r="B949" s="8" t="s">
        <v>667</v>
      </c>
      <c r="C949" s="1" t="s">
        <v>668</v>
      </c>
      <c r="D949" s="1" t="s">
        <v>669</v>
      </c>
      <c r="E949" s="1" t="s">
        <v>670</v>
      </c>
      <c r="F949" s="5" t="s">
        <v>671</v>
      </c>
      <c r="I949" s="1">
        <v>1986</v>
      </c>
      <c r="J949" s="1" t="s">
        <v>48</v>
      </c>
      <c r="K949" s="1" t="s">
        <v>543</v>
      </c>
      <c r="M949" s="1" t="s">
        <v>672</v>
      </c>
      <c r="N949" s="1" t="s">
        <v>51</v>
      </c>
      <c r="O949" s="1" t="s">
        <v>673</v>
      </c>
      <c r="P949" s="1">
        <v>24</v>
      </c>
      <c r="Q949" s="1" t="s">
        <v>53</v>
      </c>
      <c r="S949" s="1" t="s">
        <v>674</v>
      </c>
      <c r="T949" s="1" t="s">
        <v>88</v>
      </c>
      <c r="U949" s="1" t="s">
        <v>639</v>
      </c>
      <c r="V949" s="1" t="s">
        <v>675</v>
      </c>
      <c r="W949" s="1" t="s">
        <v>396</v>
      </c>
      <c r="Y949" s="1" t="s">
        <v>110</v>
      </c>
      <c r="AA949" s="1" t="s">
        <v>654</v>
      </c>
      <c r="AC949" s="2">
        <v>822</v>
      </c>
      <c r="AD949" s="2"/>
      <c r="AE949" s="2">
        <v>27</v>
      </c>
      <c r="AF949" s="23">
        <f>Table1[[#This Row],[SE]]*SQRT(Table1[[#This Row],[N]])</f>
        <v>189</v>
      </c>
      <c r="AG949" s="2">
        <v>49</v>
      </c>
      <c r="AH949" s="2">
        <f>Table1[[#This Row],[SD]]/Table1[[#This Row],[mean]]</f>
        <v>0.22992700729927007</v>
      </c>
      <c r="AI949" s="2"/>
      <c r="AJ949" s="2"/>
      <c r="AK949" s="2">
        <v>192</v>
      </c>
      <c r="AL949" s="2">
        <v>1065</v>
      </c>
      <c r="AN949" s="5" t="s">
        <v>676</v>
      </c>
      <c r="AO949" s="5" t="s">
        <v>677</v>
      </c>
    </row>
    <row r="950" spans="2:41" ht="60" x14ac:dyDescent="0.25">
      <c r="B950" s="8" t="s">
        <v>667</v>
      </c>
      <c r="C950" s="1" t="s">
        <v>668</v>
      </c>
      <c r="D950" s="1" t="s">
        <v>669</v>
      </c>
      <c r="E950" s="1" t="s">
        <v>670</v>
      </c>
      <c r="F950" s="5" t="s">
        <v>671</v>
      </c>
      <c r="I950" s="1">
        <v>1986</v>
      </c>
      <c r="J950" s="1" t="s">
        <v>48</v>
      </c>
      <c r="K950" s="1" t="s">
        <v>543</v>
      </c>
      <c r="M950" s="1" t="s">
        <v>672</v>
      </c>
      <c r="N950" s="1" t="s">
        <v>51</v>
      </c>
      <c r="O950" s="1" t="s">
        <v>673</v>
      </c>
      <c r="P950" s="1">
        <v>24</v>
      </c>
      <c r="Q950" s="1" t="s">
        <v>678</v>
      </c>
      <c r="S950" s="1" t="s">
        <v>674</v>
      </c>
      <c r="T950" s="1" t="s">
        <v>88</v>
      </c>
      <c r="U950" s="1" t="s">
        <v>639</v>
      </c>
      <c r="V950" s="1" t="s">
        <v>675</v>
      </c>
      <c r="W950" s="1" t="s">
        <v>396</v>
      </c>
      <c r="Y950" s="1" t="s">
        <v>110</v>
      </c>
      <c r="AA950" s="1" t="s">
        <v>654</v>
      </c>
      <c r="AC950" s="2">
        <v>981.00000000000011</v>
      </c>
      <c r="AD950" s="2"/>
      <c r="AE950" s="2">
        <v>21</v>
      </c>
      <c r="AF950" s="23">
        <f>Table1[[#This Row],[SE]]*SQRT(Table1[[#This Row],[N]])</f>
        <v>158.54652314068574</v>
      </c>
      <c r="AG950" s="2">
        <v>57</v>
      </c>
      <c r="AH950" s="2">
        <f>Table1[[#This Row],[SD]]/Table1[[#This Row],[mean]]</f>
        <v>0.16161725090793652</v>
      </c>
      <c r="AI950" s="2"/>
      <c r="AJ950" s="2"/>
      <c r="AK950" s="2">
        <v>537</v>
      </c>
      <c r="AL950" s="2">
        <v>1269</v>
      </c>
      <c r="AN950" s="5" t="s">
        <v>676</v>
      </c>
      <c r="AO950" s="5" t="s">
        <v>677</v>
      </c>
    </row>
    <row r="951" spans="2:41" ht="60" x14ac:dyDescent="0.25">
      <c r="B951" s="8" t="s">
        <v>667</v>
      </c>
      <c r="C951" s="1" t="s">
        <v>668</v>
      </c>
      <c r="D951" s="1" t="s">
        <v>669</v>
      </c>
      <c r="E951" s="1" t="s">
        <v>670</v>
      </c>
      <c r="F951" s="5" t="s">
        <v>671</v>
      </c>
      <c r="I951" s="1">
        <v>1986</v>
      </c>
      <c r="J951" s="1" t="s">
        <v>48</v>
      </c>
      <c r="K951" s="1" t="s">
        <v>543</v>
      </c>
      <c r="M951" s="1" t="s">
        <v>672</v>
      </c>
      <c r="N951" s="1" t="s">
        <v>51</v>
      </c>
      <c r="O951" s="1" t="s">
        <v>673</v>
      </c>
      <c r="P951" s="1">
        <v>24</v>
      </c>
      <c r="Q951" s="1" t="s">
        <v>679</v>
      </c>
      <c r="S951" s="1" t="s">
        <v>674</v>
      </c>
      <c r="T951" s="1" t="s">
        <v>88</v>
      </c>
      <c r="U951" s="1" t="s">
        <v>639</v>
      </c>
      <c r="V951" s="1" t="s">
        <v>675</v>
      </c>
      <c r="W951" s="1" t="s">
        <v>396</v>
      </c>
      <c r="Y951" s="1" t="s">
        <v>110</v>
      </c>
      <c r="AA951" s="1" t="s">
        <v>654</v>
      </c>
      <c r="AC951" s="2">
        <v>1269</v>
      </c>
      <c r="AD951" s="2"/>
      <c r="AE951" s="2">
        <v>27</v>
      </c>
      <c r="AF951" s="23">
        <f>Table1[[#This Row],[SE]]*SQRT(Table1[[#This Row],[N]])</f>
        <v>227.50604387576169</v>
      </c>
      <c r="AG951" s="2">
        <v>71</v>
      </c>
      <c r="AH951" s="2">
        <f>Table1[[#This Row],[SD]]/Table1[[#This Row],[mean]]</f>
        <v>0.17927978240800763</v>
      </c>
      <c r="AI951" s="2"/>
      <c r="AJ951" s="2"/>
      <c r="AK951" s="2">
        <v>558</v>
      </c>
      <c r="AL951" s="2">
        <v>1557</v>
      </c>
      <c r="AN951" s="5" t="s">
        <v>676</v>
      </c>
      <c r="AO951" s="5" t="s">
        <v>677</v>
      </c>
    </row>
    <row r="952" spans="2:41" ht="60" x14ac:dyDescent="0.25">
      <c r="B952" s="8" t="s">
        <v>667</v>
      </c>
      <c r="C952" s="1" t="s">
        <v>668</v>
      </c>
      <c r="D952" s="1" t="s">
        <v>669</v>
      </c>
      <c r="E952" s="1" t="s">
        <v>670</v>
      </c>
      <c r="F952" s="5" t="s">
        <v>671</v>
      </c>
      <c r="I952" s="1">
        <v>1986</v>
      </c>
      <c r="J952" s="1" t="s">
        <v>48</v>
      </c>
      <c r="K952" s="1" t="s">
        <v>543</v>
      </c>
      <c r="M952" s="1" t="s">
        <v>672</v>
      </c>
      <c r="N952" s="1" t="s">
        <v>51</v>
      </c>
      <c r="O952" s="1" t="s">
        <v>673</v>
      </c>
      <c r="P952" s="1">
        <v>24</v>
      </c>
      <c r="Q952" s="1" t="s">
        <v>680</v>
      </c>
      <c r="S952" s="1" t="s">
        <v>674</v>
      </c>
      <c r="T952" s="1" t="s">
        <v>88</v>
      </c>
      <c r="U952" s="1" t="s">
        <v>639</v>
      </c>
      <c r="V952" s="1" t="s">
        <v>675</v>
      </c>
      <c r="W952" s="1" t="s">
        <v>396</v>
      </c>
      <c r="Y952" s="1" t="s">
        <v>110</v>
      </c>
      <c r="AA952" s="1" t="s">
        <v>654</v>
      </c>
      <c r="AC952" s="2">
        <v>1287</v>
      </c>
      <c r="AD952" s="2"/>
      <c r="AE952" s="2">
        <v>27</v>
      </c>
      <c r="AF952" s="23">
        <f>Table1[[#This Row],[SE]]*SQRT(Table1[[#This Row],[N]])</f>
        <v>202.04949888579284</v>
      </c>
      <c r="AG952" s="2">
        <v>56</v>
      </c>
      <c r="AH952" s="2">
        <f>Table1[[#This Row],[SD]]/Table1[[#This Row],[mean]]</f>
        <v>0.15699261762687866</v>
      </c>
      <c r="AI952" s="2"/>
      <c r="AJ952" s="2"/>
      <c r="AK952" s="2">
        <v>726</v>
      </c>
      <c r="AL952" s="2">
        <v>1521</v>
      </c>
      <c r="AN952" s="5" t="s">
        <v>676</v>
      </c>
      <c r="AO952" s="5" t="s">
        <v>677</v>
      </c>
    </row>
    <row r="953" spans="2:41" ht="60" x14ac:dyDescent="0.25">
      <c r="B953" s="8" t="s">
        <v>667</v>
      </c>
      <c r="C953" s="1" t="s">
        <v>668</v>
      </c>
      <c r="D953" s="1" t="s">
        <v>669</v>
      </c>
      <c r="E953" s="1" t="s">
        <v>670</v>
      </c>
      <c r="F953" s="5" t="s">
        <v>671</v>
      </c>
      <c r="I953" s="1">
        <v>1986</v>
      </c>
      <c r="J953" s="1" t="s">
        <v>48</v>
      </c>
      <c r="K953" s="1" t="s">
        <v>543</v>
      </c>
      <c r="M953" s="1" t="s">
        <v>672</v>
      </c>
      <c r="N953" s="1" t="s">
        <v>51</v>
      </c>
      <c r="O953" s="1" t="s">
        <v>673</v>
      </c>
      <c r="P953" s="1">
        <v>24</v>
      </c>
      <c r="Q953" s="1" t="s">
        <v>681</v>
      </c>
      <c r="S953" s="1" t="s">
        <v>674</v>
      </c>
      <c r="T953" s="1" t="s">
        <v>88</v>
      </c>
      <c r="U953" s="1" t="s">
        <v>639</v>
      </c>
      <c r="V953" s="1" t="s">
        <v>675</v>
      </c>
      <c r="W953" s="1" t="s">
        <v>396</v>
      </c>
      <c r="Y953" s="1" t="s">
        <v>110</v>
      </c>
      <c r="AA953" s="1" t="s">
        <v>654</v>
      </c>
      <c r="AC953" s="2">
        <v>1191</v>
      </c>
      <c r="AD953" s="2"/>
      <c r="AE953" s="2">
        <v>27</v>
      </c>
      <c r="AF953" s="23">
        <f>Table1[[#This Row],[SE]]*SQRT(Table1[[#This Row],[N]])</f>
        <v>202.04949888579284</v>
      </c>
      <c r="AG953" s="2">
        <v>56</v>
      </c>
      <c r="AH953" s="2">
        <f>Table1[[#This Row],[SD]]/Table1[[#This Row],[mean]]</f>
        <v>0.16964693441292431</v>
      </c>
      <c r="AI953" s="2"/>
      <c r="AJ953" s="2"/>
      <c r="AK953" s="2">
        <v>702</v>
      </c>
      <c r="AL953" s="2">
        <v>1491</v>
      </c>
      <c r="AN953" s="5" t="s">
        <v>676</v>
      </c>
      <c r="AO953" s="5" t="s">
        <v>677</v>
      </c>
    </row>
    <row r="954" spans="2:41" ht="60" x14ac:dyDescent="0.25">
      <c r="B954" s="8" t="s">
        <v>667</v>
      </c>
      <c r="C954" s="1" t="s">
        <v>668</v>
      </c>
      <c r="D954" s="1" t="s">
        <v>669</v>
      </c>
      <c r="E954" s="1" t="s">
        <v>670</v>
      </c>
      <c r="F954" s="5" t="s">
        <v>671</v>
      </c>
      <c r="I954" s="1">
        <v>1986</v>
      </c>
      <c r="J954" s="1" t="s">
        <v>48</v>
      </c>
      <c r="K954" s="1" t="s">
        <v>543</v>
      </c>
      <c r="M954" s="1" t="s">
        <v>672</v>
      </c>
      <c r="N954" s="1" t="s">
        <v>51</v>
      </c>
      <c r="O954" s="1" t="s">
        <v>673</v>
      </c>
      <c r="P954" s="1">
        <v>24</v>
      </c>
      <c r="Q954" s="1" t="s">
        <v>682</v>
      </c>
      <c r="S954" s="1" t="s">
        <v>674</v>
      </c>
      <c r="T954" s="1" t="s">
        <v>88</v>
      </c>
      <c r="U954" s="1" t="s">
        <v>639</v>
      </c>
      <c r="V954" s="1" t="s">
        <v>675</v>
      </c>
      <c r="W954" s="1" t="s">
        <v>396</v>
      </c>
      <c r="Y954" s="1" t="s">
        <v>110</v>
      </c>
      <c r="AA954" s="1" t="s">
        <v>654</v>
      </c>
      <c r="AC954" s="2">
        <v>1353</v>
      </c>
      <c r="AD954" s="2"/>
      <c r="AE954" s="2">
        <v>27</v>
      </c>
      <c r="AF954" s="23">
        <f>Table1[[#This Row],[SE]]*SQRT(Table1[[#This Row],[N]])</f>
        <v>209.14110069520052</v>
      </c>
      <c r="AG954" s="2">
        <v>60</v>
      </c>
      <c r="AH954" s="2">
        <f>Table1[[#This Row],[SD]]/Table1[[#This Row],[mean]]</f>
        <v>0.15457583199940911</v>
      </c>
      <c r="AI954" s="2"/>
      <c r="AJ954" s="2"/>
      <c r="AK954" s="2">
        <v>588</v>
      </c>
      <c r="AL954" s="2">
        <v>1638</v>
      </c>
      <c r="AN954" s="5" t="s">
        <v>676</v>
      </c>
      <c r="AO954" s="5" t="s">
        <v>677</v>
      </c>
    </row>
    <row r="955" spans="2:41" ht="45" x14ac:dyDescent="0.25">
      <c r="B955" s="8" t="s">
        <v>683</v>
      </c>
      <c r="C955" s="1" t="s">
        <v>104</v>
      </c>
      <c r="D955" s="1" t="s">
        <v>684</v>
      </c>
      <c r="E955" s="1" t="s">
        <v>106</v>
      </c>
      <c r="F955" s="5" t="s">
        <v>685</v>
      </c>
      <c r="I955" s="1">
        <v>2005</v>
      </c>
      <c r="J955" s="1" t="s">
        <v>48</v>
      </c>
      <c r="K955" s="1" t="s">
        <v>686</v>
      </c>
      <c r="L955" s="1" t="s">
        <v>687</v>
      </c>
      <c r="M955" s="1" t="s">
        <v>87</v>
      </c>
      <c r="N955" s="1" t="s">
        <v>94</v>
      </c>
      <c r="O955" s="1" t="s">
        <v>544</v>
      </c>
      <c r="P955" s="1">
        <v>42</v>
      </c>
      <c r="Q955" s="1" t="s">
        <v>53</v>
      </c>
      <c r="R955" s="1" t="s">
        <v>688</v>
      </c>
      <c r="S955" s="1" t="s">
        <v>689</v>
      </c>
      <c r="Y955" s="1" t="s">
        <v>110</v>
      </c>
      <c r="AC955" s="2"/>
      <c r="AD955" s="2">
        <v>925</v>
      </c>
      <c r="AE955" s="2"/>
      <c r="AF955" s="2"/>
      <c r="AG955" s="2">
        <v>28</v>
      </c>
      <c r="AH955" s="2"/>
      <c r="AI955" s="2"/>
      <c r="AJ955" s="2"/>
      <c r="AK955" s="2"/>
      <c r="AL955" s="2"/>
      <c r="AN955" s="5" t="s">
        <v>690</v>
      </c>
      <c r="AO955" s="5" t="s">
        <v>691</v>
      </c>
    </row>
    <row r="956" spans="2:41" ht="45" x14ac:dyDescent="0.25">
      <c r="B956" s="8" t="s">
        <v>683</v>
      </c>
      <c r="C956" s="1" t="s">
        <v>104</v>
      </c>
      <c r="D956" s="1" t="s">
        <v>684</v>
      </c>
      <c r="E956" s="1" t="s">
        <v>106</v>
      </c>
      <c r="F956" s="5" t="s">
        <v>685</v>
      </c>
      <c r="I956" s="1">
        <v>2005</v>
      </c>
      <c r="J956" s="1" t="s">
        <v>48</v>
      </c>
      <c r="K956" s="1" t="s">
        <v>686</v>
      </c>
      <c r="L956" s="1" t="s">
        <v>687</v>
      </c>
      <c r="M956" s="1" t="s">
        <v>87</v>
      </c>
      <c r="N956" s="1" t="s">
        <v>94</v>
      </c>
      <c r="O956" s="1" t="s">
        <v>544</v>
      </c>
      <c r="P956" s="1">
        <v>42</v>
      </c>
      <c r="Q956" s="1" t="s">
        <v>53</v>
      </c>
      <c r="R956" s="1" t="s">
        <v>692</v>
      </c>
      <c r="S956" s="1" t="s">
        <v>689</v>
      </c>
      <c r="Y956" s="1" t="s">
        <v>110</v>
      </c>
      <c r="AC956" s="2"/>
      <c r="AD956" s="2">
        <v>935</v>
      </c>
      <c r="AE956" s="2"/>
      <c r="AF956" s="2"/>
      <c r="AG956" s="2">
        <v>30</v>
      </c>
      <c r="AH956" s="2"/>
      <c r="AI956" s="2"/>
      <c r="AJ956" s="2"/>
      <c r="AK956" s="2"/>
      <c r="AL956" s="2"/>
      <c r="AN956" s="5" t="s">
        <v>690</v>
      </c>
      <c r="AO956" s="5" t="s">
        <v>691</v>
      </c>
    </row>
    <row r="957" spans="2:41" ht="45" x14ac:dyDescent="0.25">
      <c r="B957" s="8" t="s">
        <v>683</v>
      </c>
      <c r="C957" s="1" t="s">
        <v>104</v>
      </c>
      <c r="D957" s="1" t="s">
        <v>684</v>
      </c>
      <c r="E957" s="1" t="s">
        <v>106</v>
      </c>
      <c r="F957" s="5" t="s">
        <v>685</v>
      </c>
      <c r="I957" s="1">
        <v>2005</v>
      </c>
      <c r="J957" s="1" t="s">
        <v>48</v>
      </c>
      <c r="K957" s="1" t="s">
        <v>686</v>
      </c>
      <c r="L957" s="1" t="s">
        <v>687</v>
      </c>
      <c r="M957" s="1" t="s">
        <v>87</v>
      </c>
      <c r="N957" s="1" t="s">
        <v>94</v>
      </c>
      <c r="O957" s="1" t="s">
        <v>544</v>
      </c>
      <c r="P957" s="1">
        <v>42</v>
      </c>
      <c r="Q957" s="1" t="s">
        <v>693</v>
      </c>
      <c r="R957" s="1" t="s">
        <v>688</v>
      </c>
      <c r="S957" s="1" t="s">
        <v>689</v>
      </c>
      <c r="Y957" s="1" t="s">
        <v>110</v>
      </c>
      <c r="AC957" s="2"/>
      <c r="AD957" s="2">
        <v>1080</v>
      </c>
      <c r="AE957" s="2"/>
      <c r="AF957" s="2"/>
      <c r="AG957" s="2">
        <v>28</v>
      </c>
      <c r="AH957" s="2"/>
      <c r="AI957" s="2"/>
      <c r="AJ957" s="2"/>
      <c r="AK957" s="2"/>
      <c r="AL957" s="2"/>
      <c r="AN957" s="5" t="s">
        <v>690</v>
      </c>
      <c r="AO957" s="5" t="s">
        <v>691</v>
      </c>
    </row>
    <row r="958" spans="2:41" ht="45" x14ac:dyDescent="0.25">
      <c r="B958" s="8" t="s">
        <v>683</v>
      </c>
      <c r="C958" s="1" t="s">
        <v>104</v>
      </c>
      <c r="D958" s="1" t="s">
        <v>684</v>
      </c>
      <c r="E958" s="1" t="s">
        <v>106</v>
      </c>
      <c r="F958" s="5" t="s">
        <v>685</v>
      </c>
      <c r="I958" s="1">
        <v>2005</v>
      </c>
      <c r="J958" s="1" t="s">
        <v>48</v>
      </c>
      <c r="K958" s="1" t="s">
        <v>686</v>
      </c>
      <c r="L958" s="1" t="s">
        <v>687</v>
      </c>
      <c r="M958" s="1" t="s">
        <v>87</v>
      </c>
      <c r="N958" s="1" t="s">
        <v>94</v>
      </c>
      <c r="O958" s="1" t="s">
        <v>544</v>
      </c>
      <c r="P958" s="1">
        <v>42</v>
      </c>
      <c r="Q958" s="1" t="s">
        <v>693</v>
      </c>
      <c r="R958" s="1" t="s">
        <v>692</v>
      </c>
      <c r="S958" s="1" t="s">
        <v>689</v>
      </c>
      <c r="Y958" s="1" t="s">
        <v>110</v>
      </c>
      <c r="AC958" s="2"/>
      <c r="AD958" s="2">
        <v>1133</v>
      </c>
      <c r="AE958" s="2"/>
      <c r="AF958" s="2"/>
      <c r="AG958" s="2">
        <v>32</v>
      </c>
      <c r="AH958" s="2"/>
      <c r="AI958" s="2"/>
      <c r="AJ958" s="2"/>
      <c r="AK958" s="2"/>
      <c r="AL958" s="2"/>
      <c r="AN958" s="5" t="s">
        <v>690</v>
      </c>
      <c r="AO958" s="5" t="s">
        <v>691</v>
      </c>
    </row>
    <row r="959" spans="2:41" ht="75" x14ac:dyDescent="0.25">
      <c r="B959" s="8" t="s">
        <v>694</v>
      </c>
      <c r="C959" s="1" t="s">
        <v>695</v>
      </c>
      <c r="D959" s="1" t="s">
        <v>458</v>
      </c>
      <c r="E959" s="1" t="s">
        <v>459</v>
      </c>
      <c r="F959" s="5" t="s">
        <v>696</v>
      </c>
      <c r="G959" s="1">
        <v>2002</v>
      </c>
      <c r="I959" s="1">
        <v>2007</v>
      </c>
      <c r="J959" s="1" t="s">
        <v>48</v>
      </c>
      <c r="K959" s="1" t="s">
        <v>49</v>
      </c>
      <c r="L959" s="1" t="s">
        <v>697</v>
      </c>
      <c r="M959" s="1" t="s">
        <v>87</v>
      </c>
      <c r="N959" s="1" t="s">
        <v>94</v>
      </c>
      <c r="O959" s="1" t="s">
        <v>698</v>
      </c>
      <c r="P959" s="1">
        <v>28</v>
      </c>
      <c r="Q959" s="1" t="s">
        <v>53</v>
      </c>
      <c r="S959" s="1" t="s">
        <v>462</v>
      </c>
      <c r="T959" s="1" t="s">
        <v>88</v>
      </c>
      <c r="V959" s="1" t="s">
        <v>699</v>
      </c>
      <c r="Y959" s="1" t="s">
        <v>654</v>
      </c>
      <c r="Z959" s="1" t="s">
        <v>654</v>
      </c>
      <c r="AB959" s="1" t="s">
        <v>700</v>
      </c>
      <c r="AC959" s="2">
        <v>763.76923076923072</v>
      </c>
      <c r="AD959" s="2">
        <v>763</v>
      </c>
      <c r="AE959" s="23">
        <f>Table1[[#This Row],[SD]]/SQRT(Table1[[#This Row],[N]])</f>
        <v>13.457984878947236</v>
      </c>
      <c r="AF959" s="2">
        <v>48.523454545463288</v>
      </c>
      <c r="AG959" s="2">
        <v>13</v>
      </c>
      <c r="AH959" s="2">
        <f>Table1[[#This Row],[SD]]/Table1[[#This Row],[mean]]</f>
        <v>6.3531565020749595E-2</v>
      </c>
      <c r="AI959" s="2"/>
      <c r="AJ959" s="2"/>
      <c r="AK959" s="2">
        <v>690</v>
      </c>
      <c r="AL959" s="2">
        <v>853</v>
      </c>
      <c r="AM959" s="1" t="s">
        <v>701</v>
      </c>
      <c r="AN959" s="5" t="s">
        <v>702</v>
      </c>
      <c r="AO959" s="5" t="s">
        <v>703</v>
      </c>
    </row>
    <row r="960" spans="2:41" ht="75" x14ac:dyDescent="0.25">
      <c r="B960" s="8" t="s">
        <v>694</v>
      </c>
      <c r="C960" s="1" t="s">
        <v>695</v>
      </c>
      <c r="D960" s="1" t="s">
        <v>458</v>
      </c>
      <c r="E960" s="1" t="s">
        <v>459</v>
      </c>
      <c r="F960" s="5" t="s">
        <v>696</v>
      </c>
      <c r="G960" s="1">
        <v>2002</v>
      </c>
      <c r="I960" s="1">
        <v>2007</v>
      </c>
      <c r="J960" s="1" t="s">
        <v>48</v>
      </c>
      <c r="K960" s="1" t="s">
        <v>49</v>
      </c>
      <c r="L960" s="1" t="s">
        <v>697</v>
      </c>
      <c r="M960" s="1" t="s">
        <v>87</v>
      </c>
      <c r="N960" s="1" t="s">
        <v>51</v>
      </c>
      <c r="O960" s="1" t="s">
        <v>698</v>
      </c>
      <c r="P960" s="1">
        <v>28</v>
      </c>
      <c r="Q960" s="1" t="s">
        <v>53</v>
      </c>
      <c r="S960" s="1" t="s">
        <v>462</v>
      </c>
      <c r="T960" s="1" t="s">
        <v>88</v>
      </c>
      <c r="V960" s="1" t="s">
        <v>699</v>
      </c>
      <c r="Y960" s="1" t="s">
        <v>654</v>
      </c>
      <c r="Z960" s="1" t="s">
        <v>654</v>
      </c>
      <c r="AB960" s="1" t="s">
        <v>700</v>
      </c>
      <c r="AC960" s="2">
        <v>783.52941176470597</v>
      </c>
      <c r="AD960" s="2">
        <v>791</v>
      </c>
      <c r="AE960" s="23">
        <f>Table1[[#This Row],[SD]]/SQRT(Table1[[#This Row],[N]])</f>
        <v>14.774062537955919</v>
      </c>
      <c r="AF960" s="2">
        <v>60.915020363473182</v>
      </c>
      <c r="AG960" s="2">
        <v>17</v>
      </c>
      <c r="AH960" s="2">
        <f>Table1[[#This Row],[SD]]/Table1[[#This Row],[mean]]</f>
        <v>7.7744395358787091E-2</v>
      </c>
      <c r="AI960" s="2"/>
      <c r="AJ960" s="2"/>
      <c r="AK960" s="2">
        <v>655</v>
      </c>
      <c r="AL960" s="2">
        <v>898</v>
      </c>
      <c r="AM960" s="1" t="s">
        <v>701</v>
      </c>
      <c r="AN960" s="5" t="s">
        <v>702</v>
      </c>
      <c r="AO960" s="5" t="s">
        <v>703</v>
      </c>
    </row>
    <row r="961" spans="2:41" ht="75" x14ac:dyDescent="0.25">
      <c r="B961" s="8" t="s">
        <v>694</v>
      </c>
      <c r="C961" s="1" t="s">
        <v>695</v>
      </c>
      <c r="D961" s="1" t="s">
        <v>458</v>
      </c>
      <c r="E961" s="1" t="s">
        <v>459</v>
      </c>
      <c r="F961" s="5" t="s">
        <v>696</v>
      </c>
      <c r="G961" s="1">
        <v>2002</v>
      </c>
      <c r="I961" s="1">
        <v>2007</v>
      </c>
      <c r="J961" s="1" t="s">
        <v>48</v>
      </c>
      <c r="K961" s="1" t="s">
        <v>49</v>
      </c>
      <c r="L961" s="1" t="s">
        <v>697</v>
      </c>
      <c r="M961" s="1" t="s">
        <v>87</v>
      </c>
      <c r="N961" s="1" t="s">
        <v>94</v>
      </c>
      <c r="O961" s="1" t="s">
        <v>698</v>
      </c>
      <c r="P961" s="1">
        <v>28</v>
      </c>
      <c r="Q961" s="1" t="s">
        <v>704</v>
      </c>
      <c r="S961" s="1" t="s">
        <v>462</v>
      </c>
      <c r="T961" s="1" t="s">
        <v>88</v>
      </c>
      <c r="V961" s="1" t="s">
        <v>699</v>
      </c>
      <c r="Y961" s="1" t="s">
        <v>654</v>
      </c>
      <c r="Z961" s="1" t="s">
        <v>654</v>
      </c>
      <c r="AB961" s="1" t="s">
        <v>700</v>
      </c>
      <c r="AC961" s="2">
        <v>889.28571428571433</v>
      </c>
      <c r="AD961" s="2">
        <v>927.5</v>
      </c>
      <c r="AE961" s="23">
        <f>Table1[[#This Row],[SD]]/SQRT(Table1[[#This Row],[N]])</f>
        <v>42.783434784899121</v>
      </c>
      <c r="AF961" s="2">
        <v>160.080954794479</v>
      </c>
      <c r="AG961" s="2">
        <v>14</v>
      </c>
      <c r="AH961" s="2">
        <f>Table1[[#This Row],[SD]]/Table1[[#This Row],[mean]]</f>
        <v>0.18001071221869122</v>
      </c>
      <c r="AI961" s="2"/>
      <c r="AJ961" s="2"/>
      <c r="AK961" s="2">
        <v>402</v>
      </c>
      <c r="AL961" s="2">
        <v>1042</v>
      </c>
      <c r="AM961" s="1" t="s">
        <v>701</v>
      </c>
      <c r="AN961" s="5" t="s">
        <v>702</v>
      </c>
      <c r="AO961" s="5" t="s">
        <v>703</v>
      </c>
    </row>
    <row r="962" spans="2:41" ht="75" x14ac:dyDescent="0.25">
      <c r="B962" s="8" t="s">
        <v>694</v>
      </c>
      <c r="C962" s="1" t="s">
        <v>695</v>
      </c>
      <c r="D962" s="1" t="s">
        <v>458</v>
      </c>
      <c r="E962" s="1" t="s">
        <v>459</v>
      </c>
      <c r="F962" s="5" t="s">
        <v>696</v>
      </c>
      <c r="G962" s="1">
        <v>2002</v>
      </c>
      <c r="I962" s="1">
        <v>2007</v>
      </c>
      <c r="J962" s="1" t="s">
        <v>48</v>
      </c>
      <c r="K962" s="1" t="s">
        <v>49</v>
      </c>
      <c r="L962" s="1" t="s">
        <v>697</v>
      </c>
      <c r="M962" s="1" t="s">
        <v>705</v>
      </c>
      <c r="N962" s="1" t="s">
        <v>51</v>
      </c>
      <c r="O962" s="1" t="s">
        <v>698</v>
      </c>
      <c r="P962" s="1">
        <v>28</v>
      </c>
      <c r="Q962" s="1" t="s">
        <v>704</v>
      </c>
      <c r="S962" s="1" t="s">
        <v>462</v>
      </c>
      <c r="T962" s="1" t="s">
        <v>88</v>
      </c>
      <c r="V962" s="1" t="s">
        <v>699</v>
      </c>
      <c r="Y962" s="1" t="s">
        <v>654</v>
      </c>
      <c r="Z962" s="1" t="s">
        <v>654</v>
      </c>
      <c r="AB962" s="1" t="s">
        <v>700</v>
      </c>
      <c r="AC962" s="2">
        <v>917.64705882352939</v>
      </c>
      <c r="AD962" s="2">
        <v>924</v>
      </c>
      <c r="AE962" s="23">
        <f>Table1[[#This Row],[SD]]/SQRT(Table1[[#This Row],[N]])</f>
        <v>21.154533163282078</v>
      </c>
      <c r="AF962" s="2">
        <v>87.222374692843701</v>
      </c>
      <c r="AG962" s="2">
        <v>17</v>
      </c>
      <c r="AH962" s="2">
        <f>Table1[[#This Row],[SD]]/Table1[[#This Row],[mean]]</f>
        <v>9.5050023703739939E-2</v>
      </c>
      <c r="AI962" s="2"/>
      <c r="AJ962" s="2"/>
      <c r="AK962" s="2">
        <v>762</v>
      </c>
      <c r="AL962" s="2">
        <v>1041</v>
      </c>
      <c r="AM962" s="1" t="s">
        <v>701</v>
      </c>
      <c r="AN962" s="5" t="s">
        <v>702</v>
      </c>
      <c r="AO962" s="5" t="s">
        <v>703</v>
      </c>
    </row>
    <row r="963" spans="2:41" ht="75" x14ac:dyDescent="0.25">
      <c r="B963" s="8" t="s">
        <v>694</v>
      </c>
      <c r="C963" s="1" t="s">
        <v>706</v>
      </c>
      <c r="D963" s="1" t="s">
        <v>458</v>
      </c>
      <c r="E963" s="1" t="s">
        <v>459</v>
      </c>
      <c r="F963" s="5" t="s">
        <v>696</v>
      </c>
      <c r="G963" s="1">
        <v>2002</v>
      </c>
      <c r="I963" s="1">
        <v>2007</v>
      </c>
      <c r="J963" s="1" t="s">
        <v>48</v>
      </c>
      <c r="K963" s="1" t="s">
        <v>49</v>
      </c>
      <c r="L963" s="1" t="s">
        <v>697</v>
      </c>
      <c r="M963" s="1" t="s">
        <v>707</v>
      </c>
      <c r="N963" s="1" t="s">
        <v>51</v>
      </c>
      <c r="O963" s="1" t="s">
        <v>698</v>
      </c>
      <c r="P963" s="1">
        <v>28</v>
      </c>
      <c r="Q963" s="1" t="s">
        <v>708</v>
      </c>
      <c r="S963" s="1" t="s">
        <v>462</v>
      </c>
      <c r="T963" s="1" t="s">
        <v>88</v>
      </c>
      <c r="V963" s="1" t="s">
        <v>699</v>
      </c>
      <c r="Y963" s="1" t="s">
        <v>654</v>
      </c>
      <c r="Z963" s="1" t="s">
        <v>654</v>
      </c>
      <c r="AB963" s="1" t="s">
        <v>700</v>
      </c>
      <c r="AC963" s="2">
        <v>933.75</v>
      </c>
      <c r="AD963" s="2">
        <v>936.5</v>
      </c>
      <c r="AE963" s="23">
        <f>Table1[[#This Row],[SD]]/SQRT(Table1[[#This Row],[N]])</f>
        <v>12.302454177434631</v>
      </c>
      <c r="AF963" s="2">
        <v>42.616951386209522</v>
      </c>
      <c r="AG963" s="2">
        <v>12</v>
      </c>
      <c r="AH963" s="2">
        <f>Table1[[#This Row],[SD]]/Table1[[#This Row],[mean]]</f>
        <v>4.564064405484286E-2</v>
      </c>
      <c r="AI963" s="2"/>
      <c r="AJ963" s="2"/>
      <c r="AK963" s="2">
        <v>873</v>
      </c>
      <c r="AL963" s="2">
        <v>1006</v>
      </c>
      <c r="AM963" s="1" t="s">
        <v>701</v>
      </c>
      <c r="AN963" s="5" t="s">
        <v>702</v>
      </c>
      <c r="AO963" s="5" t="s">
        <v>703</v>
      </c>
    </row>
    <row r="964" spans="2:41" ht="75" x14ac:dyDescent="0.25">
      <c r="B964" s="8" t="s">
        <v>694</v>
      </c>
      <c r="C964" s="1" t="s">
        <v>706</v>
      </c>
      <c r="D964" s="1" t="s">
        <v>458</v>
      </c>
      <c r="E964" s="1" t="s">
        <v>459</v>
      </c>
      <c r="F964" s="5" t="s">
        <v>696</v>
      </c>
      <c r="G964" s="1">
        <v>2002</v>
      </c>
      <c r="I964" s="1">
        <v>2007</v>
      </c>
      <c r="J964" s="1" t="s">
        <v>48</v>
      </c>
      <c r="K964" s="1" t="s">
        <v>49</v>
      </c>
      <c r="L964" s="1" t="s">
        <v>697</v>
      </c>
      <c r="M964" s="1" t="s">
        <v>709</v>
      </c>
      <c r="N964" s="1" t="s">
        <v>51</v>
      </c>
      <c r="O964" s="1" t="s">
        <v>698</v>
      </c>
      <c r="P964" s="1">
        <v>28</v>
      </c>
      <c r="Q964" s="1" t="s">
        <v>710</v>
      </c>
      <c r="S964" s="1" t="s">
        <v>462</v>
      </c>
      <c r="T964" s="1" t="s">
        <v>88</v>
      </c>
      <c r="V964" s="1" t="s">
        <v>699</v>
      </c>
      <c r="Y964" s="1" t="s">
        <v>654</v>
      </c>
      <c r="Z964" s="1" t="s">
        <v>654</v>
      </c>
      <c r="AB964" s="1" t="s">
        <v>700</v>
      </c>
      <c r="AC964" s="2">
        <v>978.28571428571433</v>
      </c>
      <c r="AD964" s="2">
        <v>987</v>
      </c>
      <c r="AE964" s="23">
        <f>Table1[[#This Row],[SD]]/SQRT(Table1[[#This Row],[N]])</f>
        <v>9.8569039627047346</v>
      </c>
      <c r="AF964" s="2">
        <v>36.881157522775503</v>
      </c>
      <c r="AG964" s="2">
        <v>14</v>
      </c>
      <c r="AH964" s="2">
        <f>Table1[[#This Row],[SD]]/Table1[[#This Row],[mean]]</f>
        <v>3.769978134629505E-2</v>
      </c>
      <c r="AI964" s="2"/>
      <c r="AJ964" s="2"/>
      <c r="AK964" s="2">
        <v>908</v>
      </c>
      <c r="AL964" s="2">
        <v>1023</v>
      </c>
      <c r="AM964" s="1" t="s">
        <v>701</v>
      </c>
      <c r="AN964" s="5" t="s">
        <v>702</v>
      </c>
      <c r="AO964" s="5" t="s">
        <v>703</v>
      </c>
    </row>
    <row r="965" spans="2:41" ht="75" x14ac:dyDescent="0.25">
      <c r="B965" s="8" t="s">
        <v>694</v>
      </c>
      <c r="C965" s="1" t="s">
        <v>706</v>
      </c>
      <c r="D965" s="1" t="s">
        <v>458</v>
      </c>
      <c r="E965" s="1" t="s">
        <v>459</v>
      </c>
      <c r="F965" s="5" t="s">
        <v>696</v>
      </c>
      <c r="G965" s="1">
        <v>2002</v>
      </c>
      <c r="I965" s="1">
        <v>2007</v>
      </c>
      <c r="J965" s="1" t="s">
        <v>48</v>
      </c>
      <c r="K965" s="1" t="s">
        <v>49</v>
      </c>
      <c r="L965" s="1" t="s">
        <v>697</v>
      </c>
      <c r="M965" s="1" t="s">
        <v>87</v>
      </c>
      <c r="N965" s="1" t="s">
        <v>51</v>
      </c>
      <c r="O965" s="1" t="s">
        <v>698</v>
      </c>
      <c r="P965" s="1">
        <v>28</v>
      </c>
      <c r="Q965" s="1" t="s">
        <v>53</v>
      </c>
      <c r="S965" s="1" t="s">
        <v>462</v>
      </c>
      <c r="T965" s="1" t="s">
        <v>88</v>
      </c>
      <c r="V965" s="1" t="s">
        <v>699</v>
      </c>
      <c r="Y965" s="1" t="s">
        <v>654</v>
      </c>
      <c r="Z965" s="1" t="s">
        <v>654</v>
      </c>
      <c r="AB965" s="1" t="s">
        <v>700</v>
      </c>
      <c r="AC965" s="2">
        <v>780.13636363636363</v>
      </c>
      <c r="AD965" s="2">
        <v>810</v>
      </c>
      <c r="AE965" s="23">
        <f>Table1[[#This Row],[SD]]/SQRT(Table1[[#This Row],[N]])</f>
        <v>34.738746376391148</v>
      </c>
      <c r="AF965" s="2">
        <v>162.93916348033409</v>
      </c>
      <c r="AG965" s="2">
        <v>22</v>
      </c>
      <c r="AH965" s="2">
        <f>Table1[[#This Row],[SD]]/Table1[[#This Row],[mean]]</f>
        <v>0.20885984947662706</v>
      </c>
      <c r="AI965" s="2"/>
      <c r="AJ965" s="2"/>
      <c r="AK965" s="2">
        <v>430</v>
      </c>
      <c r="AL965" s="2">
        <v>979</v>
      </c>
      <c r="AM965" s="1" t="s">
        <v>701</v>
      </c>
      <c r="AN965" s="5" t="s">
        <v>702</v>
      </c>
      <c r="AO965" s="5" t="s">
        <v>703</v>
      </c>
    </row>
    <row r="966" spans="2:41" ht="75" x14ac:dyDescent="0.25">
      <c r="B966" s="8" t="s">
        <v>694</v>
      </c>
      <c r="C966" s="1" t="s">
        <v>706</v>
      </c>
      <c r="D966" s="1" t="s">
        <v>458</v>
      </c>
      <c r="E966" s="1" t="s">
        <v>459</v>
      </c>
      <c r="F966" s="5" t="s">
        <v>696</v>
      </c>
      <c r="G966" s="1">
        <v>2002</v>
      </c>
      <c r="I966" s="1">
        <v>2007</v>
      </c>
      <c r="J966" s="1" t="s">
        <v>48</v>
      </c>
      <c r="K966" s="1" t="s">
        <v>49</v>
      </c>
      <c r="L966" s="1" t="s">
        <v>697</v>
      </c>
      <c r="M966" s="1" t="s">
        <v>707</v>
      </c>
      <c r="N966" s="1" t="s">
        <v>94</v>
      </c>
      <c r="O966" s="1" t="s">
        <v>698</v>
      </c>
      <c r="P966" s="1">
        <v>28</v>
      </c>
      <c r="Q966" s="1" t="s">
        <v>708</v>
      </c>
      <c r="S966" s="1" t="s">
        <v>462</v>
      </c>
      <c r="T966" s="1" t="s">
        <v>88</v>
      </c>
      <c r="V966" s="1" t="s">
        <v>699</v>
      </c>
      <c r="Y966" s="1" t="s">
        <v>654</v>
      </c>
      <c r="Z966" s="1" t="s">
        <v>654</v>
      </c>
      <c r="AB966" s="1" t="s">
        <v>700</v>
      </c>
      <c r="AC966" s="2">
        <v>945.5454545454545</v>
      </c>
      <c r="AD966" s="2">
        <v>948</v>
      </c>
      <c r="AE966" s="23">
        <f>Table1[[#This Row],[SD]]/SQRT(Table1[[#This Row],[N]])</f>
        <v>12.721037433654132</v>
      </c>
      <c r="AF966" s="2">
        <v>42.190908111496327</v>
      </c>
      <c r="AG966" s="2">
        <v>11</v>
      </c>
      <c r="AH966" s="2">
        <f>Table1[[#This Row],[SD]]/Table1[[#This Row],[mean]]</f>
        <v>4.462070851134118E-2</v>
      </c>
      <c r="AI966" s="2"/>
      <c r="AJ966" s="2"/>
      <c r="AK966" s="2">
        <v>884</v>
      </c>
      <c r="AL966" s="2">
        <v>1006</v>
      </c>
      <c r="AM966" s="1" t="s">
        <v>701</v>
      </c>
      <c r="AN966" s="5" t="s">
        <v>702</v>
      </c>
      <c r="AO966" s="5" t="s">
        <v>703</v>
      </c>
    </row>
    <row r="967" spans="2:41" ht="75" x14ac:dyDescent="0.25">
      <c r="B967" s="8" t="s">
        <v>694</v>
      </c>
      <c r="C967" s="1" t="s">
        <v>706</v>
      </c>
      <c r="D967" s="1" t="s">
        <v>458</v>
      </c>
      <c r="E967" s="1" t="s">
        <v>459</v>
      </c>
      <c r="F967" s="5" t="s">
        <v>696</v>
      </c>
      <c r="G967" s="1">
        <v>2002</v>
      </c>
      <c r="I967" s="1">
        <v>2007</v>
      </c>
      <c r="J967" s="1" t="s">
        <v>48</v>
      </c>
      <c r="K967" s="1" t="s">
        <v>49</v>
      </c>
      <c r="L967" s="1" t="s">
        <v>697</v>
      </c>
      <c r="M967" s="1" t="s">
        <v>709</v>
      </c>
      <c r="N967" s="1" t="s">
        <v>94</v>
      </c>
      <c r="O967" s="1" t="s">
        <v>698</v>
      </c>
      <c r="P967" s="1">
        <v>28</v>
      </c>
      <c r="Q967" s="1" t="s">
        <v>710</v>
      </c>
      <c r="S967" s="1" t="s">
        <v>462</v>
      </c>
      <c r="T967" s="1" t="s">
        <v>88</v>
      </c>
      <c r="V967" s="1" t="s">
        <v>699</v>
      </c>
      <c r="Y967" s="1" t="s">
        <v>654</v>
      </c>
      <c r="Z967" s="1" t="s">
        <v>654</v>
      </c>
      <c r="AB967" s="1" t="s">
        <v>700</v>
      </c>
      <c r="AC967" s="2">
        <v>919.47619047619048</v>
      </c>
      <c r="AD967" s="2">
        <v>944</v>
      </c>
      <c r="AE967" s="23">
        <f>Table1[[#This Row],[SD]]/SQRT(Table1[[#This Row],[N]])</f>
        <v>31.01755409653574</v>
      </c>
      <c r="AF967" s="2">
        <v>142.14028951976263</v>
      </c>
      <c r="AG967" s="2">
        <v>21</v>
      </c>
      <c r="AH967" s="2">
        <f>Table1[[#This Row],[SD]]/Table1[[#This Row],[mean]]</f>
        <v>0.15458833082578152</v>
      </c>
      <c r="AI967" s="2"/>
      <c r="AJ967" s="2"/>
      <c r="AK967" s="2">
        <v>413</v>
      </c>
      <c r="AL967" s="2">
        <v>1069</v>
      </c>
      <c r="AM967" s="1" t="s">
        <v>701</v>
      </c>
      <c r="AN967" s="5" t="s">
        <v>702</v>
      </c>
      <c r="AO967" s="5" t="s">
        <v>703</v>
      </c>
    </row>
    <row r="968" spans="2:41" ht="75" x14ac:dyDescent="0.25">
      <c r="B968" s="8" t="s">
        <v>694</v>
      </c>
      <c r="C968" s="1" t="s">
        <v>706</v>
      </c>
      <c r="D968" s="1" t="s">
        <v>458</v>
      </c>
      <c r="E968" s="1" t="s">
        <v>459</v>
      </c>
      <c r="F968" s="5" t="s">
        <v>696</v>
      </c>
      <c r="G968" s="1">
        <v>2002</v>
      </c>
      <c r="I968" s="1">
        <v>2007</v>
      </c>
      <c r="J968" s="1" t="s">
        <v>48</v>
      </c>
      <c r="K968" s="1" t="s">
        <v>49</v>
      </c>
      <c r="L968" s="1" t="s">
        <v>697</v>
      </c>
      <c r="M968" s="1" t="s">
        <v>87</v>
      </c>
      <c r="N968" s="1" t="s">
        <v>94</v>
      </c>
      <c r="O968" s="1" t="s">
        <v>698</v>
      </c>
      <c r="P968" s="1">
        <v>28</v>
      </c>
      <c r="Q968" s="1" t="s">
        <v>53</v>
      </c>
      <c r="S968" s="1" t="s">
        <v>462</v>
      </c>
      <c r="T968" s="1" t="s">
        <v>88</v>
      </c>
      <c r="V968" s="1" t="s">
        <v>699</v>
      </c>
      <c r="Y968" s="1" t="s">
        <v>654</v>
      </c>
      <c r="Z968" s="1" t="s">
        <v>654</v>
      </c>
      <c r="AB968" s="1" t="s">
        <v>700</v>
      </c>
      <c r="AC968" s="2">
        <v>817.89473684210532</v>
      </c>
      <c r="AD968" s="2">
        <v>892</v>
      </c>
      <c r="AE968" s="23">
        <f>Table1[[#This Row],[SD]]/SQRT(Table1[[#This Row],[N]])</f>
        <v>44.989595596219331</v>
      </c>
      <c r="AF968" s="2">
        <v>196.10510071468261</v>
      </c>
      <c r="AG968" s="2">
        <v>19</v>
      </c>
      <c r="AH968" s="2">
        <f>Table1[[#This Row],[SD]]/Table1[[#This Row],[mean]]</f>
        <v>0.23976814115694783</v>
      </c>
      <c r="AI968" s="2"/>
      <c r="AJ968" s="2"/>
      <c r="AK968" s="2">
        <v>205</v>
      </c>
      <c r="AL968" s="2">
        <v>980</v>
      </c>
      <c r="AM968" s="1" t="s">
        <v>701</v>
      </c>
      <c r="AN968" s="5" t="s">
        <v>702</v>
      </c>
      <c r="AO968" s="5" t="s">
        <v>703</v>
      </c>
    </row>
    <row r="969" spans="2:41" ht="75" x14ac:dyDescent="0.25">
      <c r="B969" s="8" t="s">
        <v>694</v>
      </c>
      <c r="C969" s="1" t="s">
        <v>706</v>
      </c>
      <c r="D969" s="1" t="s">
        <v>458</v>
      </c>
      <c r="E969" s="1" t="s">
        <v>459</v>
      </c>
      <c r="F969" s="5" t="s">
        <v>696</v>
      </c>
      <c r="G969" s="1">
        <v>2003</v>
      </c>
      <c r="I969" s="1">
        <v>2007</v>
      </c>
      <c r="J969" s="1" t="s">
        <v>48</v>
      </c>
      <c r="K969" s="1" t="s">
        <v>49</v>
      </c>
      <c r="L969" s="1" t="s">
        <v>697</v>
      </c>
      <c r="M969" s="1" t="s">
        <v>707</v>
      </c>
      <c r="N969" s="1" t="s">
        <v>51</v>
      </c>
      <c r="O969" s="1" t="s">
        <v>698</v>
      </c>
      <c r="P969" s="1">
        <v>28</v>
      </c>
      <c r="Q969" s="1" t="s">
        <v>708</v>
      </c>
      <c r="S969" s="1" t="s">
        <v>462</v>
      </c>
      <c r="T969" s="1" t="s">
        <v>88</v>
      </c>
      <c r="V969" s="1" t="s">
        <v>699</v>
      </c>
      <c r="Y969" s="1" t="s">
        <v>654</v>
      </c>
      <c r="Z969" s="1" t="s">
        <v>654</v>
      </c>
      <c r="AB969" s="1" t="s">
        <v>700</v>
      </c>
      <c r="AC969" s="2">
        <v>800.5454545454545</v>
      </c>
      <c r="AD969" s="2">
        <v>887</v>
      </c>
      <c r="AE969" s="23">
        <f>Table1[[#This Row],[SD]]/SQRT(Table1[[#This Row],[N]])</f>
        <v>63.271760703171061</v>
      </c>
      <c r="AF969" s="2">
        <v>209.84869007757175</v>
      </c>
      <c r="AG969" s="2">
        <v>11</v>
      </c>
      <c r="AH969" s="2">
        <f>Table1[[#This Row],[SD]]/Table1[[#This Row],[mean]]</f>
        <v>0.26213213614050523</v>
      </c>
      <c r="AI969" s="2"/>
      <c r="AJ969" s="2"/>
      <c r="AK969" s="2">
        <v>372</v>
      </c>
      <c r="AL969" s="2">
        <v>991</v>
      </c>
      <c r="AM969" s="1" t="s">
        <v>701</v>
      </c>
      <c r="AN969" s="5" t="s">
        <v>702</v>
      </c>
      <c r="AO969" s="5" t="s">
        <v>703</v>
      </c>
    </row>
    <row r="970" spans="2:41" ht="75" x14ac:dyDescent="0.25">
      <c r="B970" s="8" t="s">
        <v>694</v>
      </c>
      <c r="C970" s="1" t="s">
        <v>706</v>
      </c>
      <c r="D970" s="1" t="s">
        <v>458</v>
      </c>
      <c r="E970" s="1" t="s">
        <v>459</v>
      </c>
      <c r="F970" s="5" t="s">
        <v>696</v>
      </c>
      <c r="G970" s="1">
        <v>2003</v>
      </c>
      <c r="I970" s="1">
        <v>2007</v>
      </c>
      <c r="J970" s="1" t="s">
        <v>48</v>
      </c>
      <c r="K970" s="1" t="s">
        <v>49</v>
      </c>
      <c r="L970" s="1" t="s">
        <v>697</v>
      </c>
      <c r="M970" s="1" t="s">
        <v>709</v>
      </c>
      <c r="N970" s="1" t="s">
        <v>51</v>
      </c>
      <c r="O970" s="1" t="s">
        <v>698</v>
      </c>
      <c r="P970" s="1">
        <v>28</v>
      </c>
      <c r="Q970" s="1" t="s">
        <v>710</v>
      </c>
      <c r="S970" s="1" t="s">
        <v>462</v>
      </c>
      <c r="T970" s="1" t="s">
        <v>88</v>
      </c>
      <c r="V970" s="1" t="s">
        <v>699</v>
      </c>
      <c r="Y970" s="1" t="s">
        <v>654</v>
      </c>
      <c r="Z970" s="1" t="s">
        <v>654</v>
      </c>
      <c r="AB970" s="1" t="s">
        <v>700</v>
      </c>
      <c r="AC970" s="2">
        <v>850.23529411764707</v>
      </c>
      <c r="AD970" s="2">
        <v>914</v>
      </c>
      <c r="AE970" s="23">
        <f>Table1[[#This Row],[SD]]/SQRT(Table1[[#This Row],[N]])</f>
        <v>50.022313360239906</v>
      </c>
      <c r="AF970" s="2">
        <v>206.24728162201461</v>
      </c>
      <c r="AG970" s="2">
        <v>17</v>
      </c>
      <c r="AH970" s="2">
        <f>Table1[[#This Row],[SD]]/Table1[[#This Row],[mean]]</f>
        <v>0.24257671146909149</v>
      </c>
      <c r="AI970" s="2"/>
      <c r="AJ970" s="2"/>
      <c r="AK970" s="2">
        <v>371</v>
      </c>
      <c r="AL970" s="2">
        <v>1066</v>
      </c>
      <c r="AM970" s="1" t="s">
        <v>701</v>
      </c>
      <c r="AN970" s="5" t="s">
        <v>702</v>
      </c>
      <c r="AO970" s="5" t="s">
        <v>703</v>
      </c>
    </row>
    <row r="971" spans="2:41" ht="75" x14ac:dyDescent="0.25">
      <c r="B971" s="8" t="s">
        <v>694</v>
      </c>
      <c r="C971" s="1" t="s">
        <v>706</v>
      </c>
      <c r="D971" s="1" t="s">
        <v>458</v>
      </c>
      <c r="E971" s="1" t="s">
        <v>459</v>
      </c>
      <c r="F971" s="5" t="s">
        <v>696</v>
      </c>
      <c r="G971" s="1">
        <v>2003</v>
      </c>
      <c r="I971" s="1">
        <v>2007</v>
      </c>
      <c r="J971" s="1" t="s">
        <v>48</v>
      </c>
      <c r="K971" s="1" t="s">
        <v>49</v>
      </c>
      <c r="L971" s="1" t="s">
        <v>697</v>
      </c>
      <c r="M971" s="1" t="s">
        <v>87</v>
      </c>
      <c r="N971" s="1" t="s">
        <v>51</v>
      </c>
      <c r="O971" s="1" t="s">
        <v>698</v>
      </c>
      <c r="P971" s="1">
        <v>28</v>
      </c>
      <c r="Q971" s="1" t="s">
        <v>53</v>
      </c>
      <c r="S971" s="1" t="s">
        <v>462</v>
      </c>
      <c r="T971" s="1" t="s">
        <v>88</v>
      </c>
      <c r="V971" s="1" t="s">
        <v>699</v>
      </c>
      <c r="Y971" s="1" t="s">
        <v>654</v>
      </c>
      <c r="Z971" s="1" t="s">
        <v>654</v>
      </c>
      <c r="AB971" s="1" t="s">
        <v>700</v>
      </c>
      <c r="AC971" s="2">
        <v>687.61111111111109</v>
      </c>
      <c r="AD971" s="2">
        <v>787</v>
      </c>
      <c r="AE971" s="23">
        <f>Table1[[#This Row],[SD]]/SQRT(Table1[[#This Row],[N]])</f>
        <v>43.601743300946445</v>
      </c>
      <c r="AF971" s="2">
        <v>184.9865301579261</v>
      </c>
      <c r="AG971" s="2">
        <v>18</v>
      </c>
      <c r="AH971" s="2">
        <f>Table1[[#This Row],[SD]]/Table1[[#This Row],[mean]]</f>
        <v>0.26902783734690716</v>
      </c>
      <c r="AI971" s="2"/>
      <c r="AJ971" s="2"/>
      <c r="AK971" s="2">
        <v>338</v>
      </c>
      <c r="AL971" s="2">
        <v>889</v>
      </c>
      <c r="AM971" s="1" t="s">
        <v>701</v>
      </c>
      <c r="AN971" s="5" t="s">
        <v>702</v>
      </c>
      <c r="AO971" s="5" t="s">
        <v>703</v>
      </c>
    </row>
    <row r="972" spans="2:41" ht="75" x14ac:dyDescent="0.25">
      <c r="B972" s="8" t="s">
        <v>694</v>
      </c>
      <c r="C972" s="1" t="s">
        <v>706</v>
      </c>
      <c r="D972" s="1" t="s">
        <v>458</v>
      </c>
      <c r="E972" s="1" t="s">
        <v>459</v>
      </c>
      <c r="F972" s="5" t="s">
        <v>696</v>
      </c>
      <c r="G972" s="1">
        <v>2003</v>
      </c>
      <c r="I972" s="1">
        <v>2007</v>
      </c>
      <c r="J972" s="1" t="s">
        <v>48</v>
      </c>
      <c r="K972" s="1" t="s">
        <v>49</v>
      </c>
      <c r="L972" s="1" t="s">
        <v>697</v>
      </c>
      <c r="M972" s="1" t="s">
        <v>707</v>
      </c>
      <c r="N972" s="1" t="s">
        <v>94</v>
      </c>
      <c r="O972" s="1" t="s">
        <v>698</v>
      </c>
      <c r="P972" s="1">
        <v>28</v>
      </c>
      <c r="Q972" s="1" t="s">
        <v>708</v>
      </c>
      <c r="S972" s="1" t="s">
        <v>462</v>
      </c>
      <c r="T972" s="1" t="s">
        <v>88</v>
      </c>
      <c r="V972" s="1" t="s">
        <v>699</v>
      </c>
      <c r="Y972" s="1" t="s">
        <v>654</v>
      </c>
      <c r="Z972" s="1" t="s">
        <v>654</v>
      </c>
      <c r="AB972" s="1" t="s">
        <v>700</v>
      </c>
      <c r="AC972" s="2">
        <v>829.38461538461536</v>
      </c>
      <c r="AD972" s="2">
        <v>917</v>
      </c>
      <c r="AE972" s="23">
        <f>Table1[[#This Row],[SD]]/SQRT(Table1[[#This Row],[N]])</f>
        <v>47.854686352719469</v>
      </c>
      <c r="AF972" s="2">
        <v>172.54252541597683</v>
      </c>
      <c r="AG972" s="2">
        <v>13</v>
      </c>
      <c r="AH972" s="2">
        <f>Table1[[#This Row],[SD]]/Table1[[#This Row],[mean]]</f>
        <v>0.20803680489776469</v>
      </c>
      <c r="AI972" s="2"/>
      <c r="AJ972" s="2"/>
      <c r="AK972" s="2">
        <v>422</v>
      </c>
      <c r="AL972" s="2">
        <v>979</v>
      </c>
      <c r="AM972" s="1" t="s">
        <v>701</v>
      </c>
      <c r="AN972" s="5" t="s">
        <v>702</v>
      </c>
      <c r="AO972" s="5" t="s">
        <v>703</v>
      </c>
    </row>
    <row r="973" spans="2:41" ht="75" x14ac:dyDescent="0.25">
      <c r="B973" s="8" t="s">
        <v>694</v>
      </c>
      <c r="C973" s="1" t="s">
        <v>706</v>
      </c>
      <c r="D973" s="1" t="s">
        <v>458</v>
      </c>
      <c r="E973" s="1" t="s">
        <v>459</v>
      </c>
      <c r="F973" s="5" t="s">
        <v>696</v>
      </c>
      <c r="G973" s="1">
        <v>2003</v>
      </c>
      <c r="I973" s="1">
        <v>2007</v>
      </c>
      <c r="J973" s="1" t="s">
        <v>48</v>
      </c>
      <c r="K973" s="1" t="s">
        <v>49</v>
      </c>
      <c r="L973" s="1" t="s">
        <v>697</v>
      </c>
      <c r="M973" s="1" t="s">
        <v>709</v>
      </c>
      <c r="N973" s="1" t="s">
        <v>94</v>
      </c>
      <c r="O973" s="1" t="s">
        <v>698</v>
      </c>
      <c r="P973" s="1">
        <v>28</v>
      </c>
      <c r="Q973" s="1" t="s">
        <v>710</v>
      </c>
      <c r="S973" s="1" t="s">
        <v>462</v>
      </c>
      <c r="T973" s="1" t="s">
        <v>88</v>
      </c>
      <c r="V973" s="1" t="s">
        <v>699</v>
      </c>
      <c r="Y973" s="1" t="s">
        <v>654</v>
      </c>
      <c r="Z973" s="1" t="s">
        <v>654</v>
      </c>
      <c r="AB973" s="1" t="s">
        <v>700</v>
      </c>
      <c r="AC973" s="2">
        <v>922.53846153846155</v>
      </c>
      <c r="AD973" s="2">
        <v>950</v>
      </c>
      <c r="AE973" s="23">
        <f>Table1[[#This Row],[SD]]/SQRT(Table1[[#This Row],[N]])</f>
        <v>44.681869119452521</v>
      </c>
      <c r="AF973" s="2">
        <v>161.10277019375707</v>
      </c>
      <c r="AG973" s="2">
        <v>13</v>
      </c>
      <c r="AH973" s="2">
        <f>Table1[[#This Row],[SD]]/Table1[[#This Row],[mean]]</f>
        <v>0.17462986846650896</v>
      </c>
      <c r="AI973" s="2"/>
      <c r="AJ973" s="2"/>
      <c r="AK973" s="2">
        <v>489</v>
      </c>
      <c r="AL973" s="2">
        <v>1114</v>
      </c>
      <c r="AM973" s="1" t="s">
        <v>701</v>
      </c>
      <c r="AN973" s="5" t="s">
        <v>702</v>
      </c>
      <c r="AO973" s="5" t="s">
        <v>703</v>
      </c>
    </row>
    <row r="974" spans="2:41" ht="75" x14ac:dyDescent="0.25">
      <c r="B974" s="8" t="s">
        <v>694</v>
      </c>
      <c r="C974" s="1" t="s">
        <v>706</v>
      </c>
      <c r="D974" s="1" t="s">
        <v>458</v>
      </c>
      <c r="E974" s="1" t="s">
        <v>459</v>
      </c>
      <c r="F974" s="5" t="s">
        <v>696</v>
      </c>
      <c r="G974" s="1">
        <v>2003</v>
      </c>
      <c r="I974" s="1">
        <v>2007</v>
      </c>
      <c r="J974" s="1" t="s">
        <v>48</v>
      </c>
      <c r="K974" s="1" t="s">
        <v>49</v>
      </c>
      <c r="L974" s="1" t="s">
        <v>697</v>
      </c>
      <c r="M974" s="1" t="s">
        <v>87</v>
      </c>
      <c r="N974" s="1" t="s">
        <v>94</v>
      </c>
      <c r="O974" s="1" t="s">
        <v>698</v>
      </c>
      <c r="P974" s="1">
        <v>28</v>
      </c>
      <c r="Q974" s="1" t="s">
        <v>53</v>
      </c>
      <c r="S974" s="1" t="s">
        <v>462</v>
      </c>
      <c r="T974" s="1" t="s">
        <v>88</v>
      </c>
      <c r="V974" s="1" t="s">
        <v>699</v>
      </c>
      <c r="Y974" s="1" t="s">
        <v>654</v>
      </c>
      <c r="Z974" s="1" t="s">
        <v>654</v>
      </c>
      <c r="AB974" s="1" t="s">
        <v>700</v>
      </c>
      <c r="AC974" s="2">
        <v>642.45833333333337</v>
      </c>
      <c r="AD974" s="2">
        <v>640</v>
      </c>
      <c r="AE974" s="23">
        <f>Table1[[#This Row],[SD]]/SQRT(Table1[[#This Row],[N]])</f>
        <v>25.950760171956748</v>
      </c>
      <c r="AF974" s="2">
        <v>127.13224171726854</v>
      </c>
      <c r="AG974" s="2">
        <v>24</v>
      </c>
      <c r="AH974" s="2">
        <f>Table1[[#This Row],[SD]]/Table1[[#This Row],[mean]]</f>
        <v>0.19788402628020266</v>
      </c>
      <c r="AI974" s="2"/>
      <c r="AJ974" s="2"/>
      <c r="AK974" s="2">
        <v>353</v>
      </c>
      <c r="AL974" s="2">
        <v>857</v>
      </c>
      <c r="AM974" s="1" t="s">
        <v>701</v>
      </c>
      <c r="AN974" s="5" t="s">
        <v>702</v>
      </c>
      <c r="AO974" s="5" t="s">
        <v>703</v>
      </c>
    </row>
    <row r="975" spans="2:41" ht="75" x14ac:dyDescent="0.25">
      <c r="B975" s="8" t="s">
        <v>694</v>
      </c>
      <c r="C975" s="1" t="s">
        <v>706</v>
      </c>
      <c r="D975" s="1" t="s">
        <v>458</v>
      </c>
      <c r="E975" s="1" t="s">
        <v>459</v>
      </c>
      <c r="F975" s="5" t="s">
        <v>696</v>
      </c>
      <c r="G975" s="1">
        <v>2004</v>
      </c>
      <c r="I975" s="1">
        <v>2007</v>
      </c>
      <c r="J975" s="1" t="s">
        <v>48</v>
      </c>
      <c r="K975" s="1" t="s">
        <v>49</v>
      </c>
      <c r="L975" s="1" t="s">
        <v>697</v>
      </c>
      <c r="M975" s="1" t="s">
        <v>87</v>
      </c>
      <c r="N975" s="1" t="s">
        <v>51</v>
      </c>
      <c r="O975" s="1" t="s">
        <v>698</v>
      </c>
      <c r="P975" s="1">
        <v>28</v>
      </c>
      <c r="Q975" s="1" t="s">
        <v>53</v>
      </c>
      <c r="S975" s="1" t="s">
        <v>462</v>
      </c>
      <c r="T975" s="1" t="s">
        <v>88</v>
      </c>
      <c r="V975" s="1" t="s">
        <v>699</v>
      </c>
      <c r="Y975" s="1" t="s">
        <v>654</v>
      </c>
      <c r="Z975" s="1" t="s">
        <v>654</v>
      </c>
      <c r="AB975" s="1" t="s">
        <v>700</v>
      </c>
      <c r="AC975" s="2">
        <v>818</v>
      </c>
      <c r="AD975" s="2">
        <v>818</v>
      </c>
      <c r="AE975" s="23">
        <f>Table1[[#This Row],[SD]]/SQRT(Table1[[#This Row],[N]])</f>
        <v>25</v>
      </c>
      <c r="AF975" s="2">
        <v>35.355339059327378</v>
      </c>
      <c r="AG975" s="2">
        <v>2</v>
      </c>
      <c r="AH975" s="2">
        <f>Table1[[#This Row],[SD]]/Table1[[#This Row],[mean]]</f>
        <v>4.3221685891598263E-2</v>
      </c>
      <c r="AI975" s="2"/>
      <c r="AJ975" s="2"/>
      <c r="AK975" s="2">
        <v>793</v>
      </c>
      <c r="AL975" s="2">
        <v>843</v>
      </c>
      <c r="AM975" s="1" t="s">
        <v>701</v>
      </c>
      <c r="AN975" s="5" t="s">
        <v>702</v>
      </c>
      <c r="AO975" s="5" t="s">
        <v>703</v>
      </c>
    </row>
    <row r="976" spans="2:41" ht="75" x14ac:dyDescent="0.25">
      <c r="B976" s="8" t="s">
        <v>694</v>
      </c>
      <c r="C976" s="1" t="s">
        <v>706</v>
      </c>
      <c r="D976" s="1" t="s">
        <v>458</v>
      </c>
      <c r="E976" s="1" t="s">
        <v>459</v>
      </c>
      <c r="F976" s="5" t="s">
        <v>696</v>
      </c>
      <c r="G976" s="1">
        <v>2004</v>
      </c>
      <c r="I976" s="1">
        <v>2007</v>
      </c>
      <c r="J976" s="1" t="s">
        <v>48</v>
      </c>
      <c r="K976" s="1" t="s">
        <v>49</v>
      </c>
      <c r="L976" s="1" t="s">
        <v>697</v>
      </c>
      <c r="M976" s="1" t="s">
        <v>87</v>
      </c>
      <c r="N976" s="1" t="s">
        <v>94</v>
      </c>
      <c r="O976" s="1" t="s">
        <v>698</v>
      </c>
      <c r="P976" s="1">
        <v>28</v>
      </c>
      <c r="Q976" s="1" t="s">
        <v>53</v>
      </c>
      <c r="S976" s="1" t="s">
        <v>462</v>
      </c>
      <c r="T976" s="1" t="s">
        <v>88</v>
      </c>
      <c r="V976" s="1" t="s">
        <v>699</v>
      </c>
      <c r="Y976" s="1" t="s">
        <v>654</v>
      </c>
      <c r="Z976" s="1" t="s">
        <v>654</v>
      </c>
      <c r="AB976" s="1" t="s">
        <v>700</v>
      </c>
      <c r="AC976" s="2">
        <v>719.625</v>
      </c>
      <c r="AD976" s="2">
        <v>670.5</v>
      </c>
      <c r="AE976" s="23">
        <f>Table1[[#This Row],[SD]]/SQRT(Table1[[#This Row],[N]])</f>
        <v>53.197387657397499</v>
      </c>
      <c r="AF976" s="2">
        <v>150.46493421582127</v>
      </c>
      <c r="AG976" s="2">
        <v>8</v>
      </c>
      <c r="AH976" s="2">
        <f>Table1[[#This Row],[SD]]/Table1[[#This Row],[mean]]</f>
        <v>0.20908797528688036</v>
      </c>
      <c r="AI976" s="2"/>
      <c r="AJ976" s="2"/>
      <c r="AK976" s="2">
        <v>576</v>
      </c>
      <c r="AL976" s="2">
        <v>1054</v>
      </c>
      <c r="AM976" s="1" t="s">
        <v>701</v>
      </c>
      <c r="AN976" s="5" t="s">
        <v>702</v>
      </c>
      <c r="AO976" s="5" t="s">
        <v>703</v>
      </c>
    </row>
    <row r="977" spans="2:41" ht="120" x14ac:dyDescent="0.25">
      <c r="B977" s="8" t="s">
        <v>711</v>
      </c>
      <c r="C977" s="1" t="s">
        <v>712</v>
      </c>
      <c r="D977" s="1" t="s">
        <v>713</v>
      </c>
      <c r="E977" s="1" t="s">
        <v>714</v>
      </c>
      <c r="F977" s="5" t="s">
        <v>715</v>
      </c>
      <c r="I977" s="1">
        <v>2008</v>
      </c>
      <c r="J977" s="1" t="s">
        <v>48</v>
      </c>
      <c r="K977" s="1" t="s">
        <v>49</v>
      </c>
      <c r="L977" s="1" t="s">
        <v>716</v>
      </c>
      <c r="M977" s="1" t="s">
        <v>87</v>
      </c>
      <c r="N977" s="1" t="s">
        <v>51</v>
      </c>
      <c r="O977" s="1" t="s">
        <v>698</v>
      </c>
      <c r="P977" s="1">
        <v>28</v>
      </c>
      <c r="Q977" s="1" t="s">
        <v>53</v>
      </c>
      <c r="R977" s="1" t="s">
        <v>717</v>
      </c>
      <c r="S977" s="1" t="s">
        <v>433</v>
      </c>
      <c r="T977" s="1" t="s">
        <v>88</v>
      </c>
      <c r="U977" s="19">
        <v>0.29166666666666669</v>
      </c>
      <c r="V977" s="1" t="s">
        <v>718</v>
      </c>
      <c r="Y977" s="1" t="s">
        <v>654</v>
      </c>
      <c r="Z977" s="1" t="s">
        <v>719</v>
      </c>
      <c r="AB977" s="1" t="s">
        <v>720</v>
      </c>
      <c r="AC977" s="2">
        <v>748</v>
      </c>
      <c r="AD977" s="2">
        <v>738</v>
      </c>
      <c r="AE977" s="2">
        <v>32</v>
      </c>
      <c r="AF977" s="2">
        <f>Table1[[#This Row],[SE]]*SQRT(Table1[[#This Row],[N]])</f>
        <v>146.64242223858687</v>
      </c>
      <c r="AG977" s="2">
        <v>21</v>
      </c>
      <c r="AH977" s="2">
        <f>Table1[[#This Row],[SD]]/Table1[[#This Row],[mean]]</f>
        <v>0.19604601903554394</v>
      </c>
      <c r="AI977" s="2"/>
      <c r="AJ977" s="2"/>
      <c r="AK977" s="2">
        <v>343</v>
      </c>
      <c r="AL977" s="2">
        <v>1049</v>
      </c>
      <c r="AM977" s="1" t="s">
        <v>721</v>
      </c>
      <c r="AN977" s="5" t="s">
        <v>722</v>
      </c>
      <c r="AO977" s="5" t="s">
        <v>723</v>
      </c>
    </row>
    <row r="978" spans="2:41" ht="120" x14ac:dyDescent="0.25">
      <c r="B978" s="8" t="s">
        <v>711</v>
      </c>
      <c r="C978" s="1" t="s">
        <v>712</v>
      </c>
      <c r="D978" s="1" t="s">
        <v>713</v>
      </c>
      <c r="E978" s="1" t="s">
        <v>714</v>
      </c>
      <c r="F978" s="5" t="s">
        <v>715</v>
      </c>
      <c r="I978" s="1">
        <v>2008</v>
      </c>
      <c r="J978" s="1" t="s">
        <v>48</v>
      </c>
      <c r="K978" s="1" t="s">
        <v>49</v>
      </c>
      <c r="L978" s="1" t="s">
        <v>716</v>
      </c>
      <c r="M978" s="1" t="s">
        <v>724</v>
      </c>
      <c r="N978" s="1" t="s">
        <v>51</v>
      </c>
      <c r="O978" s="1" t="s">
        <v>698</v>
      </c>
      <c r="P978" s="1">
        <v>28</v>
      </c>
      <c r="Q978" s="1" t="s">
        <v>725</v>
      </c>
      <c r="R978" s="1" t="s">
        <v>717</v>
      </c>
      <c r="S978" s="1" t="s">
        <v>433</v>
      </c>
      <c r="T978" s="1" t="s">
        <v>88</v>
      </c>
      <c r="U978" s="19">
        <v>0.29166666666666669</v>
      </c>
      <c r="V978" s="1" t="s">
        <v>718</v>
      </c>
      <c r="Y978" s="1" t="s">
        <v>654</v>
      </c>
      <c r="Z978" s="1" t="s">
        <v>719</v>
      </c>
      <c r="AB978" s="1" t="s">
        <v>720</v>
      </c>
      <c r="AC978" s="2">
        <v>800</v>
      </c>
      <c r="AD978" s="2">
        <v>840</v>
      </c>
      <c r="AE978" s="2">
        <v>26</v>
      </c>
      <c r="AF978" s="2">
        <f>Table1[[#This Row],[SE]]*SQRT(Table1[[#This Row],[N]])</f>
        <v>176.34057956125696</v>
      </c>
      <c r="AG978" s="2">
        <v>46</v>
      </c>
      <c r="AH978" s="2">
        <f>Table1[[#This Row],[SD]]/Table1[[#This Row],[mean]]</f>
        <v>0.22042572445157119</v>
      </c>
      <c r="AI978" s="2"/>
      <c r="AJ978" s="2"/>
      <c r="AK978" s="2">
        <v>294</v>
      </c>
      <c r="AL978" s="2">
        <v>1130</v>
      </c>
      <c r="AM978" s="1" t="s">
        <v>721</v>
      </c>
      <c r="AN978" s="5" t="s">
        <v>722</v>
      </c>
      <c r="AO978" s="5" t="s">
        <v>723</v>
      </c>
    </row>
    <row r="979" spans="2:41" ht="120" x14ac:dyDescent="0.25">
      <c r="B979" s="8" t="s">
        <v>711</v>
      </c>
      <c r="C979" s="1" t="s">
        <v>712</v>
      </c>
      <c r="D979" s="1" t="s">
        <v>713</v>
      </c>
      <c r="E979" s="1" t="s">
        <v>714</v>
      </c>
      <c r="F979" s="5" t="s">
        <v>715</v>
      </c>
      <c r="I979" s="1">
        <v>2008</v>
      </c>
      <c r="J979" s="1" t="s">
        <v>48</v>
      </c>
      <c r="K979" s="1" t="s">
        <v>49</v>
      </c>
      <c r="L979" s="1" t="s">
        <v>716</v>
      </c>
      <c r="M979" s="1" t="s">
        <v>726</v>
      </c>
      <c r="N979" s="1" t="s">
        <v>51</v>
      </c>
      <c r="O979" s="1" t="s">
        <v>698</v>
      </c>
      <c r="P979" s="1">
        <v>28</v>
      </c>
      <c r="Q979" s="1" t="s">
        <v>727</v>
      </c>
      <c r="R979" s="1" t="s">
        <v>717</v>
      </c>
      <c r="S979" s="1" t="s">
        <v>433</v>
      </c>
      <c r="T979" s="1" t="s">
        <v>88</v>
      </c>
      <c r="U979" s="19">
        <v>0.29166666666666669</v>
      </c>
      <c r="V979" s="1" t="s">
        <v>718</v>
      </c>
      <c r="Y979" s="1" t="s">
        <v>654</v>
      </c>
      <c r="Z979" s="1" t="s">
        <v>719</v>
      </c>
      <c r="AB979" s="1" t="s">
        <v>720</v>
      </c>
      <c r="AC979" s="2">
        <v>950</v>
      </c>
      <c r="AD979" s="2">
        <v>971</v>
      </c>
      <c r="AE979" s="2">
        <v>38</v>
      </c>
      <c r="AF979" s="2">
        <f>Table1[[#This Row],[SE]]*SQRT(Table1[[#This Row],[N]])</f>
        <v>142.18298069740976</v>
      </c>
      <c r="AG979" s="2">
        <v>14</v>
      </c>
      <c r="AH979" s="2">
        <f>Table1[[#This Row],[SD]]/Table1[[#This Row],[mean]]</f>
        <v>0.14966629547095764</v>
      </c>
      <c r="AI979" s="2"/>
      <c r="AJ979" s="2"/>
      <c r="AK979" s="2">
        <v>693</v>
      </c>
      <c r="AL979" s="2">
        <v>1207</v>
      </c>
      <c r="AM979" s="1" t="s">
        <v>721</v>
      </c>
      <c r="AN979" s="5" t="s">
        <v>722</v>
      </c>
      <c r="AO979" s="5" t="s">
        <v>723</v>
      </c>
    </row>
    <row r="980" spans="2:41" ht="120" x14ac:dyDescent="0.25">
      <c r="B980" s="8" t="s">
        <v>711</v>
      </c>
      <c r="C980" s="1" t="s">
        <v>712</v>
      </c>
      <c r="D980" s="1" t="s">
        <v>713</v>
      </c>
      <c r="E980" s="1" t="s">
        <v>714</v>
      </c>
      <c r="F980" s="5" t="s">
        <v>715</v>
      </c>
      <c r="I980" s="1">
        <v>2008</v>
      </c>
      <c r="J980" s="1" t="s">
        <v>48</v>
      </c>
      <c r="K980" s="1" t="s">
        <v>49</v>
      </c>
      <c r="L980" s="1" t="s">
        <v>716</v>
      </c>
      <c r="M980" s="1" t="s">
        <v>87</v>
      </c>
      <c r="N980" s="1" t="s">
        <v>94</v>
      </c>
      <c r="O980" s="1" t="s">
        <v>698</v>
      </c>
      <c r="P980" s="1">
        <v>28</v>
      </c>
      <c r="Q980" s="1" t="s">
        <v>53</v>
      </c>
      <c r="R980" s="1" t="s">
        <v>717</v>
      </c>
      <c r="S980" s="1" t="s">
        <v>433</v>
      </c>
      <c r="T980" s="1" t="s">
        <v>88</v>
      </c>
      <c r="U980" s="19">
        <v>0.29166666666666669</v>
      </c>
      <c r="V980" s="1" t="s">
        <v>718</v>
      </c>
      <c r="Y980" s="1" t="s">
        <v>654</v>
      </c>
      <c r="Z980" s="1" t="s">
        <v>719</v>
      </c>
      <c r="AB980" s="1" t="s">
        <v>720</v>
      </c>
      <c r="AC980" s="2">
        <v>780</v>
      </c>
      <c r="AD980" s="2">
        <v>791</v>
      </c>
      <c r="AE980" s="2">
        <v>21</v>
      </c>
      <c r="AF980" s="2">
        <f>Table1[[#This Row],[SE]]*SQRT(Table1[[#This Row],[N]])</f>
        <v>124.23767544509194</v>
      </c>
      <c r="AG980" s="2">
        <v>35</v>
      </c>
      <c r="AH980" s="2">
        <f>Table1[[#This Row],[SD]]/Table1[[#This Row],[mean]]</f>
        <v>0.15927907108345121</v>
      </c>
      <c r="AI980" s="2"/>
      <c r="AJ980" s="2"/>
      <c r="AK980" s="2">
        <v>432</v>
      </c>
      <c r="AL980" s="2">
        <v>993</v>
      </c>
      <c r="AM980" s="1" t="s">
        <v>721</v>
      </c>
      <c r="AN980" s="5" t="s">
        <v>722</v>
      </c>
      <c r="AO980" s="5" t="s">
        <v>723</v>
      </c>
    </row>
    <row r="981" spans="2:41" ht="120" x14ac:dyDescent="0.25">
      <c r="B981" s="8" t="s">
        <v>711</v>
      </c>
      <c r="C981" s="1" t="s">
        <v>712</v>
      </c>
      <c r="D981" s="1" t="s">
        <v>713</v>
      </c>
      <c r="E981" s="1" t="s">
        <v>714</v>
      </c>
      <c r="F981" s="5" t="s">
        <v>715</v>
      </c>
      <c r="I981" s="1">
        <v>2008</v>
      </c>
      <c r="J981" s="1" t="s">
        <v>48</v>
      </c>
      <c r="K981" s="1" t="s">
        <v>49</v>
      </c>
      <c r="L981" s="1" t="s">
        <v>716</v>
      </c>
      <c r="M981" s="1" t="s">
        <v>724</v>
      </c>
      <c r="N981" s="1" t="s">
        <v>94</v>
      </c>
      <c r="O981" s="1" t="s">
        <v>698</v>
      </c>
      <c r="P981" s="1">
        <v>28</v>
      </c>
      <c r="Q981" s="1" t="s">
        <v>725</v>
      </c>
      <c r="R981" s="1" t="s">
        <v>717</v>
      </c>
      <c r="S981" s="1" t="s">
        <v>433</v>
      </c>
      <c r="T981" s="1" t="s">
        <v>88</v>
      </c>
      <c r="U981" s="19">
        <v>0.29166666666666669</v>
      </c>
      <c r="V981" s="1" t="s">
        <v>718</v>
      </c>
      <c r="Y981" s="1" t="s">
        <v>654</v>
      </c>
      <c r="Z981" s="1" t="s">
        <v>719</v>
      </c>
      <c r="AB981" s="1" t="s">
        <v>720</v>
      </c>
      <c r="AC981" s="2">
        <v>738</v>
      </c>
      <c r="AD981" s="2">
        <v>781</v>
      </c>
      <c r="AE981" s="2">
        <v>21</v>
      </c>
      <c r="AF981" s="2">
        <f>Table1[[#This Row],[SE]]*SQRT(Table1[[#This Row],[N]])</f>
        <v>186.65208276362736</v>
      </c>
      <c r="AG981" s="2">
        <v>79</v>
      </c>
      <c r="AH981" s="2">
        <f>Table1[[#This Row],[SD]]/Table1[[#This Row],[mean]]</f>
        <v>0.25291610130572811</v>
      </c>
      <c r="AI981" s="2"/>
      <c r="AJ981" s="2"/>
      <c r="AK981" s="2">
        <v>288</v>
      </c>
      <c r="AL981" s="2">
        <v>1098</v>
      </c>
      <c r="AM981" s="1" t="s">
        <v>721</v>
      </c>
      <c r="AN981" s="5" t="s">
        <v>722</v>
      </c>
      <c r="AO981" s="5" t="s">
        <v>723</v>
      </c>
    </row>
    <row r="982" spans="2:41" ht="120" x14ac:dyDescent="0.25">
      <c r="B982" s="8" t="s">
        <v>711</v>
      </c>
      <c r="C982" s="1" t="s">
        <v>712</v>
      </c>
      <c r="D982" s="1" t="s">
        <v>713</v>
      </c>
      <c r="E982" s="1" t="s">
        <v>714</v>
      </c>
      <c r="F982" s="5" t="s">
        <v>715</v>
      </c>
      <c r="I982" s="1">
        <v>2008</v>
      </c>
      <c r="J982" s="1" t="s">
        <v>48</v>
      </c>
      <c r="K982" s="1" t="s">
        <v>49</v>
      </c>
      <c r="L982" s="1" t="s">
        <v>716</v>
      </c>
      <c r="M982" s="1" t="s">
        <v>726</v>
      </c>
      <c r="N982" s="1" t="s">
        <v>94</v>
      </c>
      <c r="O982" s="1" t="s">
        <v>698</v>
      </c>
      <c r="P982" s="1">
        <v>28</v>
      </c>
      <c r="Q982" s="1" t="s">
        <v>727</v>
      </c>
      <c r="R982" s="1" t="s">
        <v>717</v>
      </c>
      <c r="S982" s="1" t="s">
        <v>433</v>
      </c>
      <c r="T982" s="1" t="s">
        <v>88</v>
      </c>
      <c r="U982" s="19">
        <v>0.29166666666666669</v>
      </c>
      <c r="V982" s="1" t="s">
        <v>718</v>
      </c>
      <c r="Y982" s="1" t="s">
        <v>654</v>
      </c>
      <c r="Z982" s="1" t="s">
        <v>719</v>
      </c>
      <c r="AB982" s="1" t="s">
        <v>720</v>
      </c>
      <c r="AC982" s="2">
        <v>804</v>
      </c>
      <c r="AD982" s="2">
        <v>855</v>
      </c>
      <c r="AE982" s="2">
        <v>32</v>
      </c>
      <c r="AF982" s="2">
        <f>Table1[[#This Row],[SE]]*SQRT(Table1[[#This Row],[N]])</f>
        <v>101.19288512538814</v>
      </c>
      <c r="AG982" s="2">
        <v>10</v>
      </c>
      <c r="AH982" s="2">
        <f>Table1[[#This Row],[SD]]/Table1[[#This Row],[mean]]</f>
        <v>0.12586179741963699</v>
      </c>
      <c r="AI982" s="2"/>
      <c r="AJ982" s="2"/>
      <c r="AK982" s="2">
        <v>619</v>
      </c>
      <c r="AL982" s="2">
        <v>921</v>
      </c>
      <c r="AM982" s="1" t="s">
        <v>721</v>
      </c>
      <c r="AN982" s="5" t="s">
        <v>722</v>
      </c>
      <c r="AO982" s="5" t="s">
        <v>723</v>
      </c>
    </row>
    <row r="983" spans="2:41" ht="120" x14ac:dyDescent="0.25">
      <c r="B983" s="8" t="s">
        <v>711</v>
      </c>
      <c r="C983" s="1" t="s">
        <v>712</v>
      </c>
      <c r="D983" s="1" t="s">
        <v>713</v>
      </c>
      <c r="E983" s="1" t="s">
        <v>714</v>
      </c>
      <c r="F983" s="5" t="s">
        <v>715</v>
      </c>
      <c r="I983" s="1">
        <v>2008</v>
      </c>
      <c r="J983" s="1" t="s">
        <v>48</v>
      </c>
      <c r="K983" s="1" t="s">
        <v>49</v>
      </c>
      <c r="L983" s="1" t="s">
        <v>716</v>
      </c>
      <c r="M983" s="1" t="s">
        <v>87</v>
      </c>
      <c r="N983" s="1" t="s">
        <v>51</v>
      </c>
      <c r="O983" s="1" t="s">
        <v>698</v>
      </c>
      <c r="P983" s="1">
        <v>28</v>
      </c>
      <c r="Q983" s="1" t="s">
        <v>53</v>
      </c>
      <c r="R983" s="1" t="s">
        <v>728</v>
      </c>
      <c r="S983" s="1" t="s">
        <v>433</v>
      </c>
      <c r="T983" s="1" t="s">
        <v>88</v>
      </c>
      <c r="U983" s="19">
        <v>0.29166666666666669</v>
      </c>
      <c r="V983" s="1" t="s">
        <v>718</v>
      </c>
      <c r="Y983" s="1" t="s">
        <v>654</v>
      </c>
      <c r="Z983" s="1" t="s">
        <v>719</v>
      </c>
      <c r="AB983" s="1" t="s">
        <v>720</v>
      </c>
      <c r="AC983" s="2">
        <v>755</v>
      </c>
      <c r="AD983" s="2">
        <v>797</v>
      </c>
      <c r="AE983" s="2">
        <v>23</v>
      </c>
      <c r="AF983" s="2">
        <f>Table1[[#This Row],[SE]]*SQRT(Table1[[#This Row],[N]])</f>
        <v>125.97618822618821</v>
      </c>
      <c r="AG983" s="2">
        <v>30</v>
      </c>
      <c r="AH983" s="2">
        <f>Table1[[#This Row],[SD]]/Table1[[#This Row],[mean]]</f>
        <v>0.16685587844528241</v>
      </c>
      <c r="AI983" s="2"/>
      <c r="AJ983" s="2"/>
      <c r="AK983" s="2">
        <v>405</v>
      </c>
      <c r="AL983" s="2">
        <v>976</v>
      </c>
      <c r="AM983" s="1" t="s">
        <v>721</v>
      </c>
      <c r="AN983" s="5" t="s">
        <v>722</v>
      </c>
      <c r="AO983" s="5" t="s">
        <v>723</v>
      </c>
    </row>
    <row r="984" spans="2:41" ht="120" x14ac:dyDescent="0.25">
      <c r="B984" s="8" t="s">
        <v>711</v>
      </c>
      <c r="C984" s="1" t="s">
        <v>712</v>
      </c>
      <c r="D984" s="1" t="s">
        <v>713</v>
      </c>
      <c r="E984" s="1" t="s">
        <v>714</v>
      </c>
      <c r="F984" s="5" t="s">
        <v>715</v>
      </c>
      <c r="I984" s="1">
        <v>2008</v>
      </c>
      <c r="J984" s="1" t="s">
        <v>48</v>
      </c>
      <c r="K984" s="1" t="s">
        <v>49</v>
      </c>
      <c r="L984" s="1" t="s">
        <v>716</v>
      </c>
      <c r="M984" s="1" t="s">
        <v>705</v>
      </c>
      <c r="N984" s="1" t="s">
        <v>51</v>
      </c>
      <c r="O984" s="1" t="s">
        <v>698</v>
      </c>
      <c r="P984" s="1">
        <v>28</v>
      </c>
      <c r="Q984" s="1" t="s">
        <v>704</v>
      </c>
      <c r="R984" s="1" t="s">
        <v>728</v>
      </c>
      <c r="S984" s="1" t="s">
        <v>433</v>
      </c>
      <c r="T984" s="1" t="s">
        <v>88</v>
      </c>
      <c r="U984" s="19">
        <v>0.29166666666666669</v>
      </c>
      <c r="V984" s="1" t="s">
        <v>718</v>
      </c>
      <c r="Y984" s="1" t="s">
        <v>654</v>
      </c>
      <c r="Z984" s="1" t="s">
        <v>719</v>
      </c>
      <c r="AB984" s="1" t="s">
        <v>720</v>
      </c>
      <c r="AC984" s="2">
        <v>800</v>
      </c>
      <c r="AD984" s="2">
        <v>798</v>
      </c>
      <c r="AE984" s="2">
        <v>16</v>
      </c>
      <c r="AF984" s="2">
        <f>Table1[[#This Row],[SE]]*SQRT(Table1[[#This Row],[N]])</f>
        <v>123.93546707863734</v>
      </c>
      <c r="AG984" s="2">
        <v>60</v>
      </c>
      <c r="AH984" s="2">
        <f>Table1[[#This Row],[SD]]/Table1[[#This Row],[mean]]</f>
        <v>0.15491933384829668</v>
      </c>
      <c r="AI984" s="2"/>
      <c r="AJ984" s="2"/>
      <c r="AK984" s="2">
        <v>526</v>
      </c>
      <c r="AL984" s="2">
        <v>1069</v>
      </c>
      <c r="AM984" s="1" t="s">
        <v>721</v>
      </c>
      <c r="AN984" s="5" t="s">
        <v>722</v>
      </c>
      <c r="AO984" s="5" t="s">
        <v>723</v>
      </c>
    </row>
    <row r="985" spans="2:41" ht="120" x14ac:dyDescent="0.25">
      <c r="B985" s="8" t="s">
        <v>711</v>
      </c>
      <c r="C985" s="1" t="s">
        <v>712</v>
      </c>
      <c r="D985" s="1" t="s">
        <v>713</v>
      </c>
      <c r="E985" s="1" t="s">
        <v>714</v>
      </c>
      <c r="F985" s="5" t="s">
        <v>715</v>
      </c>
      <c r="I985" s="1">
        <v>2008</v>
      </c>
      <c r="J985" s="1" t="s">
        <v>48</v>
      </c>
      <c r="K985" s="1" t="s">
        <v>49</v>
      </c>
      <c r="L985" s="1" t="s">
        <v>716</v>
      </c>
      <c r="M985" s="1" t="s">
        <v>729</v>
      </c>
      <c r="N985" s="1" t="s">
        <v>51</v>
      </c>
      <c r="O985" s="1" t="s">
        <v>698</v>
      </c>
      <c r="P985" s="1">
        <v>28</v>
      </c>
      <c r="Q985" s="1" t="s">
        <v>730</v>
      </c>
      <c r="R985" s="1" t="s">
        <v>728</v>
      </c>
      <c r="S985" s="1" t="s">
        <v>433</v>
      </c>
      <c r="T985" s="1" t="s">
        <v>88</v>
      </c>
      <c r="U985" s="19">
        <v>0.29166666666666669</v>
      </c>
      <c r="V985" s="1" t="s">
        <v>718</v>
      </c>
      <c r="Y985" s="1" t="s">
        <v>654</v>
      </c>
      <c r="Z985" s="1" t="s">
        <v>719</v>
      </c>
      <c r="AB985" s="1" t="s">
        <v>720</v>
      </c>
      <c r="AC985" s="2">
        <v>560</v>
      </c>
      <c r="AD985" s="2">
        <v>610</v>
      </c>
      <c r="AE985" s="2">
        <v>63</v>
      </c>
      <c r="AF985" s="2">
        <f>Table1[[#This Row],[SE]]*SQRT(Table1[[#This Row],[N]])</f>
        <v>235.72441536675831</v>
      </c>
      <c r="AG985" s="2">
        <v>14</v>
      </c>
      <c r="AH985" s="2">
        <f>Table1[[#This Row],[SD]]/Table1[[#This Row],[mean]]</f>
        <v>0.42093645601206842</v>
      </c>
      <c r="AI985" s="2"/>
      <c r="AJ985" s="2"/>
      <c r="AK985" s="2">
        <v>29</v>
      </c>
      <c r="AL985" s="2">
        <v>832</v>
      </c>
      <c r="AM985" s="1" t="s">
        <v>721</v>
      </c>
      <c r="AN985" s="5" t="s">
        <v>722</v>
      </c>
      <c r="AO985" s="5" t="s">
        <v>723</v>
      </c>
    </row>
    <row r="986" spans="2:41" ht="120" x14ac:dyDescent="0.25">
      <c r="B986" s="8" t="s">
        <v>711</v>
      </c>
      <c r="C986" s="1" t="s">
        <v>712</v>
      </c>
      <c r="D986" s="1" t="s">
        <v>713</v>
      </c>
      <c r="E986" s="1" t="s">
        <v>714</v>
      </c>
      <c r="F986" s="5" t="s">
        <v>715</v>
      </c>
      <c r="I986" s="1">
        <v>2008</v>
      </c>
      <c r="J986" s="1" t="s">
        <v>48</v>
      </c>
      <c r="K986" s="1" t="s">
        <v>49</v>
      </c>
      <c r="L986" s="1" t="s">
        <v>716</v>
      </c>
      <c r="M986" s="1" t="s">
        <v>87</v>
      </c>
      <c r="N986" s="1" t="s">
        <v>94</v>
      </c>
      <c r="O986" s="1" t="s">
        <v>698</v>
      </c>
      <c r="P986" s="1">
        <v>28</v>
      </c>
      <c r="Q986" s="1" t="s">
        <v>53</v>
      </c>
      <c r="R986" s="1" t="s">
        <v>728</v>
      </c>
      <c r="S986" s="1" t="s">
        <v>433</v>
      </c>
      <c r="T986" s="1" t="s">
        <v>88</v>
      </c>
      <c r="U986" s="19">
        <v>0.29166666666666669</v>
      </c>
      <c r="V986" s="1" t="s">
        <v>718</v>
      </c>
      <c r="Y986" s="1" t="s">
        <v>654</v>
      </c>
      <c r="Z986" s="1" t="s">
        <v>719</v>
      </c>
      <c r="AB986" s="1" t="s">
        <v>720</v>
      </c>
      <c r="AC986" s="2">
        <v>767</v>
      </c>
      <c r="AD986" s="2">
        <v>785</v>
      </c>
      <c r="AE986" s="2">
        <v>40</v>
      </c>
      <c r="AF986" s="2">
        <f>Table1[[#This Row],[SE]]*SQRT(Table1[[#This Row],[N]])</f>
        <v>183.30302779823359</v>
      </c>
      <c r="AG986" s="2">
        <v>21</v>
      </c>
      <c r="AH986" s="2">
        <f>Table1[[#This Row],[SD]]/Table1[[#This Row],[mean]]</f>
        <v>0.23898699843315982</v>
      </c>
      <c r="AI986" s="2"/>
      <c r="AJ986" s="2"/>
      <c r="AK986" s="2">
        <v>203</v>
      </c>
      <c r="AL986" s="2">
        <v>967</v>
      </c>
      <c r="AM986" s="1" t="s">
        <v>721</v>
      </c>
      <c r="AN986" s="5" t="s">
        <v>722</v>
      </c>
      <c r="AO986" s="5" t="s">
        <v>723</v>
      </c>
    </row>
    <row r="987" spans="2:41" ht="120" x14ac:dyDescent="0.25">
      <c r="B987" s="8" t="s">
        <v>711</v>
      </c>
      <c r="C987" s="1" t="s">
        <v>712</v>
      </c>
      <c r="D987" s="1" t="s">
        <v>713</v>
      </c>
      <c r="E987" s="1" t="s">
        <v>714</v>
      </c>
      <c r="F987" s="5" t="s">
        <v>715</v>
      </c>
      <c r="I987" s="1">
        <v>2008</v>
      </c>
      <c r="J987" s="1" t="s">
        <v>48</v>
      </c>
      <c r="K987" s="1" t="s">
        <v>49</v>
      </c>
      <c r="L987" s="1" t="s">
        <v>716</v>
      </c>
      <c r="M987" s="1" t="s">
        <v>705</v>
      </c>
      <c r="N987" s="1" t="s">
        <v>94</v>
      </c>
      <c r="O987" s="1" t="s">
        <v>698</v>
      </c>
      <c r="P987" s="1">
        <v>28</v>
      </c>
      <c r="Q987" s="1" t="s">
        <v>704</v>
      </c>
      <c r="R987" s="1" t="s">
        <v>728</v>
      </c>
      <c r="S987" s="1" t="s">
        <v>433</v>
      </c>
      <c r="T987" s="1" t="s">
        <v>88</v>
      </c>
      <c r="U987" s="19">
        <v>0.29166666666666669</v>
      </c>
      <c r="V987" s="1" t="s">
        <v>718</v>
      </c>
      <c r="Y987" s="1" t="s">
        <v>654</v>
      </c>
      <c r="Z987" s="1" t="s">
        <v>719</v>
      </c>
      <c r="AB987" s="1" t="s">
        <v>720</v>
      </c>
      <c r="AC987" s="2">
        <v>753</v>
      </c>
      <c r="AD987" s="2">
        <v>800</v>
      </c>
      <c r="AE987" s="2">
        <v>39</v>
      </c>
      <c r="AF987" s="2">
        <f>Table1[[#This Row],[SE]]*SQRT(Table1[[#This Row],[N]])</f>
        <v>202.64994448555865</v>
      </c>
      <c r="AG987" s="2">
        <v>27</v>
      </c>
      <c r="AH987" s="2">
        <f>Table1[[#This Row],[SD]]/Table1[[#This Row],[mean]]</f>
        <v>0.2691234322517379</v>
      </c>
      <c r="AI987" s="2"/>
      <c r="AJ987" s="2"/>
      <c r="AK987" s="2">
        <v>135</v>
      </c>
      <c r="AL987" s="2">
        <v>1025</v>
      </c>
      <c r="AM987" s="1" t="s">
        <v>721</v>
      </c>
      <c r="AN987" s="5" t="s">
        <v>722</v>
      </c>
      <c r="AO987" s="5" t="s">
        <v>723</v>
      </c>
    </row>
    <row r="988" spans="2:41" ht="120" x14ac:dyDescent="0.25">
      <c r="B988" s="8" t="s">
        <v>711</v>
      </c>
      <c r="C988" s="1" t="s">
        <v>712</v>
      </c>
      <c r="D988" s="1" t="s">
        <v>713</v>
      </c>
      <c r="E988" s="1" t="s">
        <v>714</v>
      </c>
      <c r="F988" s="5" t="s">
        <v>715</v>
      </c>
      <c r="I988" s="1">
        <v>2008</v>
      </c>
      <c r="J988" s="1" t="s">
        <v>48</v>
      </c>
      <c r="K988" s="1" t="s">
        <v>49</v>
      </c>
      <c r="L988" s="1" t="s">
        <v>716</v>
      </c>
      <c r="M988" s="1" t="s">
        <v>729</v>
      </c>
      <c r="N988" s="1" t="s">
        <v>94</v>
      </c>
      <c r="O988" s="1" t="s">
        <v>698</v>
      </c>
      <c r="P988" s="1">
        <v>28</v>
      </c>
      <c r="Q988" s="1" t="s">
        <v>730</v>
      </c>
      <c r="R988" s="1" t="s">
        <v>728</v>
      </c>
      <c r="S988" s="1" t="s">
        <v>433</v>
      </c>
      <c r="T988" s="1" t="s">
        <v>88</v>
      </c>
      <c r="U988" s="19">
        <v>0.29166666666666669</v>
      </c>
      <c r="V988" s="1" t="s">
        <v>718</v>
      </c>
      <c r="Y988" s="1" t="s">
        <v>654</v>
      </c>
      <c r="Z988" s="1" t="s">
        <v>719</v>
      </c>
      <c r="AB988" s="1" t="s">
        <v>720</v>
      </c>
      <c r="AC988" s="2">
        <v>123</v>
      </c>
      <c r="AD988" s="2">
        <v>112</v>
      </c>
      <c r="AE988" s="2">
        <v>20</v>
      </c>
      <c r="AF988" s="2">
        <f>Table1[[#This Row],[SE]]*SQRT(Table1[[#This Row],[N]])</f>
        <v>74.833147735478832</v>
      </c>
      <c r="AG988" s="2">
        <v>14</v>
      </c>
      <c r="AH988" s="2">
        <f>Table1[[#This Row],[SD]]/Table1[[#This Row],[mean]]</f>
        <v>0.60839957508519371</v>
      </c>
      <c r="AI988" s="2"/>
      <c r="AJ988" s="2"/>
      <c r="AK988" s="2">
        <v>35</v>
      </c>
      <c r="AL988" s="2">
        <v>290</v>
      </c>
      <c r="AM988" s="1" t="s">
        <v>721</v>
      </c>
      <c r="AN988" s="5" t="s">
        <v>722</v>
      </c>
      <c r="AO988" s="5" t="s">
        <v>723</v>
      </c>
    </row>
    <row r="989" spans="2:41" ht="90" x14ac:dyDescent="0.3">
      <c r="B989" s="8" t="s">
        <v>731</v>
      </c>
      <c r="C989" s="1" t="s">
        <v>732</v>
      </c>
      <c r="D989" s="1" t="s">
        <v>733</v>
      </c>
      <c r="E989" s="1" t="s">
        <v>734</v>
      </c>
      <c r="F989" s="5" t="s">
        <v>735</v>
      </c>
      <c r="G989" s="1" t="s">
        <v>736</v>
      </c>
      <c r="H989" s="1" t="s">
        <v>737</v>
      </c>
      <c r="I989" s="1">
        <v>2003</v>
      </c>
      <c r="J989" s="1" t="s">
        <v>48</v>
      </c>
      <c r="K989" s="1" t="s">
        <v>49</v>
      </c>
      <c r="L989" s="20" t="s">
        <v>738</v>
      </c>
      <c r="M989" s="1" t="s">
        <v>87</v>
      </c>
      <c r="N989" s="1" t="s">
        <v>51</v>
      </c>
      <c r="O989" s="1" t="s">
        <v>739</v>
      </c>
      <c r="P989" s="1">
        <v>28</v>
      </c>
      <c r="Q989" s="1" t="s">
        <v>53</v>
      </c>
      <c r="S989" s="1" t="s">
        <v>740</v>
      </c>
      <c r="T989" s="1" t="s">
        <v>536</v>
      </c>
      <c r="V989" s="1" t="s">
        <v>718</v>
      </c>
      <c r="X989" s="1">
        <v>2</v>
      </c>
      <c r="Z989" s="1" t="s">
        <v>719</v>
      </c>
      <c r="AA989" s="1" t="s">
        <v>654</v>
      </c>
      <c r="AC989" s="2">
        <v>771</v>
      </c>
      <c r="AD989" s="2">
        <v>770</v>
      </c>
      <c r="AE989" s="2">
        <v>26</v>
      </c>
      <c r="AF989" s="2">
        <f>Table1[[#This Row],[SE]]*SQRT(Table1[[#This Row],[N]])</f>
        <v>137.57906817535871</v>
      </c>
      <c r="AG989" s="2">
        <v>28</v>
      </c>
      <c r="AH989" s="2">
        <f>Table1[[#This Row],[SD]]/Table1[[#This Row],[mean]]</f>
        <v>0.17844237117426551</v>
      </c>
      <c r="AI989" s="2"/>
      <c r="AJ989" s="2"/>
      <c r="AK989" s="2"/>
      <c r="AL989" s="2"/>
      <c r="AM989" s="1" t="s">
        <v>741</v>
      </c>
      <c r="AN989" s="5" t="s">
        <v>742</v>
      </c>
      <c r="AO989" s="5" t="s">
        <v>743</v>
      </c>
    </row>
    <row r="990" spans="2:41" ht="90" x14ac:dyDescent="0.3">
      <c r="B990" s="8" t="s">
        <v>731</v>
      </c>
      <c r="C990" s="1" t="s">
        <v>732</v>
      </c>
      <c r="D990" s="1" t="s">
        <v>733</v>
      </c>
      <c r="E990" s="1" t="s">
        <v>734</v>
      </c>
      <c r="F990" s="5" t="s">
        <v>735</v>
      </c>
      <c r="G990" s="1" t="s">
        <v>736</v>
      </c>
      <c r="H990" s="1" t="s">
        <v>737</v>
      </c>
      <c r="I990" s="1">
        <v>2003</v>
      </c>
      <c r="J990" s="1" t="s">
        <v>48</v>
      </c>
      <c r="K990" s="1" t="s">
        <v>49</v>
      </c>
      <c r="L990" s="20" t="s">
        <v>738</v>
      </c>
      <c r="M990" s="1" t="s">
        <v>744</v>
      </c>
      <c r="N990" s="1" t="s">
        <v>51</v>
      </c>
      <c r="O990" s="1" t="s">
        <v>739</v>
      </c>
      <c r="P990" s="1">
        <v>28</v>
      </c>
      <c r="Q990" s="1" t="s">
        <v>738</v>
      </c>
      <c r="S990" s="1" t="s">
        <v>740</v>
      </c>
      <c r="T990" s="1" t="s">
        <v>536</v>
      </c>
      <c r="V990" s="1" t="s">
        <v>718</v>
      </c>
      <c r="X990" s="1">
        <v>2</v>
      </c>
      <c r="Z990" s="1" t="s">
        <v>719</v>
      </c>
      <c r="AA990" s="1" t="s">
        <v>654</v>
      </c>
      <c r="AC990" s="2">
        <v>839</v>
      </c>
      <c r="AD990" s="2">
        <v>872</v>
      </c>
      <c r="AE990" s="2">
        <v>25</v>
      </c>
      <c r="AF990" s="2">
        <f>Table1[[#This Row],[SE]]*SQRT(Table1[[#This Row],[N]])</f>
        <v>143.61406616345073</v>
      </c>
      <c r="AG990" s="2">
        <v>33</v>
      </c>
      <c r="AH990" s="2">
        <f>Table1[[#This Row],[SD]]/Table1[[#This Row],[mean]]</f>
        <v>0.17117290365131196</v>
      </c>
      <c r="AI990" s="2"/>
      <c r="AJ990" s="2"/>
      <c r="AK990" s="2"/>
      <c r="AL990" s="2"/>
      <c r="AM990" s="1" t="s">
        <v>741</v>
      </c>
      <c r="AN990" s="5" t="s">
        <v>742</v>
      </c>
      <c r="AO990" s="5" t="s">
        <v>743</v>
      </c>
    </row>
    <row r="991" spans="2:41" ht="90" x14ac:dyDescent="0.3">
      <c r="B991" s="8" t="s">
        <v>731</v>
      </c>
      <c r="C991" s="1" t="s">
        <v>732</v>
      </c>
      <c r="D991" s="1" t="s">
        <v>733</v>
      </c>
      <c r="E991" s="1" t="s">
        <v>734</v>
      </c>
      <c r="F991" s="5" t="s">
        <v>735</v>
      </c>
      <c r="G991" s="1" t="s">
        <v>745</v>
      </c>
      <c r="H991" s="1" t="s">
        <v>737</v>
      </c>
      <c r="I991" s="1">
        <v>2003</v>
      </c>
      <c r="J991" s="1" t="s">
        <v>48</v>
      </c>
      <c r="K991" s="1" t="s">
        <v>49</v>
      </c>
      <c r="L991" s="20" t="s">
        <v>746</v>
      </c>
      <c r="M991" s="1" t="s">
        <v>87</v>
      </c>
      <c r="N991" s="1" t="s">
        <v>51</v>
      </c>
      <c r="O991" s="1" t="s">
        <v>739</v>
      </c>
      <c r="P991" s="1">
        <v>28</v>
      </c>
      <c r="Q991" s="1" t="s">
        <v>53</v>
      </c>
      <c r="S991" s="1" t="s">
        <v>740</v>
      </c>
      <c r="T991" s="1" t="s">
        <v>536</v>
      </c>
      <c r="V991" s="1" t="s">
        <v>718</v>
      </c>
      <c r="X991" s="1">
        <v>2</v>
      </c>
      <c r="Z991" s="1" t="s">
        <v>719</v>
      </c>
      <c r="AA991" s="1" t="s">
        <v>654</v>
      </c>
      <c r="AC991" s="2">
        <v>821</v>
      </c>
      <c r="AD991" s="2">
        <v>850</v>
      </c>
      <c r="AE991" s="2">
        <v>49</v>
      </c>
      <c r="AF991" s="2">
        <f>Table1[[#This Row],[SE]]*SQRT(Table1[[#This Row],[N]])</f>
        <v>202.03217565526538</v>
      </c>
      <c r="AG991" s="2">
        <v>17</v>
      </c>
      <c r="AH991" s="2">
        <f>Table1[[#This Row],[SD]]/Table1[[#This Row],[mean]]</f>
        <v>0.24608060372139509</v>
      </c>
      <c r="AI991" s="2"/>
      <c r="AJ991" s="2"/>
      <c r="AK991" s="2"/>
      <c r="AL991" s="2"/>
      <c r="AM991" s="1" t="s">
        <v>747</v>
      </c>
      <c r="AN991" s="5" t="s">
        <v>742</v>
      </c>
      <c r="AO991" s="5" t="s">
        <v>743</v>
      </c>
    </row>
    <row r="992" spans="2:41" ht="90" x14ac:dyDescent="0.3">
      <c r="B992" s="8" t="s">
        <v>731</v>
      </c>
      <c r="C992" s="1" t="s">
        <v>732</v>
      </c>
      <c r="D992" s="1" t="s">
        <v>733</v>
      </c>
      <c r="E992" s="1" t="s">
        <v>734</v>
      </c>
      <c r="F992" s="5" t="s">
        <v>735</v>
      </c>
      <c r="G992" s="1" t="s">
        <v>745</v>
      </c>
      <c r="H992" s="1" t="s">
        <v>737</v>
      </c>
      <c r="I992" s="1">
        <v>2003</v>
      </c>
      <c r="J992" s="1" t="s">
        <v>48</v>
      </c>
      <c r="K992" s="1" t="s">
        <v>49</v>
      </c>
      <c r="L992" s="20" t="s">
        <v>746</v>
      </c>
      <c r="M992" s="1" t="s">
        <v>748</v>
      </c>
      <c r="N992" s="1" t="s">
        <v>51</v>
      </c>
      <c r="O992" s="1" t="s">
        <v>739</v>
      </c>
      <c r="P992" s="1">
        <v>28</v>
      </c>
      <c r="Q992" s="1" t="s">
        <v>749</v>
      </c>
      <c r="S992" s="1" t="s">
        <v>740</v>
      </c>
      <c r="T992" s="1" t="s">
        <v>536</v>
      </c>
      <c r="V992" s="1" t="s">
        <v>718</v>
      </c>
      <c r="X992" s="1">
        <v>2</v>
      </c>
      <c r="Z992" s="1" t="s">
        <v>719</v>
      </c>
      <c r="AA992" s="1" t="s">
        <v>654</v>
      </c>
      <c r="AC992" s="2">
        <v>956</v>
      </c>
      <c r="AD992" s="2">
        <v>1023</v>
      </c>
      <c r="AE992" s="2">
        <v>80</v>
      </c>
      <c r="AF992" s="2">
        <f>Table1[[#This Row],[SE]]*SQRT(Table1[[#This Row],[N]])</f>
        <v>348.7119154832539</v>
      </c>
      <c r="AG992" s="2">
        <v>19</v>
      </c>
      <c r="AH992" s="2">
        <f>Table1[[#This Row],[SD]]/Table1[[#This Row],[mean]]</f>
        <v>0.36476141786951244</v>
      </c>
      <c r="AI992" s="2"/>
      <c r="AJ992" s="2"/>
      <c r="AK992" s="2"/>
      <c r="AL992" s="2"/>
      <c r="AM992" s="1" t="s">
        <v>747</v>
      </c>
      <c r="AN992" s="5" t="s">
        <v>742</v>
      </c>
      <c r="AO992" s="5" t="s">
        <v>743</v>
      </c>
    </row>
    <row r="993" spans="2:41" ht="90" x14ac:dyDescent="0.25">
      <c r="B993" s="8" t="s">
        <v>731</v>
      </c>
      <c r="C993" s="1" t="s">
        <v>732</v>
      </c>
      <c r="D993" s="1" t="s">
        <v>733</v>
      </c>
      <c r="E993" s="1" t="s">
        <v>734</v>
      </c>
      <c r="F993" s="5" t="s">
        <v>735</v>
      </c>
      <c r="G993" s="1" t="s">
        <v>736</v>
      </c>
      <c r="H993" s="1" t="s">
        <v>737</v>
      </c>
      <c r="I993" s="1">
        <v>2003</v>
      </c>
      <c r="J993" s="1" t="s">
        <v>48</v>
      </c>
      <c r="K993" s="1" t="s">
        <v>49</v>
      </c>
      <c r="L993" s="21" t="s">
        <v>738</v>
      </c>
      <c r="M993" s="1" t="s">
        <v>87</v>
      </c>
      <c r="N993" s="1" t="s">
        <v>94</v>
      </c>
      <c r="O993" s="1" t="s">
        <v>739</v>
      </c>
      <c r="P993" s="1">
        <v>28</v>
      </c>
      <c r="Q993" s="1" t="s">
        <v>53</v>
      </c>
      <c r="S993" s="1" t="s">
        <v>740</v>
      </c>
      <c r="T993" s="1" t="s">
        <v>536</v>
      </c>
      <c r="V993" s="1" t="s">
        <v>718</v>
      </c>
      <c r="X993" s="1">
        <v>2</v>
      </c>
      <c r="Z993" s="1" t="s">
        <v>719</v>
      </c>
      <c r="AA993" s="1" t="s">
        <v>654</v>
      </c>
      <c r="AC993" s="2">
        <v>758</v>
      </c>
      <c r="AD993" s="2">
        <v>797</v>
      </c>
      <c r="AE993" s="2">
        <v>40</v>
      </c>
      <c r="AF993" s="2">
        <f>Table1[[#This Row],[SE]]*SQRT(Table1[[#This Row],[N]])</f>
        <v>195.95917942265424</v>
      </c>
      <c r="AG993" s="2">
        <v>24</v>
      </c>
      <c r="AH993" s="2">
        <f>Table1[[#This Row],[SD]]/Table1[[#This Row],[mean]]</f>
        <v>0.25852134488476813</v>
      </c>
      <c r="AI993" s="2"/>
      <c r="AJ993" s="2"/>
      <c r="AK993" s="2"/>
      <c r="AL993" s="2"/>
      <c r="AM993" s="1" t="s">
        <v>741</v>
      </c>
      <c r="AN993" s="5" t="s">
        <v>742</v>
      </c>
      <c r="AO993" s="5" t="s">
        <v>743</v>
      </c>
    </row>
    <row r="994" spans="2:41" ht="90" x14ac:dyDescent="0.25">
      <c r="B994" s="8" t="s">
        <v>731</v>
      </c>
      <c r="C994" s="1" t="s">
        <v>732</v>
      </c>
      <c r="D994" s="1" t="s">
        <v>733</v>
      </c>
      <c r="E994" s="1" t="s">
        <v>734</v>
      </c>
      <c r="F994" s="5" t="s">
        <v>735</v>
      </c>
      <c r="G994" s="1" t="s">
        <v>736</v>
      </c>
      <c r="H994" s="1" t="s">
        <v>737</v>
      </c>
      <c r="I994" s="1">
        <v>2003</v>
      </c>
      <c r="J994" s="1" t="s">
        <v>48</v>
      </c>
      <c r="K994" s="1" t="s">
        <v>49</v>
      </c>
      <c r="L994" s="21" t="s">
        <v>738</v>
      </c>
      <c r="M994" s="1" t="s">
        <v>744</v>
      </c>
      <c r="N994" s="1" t="s">
        <v>94</v>
      </c>
      <c r="O994" s="1" t="s">
        <v>739</v>
      </c>
      <c r="P994" s="1">
        <v>28</v>
      </c>
      <c r="Q994" s="1" t="s">
        <v>738</v>
      </c>
      <c r="S994" s="1" t="s">
        <v>740</v>
      </c>
      <c r="T994" s="1" t="s">
        <v>536</v>
      </c>
      <c r="V994" s="1" t="s">
        <v>718</v>
      </c>
      <c r="X994" s="1">
        <v>2</v>
      </c>
      <c r="Z994" s="1" t="s">
        <v>719</v>
      </c>
      <c r="AA994" s="1" t="s">
        <v>654</v>
      </c>
      <c r="AC994" s="2">
        <v>790</v>
      </c>
      <c r="AD994" s="2">
        <v>823</v>
      </c>
      <c r="AE994" s="2">
        <v>41</v>
      </c>
      <c r="AF994" s="2">
        <f>Table1[[#This Row],[SE]]*SQRT(Table1[[#This Row],[N]])</f>
        <v>192.30704615276062</v>
      </c>
      <c r="AG994" s="2">
        <v>22</v>
      </c>
      <c r="AH994" s="2">
        <f>Table1[[#This Row],[SD]]/Table1[[#This Row],[mean]]</f>
        <v>0.24342664069969699</v>
      </c>
      <c r="AI994" s="2"/>
      <c r="AJ994" s="2"/>
      <c r="AK994" s="2"/>
      <c r="AL994" s="2"/>
      <c r="AM994" s="1" t="s">
        <v>741</v>
      </c>
      <c r="AN994" s="5" t="s">
        <v>742</v>
      </c>
      <c r="AO994" s="5" t="s">
        <v>743</v>
      </c>
    </row>
    <row r="995" spans="2:41" ht="90" x14ac:dyDescent="0.25">
      <c r="B995" s="8" t="s">
        <v>731</v>
      </c>
      <c r="C995" s="1" t="s">
        <v>732</v>
      </c>
      <c r="D995" s="1" t="s">
        <v>733</v>
      </c>
      <c r="E995" s="1" t="s">
        <v>734</v>
      </c>
      <c r="F995" s="5" t="s">
        <v>735</v>
      </c>
      <c r="G995" s="1" t="s">
        <v>745</v>
      </c>
      <c r="H995" s="1" t="s">
        <v>737</v>
      </c>
      <c r="I995" s="1">
        <v>2003</v>
      </c>
      <c r="J995" s="1" t="s">
        <v>48</v>
      </c>
      <c r="K995" s="1" t="s">
        <v>49</v>
      </c>
      <c r="L995" s="21" t="s">
        <v>746</v>
      </c>
      <c r="M995" s="1" t="s">
        <v>87</v>
      </c>
      <c r="N995" s="1" t="s">
        <v>94</v>
      </c>
      <c r="O995" s="1" t="s">
        <v>739</v>
      </c>
      <c r="P995" s="1">
        <v>28</v>
      </c>
      <c r="Q995" s="1" t="s">
        <v>53</v>
      </c>
      <c r="S995" s="1" t="s">
        <v>740</v>
      </c>
      <c r="T995" s="1" t="s">
        <v>536</v>
      </c>
      <c r="V995" s="1" t="s">
        <v>718</v>
      </c>
      <c r="X995" s="1">
        <v>2</v>
      </c>
      <c r="Z995" s="1" t="s">
        <v>719</v>
      </c>
      <c r="AA995" s="1" t="s">
        <v>654</v>
      </c>
      <c r="AC995" s="2">
        <v>756</v>
      </c>
      <c r="AD995" s="2">
        <v>866</v>
      </c>
      <c r="AE995" s="2">
        <v>68</v>
      </c>
      <c r="AF995" s="2">
        <f>Table1[[#This Row],[SE]]*SQRT(Table1[[#This Row],[N]])</f>
        <v>318.9482716679932</v>
      </c>
      <c r="AG995" s="2">
        <v>22</v>
      </c>
      <c r="AH995" s="2">
        <f>Table1[[#This Row],[SD]]/Table1[[#This Row],[mean]]</f>
        <v>0.42188924823808621</v>
      </c>
      <c r="AI995" s="2"/>
      <c r="AJ995" s="2"/>
      <c r="AK995" s="2"/>
      <c r="AL995" s="2"/>
      <c r="AM995" s="1" t="s">
        <v>747</v>
      </c>
      <c r="AN995" s="5" t="s">
        <v>742</v>
      </c>
      <c r="AO995" s="5" t="s">
        <v>743</v>
      </c>
    </row>
    <row r="996" spans="2:41" ht="90" x14ac:dyDescent="0.25">
      <c r="B996" s="8" t="s">
        <v>731</v>
      </c>
      <c r="C996" s="1" t="s">
        <v>732</v>
      </c>
      <c r="D996" s="1" t="s">
        <v>733</v>
      </c>
      <c r="E996" s="1" t="s">
        <v>734</v>
      </c>
      <c r="F996" s="5" t="s">
        <v>735</v>
      </c>
      <c r="G996" s="1" t="s">
        <v>745</v>
      </c>
      <c r="H996" s="1" t="s">
        <v>737</v>
      </c>
      <c r="I996" s="1">
        <v>2003</v>
      </c>
      <c r="J996" s="1" t="s">
        <v>48</v>
      </c>
      <c r="K996" s="1" t="s">
        <v>49</v>
      </c>
      <c r="L996" s="21" t="s">
        <v>746</v>
      </c>
      <c r="M996" s="1" t="s">
        <v>748</v>
      </c>
      <c r="N996" s="1" t="s">
        <v>94</v>
      </c>
      <c r="O996" s="1" t="s">
        <v>739</v>
      </c>
      <c r="P996" s="1">
        <v>28</v>
      </c>
      <c r="Q996" s="1" t="s">
        <v>749</v>
      </c>
      <c r="S996" s="1" t="s">
        <v>740</v>
      </c>
      <c r="T996" s="1" t="s">
        <v>536</v>
      </c>
      <c r="V996" s="1" t="s">
        <v>718</v>
      </c>
      <c r="X996" s="1">
        <v>2</v>
      </c>
      <c r="Z996" s="1" t="s">
        <v>719</v>
      </c>
      <c r="AA996" s="1" t="s">
        <v>654</v>
      </c>
      <c r="AC996" s="2">
        <v>951</v>
      </c>
      <c r="AD996" s="2">
        <v>941</v>
      </c>
      <c r="AE996" s="2">
        <v>50</v>
      </c>
      <c r="AF996" s="2">
        <f>Table1[[#This Row],[SE]]*SQRT(Table1[[#This Row],[N]])</f>
        <v>187.08286933869707</v>
      </c>
      <c r="AG996" s="2">
        <v>14</v>
      </c>
      <c r="AH996" s="2">
        <f>Table1[[#This Row],[SD]]/Table1[[#This Row],[mean]]</f>
        <v>0.1967222600827519</v>
      </c>
      <c r="AI996" s="2"/>
      <c r="AJ996" s="2"/>
      <c r="AK996" s="2"/>
      <c r="AL996" s="2"/>
      <c r="AM996" s="1" t="s">
        <v>747</v>
      </c>
      <c r="AN996" s="5" t="s">
        <v>742</v>
      </c>
      <c r="AO996" s="5" t="s">
        <v>743</v>
      </c>
    </row>
    <row r="997" spans="2:41" ht="45" x14ac:dyDescent="0.25">
      <c r="B997" s="8" t="s">
        <v>750</v>
      </c>
      <c r="C997" s="1" t="s">
        <v>712</v>
      </c>
      <c r="D997" s="1" t="s">
        <v>713</v>
      </c>
      <c r="E997" s="1" t="s">
        <v>714</v>
      </c>
      <c r="F997" s="5" t="s">
        <v>751</v>
      </c>
      <c r="I997" s="1">
        <v>2011</v>
      </c>
      <c r="J997" s="1" t="s">
        <v>48</v>
      </c>
      <c r="K997" s="1" t="s">
        <v>49</v>
      </c>
      <c r="L997" s="1" t="s">
        <v>716</v>
      </c>
      <c r="M997" s="1" t="s">
        <v>87</v>
      </c>
      <c r="N997" s="1" t="s">
        <v>51</v>
      </c>
      <c r="O997" s="1" t="s">
        <v>698</v>
      </c>
      <c r="P997" s="1">
        <v>28</v>
      </c>
      <c r="Q997" s="1" t="s">
        <v>53</v>
      </c>
      <c r="R997" s="1" t="s">
        <v>717</v>
      </c>
      <c r="S997" s="1" t="s">
        <v>433</v>
      </c>
      <c r="T997" s="1" t="s">
        <v>88</v>
      </c>
      <c r="U997" s="1" t="s">
        <v>752</v>
      </c>
      <c r="V997" s="1" t="s">
        <v>718</v>
      </c>
      <c r="X997" s="22" t="s">
        <v>753</v>
      </c>
      <c r="Y997" s="1" t="s">
        <v>110</v>
      </c>
      <c r="Z997" s="1" t="s">
        <v>719</v>
      </c>
      <c r="AA997" s="1" t="s">
        <v>719</v>
      </c>
      <c r="AC997" s="2">
        <v>782</v>
      </c>
      <c r="AD997" s="2">
        <v>789</v>
      </c>
      <c r="AE997" s="2">
        <v>27</v>
      </c>
      <c r="AF997" s="2">
        <f>Table1[[#This Row],[SE]]*SQRT(Table1[[#This Row],[N]])</f>
        <v>108</v>
      </c>
      <c r="AG997" s="2">
        <v>16</v>
      </c>
      <c r="AH997" s="2">
        <f>Table1[[#This Row],[SD]]/Table1[[#This Row],[mean]]</f>
        <v>0.13810741687979539</v>
      </c>
      <c r="AI997" s="2"/>
      <c r="AJ997" s="2"/>
      <c r="AK997" s="2">
        <v>572</v>
      </c>
      <c r="AL997" s="2">
        <v>1019</v>
      </c>
      <c r="AM997" s="1" t="s">
        <v>721</v>
      </c>
      <c r="AN997" s="5" t="s">
        <v>754</v>
      </c>
      <c r="AO997" s="5" t="s">
        <v>755</v>
      </c>
    </row>
    <row r="998" spans="2:41" ht="45" x14ac:dyDescent="0.25">
      <c r="B998" s="8" t="s">
        <v>750</v>
      </c>
      <c r="C998" s="1" t="s">
        <v>712</v>
      </c>
      <c r="D998" s="1" t="s">
        <v>713</v>
      </c>
      <c r="E998" s="1" t="s">
        <v>714</v>
      </c>
      <c r="F998" s="5" t="s">
        <v>751</v>
      </c>
      <c r="I998" s="1">
        <v>2011</v>
      </c>
      <c r="J998" s="1" t="s">
        <v>48</v>
      </c>
      <c r="K998" s="1" t="s">
        <v>49</v>
      </c>
      <c r="L998" s="1" t="s">
        <v>716</v>
      </c>
      <c r="M998" s="1" t="s">
        <v>726</v>
      </c>
      <c r="N998" s="1" t="s">
        <v>51</v>
      </c>
      <c r="O998" s="1" t="s">
        <v>698</v>
      </c>
      <c r="P998" s="1">
        <v>28</v>
      </c>
      <c r="Q998" s="1" t="s">
        <v>727</v>
      </c>
      <c r="R998" s="1" t="s">
        <v>717</v>
      </c>
      <c r="S998" s="1" t="s">
        <v>433</v>
      </c>
      <c r="T998" s="1" t="s">
        <v>88</v>
      </c>
      <c r="U998" s="1" t="s">
        <v>752</v>
      </c>
      <c r="V998" s="1" t="s">
        <v>718</v>
      </c>
      <c r="X998" s="22" t="s">
        <v>753</v>
      </c>
      <c r="Y998" s="1" t="s">
        <v>110</v>
      </c>
      <c r="Z998" s="1" t="s">
        <v>719</v>
      </c>
      <c r="AA998" s="1" t="s">
        <v>719</v>
      </c>
      <c r="AC998" s="2">
        <v>837</v>
      </c>
      <c r="AD998" s="2">
        <v>869</v>
      </c>
      <c r="AE998" s="2">
        <v>64</v>
      </c>
      <c r="AF998" s="2">
        <f>Table1[[#This Row],[SE]]*SQRT(Table1[[#This Row],[N]])</f>
        <v>247.87093415727469</v>
      </c>
      <c r="AG998" s="2">
        <v>15</v>
      </c>
      <c r="AH998" s="2">
        <f>Table1[[#This Row],[SD]]/Table1[[#This Row],[mean]]</f>
        <v>0.29614209576735329</v>
      </c>
      <c r="AI998" s="2"/>
      <c r="AJ998" s="2"/>
      <c r="AK998" s="2">
        <v>257</v>
      </c>
      <c r="AL998" s="2">
        <v>1228</v>
      </c>
      <c r="AM998" s="1" t="s">
        <v>721</v>
      </c>
      <c r="AN998" s="5" t="s">
        <v>754</v>
      </c>
      <c r="AO998" s="5" t="s">
        <v>755</v>
      </c>
    </row>
    <row r="999" spans="2:41" ht="45" x14ac:dyDescent="0.25">
      <c r="B999" s="8" t="s">
        <v>750</v>
      </c>
      <c r="C999" s="1" t="s">
        <v>712</v>
      </c>
      <c r="D999" s="1" t="s">
        <v>713</v>
      </c>
      <c r="E999" s="1" t="s">
        <v>714</v>
      </c>
      <c r="F999" s="5" t="s">
        <v>751</v>
      </c>
      <c r="I999" s="1">
        <v>2011</v>
      </c>
      <c r="J999" s="1" t="s">
        <v>48</v>
      </c>
      <c r="K999" s="1" t="s">
        <v>49</v>
      </c>
      <c r="L999" s="1" t="s">
        <v>716</v>
      </c>
      <c r="M999" s="1" t="s">
        <v>87</v>
      </c>
      <c r="N999" s="1" t="s">
        <v>51</v>
      </c>
      <c r="O999" s="1" t="s">
        <v>698</v>
      </c>
      <c r="P999" s="1">
        <v>28</v>
      </c>
      <c r="Q999" s="1" t="s">
        <v>53</v>
      </c>
      <c r="R999" s="1" t="s">
        <v>717</v>
      </c>
      <c r="S999" s="1" t="s">
        <v>433</v>
      </c>
      <c r="T999" s="1" t="s">
        <v>88</v>
      </c>
      <c r="U999" s="1" t="s">
        <v>752</v>
      </c>
      <c r="V999" s="1" t="s">
        <v>718</v>
      </c>
      <c r="X999" s="22" t="s">
        <v>753</v>
      </c>
      <c r="Y999" s="1" t="s">
        <v>110</v>
      </c>
      <c r="Z999" s="1" t="s">
        <v>719</v>
      </c>
      <c r="AA999" s="1" t="s">
        <v>719</v>
      </c>
      <c r="AC999" s="2">
        <v>748</v>
      </c>
      <c r="AD999" s="2">
        <v>738</v>
      </c>
      <c r="AE999" s="2">
        <v>32</v>
      </c>
      <c r="AF999" s="2">
        <f>Table1[[#This Row],[SE]]*SQRT(Table1[[#This Row],[N]])</f>
        <v>146.64242223858687</v>
      </c>
      <c r="AG999" s="2">
        <v>21</v>
      </c>
      <c r="AH999" s="2">
        <f>Table1[[#This Row],[SD]]/Table1[[#This Row],[mean]]</f>
        <v>0.19604601903554394</v>
      </c>
      <c r="AI999" s="2"/>
      <c r="AJ999" s="2"/>
      <c r="AK999" s="2">
        <v>343</v>
      </c>
      <c r="AL999" s="2">
        <v>1049</v>
      </c>
      <c r="AM999" s="1" t="s">
        <v>721</v>
      </c>
      <c r="AN999" s="5" t="s">
        <v>754</v>
      </c>
      <c r="AO999" s="5" t="s">
        <v>755</v>
      </c>
    </row>
    <row r="1000" spans="2:41" ht="45" x14ac:dyDescent="0.25">
      <c r="B1000" s="8" t="s">
        <v>750</v>
      </c>
      <c r="C1000" s="1" t="s">
        <v>712</v>
      </c>
      <c r="D1000" s="1" t="s">
        <v>713</v>
      </c>
      <c r="E1000" s="1" t="s">
        <v>714</v>
      </c>
      <c r="F1000" s="5" t="s">
        <v>751</v>
      </c>
      <c r="I1000" s="1">
        <v>2011</v>
      </c>
      <c r="J1000" s="1" t="s">
        <v>48</v>
      </c>
      <c r="K1000" s="1" t="s">
        <v>49</v>
      </c>
      <c r="L1000" s="1" t="s">
        <v>716</v>
      </c>
      <c r="M1000" s="1" t="s">
        <v>726</v>
      </c>
      <c r="N1000" s="1" t="s">
        <v>51</v>
      </c>
      <c r="O1000" s="1" t="s">
        <v>698</v>
      </c>
      <c r="P1000" s="1">
        <v>28</v>
      </c>
      <c r="Q1000" s="1" t="s">
        <v>727</v>
      </c>
      <c r="R1000" s="1" t="s">
        <v>717</v>
      </c>
      <c r="S1000" s="1" t="s">
        <v>433</v>
      </c>
      <c r="T1000" s="1" t="s">
        <v>88</v>
      </c>
      <c r="U1000" s="1" t="s">
        <v>752</v>
      </c>
      <c r="V1000" s="1" t="s">
        <v>718</v>
      </c>
      <c r="X1000" s="22" t="s">
        <v>753</v>
      </c>
      <c r="Y1000" s="1" t="s">
        <v>110</v>
      </c>
      <c r="Z1000" s="1" t="s">
        <v>719</v>
      </c>
      <c r="AA1000" s="1" t="s">
        <v>719</v>
      </c>
      <c r="AC1000" s="2">
        <v>950</v>
      </c>
      <c r="AD1000" s="2">
        <v>971</v>
      </c>
      <c r="AE1000" s="2">
        <v>38</v>
      </c>
      <c r="AF1000" s="2">
        <f>Table1[[#This Row],[SE]]*SQRT(Table1[[#This Row],[N]])</f>
        <v>142.18298069740976</v>
      </c>
      <c r="AG1000" s="2">
        <v>14</v>
      </c>
      <c r="AH1000" s="2">
        <f>Table1[[#This Row],[SD]]/Table1[[#This Row],[mean]]</f>
        <v>0.14966629547095764</v>
      </c>
      <c r="AI1000" s="2"/>
      <c r="AJ1000" s="2"/>
      <c r="AK1000" s="2">
        <v>693</v>
      </c>
      <c r="AL1000" s="2">
        <v>1207</v>
      </c>
      <c r="AM1000" s="1" t="s">
        <v>721</v>
      </c>
      <c r="AN1000" s="5" t="s">
        <v>754</v>
      </c>
      <c r="AO1000" s="5" t="s">
        <v>755</v>
      </c>
    </row>
    <row r="1001" spans="2:41" ht="45" x14ac:dyDescent="0.25">
      <c r="B1001" s="8" t="s">
        <v>750</v>
      </c>
      <c r="C1001" s="1" t="s">
        <v>712</v>
      </c>
      <c r="D1001" s="1" t="s">
        <v>713</v>
      </c>
      <c r="E1001" s="1" t="s">
        <v>714</v>
      </c>
      <c r="F1001" s="5" t="s">
        <v>751</v>
      </c>
      <c r="I1001" s="1">
        <v>2011</v>
      </c>
      <c r="J1001" s="1" t="s">
        <v>48</v>
      </c>
      <c r="K1001" s="1" t="s">
        <v>49</v>
      </c>
      <c r="L1001" s="1" t="s">
        <v>716</v>
      </c>
      <c r="M1001" s="1" t="s">
        <v>87</v>
      </c>
      <c r="N1001" s="1" t="s">
        <v>94</v>
      </c>
      <c r="O1001" s="1" t="s">
        <v>698</v>
      </c>
      <c r="P1001" s="1">
        <v>28</v>
      </c>
      <c r="Q1001" s="1" t="s">
        <v>53</v>
      </c>
      <c r="R1001" s="1" t="s">
        <v>717</v>
      </c>
      <c r="S1001" s="1" t="s">
        <v>433</v>
      </c>
      <c r="T1001" s="1" t="s">
        <v>88</v>
      </c>
      <c r="U1001" s="1" t="s">
        <v>752</v>
      </c>
      <c r="V1001" s="1" t="s">
        <v>718</v>
      </c>
      <c r="X1001" s="22" t="s">
        <v>753</v>
      </c>
      <c r="Y1001" s="1" t="s">
        <v>110</v>
      </c>
      <c r="Z1001" s="1" t="s">
        <v>719</v>
      </c>
      <c r="AA1001" s="1" t="s">
        <v>719</v>
      </c>
      <c r="AC1001" s="2">
        <v>786</v>
      </c>
      <c r="AD1001" s="2">
        <v>775</v>
      </c>
      <c r="AE1001" s="2">
        <v>21</v>
      </c>
      <c r="AF1001" s="2">
        <f>Table1[[#This Row],[SE]]*SQRT(Table1[[#This Row],[N]])</f>
        <v>127.73801313626261</v>
      </c>
      <c r="AG1001" s="2">
        <v>37</v>
      </c>
      <c r="AH1001" s="2">
        <f>Table1[[#This Row],[SD]]/Table1[[#This Row],[mean]]</f>
        <v>0.16251655615300586</v>
      </c>
      <c r="AI1001" s="2"/>
      <c r="AJ1001" s="2"/>
      <c r="AK1001" s="2">
        <v>432</v>
      </c>
      <c r="AL1001" s="2">
        <v>1042</v>
      </c>
      <c r="AM1001" s="1" t="s">
        <v>721</v>
      </c>
      <c r="AN1001" s="5" t="s">
        <v>754</v>
      </c>
      <c r="AO1001" s="5" t="s">
        <v>755</v>
      </c>
    </row>
    <row r="1002" spans="2:41" ht="45" x14ac:dyDescent="0.25">
      <c r="B1002" s="8" t="s">
        <v>750</v>
      </c>
      <c r="C1002" s="1" t="s">
        <v>712</v>
      </c>
      <c r="D1002" s="1" t="s">
        <v>713</v>
      </c>
      <c r="E1002" s="1" t="s">
        <v>714</v>
      </c>
      <c r="F1002" s="5" t="s">
        <v>751</v>
      </c>
      <c r="I1002" s="1">
        <v>2011</v>
      </c>
      <c r="J1002" s="1" t="s">
        <v>48</v>
      </c>
      <c r="K1002" s="1" t="s">
        <v>49</v>
      </c>
      <c r="L1002" s="1" t="s">
        <v>716</v>
      </c>
      <c r="M1002" s="1" t="s">
        <v>726</v>
      </c>
      <c r="N1002" s="1" t="s">
        <v>94</v>
      </c>
      <c r="O1002" s="1" t="s">
        <v>698</v>
      </c>
      <c r="P1002" s="1">
        <v>28</v>
      </c>
      <c r="Q1002" s="1" t="s">
        <v>727</v>
      </c>
      <c r="R1002" s="1" t="s">
        <v>717</v>
      </c>
      <c r="S1002" s="1" t="s">
        <v>433</v>
      </c>
      <c r="T1002" s="1" t="s">
        <v>88</v>
      </c>
      <c r="U1002" s="1" t="s">
        <v>752</v>
      </c>
      <c r="V1002" s="1" t="s">
        <v>718</v>
      </c>
      <c r="X1002" s="22" t="s">
        <v>753</v>
      </c>
      <c r="Y1002" s="1" t="s">
        <v>110</v>
      </c>
      <c r="Z1002" s="1" t="s">
        <v>719</v>
      </c>
      <c r="AA1002" s="1" t="s">
        <v>719</v>
      </c>
      <c r="AC1002" s="2">
        <v>897</v>
      </c>
      <c r="AD1002" s="2">
        <v>896</v>
      </c>
      <c r="AE1002" s="2">
        <v>41</v>
      </c>
      <c r="AF1002" s="2">
        <f>Table1[[#This Row],[SE]]*SQRT(Table1[[#This Row],[N]])</f>
        <v>142.02816622064793</v>
      </c>
      <c r="AG1002" s="2">
        <v>12</v>
      </c>
      <c r="AH1002" s="2">
        <f>Table1[[#This Row],[SD]]/Table1[[#This Row],[mean]]</f>
        <v>0.15833686312223849</v>
      </c>
      <c r="AI1002" s="2"/>
      <c r="AJ1002" s="2"/>
      <c r="AK1002" s="2">
        <v>619</v>
      </c>
      <c r="AL1002" s="2">
        <v>1192</v>
      </c>
      <c r="AM1002" s="1" t="s">
        <v>721</v>
      </c>
      <c r="AN1002" s="5" t="s">
        <v>754</v>
      </c>
      <c r="AO1002" s="5" t="s">
        <v>755</v>
      </c>
    </row>
    <row r="1003" spans="2:41" ht="105" x14ac:dyDescent="0.25">
      <c r="B1003" s="8" t="s">
        <v>756</v>
      </c>
      <c r="C1003" s="1" t="s">
        <v>757</v>
      </c>
      <c r="D1003" s="1" t="s">
        <v>758</v>
      </c>
      <c r="E1003" s="1" t="s">
        <v>759</v>
      </c>
      <c r="F1003" s="5" t="s">
        <v>760</v>
      </c>
      <c r="I1003" s="1">
        <v>2014</v>
      </c>
      <c r="J1003" s="1" t="s">
        <v>48</v>
      </c>
      <c r="K1003" s="1" t="s">
        <v>761</v>
      </c>
      <c r="L1003" s="1" t="s">
        <v>761</v>
      </c>
      <c r="M1003" s="1" t="s">
        <v>1214</v>
      </c>
      <c r="N1003" s="1" t="s">
        <v>94</v>
      </c>
      <c r="O1003" s="1" t="s">
        <v>762</v>
      </c>
      <c r="P1003" s="1">
        <v>60</v>
      </c>
      <c r="Q1003" s="1" t="s">
        <v>53</v>
      </c>
      <c r="S1003" s="1" t="s">
        <v>763</v>
      </c>
      <c r="Y1003" s="1" t="s">
        <v>110</v>
      </c>
      <c r="Z1003" s="1" t="s">
        <v>719</v>
      </c>
      <c r="AA1003" s="1" t="s">
        <v>719</v>
      </c>
      <c r="AC1003" s="2">
        <v>944</v>
      </c>
      <c r="AD1003" s="2">
        <v>967</v>
      </c>
      <c r="AE1003" s="2">
        <v>37</v>
      </c>
      <c r="AF1003" s="2">
        <f>Table1[[#This Row],[SE]]*SQRT(Table1[[#This Row],[N]])</f>
        <v>242.62522539917401</v>
      </c>
      <c r="AG1003" s="2">
        <v>43</v>
      </c>
      <c r="AH1003" s="2">
        <f>Table1[[#This Row],[SD]]/Table1[[#This Row],[mean]]</f>
        <v>0.2570182472448877</v>
      </c>
      <c r="AI1003" s="2"/>
      <c r="AJ1003" s="2"/>
      <c r="AK1003" s="2"/>
      <c r="AL1003" s="2">
        <v>1433</v>
      </c>
      <c r="AN1003" s="6" t="s">
        <v>764</v>
      </c>
      <c r="AO1003" s="5" t="s">
        <v>765</v>
      </c>
    </row>
    <row r="1004" spans="2:41" ht="105" x14ac:dyDescent="0.25">
      <c r="B1004" s="8" t="s">
        <v>756</v>
      </c>
      <c r="C1004" s="1" t="s">
        <v>757</v>
      </c>
      <c r="D1004" s="1" t="s">
        <v>758</v>
      </c>
      <c r="E1004" s="1" t="s">
        <v>759</v>
      </c>
      <c r="F1004" s="5" t="s">
        <v>760</v>
      </c>
      <c r="I1004" s="1">
        <v>2014</v>
      </c>
      <c r="J1004" s="1" t="s">
        <v>48</v>
      </c>
      <c r="K1004" s="1" t="s">
        <v>761</v>
      </c>
      <c r="L1004" s="1" t="s">
        <v>761</v>
      </c>
      <c r="M1004" s="1" t="s">
        <v>1214</v>
      </c>
      <c r="N1004" s="1" t="s">
        <v>94</v>
      </c>
      <c r="O1004" s="1" t="s">
        <v>762</v>
      </c>
      <c r="P1004" s="1">
        <v>60</v>
      </c>
      <c r="Q1004" s="1" t="s">
        <v>761</v>
      </c>
      <c r="S1004" s="1" t="s">
        <v>763</v>
      </c>
      <c r="Y1004" s="1" t="s">
        <v>110</v>
      </c>
      <c r="Z1004" s="1" t="s">
        <v>719</v>
      </c>
      <c r="AA1004" s="1" t="s">
        <v>719</v>
      </c>
      <c r="AC1004" s="2">
        <v>901</v>
      </c>
      <c r="AD1004" s="2">
        <v>928</v>
      </c>
      <c r="AE1004" s="2">
        <v>34</v>
      </c>
      <c r="AF1004" s="2">
        <f>Table1[[#This Row],[SE]]*SQRT(Table1[[#This Row],[N]])</f>
        <v>222.95290982626801</v>
      </c>
      <c r="AG1004" s="2">
        <v>43</v>
      </c>
      <c r="AH1004" s="2">
        <f>Table1[[#This Row],[SD]]/Table1[[#This Row],[mean]]</f>
        <v>0.24745051035101889</v>
      </c>
      <c r="AI1004" s="2"/>
      <c r="AJ1004" s="2"/>
      <c r="AK1004" s="2"/>
      <c r="AL1004" s="18">
        <v>1310</v>
      </c>
      <c r="AN1004" s="5" t="s">
        <v>764</v>
      </c>
      <c r="AO1004" s="5" t="s">
        <v>765</v>
      </c>
    </row>
    <row r="1005" spans="2:41" ht="45" x14ac:dyDescent="0.25">
      <c r="B1005" s="8" t="s">
        <v>766</v>
      </c>
      <c r="C1005" s="1" t="s">
        <v>767</v>
      </c>
      <c r="D1005" s="1" t="s">
        <v>669</v>
      </c>
      <c r="E1005" s="1" t="s">
        <v>768</v>
      </c>
      <c r="F1005" s="5" t="s">
        <v>769</v>
      </c>
      <c r="I1005" s="1">
        <v>1982</v>
      </c>
      <c r="J1005" s="1" t="s">
        <v>48</v>
      </c>
      <c r="K1005" s="1" t="s">
        <v>543</v>
      </c>
      <c r="L1005" s="1" t="s">
        <v>543</v>
      </c>
      <c r="M1005" s="1" t="s">
        <v>770</v>
      </c>
      <c r="N1005" s="1" t="s">
        <v>94</v>
      </c>
      <c r="O1005" s="1" t="s">
        <v>503</v>
      </c>
      <c r="P1005" s="1">
        <v>360</v>
      </c>
      <c r="Q1005" s="1" t="s">
        <v>53</v>
      </c>
      <c r="S1005" s="1" t="s">
        <v>771</v>
      </c>
      <c r="X1005" s="1">
        <v>1</v>
      </c>
      <c r="Z1005" s="1" t="s">
        <v>719</v>
      </c>
      <c r="AA1005" s="1" t="s">
        <v>654</v>
      </c>
      <c r="AC1005" s="2">
        <f>33*30</f>
        <v>990</v>
      </c>
      <c r="AD1005" s="2"/>
      <c r="AE1005" s="2">
        <f>0.7*30</f>
        <v>21</v>
      </c>
      <c r="AF1005" s="2">
        <f>Table1[[#This Row],[SE]]*SQRT(Table1[[#This Row],[N]])</f>
        <v>173.17043627594174</v>
      </c>
      <c r="AG1005" s="2">
        <v>68</v>
      </c>
      <c r="AH1005" s="2">
        <f>Table1[[#This Row],[SD]]/Table1[[#This Row],[mean]]</f>
        <v>0.17491963260196136</v>
      </c>
      <c r="AI1005" s="2"/>
      <c r="AJ1005" s="2"/>
      <c r="AK1005" s="2"/>
      <c r="AL1005" s="2">
        <f>20*30</f>
        <v>600</v>
      </c>
      <c r="AN1005" s="5" t="s">
        <v>772</v>
      </c>
      <c r="AO1005" s="5" t="s">
        <v>773</v>
      </c>
    </row>
    <row r="1006" spans="2:41" ht="45" x14ac:dyDescent="0.25">
      <c r="B1006" s="8" t="s">
        <v>766</v>
      </c>
      <c r="C1006" s="1" t="s">
        <v>767</v>
      </c>
      <c r="D1006" s="1" t="s">
        <v>669</v>
      </c>
      <c r="E1006" s="1" t="s">
        <v>768</v>
      </c>
      <c r="F1006" s="5" t="s">
        <v>769</v>
      </c>
      <c r="I1006" s="1">
        <v>1982</v>
      </c>
      <c r="J1006" s="1" t="s">
        <v>48</v>
      </c>
      <c r="K1006" s="1" t="s">
        <v>543</v>
      </c>
      <c r="L1006" s="1" t="s">
        <v>543</v>
      </c>
      <c r="M1006" s="1" t="s">
        <v>770</v>
      </c>
      <c r="N1006" s="1" t="s">
        <v>94</v>
      </c>
      <c r="O1006" s="1" t="s">
        <v>503</v>
      </c>
      <c r="P1006" s="1">
        <v>360</v>
      </c>
      <c r="Q1006" s="1" t="s">
        <v>436</v>
      </c>
      <c r="S1006" s="1" t="s">
        <v>771</v>
      </c>
      <c r="X1006" s="1">
        <v>1</v>
      </c>
      <c r="Z1006" s="1" t="s">
        <v>719</v>
      </c>
      <c r="AA1006" s="1" t="s">
        <v>654</v>
      </c>
      <c r="AC1006" s="2">
        <f>36.9*30</f>
        <v>1107</v>
      </c>
      <c r="AD1006" s="2"/>
      <c r="AE1006" s="2">
        <f>0.7*30</f>
        <v>21</v>
      </c>
      <c r="AF1006" s="2">
        <f>Table1[[#This Row],[SE]]*SQRT(Table1[[#This Row],[N]])</f>
        <v>171.89240820932145</v>
      </c>
      <c r="AG1006" s="2">
        <v>67</v>
      </c>
      <c r="AH1006" s="2">
        <f>Table1[[#This Row],[SD]]/Table1[[#This Row],[mean]]</f>
        <v>0.15527769485936896</v>
      </c>
      <c r="AI1006" s="2"/>
      <c r="AJ1006" s="2"/>
      <c r="AK1006" s="2"/>
      <c r="AL1006" s="2">
        <f>25/30</f>
        <v>0.83333333333333337</v>
      </c>
      <c r="AN1006" s="5" t="s">
        <v>772</v>
      </c>
      <c r="AO1006" s="5" t="s">
        <v>773</v>
      </c>
    </row>
    <row r="1007" spans="2:41" ht="45" x14ac:dyDescent="0.25">
      <c r="B1007" s="8" t="s">
        <v>766</v>
      </c>
      <c r="C1007" s="1" t="s">
        <v>767</v>
      </c>
      <c r="D1007" s="1" t="s">
        <v>669</v>
      </c>
      <c r="E1007" s="1" t="s">
        <v>768</v>
      </c>
      <c r="F1007" s="5" t="s">
        <v>769</v>
      </c>
      <c r="I1007" s="1">
        <v>1982</v>
      </c>
      <c r="J1007" s="1" t="s">
        <v>48</v>
      </c>
      <c r="K1007" s="1" t="s">
        <v>543</v>
      </c>
      <c r="L1007" s="1" t="s">
        <v>543</v>
      </c>
      <c r="M1007" s="1" t="s">
        <v>87</v>
      </c>
      <c r="N1007" s="1" t="s">
        <v>94</v>
      </c>
      <c r="O1007" s="1" t="s">
        <v>503</v>
      </c>
      <c r="P1007" s="1">
        <v>360</v>
      </c>
      <c r="Q1007" s="1" t="s">
        <v>53</v>
      </c>
      <c r="S1007" s="1" t="s">
        <v>771</v>
      </c>
      <c r="X1007" s="1">
        <v>1</v>
      </c>
      <c r="Z1007" s="1" t="s">
        <v>719</v>
      </c>
      <c r="AA1007" s="1" t="s">
        <v>654</v>
      </c>
      <c r="AC1007" s="2">
        <f>24.9*30</f>
        <v>747</v>
      </c>
      <c r="AD1007" s="2"/>
      <c r="AE1007" s="2">
        <f>0.9*30</f>
        <v>27</v>
      </c>
      <c r="AF1007" s="2">
        <f>Table1[[#This Row],[SE]]*SQRT(Table1[[#This Row],[N]])</f>
        <v>132.27244611029161</v>
      </c>
      <c r="AG1007" s="2">
        <v>24</v>
      </c>
      <c r="AH1007" s="2">
        <f>Table1[[#This Row],[SD]]/Table1[[#This Row],[mean]]</f>
        <v>0.17707154767107311</v>
      </c>
      <c r="AI1007" s="2"/>
      <c r="AJ1007" s="2"/>
      <c r="AK1007" s="2"/>
      <c r="AL1007" s="2"/>
      <c r="AN1007" s="5" t="s">
        <v>772</v>
      </c>
      <c r="AO1007" s="5" t="s">
        <v>773</v>
      </c>
    </row>
    <row r="1008" spans="2:41" ht="45" x14ac:dyDescent="0.25">
      <c r="B1008" s="8" t="s">
        <v>766</v>
      </c>
      <c r="C1008" s="1" t="s">
        <v>767</v>
      </c>
      <c r="D1008" s="1" t="s">
        <v>669</v>
      </c>
      <c r="E1008" s="1" t="s">
        <v>768</v>
      </c>
      <c r="F1008" s="5" t="s">
        <v>769</v>
      </c>
      <c r="I1008" s="1">
        <v>1982</v>
      </c>
      <c r="J1008" s="1" t="s">
        <v>48</v>
      </c>
      <c r="K1008" s="1" t="s">
        <v>543</v>
      </c>
      <c r="L1008" s="1" t="s">
        <v>543</v>
      </c>
      <c r="M1008" s="1" t="s">
        <v>87</v>
      </c>
      <c r="N1008" s="1" t="s">
        <v>94</v>
      </c>
      <c r="O1008" s="1" t="s">
        <v>503</v>
      </c>
      <c r="P1008" s="1">
        <v>360</v>
      </c>
      <c r="Q1008" s="1" t="s">
        <v>436</v>
      </c>
      <c r="S1008" s="1" t="s">
        <v>771</v>
      </c>
      <c r="X1008" s="1">
        <v>1</v>
      </c>
      <c r="Z1008" s="1" t="s">
        <v>719</v>
      </c>
      <c r="AA1008" s="1" t="s">
        <v>654</v>
      </c>
      <c r="AC1008" s="2">
        <f>29.9*30</f>
        <v>897</v>
      </c>
      <c r="AD1008" s="2"/>
      <c r="AE1008" s="2">
        <f>1.4*30</f>
        <v>42</v>
      </c>
      <c r="AF1008" s="2">
        <f>Table1[[#This Row],[SE]]*SQRT(Table1[[#This Row],[N]])</f>
        <v>226.17692189964916</v>
      </c>
      <c r="AG1008" s="2">
        <v>29</v>
      </c>
      <c r="AH1008" s="2">
        <f>Table1[[#This Row],[SD]]/Table1[[#This Row],[mean]]</f>
        <v>0.25214818494944163</v>
      </c>
      <c r="AI1008" s="2"/>
      <c r="AJ1008" s="2"/>
      <c r="AK1008" s="2"/>
      <c r="AL1008" s="2"/>
      <c r="AN1008" s="5" t="s">
        <v>772</v>
      </c>
      <c r="AO1008" s="5" t="s">
        <v>773</v>
      </c>
    </row>
    <row r="1009" spans="2:41" ht="30" x14ac:dyDescent="0.25">
      <c r="B1009" s="8" t="s">
        <v>774</v>
      </c>
      <c r="C1009" s="1" t="s">
        <v>400</v>
      </c>
      <c r="D1009" s="1" t="s">
        <v>401</v>
      </c>
      <c r="E1009" s="1" t="s">
        <v>401</v>
      </c>
      <c r="F1009" s="5" t="s">
        <v>775</v>
      </c>
      <c r="G1009" s="1" t="s">
        <v>776</v>
      </c>
      <c r="H1009" s="1" t="s">
        <v>776</v>
      </c>
      <c r="I1009" s="1">
        <v>1975</v>
      </c>
      <c r="J1009" s="1" t="s">
        <v>48</v>
      </c>
      <c r="K1009" s="1" t="s">
        <v>49</v>
      </c>
      <c r="L1009" s="1" t="s">
        <v>49</v>
      </c>
      <c r="M1009" s="1" t="s">
        <v>777</v>
      </c>
      <c r="N1009" s="1" t="s">
        <v>51</v>
      </c>
      <c r="O1009" s="1" t="s">
        <v>483</v>
      </c>
      <c r="P1009" s="1">
        <v>35</v>
      </c>
      <c r="Q1009" s="1" t="s">
        <v>53</v>
      </c>
      <c r="S1009" s="1" t="s">
        <v>771</v>
      </c>
      <c r="T1009" s="1" t="s">
        <v>88</v>
      </c>
      <c r="U1009" s="19">
        <v>0.25</v>
      </c>
      <c r="V1009" s="1" t="s">
        <v>778</v>
      </c>
      <c r="X1009" s="1">
        <v>5</v>
      </c>
      <c r="Z1009" s="1" t="s">
        <v>719</v>
      </c>
      <c r="AA1009" s="1" t="s">
        <v>654</v>
      </c>
      <c r="AC1009" s="2">
        <v>870</v>
      </c>
      <c r="AD1009" s="2"/>
      <c r="AE1009" s="2">
        <v>26.34</v>
      </c>
      <c r="AF1009" s="2">
        <f>Table1[[#This Row],[SE]]*SQRT(Table1[[#This Row],[N]])</f>
        <v>131.69999999999999</v>
      </c>
      <c r="AG1009" s="2">
        <v>25</v>
      </c>
      <c r="AH1009" s="2">
        <f>Table1[[#This Row],[SD]]/Table1[[#This Row],[mean]]</f>
        <v>0.15137931034482757</v>
      </c>
      <c r="AI1009" s="2"/>
      <c r="AJ1009" s="2"/>
      <c r="AK1009" s="2"/>
      <c r="AL1009" s="2"/>
      <c r="AN1009" s="5" t="s">
        <v>779</v>
      </c>
      <c r="AO1009" s="5" t="s">
        <v>780</v>
      </c>
    </row>
    <row r="1010" spans="2:41" ht="30" x14ac:dyDescent="0.25">
      <c r="B1010" s="8" t="s">
        <v>774</v>
      </c>
      <c r="C1010" s="1" t="s">
        <v>400</v>
      </c>
      <c r="D1010" s="1" t="s">
        <v>401</v>
      </c>
      <c r="E1010" s="1" t="s">
        <v>401</v>
      </c>
      <c r="F1010" s="5" t="s">
        <v>775</v>
      </c>
      <c r="G1010" s="1" t="s">
        <v>776</v>
      </c>
      <c r="H1010" s="1" t="s">
        <v>776</v>
      </c>
      <c r="I1010" s="1">
        <v>1975</v>
      </c>
      <c r="J1010" s="1" t="s">
        <v>48</v>
      </c>
      <c r="K1010" s="1" t="s">
        <v>49</v>
      </c>
      <c r="L1010" s="1" t="s">
        <v>49</v>
      </c>
      <c r="M1010" s="1" t="s">
        <v>781</v>
      </c>
      <c r="N1010" s="1" t="s">
        <v>51</v>
      </c>
      <c r="O1010" s="1" t="s">
        <v>483</v>
      </c>
      <c r="P1010" s="1">
        <v>35</v>
      </c>
      <c r="Q1010" s="1" t="s">
        <v>53</v>
      </c>
      <c r="S1010" s="1" t="s">
        <v>771</v>
      </c>
      <c r="T1010" s="1" t="s">
        <v>88</v>
      </c>
      <c r="U1010" s="19">
        <v>0.25</v>
      </c>
      <c r="V1010" s="1" t="s">
        <v>778</v>
      </c>
      <c r="X1010" s="1">
        <v>5</v>
      </c>
      <c r="Z1010" s="1" t="s">
        <v>719</v>
      </c>
      <c r="AA1010" s="1" t="s">
        <v>654</v>
      </c>
      <c r="AC1010" s="2">
        <v>861</v>
      </c>
      <c r="AD1010" s="2"/>
      <c r="AE1010" s="2">
        <v>27</v>
      </c>
      <c r="AF1010" s="2">
        <f>Table1[[#This Row],[SE]]*SQRT(Table1[[#This Row],[N]])</f>
        <v>135</v>
      </c>
      <c r="AG1010" s="2">
        <v>25</v>
      </c>
      <c r="AH1010" s="2">
        <f>Table1[[#This Row],[SD]]/Table1[[#This Row],[mean]]</f>
        <v>0.156794425087108</v>
      </c>
      <c r="AI1010" s="2"/>
      <c r="AJ1010" s="2"/>
      <c r="AK1010" s="2"/>
      <c r="AL1010" s="2"/>
      <c r="AN1010" s="5" t="s">
        <v>779</v>
      </c>
      <c r="AO1010" s="5" t="s">
        <v>780</v>
      </c>
    </row>
    <row r="1011" spans="2:41" ht="30" x14ac:dyDescent="0.25">
      <c r="B1011" s="8" t="s">
        <v>774</v>
      </c>
      <c r="C1011" s="1" t="s">
        <v>400</v>
      </c>
      <c r="D1011" s="1" t="s">
        <v>401</v>
      </c>
      <c r="E1011" s="1" t="s">
        <v>401</v>
      </c>
      <c r="F1011" s="5" t="s">
        <v>775</v>
      </c>
      <c r="G1011" s="1" t="s">
        <v>776</v>
      </c>
      <c r="H1011" s="1" t="s">
        <v>776</v>
      </c>
      <c r="I1011" s="1">
        <v>1975</v>
      </c>
      <c r="J1011" s="1" t="s">
        <v>48</v>
      </c>
      <c r="K1011" s="1" t="s">
        <v>49</v>
      </c>
      <c r="L1011" s="1" t="s">
        <v>49</v>
      </c>
      <c r="M1011" s="1" t="s">
        <v>782</v>
      </c>
      <c r="N1011" s="1" t="s">
        <v>51</v>
      </c>
      <c r="O1011" s="1" t="s">
        <v>483</v>
      </c>
      <c r="P1011" s="1">
        <v>35</v>
      </c>
      <c r="Q1011" s="1" t="s">
        <v>53</v>
      </c>
      <c r="S1011" s="1" t="s">
        <v>771</v>
      </c>
      <c r="T1011" s="1" t="s">
        <v>88</v>
      </c>
      <c r="U1011" s="19">
        <v>0.25</v>
      </c>
      <c r="V1011" s="1" t="s">
        <v>778</v>
      </c>
      <c r="X1011" s="1">
        <v>5</v>
      </c>
      <c r="Z1011" s="1" t="s">
        <v>719</v>
      </c>
      <c r="AA1011" s="1" t="s">
        <v>654</v>
      </c>
      <c r="AC1011" s="2">
        <v>885</v>
      </c>
      <c r="AD1011" s="2"/>
      <c r="AE1011" s="2">
        <v>25.2</v>
      </c>
      <c r="AF1011" s="2">
        <f>Table1[[#This Row],[SE]]*SQRT(Table1[[#This Row],[N]])</f>
        <v>126</v>
      </c>
      <c r="AG1011" s="2">
        <v>25</v>
      </c>
      <c r="AH1011" s="2">
        <f>Table1[[#This Row],[SD]]/Table1[[#This Row],[mean]]</f>
        <v>0.14237288135593221</v>
      </c>
      <c r="AI1011" s="2"/>
      <c r="AJ1011" s="2"/>
      <c r="AK1011" s="2"/>
      <c r="AL1011" s="2"/>
      <c r="AN1011" s="5" t="s">
        <v>779</v>
      </c>
      <c r="AO1011" s="5" t="s">
        <v>780</v>
      </c>
    </row>
    <row r="1012" spans="2:41" ht="30" x14ac:dyDescent="0.25">
      <c r="B1012" s="8" t="s">
        <v>774</v>
      </c>
      <c r="C1012" s="1" t="s">
        <v>400</v>
      </c>
      <c r="D1012" s="1" t="s">
        <v>401</v>
      </c>
      <c r="E1012" s="1" t="s">
        <v>401</v>
      </c>
      <c r="F1012" s="5" t="s">
        <v>775</v>
      </c>
      <c r="G1012" s="1" t="s">
        <v>776</v>
      </c>
      <c r="H1012" s="1" t="s">
        <v>776</v>
      </c>
      <c r="I1012" s="1">
        <v>1975</v>
      </c>
      <c r="J1012" s="1" t="s">
        <v>48</v>
      </c>
      <c r="K1012" s="1" t="s">
        <v>49</v>
      </c>
      <c r="L1012" s="1" t="s">
        <v>49</v>
      </c>
      <c r="M1012" s="1" t="s">
        <v>783</v>
      </c>
      <c r="N1012" s="1" t="s">
        <v>51</v>
      </c>
      <c r="O1012" s="1" t="s">
        <v>483</v>
      </c>
      <c r="P1012" s="1">
        <v>35</v>
      </c>
      <c r="Q1012" s="1" t="s">
        <v>53</v>
      </c>
      <c r="S1012" s="1" t="s">
        <v>771</v>
      </c>
      <c r="T1012" s="1" t="s">
        <v>88</v>
      </c>
      <c r="U1012" s="19">
        <v>0.25</v>
      </c>
      <c r="V1012" s="1" t="s">
        <v>778</v>
      </c>
      <c r="X1012" s="1">
        <v>5</v>
      </c>
      <c r="Z1012" s="1" t="s">
        <v>719</v>
      </c>
      <c r="AA1012" s="1" t="s">
        <v>654</v>
      </c>
      <c r="AC1012" s="2">
        <v>885</v>
      </c>
      <c r="AD1012" s="2"/>
      <c r="AE1012" s="2">
        <v>50.4</v>
      </c>
      <c r="AF1012" s="2">
        <f>Table1[[#This Row],[SE]]*SQRT(Table1[[#This Row],[N]])</f>
        <v>252</v>
      </c>
      <c r="AG1012" s="2">
        <v>25</v>
      </c>
      <c r="AH1012" s="2">
        <f>Table1[[#This Row],[SD]]/Table1[[#This Row],[mean]]</f>
        <v>0.28474576271186441</v>
      </c>
      <c r="AI1012" s="2"/>
      <c r="AJ1012" s="2"/>
      <c r="AK1012" s="2"/>
      <c r="AL1012" s="2"/>
      <c r="AN1012" s="5" t="s">
        <v>779</v>
      </c>
      <c r="AO1012" s="5" t="s">
        <v>780</v>
      </c>
    </row>
    <row r="1013" spans="2:41" ht="30" x14ac:dyDescent="0.25">
      <c r="B1013" s="8" t="s">
        <v>774</v>
      </c>
      <c r="C1013" s="1" t="s">
        <v>400</v>
      </c>
      <c r="D1013" s="1" t="s">
        <v>401</v>
      </c>
      <c r="E1013" s="1" t="s">
        <v>401</v>
      </c>
      <c r="F1013" s="5" t="s">
        <v>775</v>
      </c>
      <c r="G1013" s="1" t="s">
        <v>776</v>
      </c>
      <c r="H1013" s="1" t="s">
        <v>776</v>
      </c>
      <c r="I1013" s="1">
        <v>1975</v>
      </c>
      <c r="J1013" s="1" t="s">
        <v>48</v>
      </c>
      <c r="K1013" s="1" t="s">
        <v>49</v>
      </c>
      <c r="L1013" s="1" t="s">
        <v>49</v>
      </c>
      <c r="M1013" s="1" t="s">
        <v>784</v>
      </c>
      <c r="N1013" s="1" t="s">
        <v>51</v>
      </c>
      <c r="O1013" s="1" t="s">
        <v>483</v>
      </c>
      <c r="P1013" s="1">
        <v>35</v>
      </c>
      <c r="Q1013" s="1" t="s">
        <v>53</v>
      </c>
      <c r="S1013" s="1" t="s">
        <v>771</v>
      </c>
      <c r="T1013" s="1" t="s">
        <v>88</v>
      </c>
      <c r="U1013" s="19">
        <v>0.25</v>
      </c>
      <c r="V1013" s="1" t="s">
        <v>778</v>
      </c>
      <c r="X1013" s="1">
        <v>5</v>
      </c>
      <c r="Z1013" s="1" t="s">
        <v>719</v>
      </c>
      <c r="AA1013" s="1" t="s">
        <v>654</v>
      </c>
      <c r="AC1013" s="2">
        <v>852</v>
      </c>
      <c r="AD1013" s="2"/>
      <c r="AE1013" s="2">
        <v>36.6</v>
      </c>
      <c r="AF1013" s="2">
        <f>Table1[[#This Row],[SE]]*SQRT(Table1[[#This Row],[N]])</f>
        <v>183</v>
      </c>
      <c r="AG1013" s="2">
        <v>25</v>
      </c>
      <c r="AH1013" s="2">
        <f>Table1[[#This Row],[SD]]/Table1[[#This Row],[mean]]</f>
        <v>0.21478873239436619</v>
      </c>
      <c r="AI1013" s="2"/>
      <c r="AJ1013" s="2"/>
      <c r="AK1013" s="2"/>
      <c r="AL1013" s="2"/>
      <c r="AN1013" s="5" t="s">
        <v>779</v>
      </c>
      <c r="AO1013" s="5" t="s">
        <v>780</v>
      </c>
    </row>
    <row r="1014" spans="2:41" ht="30" x14ac:dyDescent="0.25">
      <c r="B1014" s="8" t="s">
        <v>774</v>
      </c>
      <c r="C1014" s="1" t="s">
        <v>400</v>
      </c>
      <c r="D1014" s="1" t="s">
        <v>401</v>
      </c>
      <c r="E1014" s="1" t="s">
        <v>401</v>
      </c>
      <c r="F1014" s="5" t="s">
        <v>775</v>
      </c>
      <c r="G1014" s="1" t="s">
        <v>776</v>
      </c>
      <c r="H1014" s="1" t="s">
        <v>776</v>
      </c>
      <c r="I1014" s="1">
        <v>1975</v>
      </c>
      <c r="J1014" s="1" t="s">
        <v>48</v>
      </c>
      <c r="K1014" s="1" t="s">
        <v>49</v>
      </c>
      <c r="L1014" s="1" t="s">
        <v>49</v>
      </c>
      <c r="M1014" s="1" t="s">
        <v>239</v>
      </c>
      <c r="N1014" s="1" t="s">
        <v>51</v>
      </c>
      <c r="O1014" s="1" t="s">
        <v>483</v>
      </c>
      <c r="P1014" s="1">
        <v>35</v>
      </c>
      <c r="Q1014" s="1" t="s">
        <v>53</v>
      </c>
      <c r="S1014" s="1" t="s">
        <v>771</v>
      </c>
      <c r="T1014" s="1" t="s">
        <v>88</v>
      </c>
      <c r="U1014" s="19">
        <v>0.25</v>
      </c>
      <c r="V1014" s="1" t="s">
        <v>778</v>
      </c>
      <c r="X1014" s="1">
        <v>5</v>
      </c>
      <c r="Z1014" s="1" t="s">
        <v>719</v>
      </c>
      <c r="AA1014" s="1" t="s">
        <v>654</v>
      </c>
      <c r="AC1014" s="2">
        <v>840</v>
      </c>
      <c r="AD1014" s="2"/>
      <c r="AE1014" s="2">
        <v>48.6</v>
      </c>
      <c r="AF1014" s="2">
        <f>Table1[[#This Row],[SE]]*SQRT(Table1[[#This Row],[N]])</f>
        <v>243</v>
      </c>
      <c r="AG1014" s="2">
        <v>25</v>
      </c>
      <c r="AH1014" s="2">
        <f>Table1[[#This Row],[SD]]/Table1[[#This Row],[mean]]</f>
        <v>0.28928571428571431</v>
      </c>
      <c r="AI1014" s="2"/>
      <c r="AJ1014" s="2"/>
      <c r="AK1014" s="2"/>
      <c r="AL1014" s="2"/>
      <c r="AN1014" s="6" t="s">
        <v>779</v>
      </c>
      <c r="AO1014" s="5" t="s">
        <v>780</v>
      </c>
    </row>
    <row r="1015" spans="2:41" ht="30" x14ac:dyDescent="0.25">
      <c r="B1015" s="8" t="s">
        <v>774</v>
      </c>
      <c r="C1015" s="1" t="s">
        <v>400</v>
      </c>
      <c r="D1015" s="1" t="s">
        <v>401</v>
      </c>
      <c r="E1015" s="1" t="s">
        <v>401</v>
      </c>
      <c r="F1015" s="5" t="s">
        <v>775</v>
      </c>
      <c r="G1015" s="1" t="s">
        <v>776</v>
      </c>
      <c r="H1015" s="1" t="s">
        <v>776</v>
      </c>
      <c r="I1015" s="1">
        <v>1975</v>
      </c>
      <c r="J1015" s="1" t="s">
        <v>48</v>
      </c>
      <c r="K1015" s="1" t="s">
        <v>49</v>
      </c>
      <c r="L1015" s="1" t="s">
        <v>49</v>
      </c>
      <c r="M1015" s="1" t="s">
        <v>777</v>
      </c>
      <c r="N1015" s="1" t="s">
        <v>94</v>
      </c>
      <c r="O1015" s="1" t="s">
        <v>483</v>
      </c>
      <c r="P1015" s="1">
        <v>35</v>
      </c>
      <c r="Q1015" s="1" t="s">
        <v>53</v>
      </c>
      <c r="S1015" s="1" t="s">
        <v>771</v>
      </c>
      <c r="T1015" s="1" t="s">
        <v>88</v>
      </c>
      <c r="U1015" s="19">
        <v>0.25</v>
      </c>
      <c r="V1015" s="1" t="s">
        <v>778</v>
      </c>
      <c r="X1015" s="1">
        <v>5</v>
      </c>
      <c r="Z1015" s="1" t="s">
        <v>719</v>
      </c>
      <c r="AA1015" s="1" t="s">
        <v>654</v>
      </c>
      <c r="AC1015" s="2">
        <v>942</v>
      </c>
      <c r="AD1015" s="2"/>
      <c r="AE1015" s="2">
        <v>48.6</v>
      </c>
      <c r="AF1015" s="2">
        <f>Table1[[#This Row],[SE]]*SQRT(Table1[[#This Row],[N]])</f>
        <v>243</v>
      </c>
      <c r="AG1015" s="2">
        <v>25</v>
      </c>
      <c r="AH1015" s="2">
        <f>Table1[[#This Row],[SD]]/Table1[[#This Row],[mean]]</f>
        <v>0.25796178343949044</v>
      </c>
      <c r="AI1015" s="2"/>
      <c r="AJ1015" s="2"/>
      <c r="AK1015" s="2"/>
      <c r="AL1015" s="2"/>
      <c r="AN1015" s="5" t="s">
        <v>779</v>
      </c>
      <c r="AO1015" s="5" t="s">
        <v>780</v>
      </c>
    </row>
    <row r="1016" spans="2:41" ht="30" x14ac:dyDescent="0.25">
      <c r="B1016" s="8" t="s">
        <v>774</v>
      </c>
      <c r="C1016" s="1" t="s">
        <v>400</v>
      </c>
      <c r="D1016" s="1" t="s">
        <v>401</v>
      </c>
      <c r="E1016" s="1" t="s">
        <v>401</v>
      </c>
      <c r="F1016" s="5" t="s">
        <v>775</v>
      </c>
      <c r="G1016" s="1" t="s">
        <v>776</v>
      </c>
      <c r="H1016" s="1" t="s">
        <v>776</v>
      </c>
      <c r="I1016" s="1">
        <v>1975</v>
      </c>
      <c r="J1016" s="1" t="s">
        <v>48</v>
      </c>
      <c r="K1016" s="1" t="s">
        <v>49</v>
      </c>
      <c r="L1016" s="1" t="s">
        <v>49</v>
      </c>
      <c r="M1016" s="1" t="s">
        <v>781</v>
      </c>
      <c r="N1016" s="1" t="s">
        <v>94</v>
      </c>
      <c r="O1016" s="1" t="s">
        <v>483</v>
      </c>
      <c r="P1016" s="1">
        <v>35</v>
      </c>
      <c r="Q1016" s="1" t="s">
        <v>53</v>
      </c>
      <c r="S1016" s="1" t="s">
        <v>771</v>
      </c>
      <c r="T1016" s="1" t="s">
        <v>88</v>
      </c>
      <c r="U1016" s="19">
        <v>0.25</v>
      </c>
      <c r="V1016" s="1" t="s">
        <v>778</v>
      </c>
      <c r="X1016" s="1">
        <v>5</v>
      </c>
      <c r="Z1016" s="1" t="s">
        <v>719</v>
      </c>
      <c r="AA1016" s="1" t="s">
        <v>654</v>
      </c>
      <c r="AC1016" s="2">
        <v>945</v>
      </c>
      <c r="AD1016" s="2"/>
      <c r="AE1016" s="2">
        <v>26.8</v>
      </c>
      <c r="AF1016" s="2">
        <f>Table1[[#This Row],[SE]]*SQRT(Table1[[#This Row],[N]])</f>
        <v>134</v>
      </c>
      <c r="AG1016" s="2">
        <v>25</v>
      </c>
      <c r="AH1016" s="2">
        <f>Table1[[#This Row],[SD]]/Table1[[#This Row],[mean]]</f>
        <v>0.14179894179894179</v>
      </c>
      <c r="AI1016" s="2"/>
      <c r="AJ1016" s="2"/>
      <c r="AK1016" s="2"/>
      <c r="AL1016" s="2"/>
      <c r="AN1016" s="5" t="s">
        <v>779</v>
      </c>
      <c r="AO1016" s="5" t="s">
        <v>780</v>
      </c>
    </row>
    <row r="1017" spans="2:41" ht="30" x14ac:dyDescent="0.25">
      <c r="B1017" s="8" t="s">
        <v>774</v>
      </c>
      <c r="C1017" s="1" t="s">
        <v>400</v>
      </c>
      <c r="D1017" s="1" t="s">
        <v>401</v>
      </c>
      <c r="E1017" s="1" t="s">
        <v>401</v>
      </c>
      <c r="F1017" s="5" t="s">
        <v>775</v>
      </c>
      <c r="G1017" s="1" t="s">
        <v>776</v>
      </c>
      <c r="H1017" s="1" t="s">
        <v>776</v>
      </c>
      <c r="I1017" s="1">
        <v>1975</v>
      </c>
      <c r="J1017" s="1" t="s">
        <v>48</v>
      </c>
      <c r="K1017" s="1" t="s">
        <v>49</v>
      </c>
      <c r="L1017" s="1" t="s">
        <v>49</v>
      </c>
      <c r="M1017" s="1" t="s">
        <v>782</v>
      </c>
      <c r="N1017" s="1" t="s">
        <v>94</v>
      </c>
      <c r="O1017" s="1" t="s">
        <v>483</v>
      </c>
      <c r="P1017" s="1">
        <v>35</v>
      </c>
      <c r="Q1017" s="1" t="s">
        <v>53</v>
      </c>
      <c r="S1017" s="1" t="s">
        <v>771</v>
      </c>
      <c r="T1017" s="1" t="s">
        <v>88</v>
      </c>
      <c r="U1017" s="19">
        <v>0.25</v>
      </c>
      <c r="V1017" s="1" t="s">
        <v>778</v>
      </c>
      <c r="X1017" s="1">
        <v>5</v>
      </c>
      <c r="Z1017" s="1" t="s">
        <v>719</v>
      </c>
      <c r="AA1017" s="1" t="s">
        <v>654</v>
      </c>
      <c r="AC1017" s="2">
        <v>738</v>
      </c>
      <c r="AD1017" s="2"/>
      <c r="AE1017" s="2">
        <v>40.200000000000003</v>
      </c>
      <c r="AF1017" s="2">
        <f>Table1[[#This Row],[SE]]*SQRT(Table1[[#This Row],[N]])</f>
        <v>201</v>
      </c>
      <c r="AG1017" s="2">
        <v>25</v>
      </c>
      <c r="AH1017" s="2">
        <f>Table1[[#This Row],[SD]]/Table1[[#This Row],[mean]]</f>
        <v>0.27235772357723576</v>
      </c>
      <c r="AI1017" s="2"/>
      <c r="AJ1017" s="2"/>
      <c r="AK1017" s="2"/>
      <c r="AL1017" s="2"/>
      <c r="AN1017" s="5" t="s">
        <v>779</v>
      </c>
      <c r="AO1017" s="5" t="s">
        <v>780</v>
      </c>
    </row>
    <row r="1018" spans="2:41" ht="30" x14ac:dyDescent="0.25">
      <c r="B1018" s="8" t="s">
        <v>774</v>
      </c>
      <c r="C1018" s="1" t="s">
        <v>400</v>
      </c>
      <c r="D1018" s="1" t="s">
        <v>401</v>
      </c>
      <c r="E1018" s="1" t="s">
        <v>401</v>
      </c>
      <c r="F1018" s="5" t="s">
        <v>775</v>
      </c>
      <c r="G1018" s="1" t="s">
        <v>776</v>
      </c>
      <c r="H1018" s="1" t="s">
        <v>776</v>
      </c>
      <c r="I1018" s="1">
        <v>1975</v>
      </c>
      <c r="J1018" s="1" t="s">
        <v>48</v>
      </c>
      <c r="K1018" s="1" t="s">
        <v>49</v>
      </c>
      <c r="L1018" s="1" t="s">
        <v>49</v>
      </c>
      <c r="M1018" s="1" t="s">
        <v>783</v>
      </c>
      <c r="N1018" s="1" t="s">
        <v>94</v>
      </c>
      <c r="O1018" s="1" t="s">
        <v>483</v>
      </c>
      <c r="P1018" s="1">
        <v>35</v>
      </c>
      <c r="Q1018" s="1" t="s">
        <v>53</v>
      </c>
      <c r="S1018" s="1" t="s">
        <v>771</v>
      </c>
      <c r="T1018" s="1" t="s">
        <v>88</v>
      </c>
      <c r="U1018" s="19">
        <v>0.25</v>
      </c>
      <c r="V1018" s="1" t="s">
        <v>778</v>
      </c>
      <c r="X1018" s="1">
        <v>5</v>
      </c>
      <c r="Z1018" s="1" t="s">
        <v>719</v>
      </c>
      <c r="AA1018" s="1" t="s">
        <v>654</v>
      </c>
      <c r="AC1018" s="2">
        <v>759</v>
      </c>
      <c r="AD1018" s="2"/>
      <c r="AE1018" s="2">
        <v>40.799999999999997</v>
      </c>
      <c r="AF1018" s="2">
        <f>Table1[[#This Row],[SE]]*SQRT(Table1[[#This Row],[N]])</f>
        <v>204</v>
      </c>
      <c r="AG1018" s="2">
        <v>25</v>
      </c>
      <c r="AH1018" s="2">
        <f>Table1[[#This Row],[SD]]/Table1[[#This Row],[mean]]</f>
        <v>0.26877470355731226</v>
      </c>
      <c r="AI1018" s="2"/>
      <c r="AJ1018" s="2"/>
      <c r="AK1018" s="2"/>
      <c r="AL1018" s="2"/>
      <c r="AN1018" s="5" t="s">
        <v>779</v>
      </c>
      <c r="AO1018" s="5" t="s">
        <v>780</v>
      </c>
    </row>
    <row r="1019" spans="2:41" ht="30" x14ac:dyDescent="0.25">
      <c r="B1019" s="8" t="s">
        <v>774</v>
      </c>
      <c r="C1019" s="1" t="s">
        <v>400</v>
      </c>
      <c r="D1019" s="1" t="s">
        <v>401</v>
      </c>
      <c r="E1019" s="1" t="s">
        <v>401</v>
      </c>
      <c r="F1019" s="5" t="s">
        <v>775</v>
      </c>
      <c r="G1019" s="1" t="s">
        <v>776</v>
      </c>
      <c r="H1019" s="1" t="s">
        <v>776</v>
      </c>
      <c r="I1019" s="1">
        <v>1975</v>
      </c>
      <c r="J1019" s="1" t="s">
        <v>48</v>
      </c>
      <c r="K1019" s="1" t="s">
        <v>49</v>
      </c>
      <c r="L1019" s="1" t="s">
        <v>49</v>
      </c>
      <c r="M1019" s="1" t="s">
        <v>784</v>
      </c>
      <c r="N1019" s="1" t="s">
        <v>94</v>
      </c>
      <c r="O1019" s="1" t="s">
        <v>483</v>
      </c>
      <c r="P1019" s="1">
        <v>35</v>
      </c>
      <c r="Q1019" s="1" t="s">
        <v>53</v>
      </c>
      <c r="S1019" s="1" t="s">
        <v>771</v>
      </c>
      <c r="T1019" s="1" t="s">
        <v>88</v>
      </c>
      <c r="U1019" s="19">
        <v>0.25</v>
      </c>
      <c r="V1019" s="1" t="s">
        <v>778</v>
      </c>
      <c r="X1019" s="1">
        <v>5</v>
      </c>
      <c r="Z1019" s="1" t="s">
        <v>719</v>
      </c>
      <c r="AA1019" s="1" t="s">
        <v>654</v>
      </c>
      <c r="AC1019" s="2">
        <v>681</v>
      </c>
      <c r="AD1019" s="2"/>
      <c r="AE1019" s="2">
        <v>36</v>
      </c>
      <c r="AF1019" s="2">
        <f>Table1[[#This Row],[SE]]*SQRT(Table1[[#This Row],[N]])</f>
        <v>180</v>
      </c>
      <c r="AG1019" s="2">
        <v>25</v>
      </c>
      <c r="AH1019" s="2">
        <f>Table1[[#This Row],[SD]]/Table1[[#This Row],[mean]]</f>
        <v>0.26431718061674009</v>
      </c>
      <c r="AI1019" s="2"/>
      <c r="AJ1019" s="2"/>
      <c r="AK1019" s="2"/>
      <c r="AL1019" s="2"/>
      <c r="AN1019" s="5" t="s">
        <v>779</v>
      </c>
      <c r="AO1019" s="5" t="s">
        <v>780</v>
      </c>
    </row>
    <row r="1020" spans="2:41" ht="30" x14ac:dyDescent="0.25">
      <c r="B1020" s="8" t="s">
        <v>774</v>
      </c>
      <c r="C1020" s="1" t="s">
        <v>400</v>
      </c>
      <c r="D1020" s="1" t="s">
        <v>401</v>
      </c>
      <c r="E1020" s="1" t="s">
        <v>401</v>
      </c>
      <c r="F1020" s="5" t="s">
        <v>775</v>
      </c>
      <c r="G1020" s="1" t="s">
        <v>776</v>
      </c>
      <c r="H1020" s="1" t="s">
        <v>776</v>
      </c>
      <c r="I1020" s="1">
        <v>1975</v>
      </c>
      <c r="J1020" s="1" t="s">
        <v>48</v>
      </c>
      <c r="K1020" s="1" t="s">
        <v>49</v>
      </c>
      <c r="L1020" s="1" t="s">
        <v>49</v>
      </c>
      <c r="M1020" s="1" t="s">
        <v>239</v>
      </c>
      <c r="N1020" s="1" t="s">
        <v>94</v>
      </c>
      <c r="O1020" s="1" t="s">
        <v>483</v>
      </c>
      <c r="P1020" s="1">
        <v>35</v>
      </c>
      <c r="Q1020" s="1" t="s">
        <v>53</v>
      </c>
      <c r="S1020" s="1" t="s">
        <v>771</v>
      </c>
      <c r="T1020" s="1" t="s">
        <v>88</v>
      </c>
      <c r="U1020" s="19">
        <v>0.25</v>
      </c>
      <c r="V1020" s="1" t="s">
        <v>778</v>
      </c>
      <c r="X1020" s="1">
        <v>5</v>
      </c>
      <c r="Z1020" s="1" t="s">
        <v>719</v>
      </c>
      <c r="AA1020" s="1" t="s">
        <v>654</v>
      </c>
      <c r="AC1020" s="2">
        <v>924</v>
      </c>
      <c r="AD1020" s="2"/>
      <c r="AE1020" s="2">
        <v>24</v>
      </c>
      <c r="AF1020" s="2">
        <f>Table1[[#This Row],[SE]]*SQRT(Table1[[#This Row],[N]])</f>
        <v>120</v>
      </c>
      <c r="AG1020" s="2">
        <v>25</v>
      </c>
      <c r="AH1020" s="2">
        <f>Table1[[#This Row],[SD]]/Table1[[#This Row],[mean]]</f>
        <v>0.12987012987012986</v>
      </c>
      <c r="AI1020" s="2"/>
      <c r="AJ1020" s="2"/>
      <c r="AK1020" s="2"/>
      <c r="AL1020" s="2"/>
      <c r="AN1020" s="5" t="s">
        <v>779</v>
      </c>
      <c r="AO1020" s="5" t="s">
        <v>780</v>
      </c>
    </row>
    <row r="1021" spans="2:41" ht="30" x14ac:dyDescent="0.25">
      <c r="B1021" s="8" t="s">
        <v>774</v>
      </c>
      <c r="C1021" s="1" t="s">
        <v>400</v>
      </c>
      <c r="D1021" s="1" t="s">
        <v>401</v>
      </c>
      <c r="E1021" s="1" t="s">
        <v>401</v>
      </c>
      <c r="F1021" s="5" t="s">
        <v>775</v>
      </c>
      <c r="G1021" s="1" t="s">
        <v>776</v>
      </c>
      <c r="H1021" s="1" t="s">
        <v>776</v>
      </c>
      <c r="I1021" s="1">
        <v>1975</v>
      </c>
      <c r="J1021" s="1" t="s">
        <v>48</v>
      </c>
      <c r="K1021" s="1" t="s">
        <v>49</v>
      </c>
      <c r="L1021" s="1" t="s">
        <v>49</v>
      </c>
      <c r="M1021" s="1" t="s">
        <v>200</v>
      </c>
      <c r="N1021" s="1" t="s">
        <v>94</v>
      </c>
      <c r="O1021" s="1" t="s">
        <v>483</v>
      </c>
      <c r="P1021" s="1">
        <v>35</v>
      </c>
      <c r="Q1021" s="1" t="s">
        <v>53</v>
      </c>
      <c r="S1021" s="1" t="s">
        <v>771</v>
      </c>
      <c r="T1021" s="1" t="s">
        <v>88</v>
      </c>
      <c r="U1021" s="19">
        <v>0.25</v>
      </c>
      <c r="V1021" s="1" t="s">
        <v>778</v>
      </c>
      <c r="X1021" s="1">
        <v>5</v>
      </c>
      <c r="Z1021" s="1" t="s">
        <v>719</v>
      </c>
      <c r="AA1021" s="1" t="s">
        <v>654</v>
      </c>
      <c r="AC1021" s="2">
        <v>662</v>
      </c>
      <c r="AD1021" s="2"/>
      <c r="AE1021" s="2">
        <v>20.399999999999999</v>
      </c>
      <c r="AF1021" s="2">
        <f>Table1[[#This Row],[SE]]*SQRT(Table1[[#This Row],[N]])</f>
        <v>102</v>
      </c>
      <c r="AG1021" s="2">
        <v>25</v>
      </c>
      <c r="AH1021" s="2">
        <f>Table1[[#This Row],[SD]]/Table1[[#This Row],[mean]]</f>
        <v>0.15407854984894259</v>
      </c>
      <c r="AI1021" s="2"/>
      <c r="AJ1021" s="2"/>
      <c r="AK1021" s="2"/>
      <c r="AL1021" s="2"/>
      <c r="AN1021" s="5" t="s">
        <v>779</v>
      </c>
      <c r="AO1021" s="5" t="s">
        <v>780</v>
      </c>
    </row>
    <row r="1022" spans="2:41" ht="30" x14ac:dyDescent="0.25">
      <c r="B1022" s="8" t="s">
        <v>774</v>
      </c>
      <c r="C1022" s="1" t="s">
        <v>400</v>
      </c>
      <c r="D1022" s="1" t="s">
        <v>401</v>
      </c>
      <c r="E1022" s="1" t="s">
        <v>401</v>
      </c>
      <c r="F1022" s="5" t="s">
        <v>775</v>
      </c>
      <c r="G1022" s="1" t="s">
        <v>776</v>
      </c>
      <c r="H1022" s="1" t="s">
        <v>776</v>
      </c>
      <c r="I1022" s="1">
        <v>1975</v>
      </c>
      <c r="J1022" s="1" t="s">
        <v>48</v>
      </c>
      <c r="K1022" s="1" t="s">
        <v>49</v>
      </c>
      <c r="L1022" s="1" t="s">
        <v>49</v>
      </c>
      <c r="M1022" s="1" t="s">
        <v>366</v>
      </c>
      <c r="N1022" s="1" t="s">
        <v>94</v>
      </c>
      <c r="O1022" s="1" t="s">
        <v>483</v>
      </c>
      <c r="P1022" s="1">
        <v>35</v>
      </c>
      <c r="Q1022" s="1" t="s">
        <v>53</v>
      </c>
      <c r="S1022" s="1" t="s">
        <v>771</v>
      </c>
      <c r="T1022" s="1" t="s">
        <v>88</v>
      </c>
      <c r="U1022" s="19">
        <v>0.25</v>
      </c>
      <c r="V1022" s="1" t="s">
        <v>778</v>
      </c>
      <c r="X1022" s="1">
        <v>1</v>
      </c>
      <c r="Z1022" s="1" t="s">
        <v>719</v>
      </c>
      <c r="AA1022" s="1" t="s">
        <v>654</v>
      </c>
      <c r="AC1022" s="2">
        <v>648</v>
      </c>
      <c r="AD1022" s="2"/>
      <c r="AE1022" s="2">
        <v>20.6</v>
      </c>
      <c r="AF1022" s="2">
        <f>Table1[[#This Row],[SE]]*SQRT(Table1[[#This Row],[N]])</f>
        <v>103</v>
      </c>
      <c r="AG1022" s="2">
        <v>25</v>
      </c>
      <c r="AH1022" s="2">
        <f>Table1[[#This Row],[SD]]/Table1[[#This Row],[mean]]</f>
        <v>0.15895061728395063</v>
      </c>
      <c r="AI1022" s="2"/>
      <c r="AJ1022" s="2"/>
      <c r="AK1022" s="2"/>
      <c r="AL1022" s="2"/>
      <c r="AN1022" s="5" t="s">
        <v>779</v>
      </c>
      <c r="AO1022" s="5" t="s">
        <v>780</v>
      </c>
    </row>
    <row r="1023" spans="2:41" ht="30" x14ac:dyDescent="0.25">
      <c r="B1023" s="8" t="s">
        <v>774</v>
      </c>
      <c r="C1023" s="1" t="s">
        <v>400</v>
      </c>
      <c r="D1023" s="1" t="s">
        <v>401</v>
      </c>
      <c r="E1023" s="1" t="s">
        <v>401</v>
      </c>
      <c r="F1023" s="5" t="s">
        <v>775</v>
      </c>
      <c r="G1023" s="1" t="s">
        <v>776</v>
      </c>
      <c r="H1023" s="1" t="s">
        <v>776</v>
      </c>
      <c r="I1023" s="1">
        <v>1975</v>
      </c>
      <c r="J1023" s="1" t="s">
        <v>48</v>
      </c>
      <c r="K1023" s="1" t="s">
        <v>49</v>
      </c>
      <c r="L1023" s="1" t="s">
        <v>49</v>
      </c>
      <c r="M1023" s="1" t="s">
        <v>87</v>
      </c>
      <c r="N1023" s="1" t="s">
        <v>94</v>
      </c>
      <c r="O1023" s="1" t="s">
        <v>483</v>
      </c>
      <c r="P1023" s="1">
        <v>35</v>
      </c>
      <c r="Q1023" s="1" t="s">
        <v>53</v>
      </c>
      <c r="S1023" s="1" t="s">
        <v>771</v>
      </c>
      <c r="T1023" s="1" t="s">
        <v>88</v>
      </c>
      <c r="U1023" s="19">
        <v>0.25</v>
      </c>
      <c r="V1023" s="1" t="s">
        <v>778</v>
      </c>
      <c r="X1023" s="1">
        <v>5</v>
      </c>
      <c r="Z1023" s="1" t="s">
        <v>719</v>
      </c>
      <c r="AA1023" s="1" t="s">
        <v>654</v>
      </c>
      <c r="AC1023" s="2">
        <v>827</v>
      </c>
      <c r="AD1023" s="2"/>
      <c r="AE1023" s="2">
        <v>34.200000000000003</v>
      </c>
      <c r="AF1023" s="2">
        <f>Table1[[#This Row],[SE]]*SQRT(Table1[[#This Row],[N]])</f>
        <v>171</v>
      </c>
      <c r="AG1023" s="2">
        <v>25</v>
      </c>
      <c r="AH1023" s="2">
        <f>Table1[[#This Row],[SD]]/Table1[[#This Row],[mean]]</f>
        <v>0.20677146311970979</v>
      </c>
      <c r="AI1023" s="2"/>
      <c r="AJ1023" s="2"/>
      <c r="AK1023" s="2"/>
      <c r="AL1023" s="2"/>
      <c r="AN1023" s="5" t="s">
        <v>779</v>
      </c>
      <c r="AO1023" s="5" t="s">
        <v>780</v>
      </c>
    </row>
    <row r="1024" spans="2:41" ht="30" x14ac:dyDescent="0.25">
      <c r="B1024" s="8" t="s">
        <v>774</v>
      </c>
      <c r="C1024" s="1" t="s">
        <v>400</v>
      </c>
      <c r="D1024" s="1" t="s">
        <v>401</v>
      </c>
      <c r="E1024" s="1" t="s">
        <v>401</v>
      </c>
      <c r="F1024" s="5" t="s">
        <v>775</v>
      </c>
      <c r="G1024" s="1" t="s">
        <v>776</v>
      </c>
      <c r="H1024" s="1" t="s">
        <v>776</v>
      </c>
      <c r="I1024" s="1">
        <v>1975</v>
      </c>
      <c r="J1024" s="1" t="s">
        <v>48</v>
      </c>
      <c r="K1024" s="1" t="s">
        <v>49</v>
      </c>
      <c r="L1024" s="1" t="s">
        <v>49</v>
      </c>
      <c r="M1024" s="1" t="s">
        <v>96</v>
      </c>
      <c r="N1024" s="1" t="s">
        <v>94</v>
      </c>
      <c r="O1024" s="1" t="s">
        <v>483</v>
      </c>
      <c r="P1024" s="1">
        <v>35</v>
      </c>
      <c r="Q1024" s="1" t="s">
        <v>53</v>
      </c>
      <c r="S1024" s="1" t="s">
        <v>771</v>
      </c>
      <c r="T1024" s="1" t="s">
        <v>88</v>
      </c>
      <c r="U1024" s="19">
        <v>0.25</v>
      </c>
      <c r="V1024" s="1" t="s">
        <v>778</v>
      </c>
      <c r="X1024" s="1">
        <v>5</v>
      </c>
      <c r="Z1024" s="1" t="s">
        <v>719</v>
      </c>
      <c r="AA1024" s="1" t="s">
        <v>654</v>
      </c>
      <c r="AC1024" s="2">
        <v>722</v>
      </c>
      <c r="AD1024" s="2"/>
      <c r="AE1024" s="2">
        <v>30</v>
      </c>
      <c r="AF1024" s="2">
        <f>Table1[[#This Row],[SE]]*SQRT(Table1[[#This Row],[N]])</f>
        <v>150</v>
      </c>
      <c r="AG1024" s="2">
        <v>25</v>
      </c>
      <c r="AH1024" s="2">
        <f>Table1[[#This Row],[SD]]/Table1[[#This Row],[mean]]</f>
        <v>0.2077562326869806</v>
      </c>
      <c r="AI1024" s="2"/>
      <c r="AJ1024" s="2"/>
      <c r="AK1024" s="2"/>
      <c r="AL1024" s="2"/>
      <c r="AN1024" s="5" t="s">
        <v>779</v>
      </c>
      <c r="AO1024" s="5" t="s">
        <v>780</v>
      </c>
    </row>
    <row r="1025" spans="2:41" ht="30" x14ac:dyDescent="0.25">
      <c r="B1025" s="8" t="s">
        <v>774</v>
      </c>
      <c r="C1025" s="1" t="s">
        <v>400</v>
      </c>
      <c r="D1025" s="1" t="s">
        <v>401</v>
      </c>
      <c r="E1025" s="1" t="s">
        <v>401</v>
      </c>
      <c r="F1025" s="5" t="s">
        <v>775</v>
      </c>
      <c r="G1025" s="1" t="s">
        <v>776</v>
      </c>
      <c r="H1025" s="1" t="s">
        <v>776</v>
      </c>
      <c r="I1025" s="1">
        <v>1975</v>
      </c>
      <c r="J1025" s="1" t="s">
        <v>48</v>
      </c>
      <c r="K1025" s="1" t="s">
        <v>49</v>
      </c>
      <c r="L1025" s="1" t="s">
        <v>49</v>
      </c>
      <c r="M1025" s="1" t="s">
        <v>200</v>
      </c>
      <c r="N1025" s="1" t="s">
        <v>51</v>
      </c>
      <c r="O1025" s="1" t="s">
        <v>483</v>
      </c>
      <c r="P1025" s="1">
        <v>35</v>
      </c>
      <c r="Q1025" s="1" t="s">
        <v>53</v>
      </c>
      <c r="S1025" s="1" t="s">
        <v>771</v>
      </c>
      <c r="T1025" s="1" t="s">
        <v>88</v>
      </c>
      <c r="U1025" s="19">
        <v>0.25</v>
      </c>
      <c r="V1025" s="1" t="s">
        <v>778</v>
      </c>
      <c r="X1025" s="1">
        <v>5</v>
      </c>
      <c r="Z1025" s="1" t="s">
        <v>719</v>
      </c>
      <c r="AA1025" s="1" t="s">
        <v>654</v>
      </c>
      <c r="AC1025" s="2">
        <v>688</v>
      </c>
      <c r="AD1025" s="2"/>
      <c r="AE1025" s="2">
        <v>21.6</v>
      </c>
      <c r="AF1025" s="2">
        <f>Table1[[#This Row],[SE]]*SQRT(Table1[[#This Row],[N]])</f>
        <v>108</v>
      </c>
      <c r="AG1025" s="2">
        <v>25</v>
      </c>
      <c r="AH1025" s="2">
        <f>Table1[[#This Row],[SD]]/Table1[[#This Row],[mean]]</f>
        <v>0.15697674418604651</v>
      </c>
      <c r="AI1025" s="2"/>
      <c r="AJ1025" s="2"/>
      <c r="AK1025" s="2"/>
      <c r="AL1025" s="2"/>
      <c r="AN1025" s="5" t="s">
        <v>779</v>
      </c>
      <c r="AO1025" s="5" t="s">
        <v>780</v>
      </c>
    </row>
    <row r="1026" spans="2:41" ht="30" x14ac:dyDescent="0.25">
      <c r="B1026" s="8" t="s">
        <v>774</v>
      </c>
      <c r="C1026" s="1" t="s">
        <v>400</v>
      </c>
      <c r="D1026" s="1" t="s">
        <v>401</v>
      </c>
      <c r="E1026" s="1" t="s">
        <v>401</v>
      </c>
      <c r="F1026" s="5" t="s">
        <v>775</v>
      </c>
      <c r="G1026" s="1" t="s">
        <v>776</v>
      </c>
      <c r="H1026" s="1" t="s">
        <v>776</v>
      </c>
      <c r="I1026" s="1">
        <v>1975</v>
      </c>
      <c r="J1026" s="1" t="s">
        <v>48</v>
      </c>
      <c r="K1026" s="1" t="s">
        <v>49</v>
      </c>
      <c r="L1026" s="1" t="s">
        <v>49</v>
      </c>
      <c r="M1026" s="1" t="s">
        <v>366</v>
      </c>
      <c r="N1026" s="1" t="s">
        <v>51</v>
      </c>
      <c r="O1026" s="1" t="s">
        <v>483</v>
      </c>
      <c r="P1026" s="1">
        <v>35</v>
      </c>
      <c r="Q1026" s="1" t="s">
        <v>53</v>
      </c>
      <c r="S1026" s="1" t="s">
        <v>771</v>
      </c>
      <c r="T1026" s="1" t="s">
        <v>88</v>
      </c>
      <c r="U1026" s="19">
        <v>0.25</v>
      </c>
      <c r="V1026" s="1" t="s">
        <v>778</v>
      </c>
      <c r="X1026" s="1">
        <v>5</v>
      </c>
      <c r="Z1026" s="1" t="s">
        <v>719</v>
      </c>
      <c r="AA1026" s="1" t="s">
        <v>654</v>
      </c>
      <c r="AC1026" s="2">
        <v>816</v>
      </c>
      <c r="AD1026" s="2"/>
      <c r="AE1026" s="2">
        <v>32.4</v>
      </c>
      <c r="AF1026" s="2">
        <f>Table1[[#This Row],[SE]]*SQRT(Table1[[#This Row],[N]])</f>
        <v>162</v>
      </c>
      <c r="AG1026" s="2">
        <v>25</v>
      </c>
      <c r="AH1026" s="2">
        <f>Table1[[#This Row],[SD]]/Table1[[#This Row],[mean]]</f>
        <v>0.19852941176470587</v>
      </c>
      <c r="AI1026" s="2"/>
      <c r="AJ1026" s="2"/>
      <c r="AK1026" s="2"/>
      <c r="AL1026" s="2"/>
      <c r="AN1026" s="5" t="s">
        <v>779</v>
      </c>
      <c r="AO1026" s="5" t="s">
        <v>780</v>
      </c>
    </row>
    <row r="1027" spans="2:41" ht="30" x14ac:dyDescent="0.25">
      <c r="B1027" s="8" t="s">
        <v>774</v>
      </c>
      <c r="C1027" s="1" t="s">
        <v>400</v>
      </c>
      <c r="D1027" s="1" t="s">
        <v>401</v>
      </c>
      <c r="E1027" s="1" t="s">
        <v>401</v>
      </c>
      <c r="F1027" s="5" t="s">
        <v>775</v>
      </c>
      <c r="G1027" s="1" t="s">
        <v>776</v>
      </c>
      <c r="H1027" s="1" t="s">
        <v>776</v>
      </c>
      <c r="I1027" s="1">
        <v>1975</v>
      </c>
      <c r="J1027" s="1" t="s">
        <v>48</v>
      </c>
      <c r="K1027" s="1" t="s">
        <v>49</v>
      </c>
      <c r="L1027" s="1" t="s">
        <v>49</v>
      </c>
      <c r="M1027" s="1" t="s">
        <v>87</v>
      </c>
      <c r="N1027" s="1" t="s">
        <v>51</v>
      </c>
      <c r="O1027" s="1" t="s">
        <v>483</v>
      </c>
      <c r="P1027" s="1">
        <v>35</v>
      </c>
      <c r="Q1027" s="1" t="s">
        <v>53</v>
      </c>
      <c r="S1027" s="1" t="s">
        <v>771</v>
      </c>
      <c r="T1027" s="1" t="s">
        <v>88</v>
      </c>
      <c r="U1027" s="19">
        <v>0.25</v>
      </c>
      <c r="V1027" s="1" t="s">
        <v>778</v>
      </c>
      <c r="X1027" s="1">
        <v>5</v>
      </c>
      <c r="Z1027" s="1" t="s">
        <v>719</v>
      </c>
      <c r="AA1027" s="1" t="s">
        <v>654</v>
      </c>
      <c r="AC1027" s="2">
        <v>818</v>
      </c>
      <c r="AD1027" s="2"/>
      <c r="AE1027" s="2">
        <v>21</v>
      </c>
      <c r="AF1027" s="2">
        <f>Table1[[#This Row],[SE]]*SQRT(Table1[[#This Row],[N]])</f>
        <v>105</v>
      </c>
      <c r="AG1027" s="2">
        <v>25</v>
      </c>
      <c r="AH1027" s="2">
        <f>Table1[[#This Row],[SD]]/Table1[[#This Row],[mean]]</f>
        <v>0.12836185819070906</v>
      </c>
      <c r="AI1027" s="2"/>
      <c r="AJ1027" s="2"/>
      <c r="AK1027" s="2"/>
      <c r="AL1027" s="2"/>
      <c r="AN1027" s="5" t="s">
        <v>779</v>
      </c>
      <c r="AO1027" s="5" t="s">
        <v>780</v>
      </c>
    </row>
    <row r="1028" spans="2:41" ht="30" x14ac:dyDescent="0.25">
      <c r="B1028" s="8" t="s">
        <v>774</v>
      </c>
      <c r="C1028" s="1" t="s">
        <v>400</v>
      </c>
      <c r="D1028" s="1" t="s">
        <v>401</v>
      </c>
      <c r="E1028" s="1" t="s">
        <v>401</v>
      </c>
      <c r="F1028" s="5" t="s">
        <v>775</v>
      </c>
      <c r="G1028" s="1" t="s">
        <v>776</v>
      </c>
      <c r="H1028" s="1" t="s">
        <v>776</v>
      </c>
      <c r="I1028" s="1">
        <v>1975</v>
      </c>
      <c r="J1028" s="1" t="s">
        <v>48</v>
      </c>
      <c r="K1028" s="1" t="s">
        <v>49</v>
      </c>
      <c r="L1028" s="1" t="s">
        <v>49</v>
      </c>
      <c r="M1028" s="1" t="s">
        <v>96</v>
      </c>
      <c r="N1028" s="1" t="s">
        <v>51</v>
      </c>
      <c r="O1028" s="1" t="s">
        <v>483</v>
      </c>
      <c r="P1028" s="1">
        <v>35</v>
      </c>
      <c r="Q1028" s="1" t="s">
        <v>53</v>
      </c>
      <c r="S1028" s="1" t="s">
        <v>771</v>
      </c>
      <c r="T1028" s="1" t="s">
        <v>88</v>
      </c>
      <c r="U1028" s="19">
        <v>0.25</v>
      </c>
      <c r="V1028" s="1" t="s">
        <v>778</v>
      </c>
      <c r="X1028" s="1">
        <v>5</v>
      </c>
      <c r="Z1028" s="1" t="s">
        <v>719</v>
      </c>
      <c r="AA1028" s="1" t="s">
        <v>654</v>
      </c>
      <c r="AC1028" s="2">
        <v>683</v>
      </c>
      <c r="AD1028" s="2"/>
      <c r="AE1028" s="2">
        <v>26.4</v>
      </c>
      <c r="AF1028" s="2">
        <f>Table1[[#This Row],[SE]]*SQRT(Table1[[#This Row],[N]])</f>
        <v>132</v>
      </c>
      <c r="AG1028" s="2">
        <v>25</v>
      </c>
      <c r="AH1028" s="2">
        <f>Table1[[#This Row],[SD]]/Table1[[#This Row],[mean]]</f>
        <v>0.19326500732064422</v>
      </c>
      <c r="AI1028" s="2"/>
      <c r="AJ1028" s="2"/>
      <c r="AK1028" s="2"/>
      <c r="AL1028" s="2"/>
      <c r="AN1028" s="5" t="s">
        <v>779</v>
      </c>
      <c r="AO1028" s="5" t="s">
        <v>780</v>
      </c>
    </row>
    <row r="1029" spans="2:41" ht="30" x14ac:dyDescent="0.25">
      <c r="B1029" s="8" t="s">
        <v>774</v>
      </c>
      <c r="C1029" s="1" t="s">
        <v>400</v>
      </c>
      <c r="D1029" s="1" t="s">
        <v>401</v>
      </c>
      <c r="E1029" s="1" t="s">
        <v>401</v>
      </c>
      <c r="F1029" s="5" t="s">
        <v>775</v>
      </c>
      <c r="G1029" s="1" t="s">
        <v>776</v>
      </c>
      <c r="H1029" s="1" t="s">
        <v>776</v>
      </c>
      <c r="I1029" s="1">
        <v>1975</v>
      </c>
      <c r="J1029" s="1" t="s">
        <v>48</v>
      </c>
      <c r="K1029" s="1" t="s">
        <v>49</v>
      </c>
      <c r="L1029" s="1" t="s">
        <v>49</v>
      </c>
      <c r="M1029" s="1" t="s">
        <v>87</v>
      </c>
      <c r="N1029" s="1" t="s">
        <v>94</v>
      </c>
      <c r="O1029" s="1" t="s">
        <v>483</v>
      </c>
      <c r="P1029" s="1">
        <v>35</v>
      </c>
      <c r="Q1029" s="1" t="s">
        <v>53</v>
      </c>
      <c r="S1029" s="1" t="s">
        <v>771</v>
      </c>
      <c r="T1029" s="1" t="s">
        <v>88</v>
      </c>
      <c r="U1029" s="19">
        <v>0.25</v>
      </c>
      <c r="V1029" s="1" t="s">
        <v>778</v>
      </c>
      <c r="X1029" s="1">
        <v>5</v>
      </c>
      <c r="Z1029" s="1" t="s">
        <v>719</v>
      </c>
      <c r="AA1029" s="1" t="s">
        <v>654</v>
      </c>
      <c r="AC1029" s="2">
        <v>805</v>
      </c>
      <c r="AD1029" s="2"/>
      <c r="AE1029" s="2"/>
      <c r="AF1029" s="2"/>
      <c r="AG1029" s="2">
        <v>50</v>
      </c>
      <c r="AH1029" s="2"/>
      <c r="AI1029" s="2"/>
      <c r="AJ1029" s="2"/>
      <c r="AK1029" s="2"/>
      <c r="AL1029" s="2"/>
      <c r="AN1029" s="5" t="s">
        <v>779</v>
      </c>
      <c r="AO1029" s="5" t="s">
        <v>780</v>
      </c>
    </row>
    <row r="1030" spans="2:41" ht="30" x14ac:dyDescent="0.25">
      <c r="B1030" s="8" t="s">
        <v>774</v>
      </c>
      <c r="C1030" s="1" t="s">
        <v>400</v>
      </c>
      <c r="D1030" s="1" t="s">
        <v>401</v>
      </c>
      <c r="E1030" s="1" t="s">
        <v>401</v>
      </c>
      <c r="F1030" s="5" t="s">
        <v>775</v>
      </c>
      <c r="G1030" s="1" t="s">
        <v>776</v>
      </c>
      <c r="H1030" s="1" t="s">
        <v>776</v>
      </c>
      <c r="I1030" s="1">
        <v>1975</v>
      </c>
      <c r="J1030" s="1" t="s">
        <v>48</v>
      </c>
      <c r="K1030" s="1" t="s">
        <v>49</v>
      </c>
      <c r="L1030" s="1" t="s">
        <v>49</v>
      </c>
      <c r="M1030" s="1" t="s">
        <v>200</v>
      </c>
      <c r="N1030" s="1" t="s">
        <v>94</v>
      </c>
      <c r="O1030" s="1" t="s">
        <v>483</v>
      </c>
      <c r="P1030" s="1">
        <v>35</v>
      </c>
      <c r="Q1030" s="1" t="s">
        <v>53</v>
      </c>
      <c r="S1030" s="1" t="s">
        <v>771</v>
      </c>
      <c r="T1030" s="1" t="s">
        <v>88</v>
      </c>
      <c r="U1030" s="19">
        <v>0.25</v>
      </c>
      <c r="V1030" s="1" t="s">
        <v>778</v>
      </c>
      <c r="X1030" s="1">
        <v>5</v>
      </c>
      <c r="Z1030" s="1" t="s">
        <v>719</v>
      </c>
      <c r="AA1030" s="1" t="s">
        <v>654</v>
      </c>
      <c r="AC1030" s="2">
        <v>650</v>
      </c>
      <c r="AD1030" s="2"/>
      <c r="AE1030" s="2"/>
      <c r="AF1030" s="2"/>
      <c r="AG1030" s="2">
        <v>50</v>
      </c>
      <c r="AH1030" s="2"/>
      <c r="AI1030" s="2"/>
      <c r="AJ1030" s="2"/>
      <c r="AK1030" s="2"/>
      <c r="AL1030" s="2"/>
      <c r="AN1030" s="5" t="s">
        <v>779</v>
      </c>
      <c r="AO1030" s="5" t="s">
        <v>780</v>
      </c>
    </row>
    <row r="1031" spans="2:41" ht="30" x14ac:dyDescent="0.25">
      <c r="B1031" s="8" t="s">
        <v>774</v>
      </c>
      <c r="C1031" s="1" t="s">
        <v>400</v>
      </c>
      <c r="D1031" s="1" t="s">
        <v>401</v>
      </c>
      <c r="E1031" s="1" t="s">
        <v>401</v>
      </c>
      <c r="F1031" s="5" t="s">
        <v>775</v>
      </c>
      <c r="G1031" s="1" t="s">
        <v>776</v>
      </c>
      <c r="H1031" s="1" t="s">
        <v>776</v>
      </c>
      <c r="I1031" s="1">
        <v>1975</v>
      </c>
      <c r="J1031" s="1" t="s">
        <v>48</v>
      </c>
      <c r="K1031" s="1" t="s">
        <v>49</v>
      </c>
      <c r="L1031" s="1" t="s">
        <v>49</v>
      </c>
      <c r="M1031" s="1" t="s">
        <v>87</v>
      </c>
      <c r="N1031" s="1" t="s">
        <v>51</v>
      </c>
      <c r="O1031" s="1" t="s">
        <v>483</v>
      </c>
      <c r="P1031" s="1">
        <v>35</v>
      </c>
      <c r="Q1031" s="1" t="s">
        <v>53</v>
      </c>
      <c r="S1031" s="1" t="s">
        <v>771</v>
      </c>
      <c r="T1031" s="1" t="s">
        <v>88</v>
      </c>
      <c r="U1031" s="19">
        <v>0.25</v>
      </c>
      <c r="V1031" s="1" t="s">
        <v>778</v>
      </c>
      <c r="X1031" s="1">
        <v>5</v>
      </c>
      <c r="Z1031" s="1" t="s">
        <v>719</v>
      </c>
      <c r="AA1031" s="1" t="s">
        <v>654</v>
      </c>
      <c r="AC1031" s="2">
        <v>819</v>
      </c>
      <c r="AD1031" s="2"/>
      <c r="AE1031" s="2"/>
      <c r="AF1031" s="2"/>
      <c r="AG1031" s="2">
        <v>50</v>
      </c>
      <c r="AH1031" s="2"/>
      <c r="AI1031" s="2"/>
      <c r="AJ1031" s="2"/>
      <c r="AK1031" s="2"/>
      <c r="AL1031" s="2"/>
      <c r="AN1031" s="5" t="s">
        <v>779</v>
      </c>
      <c r="AO1031" s="5" t="s">
        <v>780</v>
      </c>
    </row>
    <row r="1032" spans="2:41" ht="30" x14ac:dyDescent="0.25">
      <c r="B1032" s="8" t="s">
        <v>774</v>
      </c>
      <c r="C1032" s="1" t="s">
        <v>400</v>
      </c>
      <c r="D1032" s="1" t="s">
        <v>401</v>
      </c>
      <c r="E1032" s="1" t="s">
        <v>401</v>
      </c>
      <c r="F1032" s="5" t="s">
        <v>775</v>
      </c>
      <c r="G1032" s="1" t="s">
        <v>776</v>
      </c>
      <c r="H1032" s="1" t="s">
        <v>776</v>
      </c>
      <c r="I1032" s="1">
        <v>1975</v>
      </c>
      <c r="J1032" s="1" t="s">
        <v>48</v>
      </c>
      <c r="K1032" s="1" t="s">
        <v>49</v>
      </c>
      <c r="L1032" s="1" t="s">
        <v>49</v>
      </c>
      <c r="M1032" s="1" t="s">
        <v>200</v>
      </c>
      <c r="N1032" s="1" t="s">
        <v>51</v>
      </c>
      <c r="O1032" s="1" t="s">
        <v>483</v>
      </c>
      <c r="P1032" s="1">
        <v>35</v>
      </c>
      <c r="Q1032" s="1" t="s">
        <v>53</v>
      </c>
      <c r="S1032" s="1" t="s">
        <v>771</v>
      </c>
      <c r="T1032" s="1" t="s">
        <v>88</v>
      </c>
      <c r="U1032" s="19">
        <v>0.25</v>
      </c>
      <c r="V1032" s="1" t="s">
        <v>778</v>
      </c>
      <c r="X1032" s="1">
        <v>5</v>
      </c>
      <c r="Z1032" s="1" t="s">
        <v>719</v>
      </c>
      <c r="AA1032" s="1" t="s">
        <v>654</v>
      </c>
      <c r="AC1032" s="2">
        <v>664</v>
      </c>
      <c r="AD1032" s="2"/>
      <c r="AE1032" s="2"/>
      <c r="AF1032" s="2"/>
      <c r="AG1032" s="2">
        <v>50</v>
      </c>
      <c r="AH1032" s="2"/>
      <c r="AI1032" s="2"/>
      <c r="AJ1032" s="2"/>
      <c r="AK1032" s="2"/>
      <c r="AL1032" s="2"/>
      <c r="AN1032" s="5" t="s">
        <v>779</v>
      </c>
      <c r="AO1032" s="5" t="s">
        <v>780</v>
      </c>
    </row>
    <row r="1033" spans="2:41" ht="30" x14ac:dyDescent="0.25">
      <c r="B1033" s="8" t="s">
        <v>774</v>
      </c>
      <c r="C1033" s="1" t="s">
        <v>400</v>
      </c>
      <c r="D1033" s="1" t="s">
        <v>401</v>
      </c>
      <c r="E1033" s="1" t="s">
        <v>401</v>
      </c>
      <c r="F1033" s="5" t="s">
        <v>775</v>
      </c>
      <c r="G1033" s="1" t="s">
        <v>776</v>
      </c>
      <c r="H1033" s="1" t="s">
        <v>776</v>
      </c>
      <c r="I1033" s="1">
        <v>1975</v>
      </c>
      <c r="J1033" s="1" t="s">
        <v>48</v>
      </c>
      <c r="K1033" s="1" t="s">
        <v>49</v>
      </c>
      <c r="L1033" s="1" t="s">
        <v>49</v>
      </c>
      <c r="M1033" s="1" t="s">
        <v>781</v>
      </c>
      <c r="N1033" s="1" t="s">
        <v>94</v>
      </c>
      <c r="O1033" s="1" t="s">
        <v>483</v>
      </c>
      <c r="P1033" s="1">
        <v>35</v>
      </c>
      <c r="Q1033" s="1" t="s">
        <v>53</v>
      </c>
      <c r="S1033" s="1" t="s">
        <v>771</v>
      </c>
      <c r="T1033" s="1" t="s">
        <v>88</v>
      </c>
      <c r="U1033" s="19">
        <v>0.25</v>
      </c>
      <c r="V1033" s="1" t="s">
        <v>778</v>
      </c>
      <c r="X1033" s="1">
        <v>5</v>
      </c>
      <c r="Z1033" s="1" t="s">
        <v>719</v>
      </c>
      <c r="AA1033" s="1" t="s">
        <v>654</v>
      </c>
      <c r="AC1033" s="2">
        <v>865</v>
      </c>
      <c r="AD1033" s="2"/>
      <c r="AE1033" s="2"/>
      <c r="AF1033" s="2"/>
      <c r="AG1033" s="2">
        <v>50</v>
      </c>
      <c r="AH1033" s="2"/>
      <c r="AI1033" s="2"/>
      <c r="AJ1033" s="2"/>
      <c r="AK1033" s="2"/>
      <c r="AL1033" s="2"/>
      <c r="AN1033" s="5" t="s">
        <v>779</v>
      </c>
      <c r="AO1033" s="5" t="s">
        <v>780</v>
      </c>
    </row>
    <row r="1034" spans="2:41" ht="30" x14ac:dyDescent="0.25">
      <c r="B1034" s="8" t="s">
        <v>774</v>
      </c>
      <c r="C1034" s="1" t="s">
        <v>400</v>
      </c>
      <c r="D1034" s="1" t="s">
        <v>401</v>
      </c>
      <c r="E1034" s="1" t="s">
        <v>401</v>
      </c>
      <c r="F1034" s="5" t="s">
        <v>775</v>
      </c>
      <c r="G1034" s="1" t="s">
        <v>776</v>
      </c>
      <c r="H1034" s="1" t="s">
        <v>776</v>
      </c>
      <c r="I1034" s="1">
        <v>1975</v>
      </c>
      <c r="J1034" s="1" t="s">
        <v>48</v>
      </c>
      <c r="K1034" s="1" t="s">
        <v>49</v>
      </c>
      <c r="L1034" s="1" t="s">
        <v>49</v>
      </c>
      <c r="M1034" s="1" t="s">
        <v>781</v>
      </c>
      <c r="N1034" s="1" t="s">
        <v>51</v>
      </c>
      <c r="O1034" s="1" t="s">
        <v>483</v>
      </c>
      <c r="P1034" s="1">
        <v>35</v>
      </c>
      <c r="Q1034" s="1" t="s">
        <v>53</v>
      </c>
      <c r="S1034" s="1" t="s">
        <v>771</v>
      </c>
      <c r="T1034" s="1" t="s">
        <v>88</v>
      </c>
      <c r="U1034" s="19">
        <v>0.25</v>
      </c>
      <c r="V1034" s="1" t="s">
        <v>778</v>
      </c>
      <c r="X1034" s="1">
        <v>5</v>
      </c>
      <c r="Z1034" s="1" t="s">
        <v>719</v>
      </c>
      <c r="AA1034" s="1" t="s">
        <v>654</v>
      </c>
      <c r="AC1034" s="2">
        <v>845</v>
      </c>
      <c r="AD1034" s="2"/>
      <c r="AE1034" s="2"/>
      <c r="AF1034" s="2"/>
      <c r="AG1034" s="2">
        <v>50</v>
      </c>
      <c r="AH1034" s="2"/>
      <c r="AI1034" s="2"/>
      <c r="AJ1034" s="2"/>
      <c r="AK1034" s="2"/>
      <c r="AL1034" s="2"/>
      <c r="AN1034" s="5" t="s">
        <v>779</v>
      </c>
      <c r="AO1034" s="5" t="s">
        <v>780</v>
      </c>
    </row>
    <row r="1035" spans="2:41" ht="75" x14ac:dyDescent="0.25">
      <c r="B1035" s="8" t="s">
        <v>785</v>
      </c>
      <c r="C1035" s="1" t="s">
        <v>786</v>
      </c>
      <c r="D1035" s="1" t="s">
        <v>787</v>
      </c>
      <c r="E1035" s="1" t="s">
        <v>788</v>
      </c>
      <c r="F1035" s="5" t="s">
        <v>789</v>
      </c>
      <c r="I1035" s="1">
        <v>1990</v>
      </c>
      <c r="J1035" s="1" t="s">
        <v>48</v>
      </c>
      <c r="K1035" s="1" t="s">
        <v>1215</v>
      </c>
      <c r="L1035" s="1" t="s">
        <v>1215</v>
      </c>
      <c r="M1035" s="1" t="s">
        <v>790</v>
      </c>
      <c r="N1035" s="1" t="s">
        <v>94</v>
      </c>
      <c r="O1035" s="1" t="s">
        <v>483</v>
      </c>
      <c r="P1035" s="1">
        <v>35</v>
      </c>
      <c r="Q1035" s="1" t="s">
        <v>53</v>
      </c>
      <c r="S1035" s="1" t="s">
        <v>791</v>
      </c>
      <c r="T1035" s="1" t="s">
        <v>88</v>
      </c>
      <c r="V1035" s="1" t="s">
        <v>792</v>
      </c>
      <c r="W1035" s="1" t="s">
        <v>793</v>
      </c>
      <c r="X1035" s="1">
        <v>2</v>
      </c>
      <c r="Y1035" s="1" t="s">
        <v>110</v>
      </c>
      <c r="AC1035" s="2"/>
      <c r="AD1035" s="2">
        <v>784</v>
      </c>
      <c r="AE1035" s="2"/>
      <c r="AF1035" s="2"/>
      <c r="AG1035" s="2">
        <v>50</v>
      </c>
      <c r="AH1035" s="2"/>
      <c r="AI1035" s="2"/>
      <c r="AJ1035" s="2"/>
      <c r="AK1035" s="2">
        <v>185</v>
      </c>
      <c r="AL1035" s="2">
        <f>158*7</f>
        <v>1106</v>
      </c>
      <c r="AN1035" s="6" t="s">
        <v>794</v>
      </c>
      <c r="AO1035" s="5" t="s">
        <v>795</v>
      </c>
    </row>
    <row r="1036" spans="2:41" ht="75" x14ac:dyDescent="0.25">
      <c r="B1036" s="8" t="s">
        <v>785</v>
      </c>
      <c r="C1036" s="1" t="s">
        <v>786</v>
      </c>
      <c r="D1036" s="1" t="s">
        <v>787</v>
      </c>
      <c r="E1036" s="1" t="s">
        <v>788</v>
      </c>
      <c r="F1036" s="5" t="s">
        <v>789</v>
      </c>
      <c r="I1036" s="1">
        <v>1990</v>
      </c>
      <c r="J1036" s="1" t="s">
        <v>48</v>
      </c>
      <c r="K1036" s="1" t="s">
        <v>1215</v>
      </c>
      <c r="L1036" s="1" t="s">
        <v>1215</v>
      </c>
      <c r="M1036" s="1" t="s">
        <v>790</v>
      </c>
      <c r="N1036" s="1" t="s">
        <v>51</v>
      </c>
      <c r="O1036" s="1" t="s">
        <v>483</v>
      </c>
      <c r="P1036" s="1">
        <v>35</v>
      </c>
      <c r="Q1036" s="1" t="s">
        <v>53</v>
      </c>
      <c r="S1036" s="1" t="s">
        <v>791</v>
      </c>
      <c r="T1036" s="1" t="s">
        <v>88</v>
      </c>
      <c r="V1036" s="1" t="s">
        <v>792</v>
      </c>
      <c r="W1036" s="1" t="s">
        <v>793</v>
      </c>
      <c r="X1036" s="1">
        <v>2</v>
      </c>
      <c r="Y1036" s="1" t="s">
        <v>110</v>
      </c>
      <c r="AC1036" s="2"/>
      <c r="AD1036" s="2">
        <v>826</v>
      </c>
      <c r="AE1036" s="2"/>
      <c r="AF1036" s="2"/>
      <c r="AG1036" s="2">
        <v>50</v>
      </c>
      <c r="AH1036" s="2"/>
      <c r="AI1036" s="2"/>
      <c r="AJ1036" s="2"/>
      <c r="AK1036" s="2">
        <v>357</v>
      </c>
      <c r="AL1036" s="2">
        <v>1050</v>
      </c>
      <c r="AN1036" s="5" t="s">
        <v>794</v>
      </c>
      <c r="AO1036" s="5" t="s">
        <v>795</v>
      </c>
    </row>
    <row r="1037" spans="2:41" ht="30" x14ac:dyDescent="0.25">
      <c r="B1037" s="8" t="s">
        <v>796</v>
      </c>
      <c r="C1037" s="1" t="s">
        <v>797</v>
      </c>
      <c r="D1037" s="1" t="s">
        <v>798</v>
      </c>
      <c r="E1037" s="1" t="s">
        <v>798</v>
      </c>
      <c r="F1037" s="5" t="s">
        <v>799</v>
      </c>
      <c r="G1037" s="1" t="s">
        <v>800</v>
      </c>
      <c r="I1037" s="1">
        <v>1966</v>
      </c>
      <c r="J1037" s="1" t="s">
        <v>48</v>
      </c>
      <c r="K1037" s="1" t="s">
        <v>49</v>
      </c>
      <c r="L1037" s="1" t="s">
        <v>49</v>
      </c>
      <c r="M1037" s="1" t="s">
        <v>801</v>
      </c>
      <c r="N1037" s="1" t="s">
        <v>51</v>
      </c>
      <c r="O1037" s="1" t="s">
        <v>698</v>
      </c>
      <c r="P1037" s="1">
        <v>28</v>
      </c>
      <c r="Q1037" s="1" t="s">
        <v>53</v>
      </c>
      <c r="R1037" s="1" t="s">
        <v>802</v>
      </c>
      <c r="S1037" s="1" t="s">
        <v>771</v>
      </c>
      <c r="X1037" s="1" t="s">
        <v>803</v>
      </c>
      <c r="AC1037" s="2">
        <v>400</v>
      </c>
      <c r="AD1037" s="2"/>
      <c r="AE1037" s="2">
        <v>5</v>
      </c>
      <c r="AF1037" s="2">
        <f>Table1[[#This Row],[SE]]*SQRT(Table1[[#This Row],[N]])</f>
        <v>97.467943448089628</v>
      </c>
      <c r="AG1037" s="2">
        <v>380</v>
      </c>
      <c r="AH1037" s="2">
        <f>Table1[[#This Row],[SD]]/Table1[[#This Row],[mean]]</f>
        <v>0.24366985862022406</v>
      </c>
      <c r="AI1037" s="2"/>
      <c r="AJ1037" s="2"/>
      <c r="AK1037" s="2"/>
      <c r="AL1037" s="2"/>
      <c r="AM1037" s="1" t="s">
        <v>802</v>
      </c>
    </row>
    <row r="1038" spans="2:41" ht="30" x14ac:dyDescent="0.25">
      <c r="B1038" s="8" t="s">
        <v>796</v>
      </c>
      <c r="C1038" s="1" t="s">
        <v>797</v>
      </c>
      <c r="D1038" s="1" t="s">
        <v>798</v>
      </c>
      <c r="E1038" s="1" t="s">
        <v>798</v>
      </c>
      <c r="F1038" s="5" t="s">
        <v>799</v>
      </c>
      <c r="G1038" s="1" t="s">
        <v>800</v>
      </c>
      <c r="I1038" s="1">
        <v>1966</v>
      </c>
      <c r="J1038" s="1" t="s">
        <v>48</v>
      </c>
      <c r="K1038" s="1" t="s">
        <v>49</v>
      </c>
      <c r="L1038" s="1" t="s">
        <v>49</v>
      </c>
      <c r="M1038" s="1" t="s">
        <v>200</v>
      </c>
      <c r="N1038" s="1" t="s">
        <v>51</v>
      </c>
      <c r="O1038" s="1" t="s">
        <v>698</v>
      </c>
      <c r="P1038" s="1">
        <v>28</v>
      </c>
      <c r="Q1038" s="1" t="s">
        <v>53</v>
      </c>
      <c r="R1038" s="1" t="s">
        <v>802</v>
      </c>
      <c r="S1038" s="1" t="s">
        <v>771</v>
      </c>
      <c r="X1038" s="1" t="s">
        <v>803</v>
      </c>
      <c r="AC1038" s="2">
        <v>405</v>
      </c>
      <c r="AD1038" s="2"/>
      <c r="AE1038" s="2">
        <v>7</v>
      </c>
      <c r="AF1038" s="2">
        <f>Table1[[#This Row],[SE]]*SQRT(Table1[[#This Row],[N]])</f>
        <v>121.04131526053408</v>
      </c>
      <c r="AG1038" s="2">
        <v>299</v>
      </c>
      <c r="AH1038" s="2">
        <f>Table1[[#This Row],[SD]]/Table1[[#This Row],[mean]]</f>
        <v>0.29886744508773844</v>
      </c>
      <c r="AI1038" s="2"/>
      <c r="AJ1038" s="2"/>
      <c r="AK1038" s="2"/>
      <c r="AL1038" s="2"/>
      <c r="AM1038" s="1" t="s">
        <v>802</v>
      </c>
    </row>
    <row r="1039" spans="2:41" ht="30" x14ac:dyDescent="0.25">
      <c r="B1039" s="8" t="s">
        <v>796</v>
      </c>
      <c r="C1039" s="1" t="s">
        <v>797</v>
      </c>
      <c r="D1039" s="1" t="s">
        <v>798</v>
      </c>
      <c r="E1039" s="1" t="s">
        <v>798</v>
      </c>
      <c r="F1039" s="5" t="s">
        <v>799</v>
      </c>
      <c r="G1039" s="1" t="s">
        <v>800</v>
      </c>
      <c r="I1039" s="1">
        <v>1966</v>
      </c>
      <c r="J1039" s="1" t="s">
        <v>48</v>
      </c>
      <c r="K1039" s="1" t="s">
        <v>49</v>
      </c>
      <c r="L1039" s="1" t="s">
        <v>49</v>
      </c>
      <c r="M1039" s="1" t="s">
        <v>361</v>
      </c>
      <c r="N1039" s="1" t="s">
        <v>51</v>
      </c>
      <c r="O1039" s="1" t="s">
        <v>698</v>
      </c>
      <c r="P1039" s="1">
        <v>28</v>
      </c>
      <c r="Q1039" s="1" t="s">
        <v>53</v>
      </c>
      <c r="R1039" s="1" t="s">
        <v>802</v>
      </c>
      <c r="S1039" s="1" t="s">
        <v>771</v>
      </c>
      <c r="X1039" s="1" t="s">
        <v>803</v>
      </c>
      <c r="AC1039" s="2">
        <v>269</v>
      </c>
      <c r="AD1039" s="2"/>
      <c r="AE1039" s="2">
        <v>3</v>
      </c>
      <c r="AF1039" s="2">
        <f>Table1[[#This Row],[SE]]*SQRT(Table1[[#This Row],[N]])</f>
        <v>71.182863106228041</v>
      </c>
      <c r="AG1039" s="2">
        <v>563</v>
      </c>
      <c r="AH1039" s="2">
        <f>Table1[[#This Row],[SD]]/Table1[[#This Row],[mean]]</f>
        <v>0.26462030894508565</v>
      </c>
      <c r="AI1039" s="2"/>
      <c r="AJ1039" s="2"/>
      <c r="AK1039" s="2"/>
      <c r="AL1039" s="2"/>
      <c r="AM1039" s="1" t="s">
        <v>802</v>
      </c>
    </row>
    <row r="1040" spans="2:41" ht="30" x14ac:dyDescent="0.25">
      <c r="B1040" s="8" t="s">
        <v>796</v>
      </c>
      <c r="C1040" s="1" t="s">
        <v>797</v>
      </c>
      <c r="D1040" s="1" t="s">
        <v>798</v>
      </c>
      <c r="E1040" s="1" t="s">
        <v>798</v>
      </c>
      <c r="F1040" s="5" t="s">
        <v>799</v>
      </c>
      <c r="G1040" s="1" t="s">
        <v>800</v>
      </c>
      <c r="I1040" s="1">
        <v>1966</v>
      </c>
      <c r="J1040" s="1" t="s">
        <v>48</v>
      </c>
      <c r="K1040" s="1" t="s">
        <v>49</v>
      </c>
      <c r="L1040" s="1" t="s">
        <v>49</v>
      </c>
      <c r="M1040" s="1" t="s">
        <v>366</v>
      </c>
      <c r="N1040" s="1" t="s">
        <v>51</v>
      </c>
      <c r="O1040" s="1" t="s">
        <v>698</v>
      </c>
      <c r="P1040" s="1">
        <v>28</v>
      </c>
      <c r="Q1040" s="1" t="s">
        <v>53</v>
      </c>
      <c r="R1040" s="1" t="s">
        <v>802</v>
      </c>
      <c r="S1040" s="1" t="s">
        <v>771</v>
      </c>
      <c r="X1040" s="1" t="s">
        <v>803</v>
      </c>
      <c r="AC1040" s="2">
        <v>462</v>
      </c>
      <c r="AD1040" s="2"/>
      <c r="AE1040" s="2">
        <v>7</v>
      </c>
      <c r="AF1040" s="2">
        <f>Table1[[#This Row],[SE]]*SQRT(Table1[[#This Row],[N]])</f>
        <v>135.91541487263319</v>
      </c>
      <c r="AG1040" s="2">
        <v>377</v>
      </c>
      <c r="AH1040" s="2">
        <f>Table1[[#This Row],[SD]]/Table1[[#This Row],[mean]]</f>
        <v>0.29418920968102424</v>
      </c>
      <c r="AI1040" s="2"/>
      <c r="AJ1040" s="2"/>
      <c r="AK1040" s="2"/>
      <c r="AL1040" s="2"/>
      <c r="AM1040" s="1" t="s">
        <v>802</v>
      </c>
    </row>
    <row r="1041" spans="2:39" ht="30" x14ac:dyDescent="0.25">
      <c r="B1041" s="8" t="s">
        <v>796</v>
      </c>
      <c r="C1041" s="1" t="s">
        <v>797</v>
      </c>
      <c r="D1041" s="1" t="s">
        <v>798</v>
      </c>
      <c r="E1041" s="1" t="s">
        <v>798</v>
      </c>
      <c r="F1041" s="5" t="s">
        <v>799</v>
      </c>
      <c r="G1041" s="1" t="s">
        <v>800</v>
      </c>
      <c r="I1041" s="1">
        <v>1966</v>
      </c>
      <c r="J1041" s="1" t="s">
        <v>48</v>
      </c>
      <c r="K1041" s="1" t="s">
        <v>49</v>
      </c>
      <c r="L1041" s="1" t="s">
        <v>49</v>
      </c>
      <c r="M1041" s="1" t="s">
        <v>804</v>
      </c>
      <c r="N1041" s="1" t="s">
        <v>51</v>
      </c>
      <c r="O1041" s="1" t="s">
        <v>698</v>
      </c>
      <c r="P1041" s="1">
        <v>28</v>
      </c>
      <c r="Q1041" s="1" t="s">
        <v>53</v>
      </c>
      <c r="R1041" s="1" t="s">
        <v>802</v>
      </c>
      <c r="S1041" s="1" t="s">
        <v>771</v>
      </c>
      <c r="X1041" s="1" t="s">
        <v>803</v>
      </c>
      <c r="AC1041" s="2">
        <v>280</v>
      </c>
      <c r="AD1041" s="2"/>
      <c r="AE1041" s="2">
        <v>1</v>
      </c>
      <c r="AF1041" s="2">
        <f>Table1[[#This Row],[SE]]*SQRT(Table1[[#This Row],[N]])</f>
        <v>38.43175770115127</v>
      </c>
      <c r="AG1041" s="2">
        <v>1477</v>
      </c>
      <c r="AH1041" s="2">
        <f>Table1[[#This Row],[SD]]/Table1[[#This Row],[mean]]</f>
        <v>0.13725627750411168</v>
      </c>
      <c r="AI1041" s="2"/>
      <c r="AJ1041" s="2"/>
      <c r="AK1041" s="2"/>
      <c r="AL1041" s="2"/>
      <c r="AM1041" s="1" t="s">
        <v>802</v>
      </c>
    </row>
    <row r="1042" spans="2:39" ht="30" x14ac:dyDescent="0.25">
      <c r="B1042" s="8" t="s">
        <v>796</v>
      </c>
      <c r="C1042" s="1" t="s">
        <v>797</v>
      </c>
      <c r="D1042" s="1" t="s">
        <v>798</v>
      </c>
      <c r="E1042" s="1" t="s">
        <v>798</v>
      </c>
      <c r="F1042" s="5" t="s">
        <v>799</v>
      </c>
      <c r="G1042" s="1" t="s">
        <v>800</v>
      </c>
      <c r="I1042" s="1">
        <v>1966</v>
      </c>
      <c r="J1042" s="1" t="s">
        <v>48</v>
      </c>
      <c r="K1042" s="1" t="s">
        <v>49</v>
      </c>
      <c r="L1042" s="1" t="s">
        <v>49</v>
      </c>
      <c r="M1042" s="1" t="s">
        <v>805</v>
      </c>
      <c r="N1042" s="1" t="s">
        <v>51</v>
      </c>
      <c r="O1042" s="1" t="s">
        <v>698</v>
      </c>
      <c r="P1042" s="1">
        <v>28</v>
      </c>
      <c r="Q1042" s="1" t="s">
        <v>53</v>
      </c>
      <c r="R1042" s="1" t="s">
        <v>802</v>
      </c>
      <c r="S1042" s="1" t="s">
        <v>771</v>
      </c>
      <c r="X1042" s="1" t="s">
        <v>803</v>
      </c>
      <c r="AC1042" s="2">
        <v>492</v>
      </c>
      <c r="AD1042" s="2"/>
      <c r="AE1042" s="2">
        <v>9</v>
      </c>
      <c r="AF1042" s="2">
        <f>Table1[[#This Row],[SE]]*SQRT(Table1[[#This Row],[N]])</f>
        <v>176.8219443394965</v>
      </c>
      <c r="AG1042" s="2">
        <v>386</v>
      </c>
      <c r="AH1042" s="2">
        <f>Table1[[#This Row],[SD]]/Table1[[#This Row],[mean]]</f>
        <v>0.35939419581198473</v>
      </c>
      <c r="AI1042" s="2"/>
      <c r="AJ1042" s="2"/>
      <c r="AK1042" s="2"/>
      <c r="AL1042" s="2"/>
      <c r="AM1042" s="1" t="s">
        <v>802</v>
      </c>
    </row>
    <row r="1043" spans="2:39" ht="30" x14ac:dyDescent="0.25">
      <c r="B1043" s="8" t="s">
        <v>796</v>
      </c>
      <c r="C1043" s="1" t="s">
        <v>797</v>
      </c>
      <c r="D1043" s="1" t="s">
        <v>798</v>
      </c>
      <c r="E1043" s="1" t="s">
        <v>798</v>
      </c>
      <c r="F1043" s="5" t="s">
        <v>799</v>
      </c>
      <c r="G1043" s="1" t="s">
        <v>800</v>
      </c>
      <c r="I1043" s="1">
        <v>1966</v>
      </c>
      <c r="J1043" s="1" t="s">
        <v>48</v>
      </c>
      <c r="K1043" s="1" t="s">
        <v>49</v>
      </c>
      <c r="L1043" s="1" t="s">
        <v>49</v>
      </c>
      <c r="M1043" s="1" t="s">
        <v>210</v>
      </c>
      <c r="N1043" s="1" t="s">
        <v>51</v>
      </c>
      <c r="O1043" s="1" t="s">
        <v>698</v>
      </c>
      <c r="P1043" s="1">
        <v>28</v>
      </c>
      <c r="Q1043" s="1" t="s">
        <v>53</v>
      </c>
      <c r="R1043" s="1" t="s">
        <v>802</v>
      </c>
      <c r="S1043" s="1" t="s">
        <v>771</v>
      </c>
      <c r="X1043" s="1" t="s">
        <v>803</v>
      </c>
      <c r="AC1043" s="2">
        <v>359</v>
      </c>
      <c r="AD1043" s="2"/>
      <c r="AE1043" s="2">
        <v>11</v>
      </c>
      <c r="AF1043" s="2">
        <f>Table1[[#This Row],[SE]]*SQRT(Table1[[#This Row],[N]])</f>
        <v>100.81666528902848</v>
      </c>
      <c r="AG1043" s="2">
        <v>84</v>
      </c>
      <c r="AH1043" s="2">
        <f>Table1[[#This Row],[SD]]/Table1[[#This Row],[mean]]</f>
        <v>0.28082636570760022</v>
      </c>
      <c r="AI1043" s="2"/>
      <c r="AJ1043" s="2"/>
      <c r="AK1043" s="2"/>
      <c r="AL1043" s="2"/>
      <c r="AM1043" s="1" t="s">
        <v>802</v>
      </c>
    </row>
    <row r="1044" spans="2:39" ht="30" x14ac:dyDescent="0.25">
      <c r="B1044" s="8" t="s">
        <v>796</v>
      </c>
      <c r="C1044" s="1" t="s">
        <v>797</v>
      </c>
      <c r="D1044" s="1" t="s">
        <v>798</v>
      </c>
      <c r="E1044" s="1" t="s">
        <v>798</v>
      </c>
      <c r="F1044" s="5" t="s">
        <v>799</v>
      </c>
      <c r="G1044" s="1" t="s">
        <v>800</v>
      </c>
      <c r="I1044" s="1">
        <v>1966</v>
      </c>
      <c r="J1044" s="1" t="s">
        <v>48</v>
      </c>
      <c r="K1044" s="1" t="s">
        <v>49</v>
      </c>
      <c r="L1044" s="1" t="s">
        <v>49</v>
      </c>
      <c r="M1044" s="1" t="s">
        <v>87</v>
      </c>
      <c r="N1044" s="1" t="s">
        <v>51</v>
      </c>
      <c r="O1044" s="1" t="s">
        <v>698</v>
      </c>
      <c r="P1044" s="1">
        <v>28</v>
      </c>
      <c r="Q1044" s="1" t="s">
        <v>53</v>
      </c>
      <c r="R1044" s="1" t="s">
        <v>802</v>
      </c>
      <c r="S1044" s="1" t="s">
        <v>771</v>
      </c>
      <c r="X1044" s="1" t="s">
        <v>803</v>
      </c>
      <c r="AC1044" s="2">
        <v>561</v>
      </c>
      <c r="AD1044" s="2"/>
      <c r="AE1044" s="2">
        <v>8</v>
      </c>
      <c r="AF1044" s="2">
        <f>Table1[[#This Row],[SE]]*SQRT(Table1[[#This Row],[N]])</f>
        <v>183.30302779823359</v>
      </c>
      <c r="AG1044" s="2">
        <v>525</v>
      </c>
      <c r="AH1044" s="2">
        <f>Table1[[#This Row],[SD]]/Table1[[#This Row],[mean]]</f>
        <v>0.3267433650592399</v>
      </c>
      <c r="AI1044" s="2"/>
      <c r="AJ1044" s="2"/>
      <c r="AK1044" s="2"/>
      <c r="AL1044" s="2"/>
      <c r="AM1044" s="1" t="s">
        <v>802</v>
      </c>
    </row>
    <row r="1045" spans="2:39" ht="30" x14ac:dyDescent="0.25">
      <c r="B1045" s="8" t="s">
        <v>796</v>
      </c>
      <c r="C1045" s="1" t="s">
        <v>797</v>
      </c>
      <c r="D1045" s="1" t="s">
        <v>798</v>
      </c>
      <c r="E1045" s="1" t="s">
        <v>798</v>
      </c>
      <c r="F1045" s="5" t="s">
        <v>799</v>
      </c>
      <c r="G1045" s="1" t="s">
        <v>800</v>
      </c>
      <c r="I1045" s="1">
        <v>1966</v>
      </c>
      <c r="J1045" s="1" t="s">
        <v>48</v>
      </c>
      <c r="K1045" s="1" t="s">
        <v>49</v>
      </c>
      <c r="L1045" s="1" t="s">
        <v>49</v>
      </c>
      <c r="M1045" s="1" t="s">
        <v>806</v>
      </c>
      <c r="N1045" s="1" t="s">
        <v>51</v>
      </c>
      <c r="O1045" s="1" t="s">
        <v>698</v>
      </c>
      <c r="P1045" s="1">
        <v>28</v>
      </c>
      <c r="Q1045" s="1" t="s">
        <v>53</v>
      </c>
      <c r="R1045" s="1" t="s">
        <v>802</v>
      </c>
      <c r="S1045" s="1" t="s">
        <v>771</v>
      </c>
      <c r="X1045" s="1" t="s">
        <v>803</v>
      </c>
      <c r="AC1045" s="2">
        <v>512</v>
      </c>
      <c r="AD1045" s="2"/>
      <c r="AE1045" s="2">
        <v>10</v>
      </c>
      <c r="AF1045" s="2">
        <f>Table1[[#This Row],[SE]]*SQRT(Table1[[#This Row],[N]])</f>
        <v>132.28756555322951</v>
      </c>
      <c r="AG1045" s="2">
        <v>175</v>
      </c>
      <c r="AH1045" s="2">
        <f>Table1[[#This Row],[SD]]/Table1[[#This Row],[mean]]</f>
        <v>0.25837415147115139</v>
      </c>
      <c r="AI1045" s="2"/>
      <c r="AJ1045" s="2"/>
      <c r="AK1045" s="2"/>
      <c r="AL1045" s="2"/>
      <c r="AM1045" s="1" t="s">
        <v>802</v>
      </c>
    </row>
    <row r="1046" spans="2:39" ht="30" x14ac:dyDescent="0.25">
      <c r="B1046" s="8" t="s">
        <v>796</v>
      </c>
      <c r="C1046" s="1" t="s">
        <v>797</v>
      </c>
      <c r="D1046" s="1" t="s">
        <v>798</v>
      </c>
      <c r="E1046" s="1" t="s">
        <v>798</v>
      </c>
      <c r="F1046" s="5" t="s">
        <v>799</v>
      </c>
      <c r="G1046" s="1" t="s">
        <v>800</v>
      </c>
      <c r="I1046" s="1">
        <v>1966</v>
      </c>
      <c r="J1046" s="1" t="s">
        <v>48</v>
      </c>
      <c r="K1046" s="1" t="s">
        <v>49</v>
      </c>
      <c r="L1046" s="1" t="s">
        <v>49</v>
      </c>
      <c r="M1046" s="1" t="s">
        <v>208</v>
      </c>
      <c r="N1046" s="1" t="s">
        <v>51</v>
      </c>
      <c r="O1046" s="1" t="s">
        <v>698</v>
      </c>
      <c r="P1046" s="1">
        <v>28</v>
      </c>
      <c r="Q1046" s="1" t="s">
        <v>53</v>
      </c>
      <c r="R1046" s="1" t="s">
        <v>802</v>
      </c>
      <c r="S1046" s="1" t="s">
        <v>771</v>
      </c>
      <c r="X1046" s="1" t="s">
        <v>803</v>
      </c>
      <c r="AC1046" s="2">
        <v>492</v>
      </c>
      <c r="AD1046" s="2"/>
      <c r="AE1046" s="2">
        <v>13</v>
      </c>
      <c r="AF1046" s="2">
        <f>Table1[[#This Row],[SE]]*SQRT(Table1[[#This Row],[N]])</f>
        <v>145.92463808418373</v>
      </c>
      <c r="AG1046" s="2">
        <v>126</v>
      </c>
      <c r="AH1046" s="2">
        <f>Table1[[#This Row],[SD]]/Table1[[#This Row],[mean]]</f>
        <v>0.29659479285403195</v>
      </c>
      <c r="AI1046" s="2"/>
      <c r="AJ1046" s="2"/>
      <c r="AK1046" s="2"/>
      <c r="AL1046" s="2"/>
      <c r="AM1046" s="1" t="s">
        <v>802</v>
      </c>
    </row>
    <row r="1047" spans="2:39" ht="30" x14ac:dyDescent="0.25">
      <c r="B1047" s="8" t="s">
        <v>796</v>
      </c>
      <c r="C1047" s="1" t="s">
        <v>797</v>
      </c>
      <c r="D1047" s="1" t="s">
        <v>798</v>
      </c>
      <c r="E1047" s="1" t="s">
        <v>798</v>
      </c>
      <c r="F1047" s="5" t="s">
        <v>799</v>
      </c>
      <c r="G1047" s="1" t="s">
        <v>800</v>
      </c>
      <c r="I1047" s="1">
        <v>1966</v>
      </c>
      <c r="J1047" s="1" t="s">
        <v>48</v>
      </c>
      <c r="K1047" s="1" t="s">
        <v>49</v>
      </c>
      <c r="L1047" s="1" t="s">
        <v>49</v>
      </c>
      <c r="M1047" s="1" t="s">
        <v>370</v>
      </c>
      <c r="N1047" s="1" t="s">
        <v>51</v>
      </c>
      <c r="O1047" s="1" t="s">
        <v>698</v>
      </c>
      <c r="P1047" s="1">
        <v>28</v>
      </c>
      <c r="Q1047" s="1" t="s">
        <v>53</v>
      </c>
      <c r="R1047" s="1" t="s">
        <v>802</v>
      </c>
      <c r="S1047" s="1" t="s">
        <v>771</v>
      </c>
      <c r="X1047" s="1" t="s">
        <v>803</v>
      </c>
      <c r="AC1047" s="2">
        <v>410</v>
      </c>
      <c r="AD1047" s="2"/>
      <c r="AE1047" s="2">
        <v>5</v>
      </c>
      <c r="AF1047" s="2">
        <f>Table1[[#This Row],[SE]]*SQRT(Table1[[#This Row],[N]])</f>
        <v>113.35784048754634</v>
      </c>
      <c r="AG1047" s="2">
        <v>514</v>
      </c>
      <c r="AH1047" s="2">
        <f>Table1[[#This Row],[SD]]/Table1[[#This Row],[mean]]</f>
        <v>0.27648253777450327</v>
      </c>
      <c r="AI1047" s="2"/>
      <c r="AJ1047" s="2"/>
      <c r="AK1047" s="2"/>
      <c r="AL1047" s="2"/>
      <c r="AM1047" s="1" t="s">
        <v>802</v>
      </c>
    </row>
    <row r="1048" spans="2:39" ht="30" x14ac:dyDescent="0.25">
      <c r="B1048" s="8" t="s">
        <v>796</v>
      </c>
      <c r="C1048" s="1" t="s">
        <v>797</v>
      </c>
      <c r="D1048" s="1" t="s">
        <v>798</v>
      </c>
      <c r="E1048" s="1" t="s">
        <v>798</v>
      </c>
      <c r="F1048" s="5" t="s">
        <v>799</v>
      </c>
      <c r="G1048" s="1" t="s">
        <v>800</v>
      </c>
      <c r="I1048" s="1">
        <v>1966</v>
      </c>
      <c r="J1048" s="1" t="s">
        <v>48</v>
      </c>
      <c r="K1048" s="1" t="s">
        <v>49</v>
      </c>
      <c r="L1048" s="1" t="s">
        <v>49</v>
      </c>
      <c r="M1048" s="1" t="s">
        <v>96</v>
      </c>
      <c r="N1048" s="1" t="s">
        <v>51</v>
      </c>
      <c r="O1048" s="1" t="s">
        <v>698</v>
      </c>
      <c r="P1048" s="1">
        <v>28</v>
      </c>
      <c r="Q1048" s="1" t="s">
        <v>53</v>
      </c>
      <c r="R1048" s="1" t="s">
        <v>802</v>
      </c>
      <c r="S1048" s="1" t="s">
        <v>771</v>
      </c>
      <c r="X1048" s="1" t="s">
        <v>803</v>
      </c>
      <c r="AC1048" s="2">
        <v>407</v>
      </c>
      <c r="AD1048" s="2"/>
      <c r="AE1048" s="2">
        <v>6</v>
      </c>
      <c r="AF1048" s="2">
        <f>Table1[[#This Row],[SE]]*SQRT(Table1[[#This Row],[N]])</f>
        <v>131.17926665445268</v>
      </c>
      <c r="AG1048" s="2">
        <v>478</v>
      </c>
      <c r="AH1048" s="2">
        <f>Table1[[#This Row],[SD]]/Table1[[#This Row],[mean]]</f>
        <v>0.3223077804777707</v>
      </c>
      <c r="AI1048" s="2"/>
      <c r="AJ1048" s="2"/>
      <c r="AK1048" s="2"/>
      <c r="AL1048" s="2"/>
      <c r="AM1048" s="1" t="s">
        <v>802</v>
      </c>
    </row>
    <row r="1049" spans="2:39" ht="30" x14ac:dyDescent="0.25">
      <c r="B1049" s="8" t="s">
        <v>796</v>
      </c>
      <c r="C1049" s="1" t="s">
        <v>797</v>
      </c>
      <c r="D1049" s="1" t="s">
        <v>798</v>
      </c>
      <c r="E1049" s="1" t="s">
        <v>798</v>
      </c>
      <c r="F1049" s="5" t="s">
        <v>799</v>
      </c>
      <c r="G1049" s="1" t="s">
        <v>800</v>
      </c>
      <c r="I1049" s="1">
        <v>1966</v>
      </c>
      <c r="J1049" s="1" t="s">
        <v>48</v>
      </c>
      <c r="K1049" s="1" t="s">
        <v>49</v>
      </c>
      <c r="L1049" s="1" t="s">
        <v>49</v>
      </c>
      <c r="M1049" s="1" t="s">
        <v>213</v>
      </c>
      <c r="N1049" s="1" t="s">
        <v>51</v>
      </c>
      <c r="O1049" s="1" t="s">
        <v>698</v>
      </c>
      <c r="P1049" s="1">
        <v>28</v>
      </c>
      <c r="Q1049" s="1" t="s">
        <v>53</v>
      </c>
      <c r="R1049" s="1" t="s">
        <v>802</v>
      </c>
      <c r="S1049" s="1" t="s">
        <v>771</v>
      </c>
      <c r="X1049" s="1" t="s">
        <v>803</v>
      </c>
      <c r="AC1049" s="2">
        <v>517</v>
      </c>
      <c r="AD1049" s="2"/>
      <c r="AE1049" s="2">
        <v>7</v>
      </c>
      <c r="AF1049" s="2">
        <f>Table1[[#This Row],[SE]]*SQRT(Table1[[#This Row],[N]])</f>
        <v>112.21853679316979</v>
      </c>
      <c r="AG1049" s="2">
        <v>257</v>
      </c>
      <c r="AH1049" s="2">
        <f>Table1[[#This Row],[SD]]/Table1[[#This Row],[mean]]</f>
        <v>0.217057131127988</v>
      </c>
      <c r="AI1049" s="2"/>
      <c r="AJ1049" s="2"/>
      <c r="AK1049" s="2"/>
      <c r="AL1049" s="2"/>
      <c r="AM1049" s="1" t="s">
        <v>802</v>
      </c>
    </row>
    <row r="1050" spans="2:39" ht="30" x14ac:dyDescent="0.25">
      <c r="B1050" s="8" t="s">
        <v>796</v>
      </c>
      <c r="C1050" s="1" t="s">
        <v>797</v>
      </c>
      <c r="D1050" s="1" t="s">
        <v>798</v>
      </c>
      <c r="E1050" s="1" t="s">
        <v>798</v>
      </c>
      <c r="F1050" s="5" t="s">
        <v>799</v>
      </c>
      <c r="G1050" s="1" t="s">
        <v>800</v>
      </c>
      <c r="I1050" s="1">
        <v>1966</v>
      </c>
      <c r="J1050" s="1" t="s">
        <v>48</v>
      </c>
      <c r="K1050" s="1" t="s">
        <v>49</v>
      </c>
      <c r="L1050" s="1" t="s">
        <v>49</v>
      </c>
      <c r="M1050" s="1" t="s">
        <v>807</v>
      </c>
      <c r="N1050" s="1" t="s">
        <v>51</v>
      </c>
      <c r="O1050" s="1" t="s">
        <v>698</v>
      </c>
      <c r="P1050" s="1">
        <v>28</v>
      </c>
      <c r="Q1050" s="1" t="s">
        <v>53</v>
      </c>
      <c r="R1050" s="1" t="s">
        <v>802</v>
      </c>
      <c r="S1050" s="1" t="s">
        <v>771</v>
      </c>
      <c r="X1050" s="1" t="s">
        <v>803</v>
      </c>
      <c r="AC1050" s="2">
        <v>486</v>
      </c>
      <c r="AD1050" s="2"/>
      <c r="AE1050" s="2">
        <v>7</v>
      </c>
      <c r="AF1050" s="2">
        <f>Table1[[#This Row],[SE]]*SQRT(Table1[[#This Row],[N]])</f>
        <v>134.10070842467613</v>
      </c>
      <c r="AG1050" s="2">
        <v>367</v>
      </c>
      <c r="AH1050" s="2">
        <f>Table1[[#This Row],[SD]]/Table1[[#This Row],[mean]]</f>
        <v>0.27592738358986857</v>
      </c>
      <c r="AI1050" s="2"/>
      <c r="AJ1050" s="2"/>
      <c r="AK1050" s="2"/>
      <c r="AL1050" s="2"/>
      <c r="AM1050" s="1" t="s">
        <v>802</v>
      </c>
    </row>
    <row r="1051" spans="2:39" ht="30" x14ac:dyDescent="0.25">
      <c r="B1051" s="8" t="s">
        <v>796</v>
      </c>
      <c r="C1051" s="1" t="s">
        <v>797</v>
      </c>
      <c r="D1051" s="1" t="s">
        <v>798</v>
      </c>
      <c r="E1051" s="1" t="s">
        <v>798</v>
      </c>
      <c r="F1051" s="5" t="s">
        <v>799</v>
      </c>
      <c r="G1051" s="1" t="s">
        <v>800</v>
      </c>
      <c r="I1051" s="1">
        <v>1966</v>
      </c>
      <c r="J1051" s="1" t="s">
        <v>48</v>
      </c>
      <c r="K1051" s="1" t="s">
        <v>49</v>
      </c>
      <c r="L1051" s="1" t="s">
        <v>49</v>
      </c>
      <c r="M1051" s="1" t="s">
        <v>220</v>
      </c>
      <c r="N1051" s="1" t="s">
        <v>51</v>
      </c>
      <c r="O1051" s="1" t="s">
        <v>698</v>
      </c>
      <c r="P1051" s="1">
        <v>28</v>
      </c>
      <c r="Q1051" s="1" t="s">
        <v>53</v>
      </c>
      <c r="R1051" s="1" t="s">
        <v>802</v>
      </c>
      <c r="S1051" s="1" t="s">
        <v>771</v>
      </c>
      <c r="X1051" s="1" t="s">
        <v>803</v>
      </c>
      <c r="AC1051" s="2">
        <v>369</v>
      </c>
      <c r="AD1051" s="2"/>
      <c r="AE1051" s="2">
        <v>9</v>
      </c>
      <c r="AF1051" s="2">
        <f>Table1[[#This Row],[SE]]*SQRT(Table1[[#This Row],[N]])</f>
        <v>120.74767078498866</v>
      </c>
      <c r="AG1051" s="2">
        <v>180</v>
      </c>
      <c r="AH1051" s="2">
        <f>Table1[[#This Row],[SD]]/Table1[[#This Row],[mean]]</f>
        <v>0.3272294601219205</v>
      </c>
      <c r="AI1051" s="2"/>
      <c r="AJ1051" s="2"/>
      <c r="AK1051" s="2"/>
      <c r="AL1051" s="2"/>
      <c r="AM1051" s="1" t="s">
        <v>802</v>
      </c>
    </row>
    <row r="1052" spans="2:39" ht="30" x14ac:dyDescent="0.25">
      <c r="B1052" s="8" t="s">
        <v>796</v>
      </c>
      <c r="C1052" s="1" t="s">
        <v>797</v>
      </c>
      <c r="D1052" s="1" t="s">
        <v>798</v>
      </c>
      <c r="E1052" s="1" t="s">
        <v>798</v>
      </c>
      <c r="F1052" s="5" t="s">
        <v>799</v>
      </c>
      <c r="G1052" s="1" t="s">
        <v>800</v>
      </c>
      <c r="I1052" s="1">
        <v>1966</v>
      </c>
      <c r="J1052" s="1" t="s">
        <v>48</v>
      </c>
      <c r="K1052" s="1" t="s">
        <v>49</v>
      </c>
      <c r="L1052" s="1" t="s">
        <v>49</v>
      </c>
      <c r="M1052" s="1" t="s">
        <v>368</v>
      </c>
      <c r="N1052" s="1" t="s">
        <v>51</v>
      </c>
      <c r="O1052" s="1" t="s">
        <v>698</v>
      </c>
      <c r="P1052" s="1">
        <v>28</v>
      </c>
      <c r="Q1052" s="1" t="s">
        <v>53</v>
      </c>
      <c r="R1052" s="1" t="s">
        <v>802</v>
      </c>
      <c r="S1052" s="1" t="s">
        <v>771</v>
      </c>
      <c r="X1052" s="1" t="s">
        <v>803</v>
      </c>
      <c r="AC1052" s="2">
        <v>504</v>
      </c>
      <c r="AD1052" s="2"/>
      <c r="AE1052" s="2">
        <v>11</v>
      </c>
      <c r="AF1052" s="2">
        <f>Table1[[#This Row],[SE]]*SQRT(Table1[[#This Row],[N]])</f>
        <v>147.16996976285617</v>
      </c>
      <c r="AG1052" s="2">
        <v>179</v>
      </c>
      <c r="AH1052" s="2">
        <f>Table1[[#This Row],[SD]]/Table1[[#This Row],[mean]]</f>
        <v>0.29200390825963524</v>
      </c>
      <c r="AI1052" s="2"/>
      <c r="AJ1052" s="2"/>
      <c r="AK1052" s="2"/>
      <c r="AL1052" s="2"/>
      <c r="AM1052" s="1" t="s">
        <v>802</v>
      </c>
    </row>
    <row r="1053" spans="2:39" ht="30" x14ac:dyDescent="0.25">
      <c r="B1053" s="8" t="s">
        <v>796</v>
      </c>
      <c r="C1053" s="1" t="s">
        <v>797</v>
      </c>
      <c r="D1053" s="1" t="s">
        <v>798</v>
      </c>
      <c r="E1053" s="1" t="s">
        <v>798</v>
      </c>
      <c r="F1053" s="5" t="s">
        <v>799</v>
      </c>
      <c r="G1053" s="1" t="s">
        <v>808</v>
      </c>
      <c r="I1053" s="1">
        <v>1966</v>
      </c>
      <c r="J1053" s="1" t="s">
        <v>48</v>
      </c>
      <c r="K1053" s="1" t="s">
        <v>49</v>
      </c>
      <c r="L1053" s="1" t="s">
        <v>49</v>
      </c>
      <c r="M1053" s="1" t="s">
        <v>801</v>
      </c>
      <c r="N1053" s="1" t="s">
        <v>51</v>
      </c>
      <c r="O1053" s="1" t="s">
        <v>698</v>
      </c>
      <c r="P1053" s="1">
        <v>28</v>
      </c>
      <c r="Q1053" s="1" t="s">
        <v>53</v>
      </c>
      <c r="R1053" s="1" t="s">
        <v>809</v>
      </c>
      <c r="S1053" s="1" t="s">
        <v>771</v>
      </c>
      <c r="X1053" s="1" t="s">
        <v>803</v>
      </c>
      <c r="AC1053" s="2">
        <v>520</v>
      </c>
      <c r="AD1053" s="2"/>
      <c r="AE1053" s="2">
        <v>9</v>
      </c>
      <c r="AF1053" s="2">
        <f>Table1[[#This Row],[SE]]*SQRT(Table1[[#This Row],[N]])</f>
        <v>146.50938536489735</v>
      </c>
      <c r="AG1053" s="2">
        <v>265</v>
      </c>
      <c r="AH1053" s="2">
        <f>Table1[[#This Row],[SD]]/Table1[[#This Row],[mean]]</f>
        <v>0.28174881800941798</v>
      </c>
      <c r="AI1053" s="2"/>
      <c r="AJ1053" s="2"/>
      <c r="AK1053" s="2"/>
      <c r="AL1053" s="2"/>
      <c r="AM1053" s="1" t="s">
        <v>809</v>
      </c>
    </row>
    <row r="1054" spans="2:39" ht="30" x14ac:dyDescent="0.25">
      <c r="B1054" s="8" t="s">
        <v>796</v>
      </c>
      <c r="C1054" s="1" t="s">
        <v>797</v>
      </c>
      <c r="D1054" s="1" t="s">
        <v>798</v>
      </c>
      <c r="E1054" s="1" t="s">
        <v>798</v>
      </c>
      <c r="F1054" s="5" t="s">
        <v>799</v>
      </c>
      <c r="G1054" s="1" t="s">
        <v>808</v>
      </c>
      <c r="I1054" s="1">
        <v>1966</v>
      </c>
      <c r="J1054" s="1" t="s">
        <v>48</v>
      </c>
      <c r="K1054" s="1" t="s">
        <v>49</v>
      </c>
      <c r="L1054" s="1" t="s">
        <v>49</v>
      </c>
      <c r="M1054" s="1" t="s">
        <v>200</v>
      </c>
      <c r="N1054" s="1" t="s">
        <v>51</v>
      </c>
      <c r="O1054" s="1" t="s">
        <v>698</v>
      </c>
      <c r="P1054" s="1">
        <v>28</v>
      </c>
      <c r="Q1054" s="1" t="s">
        <v>53</v>
      </c>
      <c r="R1054" s="1" t="s">
        <v>809</v>
      </c>
      <c r="S1054" s="1" t="s">
        <v>771</v>
      </c>
      <c r="X1054" s="1" t="s">
        <v>803</v>
      </c>
      <c r="AC1054" s="2">
        <v>481</v>
      </c>
      <c r="AD1054" s="2"/>
      <c r="AE1054" s="2">
        <v>8</v>
      </c>
      <c r="AF1054" s="2">
        <f>Table1[[#This Row],[SE]]*SQRT(Table1[[#This Row],[N]])</f>
        <v>140.85453489327207</v>
      </c>
      <c r="AG1054" s="2">
        <v>310</v>
      </c>
      <c r="AH1054" s="2">
        <f>Table1[[#This Row],[SD]]/Table1[[#This Row],[mean]]</f>
        <v>0.2928368708799835</v>
      </c>
      <c r="AI1054" s="2"/>
      <c r="AJ1054" s="2"/>
      <c r="AK1054" s="2"/>
      <c r="AL1054" s="2"/>
      <c r="AM1054" s="1" t="s">
        <v>809</v>
      </c>
    </row>
    <row r="1055" spans="2:39" ht="30" x14ac:dyDescent="0.25">
      <c r="B1055" s="8" t="s">
        <v>796</v>
      </c>
      <c r="C1055" s="1" t="s">
        <v>797</v>
      </c>
      <c r="D1055" s="1" t="s">
        <v>798</v>
      </c>
      <c r="E1055" s="1" t="s">
        <v>798</v>
      </c>
      <c r="F1055" s="5" t="s">
        <v>799</v>
      </c>
      <c r="G1055" s="1" t="s">
        <v>808</v>
      </c>
      <c r="I1055" s="1">
        <v>1966</v>
      </c>
      <c r="J1055" s="1" t="s">
        <v>48</v>
      </c>
      <c r="K1055" s="1" t="s">
        <v>49</v>
      </c>
      <c r="L1055" s="1" t="s">
        <v>49</v>
      </c>
      <c r="M1055" s="1" t="s">
        <v>361</v>
      </c>
      <c r="N1055" s="1" t="s">
        <v>51</v>
      </c>
      <c r="O1055" s="1" t="s">
        <v>698</v>
      </c>
      <c r="P1055" s="1">
        <v>28</v>
      </c>
      <c r="Q1055" s="1" t="s">
        <v>53</v>
      </c>
      <c r="R1055" s="1" t="s">
        <v>809</v>
      </c>
      <c r="S1055" s="1" t="s">
        <v>771</v>
      </c>
      <c r="X1055" s="1" t="s">
        <v>803</v>
      </c>
      <c r="AC1055" s="2">
        <v>256</v>
      </c>
      <c r="AD1055" s="2"/>
      <c r="AE1055" s="2">
        <v>3</v>
      </c>
      <c r="AF1055" s="2">
        <f>Table1[[#This Row],[SE]]*SQRT(Table1[[#This Row],[N]])</f>
        <v>59.699246226397193</v>
      </c>
      <c r="AG1055" s="2">
        <v>396</v>
      </c>
      <c r="AH1055" s="2">
        <f>Table1[[#This Row],[SD]]/Table1[[#This Row],[mean]]</f>
        <v>0.23320018057186404</v>
      </c>
      <c r="AI1055" s="2"/>
      <c r="AJ1055" s="2"/>
      <c r="AK1055" s="2"/>
      <c r="AL1055" s="2"/>
      <c r="AM1055" s="1" t="s">
        <v>809</v>
      </c>
    </row>
    <row r="1056" spans="2:39" ht="30" x14ac:dyDescent="0.25">
      <c r="B1056" s="8" t="s">
        <v>796</v>
      </c>
      <c r="C1056" s="1" t="s">
        <v>797</v>
      </c>
      <c r="D1056" s="1" t="s">
        <v>798</v>
      </c>
      <c r="E1056" s="1" t="s">
        <v>798</v>
      </c>
      <c r="F1056" s="5" t="s">
        <v>799</v>
      </c>
      <c r="G1056" s="1" t="s">
        <v>808</v>
      </c>
      <c r="I1056" s="1">
        <v>1966</v>
      </c>
      <c r="J1056" s="1" t="s">
        <v>48</v>
      </c>
      <c r="K1056" s="1" t="s">
        <v>49</v>
      </c>
      <c r="L1056" s="1" t="s">
        <v>49</v>
      </c>
      <c r="M1056" s="1" t="s">
        <v>366</v>
      </c>
      <c r="N1056" s="1" t="s">
        <v>51</v>
      </c>
      <c r="O1056" s="1" t="s">
        <v>698</v>
      </c>
      <c r="P1056" s="1">
        <v>28</v>
      </c>
      <c r="Q1056" s="1" t="s">
        <v>53</v>
      </c>
      <c r="R1056" s="1" t="s">
        <v>809</v>
      </c>
      <c r="S1056" s="1" t="s">
        <v>771</v>
      </c>
      <c r="X1056" s="1" t="s">
        <v>803</v>
      </c>
      <c r="AC1056" s="2">
        <v>532</v>
      </c>
      <c r="AD1056" s="2"/>
      <c r="AE1056" s="2">
        <v>15</v>
      </c>
      <c r="AF1056" s="2">
        <f>Table1[[#This Row],[SE]]*SQRT(Table1[[#This Row],[N]])</f>
        <v>217.37065119284156</v>
      </c>
      <c r="AG1056" s="2">
        <v>210</v>
      </c>
      <c r="AH1056" s="2">
        <f>Table1[[#This Row],[SD]]/Table1[[#This Row],[mean]]</f>
        <v>0.40859144961060445</v>
      </c>
      <c r="AI1056" s="2"/>
      <c r="AJ1056" s="2"/>
      <c r="AK1056" s="2"/>
      <c r="AL1056" s="2"/>
      <c r="AM1056" s="1" t="s">
        <v>809</v>
      </c>
    </row>
    <row r="1057" spans="2:39" ht="30" x14ac:dyDescent="0.25">
      <c r="B1057" s="8" t="s">
        <v>796</v>
      </c>
      <c r="C1057" s="1" t="s">
        <v>797</v>
      </c>
      <c r="D1057" s="1" t="s">
        <v>798</v>
      </c>
      <c r="E1057" s="1" t="s">
        <v>798</v>
      </c>
      <c r="F1057" s="5" t="s">
        <v>799</v>
      </c>
      <c r="G1057" s="1" t="s">
        <v>808</v>
      </c>
      <c r="I1057" s="1">
        <v>1966</v>
      </c>
      <c r="J1057" s="1" t="s">
        <v>48</v>
      </c>
      <c r="K1057" s="1" t="s">
        <v>49</v>
      </c>
      <c r="L1057" s="1" t="s">
        <v>49</v>
      </c>
      <c r="M1057" s="1" t="s">
        <v>804</v>
      </c>
      <c r="N1057" s="1" t="s">
        <v>51</v>
      </c>
      <c r="O1057" s="1" t="s">
        <v>698</v>
      </c>
      <c r="P1057" s="1">
        <v>28</v>
      </c>
      <c r="Q1057" s="1" t="s">
        <v>53</v>
      </c>
      <c r="R1057" s="1" t="s">
        <v>809</v>
      </c>
      <c r="S1057" s="1" t="s">
        <v>771</v>
      </c>
      <c r="X1057" s="1" t="s">
        <v>803</v>
      </c>
      <c r="AC1057" s="2">
        <v>398</v>
      </c>
      <c r="AD1057" s="2"/>
      <c r="AE1057" s="2">
        <v>6</v>
      </c>
      <c r="AF1057" s="2">
        <f>Table1[[#This Row],[SE]]*SQRT(Table1[[#This Row],[N]])</f>
        <v>112.56997823576231</v>
      </c>
      <c r="AG1057" s="2">
        <v>352</v>
      </c>
      <c r="AH1057" s="2">
        <f>Table1[[#This Row],[SD]]/Table1[[#This Row],[mean]]</f>
        <v>0.28283914129588517</v>
      </c>
      <c r="AI1057" s="2"/>
      <c r="AJ1057" s="2"/>
      <c r="AK1057" s="2"/>
      <c r="AL1057" s="2"/>
      <c r="AM1057" s="1" t="s">
        <v>809</v>
      </c>
    </row>
    <row r="1058" spans="2:39" ht="30" x14ac:dyDescent="0.25">
      <c r="B1058" s="8" t="s">
        <v>796</v>
      </c>
      <c r="C1058" s="1" t="s">
        <v>797</v>
      </c>
      <c r="D1058" s="1" t="s">
        <v>798</v>
      </c>
      <c r="E1058" s="1" t="s">
        <v>798</v>
      </c>
      <c r="F1058" s="5" t="s">
        <v>799</v>
      </c>
      <c r="G1058" s="1" t="s">
        <v>808</v>
      </c>
      <c r="I1058" s="1">
        <v>1966</v>
      </c>
      <c r="J1058" s="1" t="s">
        <v>48</v>
      </c>
      <c r="K1058" s="1" t="s">
        <v>49</v>
      </c>
      <c r="L1058" s="1" t="s">
        <v>49</v>
      </c>
      <c r="M1058" s="1" t="s">
        <v>805</v>
      </c>
      <c r="N1058" s="1" t="s">
        <v>51</v>
      </c>
      <c r="O1058" s="1" t="s">
        <v>698</v>
      </c>
      <c r="P1058" s="1">
        <v>28</v>
      </c>
      <c r="Q1058" s="1" t="s">
        <v>53</v>
      </c>
      <c r="R1058" s="1" t="s">
        <v>809</v>
      </c>
      <c r="S1058" s="1" t="s">
        <v>771</v>
      </c>
      <c r="X1058" s="1" t="s">
        <v>803</v>
      </c>
      <c r="AC1058" s="2">
        <v>583</v>
      </c>
      <c r="AD1058" s="2"/>
      <c r="AE1058" s="2">
        <v>11</v>
      </c>
      <c r="AF1058" s="2">
        <f>Table1[[#This Row],[SE]]*SQRT(Table1[[#This Row],[N]])</f>
        <v>155.56349186104046</v>
      </c>
      <c r="AG1058" s="2">
        <v>200</v>
      </c>
      <c r="AH1058" s="2">
        <f>Table1[[#This Row],[SD]]/Table1[[#This Row],[mean]]</f>
        <v>0.26683274761756509</v>
      </c>
      <c r="AI1058" s="2"/>
      <c r="AJ1058" s="2"/>
      <c r="AK1058" s="2"/>
      <c r="AL1058" s="2"/>
      <c r="AM1058" s="1" t="s">
        <v>809</v>
      </c>
    </row>
    <row r="1059" spans="2:39" ht="30" x14ac:dyDescent="0.25">
      <c r="B1059" s="8" t="s">
        <v>796</v>
      </c>
      <c r="C1059" s="1" t="s">
        <v>797</v>
      </c>
      <c r="D1059" s="1" t="s">
        <v>798</v>
      </c>
      <c r="E1059" s="1" t="s">
        <v>798</v>
      </c>
      <c r="F1059" s="5" t="s">
        <v>799</v>
      </c>
      <c r="G1059" s="1" t="s">
        <v>808</v>
      </c>
      <c r="I1059" s="1">
        <v>1966</v>
      </c>
      <c r="J1059" s="1" t="s">
        <v>48</v>
      </c>
      <c r="K1059" s="1" t="s">
        <v>49</v>
      </c>
      <c r="L1059" s="1" t="s">
        <v>49</v>
      </c>
      <c r="M1059" s="1" t="s">
        <v>87</v>
      </c>
      <c r="N1059" s="1" t="s">
        <v>51</v>
      </c>
      <c r="O1059" s="1" t="s">
        <v>698</v>
      </c>
      <c r="P1059" s="1">
        <v>28</v>
      </c>
      <c r="Q1059" s="1" t="s">
        <v>53</v>
      </c>
      <c r="R1059" s="1" t="s">
        <v>809</v>
      </c>
      <c r="S1059" s="1" t="s">
        <v>771</v>
      </c>
      <c r="X1059" s="1" t="s">
        <v>803</v>
      </c>
      <c r="AC1059" s="2">
        <v>653</v>
      </c>
      <c r="AD1059" s="2"/>
      <c r="AE1059" s="2">
        <v>13</v>
      </c>
      <c r="AF1059" s="2">
        <f>Table1[[#This Row],[SE]]*SQRT(Table1[[#This Row],[N]])</f>
        <v>180.60177186284744</v>
      </c>
      <c r="AG1059" s="2">
        <v>193</v>
      </c>
      <c r="AH1059" s="2">
        <f>Table1[[#This Row],[SD]]/Table1[[#This Row],[mean]]</f>
        <v>0.27657239182671889</v>
      </c>
      <c r="AI1059" s="2"/>
      <c r="AJ1059" s="2"/>
      <c r="AK1059" s="2"/>
      <c r="AL1059" s="2"/>
      <c r="AM1059" s="1" t="s">
        <v>809</v>
      </c>
    </row>
    <row r="1060" spans="2:39" ht="30" x14ac:dyDescent="0.25">
      <c r="B1060" s="8" t="s">
        <v>796</v>
      </c>
      <c r="C1060" s="1" t="s">
        <v>797</v>
      </c>
      <c r="D1060" s="1" t="s">
        <v>798</v>
      </c>
      <c r="E1060" s="1" t="s">
        <v>798</v>
      </c>
      <c r="F1060" s="5" t="s">
        <v>799</v>
      </c>
      <c r="G1060" s="1" t="s">
        <v>808</v>
      </c>
      <c r="I1060" s="1">
        <v>1966</v>
      </c>
      <c r="J1060" s="1" t="s">
        <v>48</v>
      </c>
      <c r="K1060" s="1" t="s">
        <v>49</v>
      </c>
      <c r="L1060" s="1" t="s">
        <v>49</v>
      </c>
      <c r="M1060" s="1" t="s">
        <v>806</v>
      </c>
      <c r="N1060" s="1" t="s">
        <v>51</v>
      </c>
      <c r="O1060" s="1" t="s">
        <v>698</v>
      </c>
      <c r="P1060" s="1">
        <v>28</v>
      </c>
      <c r="Q1060" s="1" t="s">
        <v>53</v>
      </c>
      <c r="R1060" s="1" t="s">
        <v>809</v>
      </c>
      <c r="S1060" s="1" t="s">
        <v>771</v>
      </c>
      <c r="X1060" s="1" t="s">
        <v>803</v>
      </c>
      <c r="AC1060" s="2">
        <v>588</v>
      </c>
      <c r="AD1060" s="2"/>
      <c r="AE1060" s="2">
        <v>14</v>
      </c>
      <c r="AF1060" s="2">
        <f>Table1[[#This Row],[SE]]*SQRT(Table1[[#This Row],[N]])</f>
        <v>185.20259177452135</v>
      </c>
      <c r="AG1060" s="2">
        <v>175</v>
      </c>
      <c r="AH1060" s="2">
        <f>Table1[[#This Row],[SD]]/Table1[[#This Row],[mean]]</f>
        <v>0.31497039417435602</v>
      </c>
      <c r="AI1060" s="2"/>
      <c r="AJ1060" s="2"/>
      <c r="AK1060" s="2"/>
      <c r="AL1060" s="2"/>
      <c r="AM1060" s="1" t="s">
        <v>809</v>
      </c>
    </row>
    <row r="1061" spans="2:39" ht="30" x14ac:dyDescent="0.25">
      <c r="B1061" s="8" t="s">
        <v>796</v>
      </c>
      <c r="C1061" s="1" t="s">
        <v>797</v>
      </c>
      <c r="D1061" s="1" t="s">
        <v>798</v>
      </c>
      <c r="E1061" s="1" t="s">
        <v>798</v>
      </c>
      <c r="F1061" s="5" t="s">
        <v>799</v>
      </c>
      <c r="G1061" s="1" t="s">
        <v>808</v>
      </c>
      <c r="I1061" s="1">
        <v>1966</v>
      </c>
      <c r="J1061" s="1" t="s">
        <v>48</v>
      </c>
      <c r="K1061" s="1" t="s">
        <v>49</v>
      </c>
      <c r="L1061" s="1" t="s">
        <v>49</v>
      </c>
      <c r="M1061" s="1" t="s">
        <v>208</v>
      </c>
      <c r="N1061" s="1" t="s">
        <v>51</v>
      </c>
      <c r="O1061" s="1" t="s">
        <v>698</v>
      </c>
      <c r="P1061" s="1">
        <v>28</v>
      </c>
      <c r="Q1061" s="1" t="s">
        <v>53</v>
      </c>
      <c r="R1061" s="1" t="s">
        <v>809</v>
      </c>
      <c r="S1061" s="1" t="s">
        <v>771</v>
      </c>
      <c r="X1061" s="1" t="s">
        <v>803</v>
      </c>
      <c r="AC1061" s="2">
        <v>577</v>
      </c>
      <c r="AD1061" s="2"/>
      <c r="AE1061" s="2">
        <v>19</v>
      </c>
      <c r="AF1061" s="2">
        <f>Table1[[#This Row],[SE]]*SQRT(Table1[[#This Row],[N]])</f>
        <v>186.16122045152153</v>
      </c>
      <c r="AG1061" s="2">
        <v>96</v>
      </c>
      <c r="AH1061" s="2">
        <f>Table1[[#This Row],[SD]]/Table1[[#This Row],[mean]]</f>
        <v>0.32263643059189173</v>
      </c>
      <c r="AI1061" s="2"/>
      <c r="AJ1061" s="2"/>
      <c r="AK1061" s="2"/>
      <c r="AL1061" s="2"/>
      <c r="AM1061" s="1" t="s">
        <v>809</v>
      </c>
    </row>
    <row r="1062" spans="2:39" ht="30" x14ac:dyDescent="0.25">
      <c r="B1062" s="8" t="s">
        <v>796</v>
      </c>
      <c r="C1062" s="1" t="s">
        <v>797</v>
      </c>
      <c r="D1062" s="1" t="s">
        <v>798</v>
      </c>
      <c r="E1062" s="1" t="s">
        <v>798</v>
      </c>
      <c r="F1062" s="5" t="s">
        <v>799</v>
      </c>
      <c r="G1062" s="1" t="s">
        <v>808</v>
      </c>
      <c r="I1062" s="1">
        <v>1966</v>
      </c>
      <c r="J1062" s="1" t="s">
        <v>48</v>
      </c>
      <c r="K1062" s="1" t="s">
        <v>49</v>
      </c>
      <c r="L1062" s="1" t="s">
        <v>49</v>
      </c>
      <c r="M1062" s="1" t="s">
        <v>370</v>
      </c>
      <c r="N1062" s="1" t="s">
        <v>51</v>
      </c>
      <c r="O1062" s="1" t="s">
        <v>698</v>
      </c>
      <c r="P1062" s="1">
        <v>28</v>
      </c>
      <c r="Q1062" s="1" t="s">
        <v>53</v>
      </c>
      <c r="R1062" s="1" t="s">
        <v>809</v>
      </c>
      <c r="S1062" s="1" t="s">
        <v>771</v>
      </c>
      <c r="X1062" s="1" t="s">
        <v>803</v>
      </c>
      <c r="AC1062" s="2">
        <v>582</v>
      </c>
      <c r="AD1062" s="2"/>
      <c r="AE1062" s="2">
        <v>11</v>
      </c>
      <c r="AF1062" s="2">
        <f>Table1[[#This Row],[SE]]*SQRT(Table1[[#This Row],[N]])</f>
        <v>145.09996554100212</v>
      </c>
      <c r="AG1062" s="2">
        <v>174</v>
      </c>
      <c r="AH1062" s="2">
        <f>Table1[[#This Row],[SD]]/Table1[[#This Row],[mean]]</f>
        <v>0.24931265556873217</v>
      </c>
      <c r="AI1062" s="2"/>
      <c r="AJ1062" s="2"/>
      <c r="AK1062" s="2"/>
      <c r="AL1062" s="2"/>
      <c r="AM1062" s="1" t="s">
        <v>809</v>
      </c>
    </row>
    <row r="1063" spans="2:39" ht="30" x14ac:dyDescent="0.25">
      <c r="B1063" s="8" t="s">
        <v>796</v>
      </c>
      <c r="C1063" s="1" t="s">
        <v>797</v>
      </c>
      <c r="D1063" s="1" t="s">
        <v>798</v>
      </c>
      <c r="E1063" s="1" t="s">
        <v>798</v>
      </c>
      <c r="F1063" s="5" t="s">
        <v>799</v>
      </c>
      <c r="G1063" s="1" t="s">
        <v>808</v>
      </c>
      <c r="I1063" s="1">
        <v>1966</v>
      </c>
      <c r="J1063" s="1" t="s">
        <v>48</v>
      </c>
      <c r="K1063" s="1" t="s">
        <v>49</v>
      </c>
      <c r="L1063" s="1" t="s">
        <v>49</v>
      </c>
      <c r="M1063" s="1" t="s">
        <v>96</v>
      </c>
      <c r="N1063" s="1" t="s">
        <v>51</v>
      </c>
      <c r="O1063" s="1" t="s">
        <v>698</v>
      </c>
      <c r="P1063" s="1">
        <v>28</v>
      </c>
      <c r="Q1063" s="1" t="s">
        <v>53</v>
      </c>
      <c r="R1063" s="1" t="s">
        <v>809</v>
      </c>
      <c r="S1063" s="1" t="s">
        <v>771</v>
      </c>
      <c r="X1063" s="1" t="s">
        <v>803</v>
      </c>
      <c r="AC1063" s="2">
        <v>547</v>
      </c>
      <c r="AD1063" s="2"/>
      <c r="AE1063" s="2">
        <v>9</v>
      </c>
      <c r="AF1063" s="2">
        <f>Table1[[#This Row],[SE]]*SQRT(Table1[[#This Row],[N]])</f>
        <v>126</v>
      </c>
      <c r="AG1063" s="2">
        <v>196</v>
      </c>
      <c r="AH1063" s="2">
        <f>Table1[[#This Row],[SD]]/Table1[[#This Row],[mean]]</f>
        <v>0.23034734917733091</v>
      </c>
      <c r="AI1063" s="2"/>
      <c r="AJ1063" s="2"/>
      <c r="AK1063" s="2"/>
      <c r="AL1063" s="2"/>
      <c r="AM1063" s="1" t="s">
        <v>809</v>
      </c>
    </row>
    <row r="1064" spans="2:39" ht="30" x14ac:dyDescent="0.25">
      <c r="B1064" s="8" t="s">
        <v>796</v>
      </c>
      <c r="C1064" s="1" t="s">
        <v>797</v>
      </c>
      <c r="D1064" s="1" t="s">
        <v>798</v>
      </c>
      <c r="E1064" s="1" t="s">
        <v>798</v>
      </c>
      <c r="F1064" s="5" t="s">
        <v>799</v>
      </c>
      <c r="G1064" s="1" t="s">
        <v>808</v>
      </c>
      <c r="I1064" s="1">
        <v>1966</v>
      </c>
      <c r="J1064" s="1" t="s">
        <v>48</v>
      </c>
      <c r="K1064" s="1" t="s">
        <v>49</v>
      </c>
      <c r="L1064" s="1" t="s">
        <v>49</v>
      </c>
      <c r="M1064" s="1" t="s">
        <v>213</v>
      </c>
      <c r="N1064" s="1" t="s">
        <v>51</v>
      </c>
      <c r="O1064" s="1" t="s">
        <v>698</v>
      </c>
      <c r="P1064" s="1">
        <v>28</v>
      </c>
      <c r="Q1064" s="1" t="s">
        <v>53</v>
      </c>
      <c r="R1064" s="1" t="s">
        <v>809</v>
      </c>
      <c r="S1064" s="1" t="s">
        <v>771</v>
      </c>
      <c r="X1064" s="1" t="s">
        <v>803</v>
      </c>
      <c r="AC1064" s="2">
        <v>706</v>
      </c>
      <c r="AD1064" s="2"/>
      <c r="AE1064" s="2">
        <v>11</v>
      </c>
      <c r="AF1064" s="2">
        <f>Table1[[#This Row],[SE]]*SQRT(Table1[[#This Row],[N]])</f>
        <v>125.90075456485557</v>
      </c>
      <c r="AG1064" s="2">
        <v>131</v>
      </c>
      <c r="AH1064" s="2">
        <f>Table1[[#This Row],[SD]]/Table1[[#This Row],[mean]]</f>
        <v>0.17832968068676427</v>
      </c>
      <c r="AI1064" s="2"/>
      <c r="AJ1064" s="2"/>
      <c r="AK1064" s="2"/>
      <c r="AL1064" s="2"/>
      <c r="AM1064" s="1" t="s">
        <v>809</v>
      </c>
    </row>
    <row r="1065" spans="2:39" ht="30" x14ac:dyDescent="0.25">
      <c r="B1065" s="8" t="s">
        <v>796</v>
      </c>
      <c r="C1065" s="1" t="s">
        <v>797</v>
      </c>
      <c r="D1065" s="1" t="s">
        <v>798</v>
      </c>
      <c r="E1065" s="1" t="s">
        <v>798</v>
      </c>
      <c r="F1065" s="5" t="s">
        <v>799</v>
      </c>
      <c r="G1065" s="1" t="s">
        <v>808</v>
      </c>
      <c r="I1065" s="1">
        <v>1966</v>
      </c>
      <c r="J1065" s="1" t="s">
        <v>48</v>
      </c>
      <c r="K1065" s="1" t="s">
        <v>49</v>
      </c>
      <c r="L1065" s="1" t="s">
        <v>49</v>
      </c>
      <c r="M1065" s="1" t="s">
        <v>807</v>
      </c>
      <c r="N1065" s="1" t="s">
        <v>51</v>
      </c>
      <c r="O1065" s="1" t="s">
        <v>698</v>
      </c>
      <c r="P1065" s="1">
        <v>28</v>
      </c>
      <c r="Q1065" s="1" t="s">
        <v>53</v>
      </c>
      <c r="R1065" s="1" t="s">
        <v>809</v>
      </c>
      <c r="S1065" s="1" t="s">
        <v>771</v>
      </c>
      <c r="X1065" s="1" t="s">
        <v>803</v>
      </c>
      <c r="AC1065" s="2">
        <v>583</v>
      </c>
      <c r="AD1065" s="2"/>
      <c r="AE1065" s="2">
        <v>8</v>
      </c>
      <c r="AF1065" s="2">
        <f>Table1[[#This Row],[SE]]*SQRT(Table1[[#This Row],[N]])</f>
        <v>112.28535078094559</v>
      </c>
      <c r="AG1065" s="2">
        <v>197</v>
      </c>
      <c r="AH1065" s="2">
        <f>Table1[[#This Row],[SD]]/Table1[[#This Row],[mean]]</f>
        <v>0.19259922946988953</v>
      </c>
      <c r="AI1065" s="2"/>
      <c r="AJ1065" s="2"/>
      <c r="AK1065" s="2"/>
      <c r="AL1065" s="2"/>
      <c r="AM1065" s="1" t="s">
        <v>809</v>
      </c>
    </row>
    <row r="1066" spans="2:39" ht="30" x14ac:dyDescent="0.25">
      <c r="B1066" s="8" t="s">
        <v>796</v>
      </c>
      <c r="C1066" s="1" t="s">
        <v>797</v>
      </c>
      <c r="D1066" s="1" t="s">
        <v>798</v>
      </c>
      <c r="E1066" s="1" t="s">
        <v>798</v>
      </c>
      <c r="F1066" s="5" t="s">
        <v>799</v>
      </c>
      <c r="G1066" s="1" t="s">
        <v>808</v>
      </c>
      <c r="I1066" s="1">
        <v>1966</v>
      </c>
      <c r="J1066" s="1" t="s">
        <v>48</v>
      </c>
      <c r="K1066" s="1" t="s">
        <v>49</v>
      </c>
      <c r="L1066" s="1" t="s">
        <v>49</v>
      </c>
      <c r="M1066" s="1" t="s">
        <v>220</v>
      </c>
      <c r="N1066" s="1" t="s">
        <v>51</v>
      </c>
      <c r="O1066" s="1" t="s">
        <v>698</v>
      </c>
      <c r="P1066" s="1">
        <v>28</v>
      </c>
      <c r="Q1066" s="1" t="s">
        <v>53</v>
      </c>
      <c r="R1066" s="1" t="s">
        <v>809</v>
      </c>
      <c r="S1066" s="1" t="s">
        <v>771</v>
      </c>
      <c r="X1066" s="1" t="s">
        <v>803</v>
      </c>
      <c r="AC1066" s="2">
        <v>450</v>
      </c>
      <c r="AD1066" s="2"/>
      <c r="AE1066" s="2">
        <v>9</v>
      </c>
      <c r="AF1066" s="2">
        <f>Table1[[#This Row],[SE]]*SQRT(Table1[[#This Row],[N]])</f>
        <v>119.05880899790657</v>
      </c>
      <c r="AG1066" s="2">
        <v>175</v>
      </c>
      <c r="AH1066" s="2">
        <f>Table1[[#This Row],[SD]]/Table1[[#This Row],[mean]]</f>
        <v>0.26457513110645903</v>
      </c>
      <c r="AI1066" s="2"/>
      <c r="AJ1066" s="2"/>
      <c r="AK1066" s="2"/>
      <c r="AL1066" s="2"/>
      <c r="AM1066" s="1" t="s">
        <v>809</v>
      </c>
    </row>
    <row r="1067" spans="2:39" ht="30" x14ac:dyDescent="0.25">
      <c r="B1067" s="8" t="s">
        <v>796</v>
      </c>
      <c r="C1067" s="1" t="s">
        <v>797</v>
      </c>
      <c r="D1067" s="1" t="s">
        <v>798</v>
      </c>
      <c r="E1067" s="1" t="s">
        <v>798</v>
      </c>
      <c r="F1067" s="5" t="s">
        <v>799</v>
      </c>
      <c r="G1067" s="1" t="s">
        <v>808</v>
      </c>
      <c r="I1067" s="1">
        <v>1966</v>
      </c>
      <c r="J1067" s="1" t="s">
        <v>48</v>
      </c>
      <c r="K1067" s="1" t="s">
        <v>49</v>
      </c>
      <c r="L1067" s="1" t="s">
        <v>49</v>
      </c>
      <c r="M1067" s="1" t="s">
        <v>368</v>
      </c>
      <c r="N1067" s="1" t="s">
        <v>51</v>
      </c>
      <c r="O1067" s="1" t="s">
        <v>698</v>
      </c>
      <c r="P1067" s="1">
        <v>28</v>
      </c>
      <c r="Q1067" s="1" t="s">
        <v>53</v>
      </c>
      <c r="R1067" s="1" t="s">
        <v>809</v>
      </c>
      <c r="S1067" s="1" t="s">
        <v>771</v>
      </c>
      <c r="X1067" s="1" t="s">
        <v>803</v>
      </c>
      <c r="AC1067" s="2">
        <v>621</v>
      </c>
      <c r="AD1067" s="2"/>
      <c r="AE1067" s="2">
        <v>18</v>
      </c>
      <c r="AF1067" s="2">
        <f>Table1[[#This Row],[SE]]*SQRT(Table1[[#This Row],[N]])</f>
        <v>148.43180252223578</v>
      </c>
      <c r="AG1067" s="2">
        <v>68</v>
      </c>
      <c r="AH1067" s="2">
        <f>Table1[[#This Row],[SD]]/Table1[[#This Row],[mean]]</f>
        <v>0.23902061597783542</v>
      </c>
      <c r="AI1067" s="2"/>
      <c r="AJ1067" s="2"/>
      <c r="AK1067" s="2"/>
      <c r="AL1067" s="2"/>
      <c r="AM1067" s="1" t="s">
        <v>809</v>
      </c>
    </row>
    <row r="1068" spans="2:39" ht="45" x14ac:dyDescent="0.25">
      <c r="B1068" s="8" t="s">
        <v>796</v>
      </c>
      <c r="C1068" s="1" t="s">
        <v>797</v>
      </c>
      <c r="D1068" s="1" t="s">
        <v>798</v>
      </c>
      <c r="E1068" s="1" t="s">
        <v>798</v>
      </c>
      <c r="F1068" s="5" t="s">
        <v>799</v>
      </c>
      <c r="G1068" s="1" t="s">
        <v>810</v>
      </c>
      <c r="I1068" s="1">
        <v>1966</v>
      </c>
      <c r="J1068" s="1" t="s">
        <v>48</v>
      </c>
      <c r="K1068" s="1" t="s">
        <v>49</v>
      </c>
      <c r="L1068" s="1" t="s">
        <v>49</v>
      </c>
      <c r="M1068" s="1" t="s">
        <v>801</v>
      </c>
      <c r="N1068" s="1" t="s">
        <v>51</v>
      </c>
      <c r="O1068" s="1" t="s">
        <v>698</v>
      </c>
      <c r="P1068" s="1">
        <v>28</v>
      </c>
      <c r="Q1068" s="1" t="s">
        <v>53</v>
      </c>
      <c r="R1068" s="1" t="s">
        <v>802</v>
      </c>
      <c r="S1068" s="1" t="s">
        <v>811</v>
      </c>
      <c r="X1068" s="1" t="s">
        <v>803</v>
      </c>
      <c r="Y1068" s="1" t="s">
        <v>812</v>
      </c>
      <c r="AC1068" s="2">
        <v>512</v>
      </c>
      <c r="AD1068" s="2"/>
      <c r="AE1068" s="2">
        <v>11</v>
      </c>
      <c r="AF1068" s="2">
        <f>Table1[[#This Row],[SE]]*SQRT(Table1[[#This Row],[N]])</f>
        <v>86.614086614129917</v>
      </c>
      <c r="AG1068" s="2">
        <v>62</v>
      </c>
      <c r="AH1068" s="2">
        <f>Table1[[#This Row],[SD]]/Table1[[#This Row],[mean]]</f>
        <v>0.16916813791822249</v>
      </c>
      <c r="AI1068" s="2"/>
      <c r="AJ1068" s="2"/>
      <c r="AK1068" s="2"/>
      <c r="AL1068" s="2"/>
      <c r="AM1068" s="1" t="s">
        <v>802</v>
      </c>
    </row>
    <row r="1069" spans="2:39" ht="45" x14ac:dyDescent="0.25">
      <c r="B1069" s="8" t="s">
        <v>796</v>
      </c>
      <c r="C1069" s="1" t="s">
        <v>797</v>
      </c>
      <c r="D1069" s="1" t="s">
        <v>798</v>
      </c>
      <c r="E1069" s="1" t="s">
        <v>798</v>
      </c>
      <c r="F1069" s="5" t="s">
        <v>799</v>
      </c>
      <c r="G1069" s="1" t="s">
        <v>810</v>
      </c>
      <c r="I1069" s="1">
        <v>1966</v>
      </c>
      <c r="J1069" s="1" t="s">
        <v>48</v>
      </c>
      <c r="K1069" s="1" t="s">
        <v>49</v>
      </c>
      <c r="L1069" s="1" t="s">
        <v>49</v>
      </c>
      <c r="M1069" s="1" t="s">
        <v>200</v>
      </c>
      <c r="N1069" s="1" t="s">
        <v>51</v>
      </c>
      <c r="O1069" s="1" t="s">
        <v>698</v>
      </c>
      <c r="P1069" s="1">
        <v>28</v>
      </c>
      <c r="Q1069" s="1" t="s">
        <v>53</v>
      </c>
      <c r="R1069" s="1" t="s">
        <v>802</v>
      </c>
      <c r="S1069" s="1" t="s">
        <v>811</v>
      </c>
      <c r="X1069" s="1" t="s">
        <v>803</v>
      </c>
      <c r="Y1069" s="1" t="s">
        <v>812</v>
      </c>
      <c r="AC1069" s="2">
        <v>512</v>
      </c>
      <c r="AD1069" s="2"/>
      <c r="AE1069" s="2">
        <v>9</v>
      </c>
      <c r="AF1069" s="2">
        <f>Table1[[#This Row],[SE]]*SQRT(Table1[[#This Row],[N]])</f>
        <v>69.130311730817468</v>
      </c>
      <c r="AG1069" s="2">
        <v>59</v>
      </c>
      <c r="AH1069" s="2">
        <f>Table1[[#This Row],[SD]]/Table1[[#This Row],[mean]]</f>
        <v>0.13502014009925287</v>
      </c>
      <c r="AI1069" s="2"/>
      <c r="AJ1069" s="2"/>
      <c r="AK1069" s="2"/>
      <c r="AL1069" s="2"/>
      <c r="AM1069" s="1" t="s">
        <v>802</v>
      </c>
    </row>
    <row r="1070" spans="2:39" ht="45" x14ac:dyDescent="0.25">
      <c r="B1070" s="8" t="s">
        <v>796</v>
      </c>
      <c r="C1070" s="1" t="s">
        <v>797</v>
      </c>
      <c r="D1070" s="1" t="s">
        <v>798</v>
      </c>
      <c r="E1070" s="1" t="s">
        <v>798</v>
      </c>
      <c r="F1070" s="5" t="s">
        <v>799</v>
      </c>
      <c r="G1070" s="1" t="s">
        <v>810</v>
      </c>
      <c r="I1070" s="1">
        <v>1966</v>
      </c>
      <c r="J1070" s="1" t="s">
        <v>48</v>
      </c>
      <c r="K1070" s="1" t="s">
        <v>49</v>
      </c>
      <c r="L1070" s="1" t="s">
        <v>49</v>
      </c>
      <c r="M1070" s="1" t="s">
        <v>361</v>
      </c>
      <c r="N1070" s="1" t="s">
        <v>51</v>
      </c>
      <c r="O1070" s="1" t="s">
        <v>698</v>
      </c>
      <c r="P1070" s="1">
        <v>28</v>
      </c>
      <c r="Q1070" s="1" t="s">
        <v>53</v>
      </c>
      <c r="R1070" s="1" t="s">
        <v>802</v>
      </c>
      <c r="S1070" s="1" t="s">
        <v>811</v>
      </c>
      <c r="X1070" s="1" t="s">
        <v>803</v>
      </c>
      <c r="Y1070" s="1" t="s">
        <v>812</v>
      </c>
      <c r="AC1070" s="2">
        <v>512</v>
      </c>
      <c r="AD1070" s="2"/>
      <c r="AE1070" s="2">
        <v>9</v>
      </c>
      <c r="AF1070" s="2">
        <f>Table1[[#This Row],[SE]]*SQRT(Table1[[#This Row],[N]])</f>
        <v>69.130311730817468</v>
      </c>
      <c r="AG1070" s="2">
        <v>59</v>
      </c>
      <c r="AH1070" s="2">
        <f>Table1[[#This Row],[SD]]/Table1[[#This Row],[mean]]</f>
        <v>0.13502014009925287</v>
      </c>
      <c r="AI1070" s="2"/>
      <c r="AJ1070" s="2"/>
      <c r="AK1070" s="2"/>
      <c r="AL1070" s="2"/>
      <c r="AM1070" s="1" t="s">
        <v>802</v>
      </c>
    </row>
    <row r="1071" spans="2:39" ht="45" x14ac:dyDescent="0.25">
      <c r="B1071" s="8" t="s">
        <v>796</v>
      </c>
      <c r="C1071" s="1" t="s">
        <v>797</v>
      </c>
      <c r="D1071" s="1" t="s">
        <v>798</v>
      </c>
      <c r="E1071" s="1" t="s">
        <v>798</v>
      </c>
      <c r="F1071" s="5" t="s">
        <v>799</v>
      </c>
      <c r="G1071" s="1" t="s">
        <v>810</v>
      </c>
      <c r="I1071" s="1">
        <v>1966</v>
      </c>
      <c r="J1071" s="1" t="s">
        <v>48</v>
      </c>
      <c r="K1071" s="1" t="s">
        <v>49</v>
      </c>
      <c r="L1071" s="1" t="s">
        <v>49</v>
      </c>
      <c r="M1071" s="1" t="s">
        <v>805</v>
      </c>
      <c r="N1071" s="1" t="s">
        <v>51</v>
      </c>
      <c r="O1071" s="1" t="s">
        <v>698</v>
      </c>
      <c r="P1071" s="1">
        <v>28</v>
      </c>
      <c r="Q1071" s="1" t="s">
        <v>53</v>
      </c>
      <c r="R1071" s="1" t="s">
        <v>802</v>
      </c>
      <c r="S1071" s="1" t="s">
        <v>811</v>
      </c>
      <c r="X1071" s="1" t="s">
        <v>803</v>
      </c>
      <c r="Y1071" s="1" t="s">
        <v>812</v>
      </c>
      <c r="AC1071" s="2">
        <v>571</v>
      </c>
      <c r="AD1071" s="2"/>
      <c r="AE1071" s="2">
        <v>11</v>
      </c>
      <c r="AF1071" s="2">
        <f>Table1[[#This Row],[SE]]*SQRT(Table1[[#This Row],[N]])</f>
        <v>89.364422450995562</v>
      </c>
      <c r="AG1071" s="2">
        <v>66</v>
      </c>
      <c r="AH1071" s="2">
        <f>Table1[[#This Row],[SD]]/Table1[[#This Row],[mean]]</f>
        <v>0.1565051181278381</v>
      </c>
      <c r="AI1071" s="2"/>
      <c r="AJ1071" s="2"/>
      <c r="AK1071" s="2"/>
      <c r="AL1071" s="2"/>
      <c r="AM1071" s="1" t="s">
        <v>802</v>
      </c>
    </row>
    <row r="1072" spans="2:39" ht="45" x14ac:dyDescent="0.25">
      <c r="B1072" s="8" t="s">
        <v>796</v>
      </c>
      <c r="C1072" s="1" t="s">
        <v>797</v>
      </c>
      <c r="D1072" s="1" t="s">
        <v>798</v>
      </c>
      <c r="E1072" s="1" t="s">
        <v>798</v>
      </c>
      <c r="F1072" s="5" t="s">
        <v>799</v>
      </c>
      <c r="G1072" s="1" t="s">
        <v>810</v>
      </c>
      <c r="I1072" s="1">
        <v>1966</v>
      </c>
      <c r="J1072" s="1" t="s">
        <v>48</v>
      </c>
      <c r="K1072" s="1" t="s">
        <v>49</v>
      </c>
      <c r="L1072" s="1" t="s">
        <v>49</v>
      </c>
      <c r="M1072" s="1" t="s">
        <v>210</v>
      </c>
      <c r="N1072" s="1" t="s">
        <v>51</v>
      </c>
      <c r="O1072" s="1" t="s">
        <v>698</v>
      </c>
      <c r="P1072" s="1">
        <v>28</v>
      </c>
      <c r="Q1072" s="1" t="s">
        <v>53</v>
      </c>
      <c r="R1072" s="1" t="s">
        <v>802</v>
      </c>
      <c r="S1072" s="1" t="s">
        <v>811</v>
      </c>
      <c r="X1072" s="1" t="s">
        <v>803</v>
      </c>
      <c r="Y1072" s="1" t="s">
        <v>812</v>
      </c>
      <c r="AC1072" s="2">
        <v>523</v>
      </c>
      <c r="AD1072" s="2"/>
      <c r="AE1072" s="2">
        <v>8</v>
      </c>
      <c r="AF1072" s="2">
        <f>Table1[[#This Row],[SE]]*SQRT(Table1[[#This Row],[N]])</f>
        <v>65.969690009882569</v>
      </c>
      <c r="AG1072" s="2">
        <v>68</v>
      </c>
      <c r="AH1072" s="2">
        <f>Table1[[#This Row],[SD]]/Table1[[#This Row],[mean]]</f>
        <v>0.12613707458868559</v>
      </c>
      <c r="AI1072" s="2"/>
      <c r="AJ1072" s="2"/>
      <c r="AK1072" s="2"/>
      <c r="AL1072" s="2"/>
      <c r="AM1072" s="1" t="s">
        <v>802</v>
      </c>
    </row>
    <row r="1073" spans="2:39" ht="45" x14ac:dyDescent="0.25">
      <c r="B1073" s="8" t="s">
        <v>796</v>
      </c>
      <c r="C1073" s="1" t="s">
        <v>797</v>
      </c>
      <c r="D1073" s="1" t="s">
        <v>798</v>
      </c>
      <c r="E1073" s="1" t="s">
        <v>798</v>
      </c>
      <c r="F1073" s="5" t="s">
        <v>799</v>
      </c>
      <c r="G1073" s="1" t="s">
        <v>810</v>
      </c>
      <c r="I1073" s="1">
        <v>1966</v>
      </c>
      <c r="J1073" s="1" t="s">
        <v>48</v>
      </c>
      <c r="K1073" s="1" t="s">
        <v>49</v>
      </c>
      <c r="L1073" s="1" t="s">
        <v>49</v>
      </c>
      <c r="M1073" s="1" t="s">
        <v>87</v>
      </c>
      <c r="N1073" s="1" t="s">
        <v>51</v>
      </c>
      <c r="O1073" s="1" t="s">
        <v>698</v>
      </c>
      <c r="P1073" s="1">
        <v>28</v>
      </c>
      <c r="Q1073" s="1" t="s">
        <v>53</v>
      </c>
      <c r="R1073" s="1" t="s">
        <v>802</v>
      </c>
      <c r="S1073" s="1" t="s">
        <v>811</v>
      </c>
      <c r="X1073" s="1" t="s">
        <v>803</v>
      </c>
      <c r="Y1073" s="1" t="s">
        <v>812</v>
      </c>
      <c r="AC1073" s="2">
        <v>695</v>
      </c>
      <c r="AD1073" s="2"/>
      <c r="AE1073" s="2">
        <v>9</v>
      </c>
      <c r="AF1073" s="2">
        <f>Table1[[#This Row],[SE]]*SQRT(Table1[[#This Row],[N]])</f>
        <v>89.548869339595797</v>
      </c>
      <c r="AG1073" s="2">
        <v>99</v>
      </c>
      <c r="AH1073" s="2">
        <f>Table1[[#This Row],[SD]]/Table1[[#This Row],[mean]]</f>
        <v>0.1288472940138069</v>
      </c>
      <c r="AI1073" s="2"/>
      <c r="AJ1073" s="2"/>
      <c r="AK1073" s="2"/>
      <c r="AL1073" s="2"/>
      <c r="AM1073" s="1" t="s">
        <v>802</v>
      </c>
    </row>
    <row r="1074" spans="2:39" ht="45" x14ac:dyDescent="0.25">
      <c r="B1074" s="8" t="s">
        <v>796</v>
      </c>
      <c r="C1074" s="1" t="s">
        <v>797</v>
      </c>
      <c r="D1074" s="1" t="s">
        <v>798</v>
      </c>
      <c r="E1074" s="1" t="s">
        <v>798</v>
      </c>
      <c r="F1074" s="5" t="s">
        <v>799</v>
      </c>
      <c r="G1074" s="1" t="s">
        <v>810</v>
      </c>
      <c r="I1074" s="1">
        <v>1966</v>
      </c>
      <c r="J1074" s="1" t="s">
        <v>48</v>
      </c>
      <c r="K1074" s="1" t="s">
        <v>49</v>
      </c>
      <c r="L1074" s="1" t="s">
        <v>49</v>
      </c>
      <c r="M1074" s="1" t="s">
        <v>370</v>
      </c>
      <c r="N1074" s="1" t="s">
        <v>51</v>
      </c>
      <c r="O1074" s="1" t="s">
        <v>698</v>
      </c>
      <c r="P1074" s="1">
        <v>28</v>
      </c>
      <c r="Q1074" s="1" t="s">
        <v>53</v>
      </c>
      <c r="R1074" s="1" t="s">
        <v>802</v>
      </c>
      <c r="S1074" s="1" t="s">
        <v>811</v>
      </c>
      <c r="X1074" s="1" t="s">
        <v>803</v>
      </c>
      <c r="Y1074" s="1" t="s">
        <v>812</v>
      </c>
      <c r="AC1074" s="2">
        <v>602</v>
      </c>
      <c r="AD1074" s="2"/>
      <c r="AE1074" s="2">
        <v>13</v>
      </c>
      <c r="AF1074" s="2">
        <f>Table1[[#This Row],[SE]]*SQRT(Table1[[#This Row],[N]])</f>
        <v>93.744333162063711</v>
      </c>
      <c r="AG1074" s="2">
        <v>52</v>
      </c>
      <c r="AH1074" s="2">
        <f>Table1[[#This Row],[SD]]/Table1[[#This Row],[mean]]</f>
        <v>0.15572148365791313</v>
      </c>
      <c r="AI1074" s="2"/>
      <c r="AJ1074" s="2"/>
      <c r="AK1074" s="2"/>
      <c r="AL1074" s="2"/>
      <c r="AM1074" s="1" t="s">
        <v>802</v>
      </c>
    </row>
    <row r="1075" spans="2:39" ht="45" x14ac:dyDescent="0.25">
      <c r="B1075" s="8" t="s">
        <v>796</v>
      </c>
      <c r="C1075" s="1" t="s">
        <v>797</v>
      </c>
      <c r="D1075" s="1" t="s">
        <v>798</v>
      </c>
      <c r="E1075" s="1" t="s">
        <v>798</v>
      </c>
      <c r="F1075" s="5" t="s">
        <v>799</v>
      </c>
      <c r="G1075" s="1" t="s">
        <v>810</v>
      </c>
      <c r="I1075" s="1">
        <v>1966</v>
      </c>
      <c r="J1075" s="1" t="s">
        <v>48</v>
      </c>
      <c r="K1075" s="1" t="s">
        <v>49</v>
      </c>
      <c r="L1075" s="1" t="s">
        <v>49</v>
      </c>
      <c r="M1075" s="1" t="s">
        <v>96</v>
      </c>
      <c r="N1075" s="1" t="s">
        <v>51</v>
      </c>
      <c r="O1075" s="1" t="s">
        <v>698</v>
      </c>
      <c r="P1075" s="1">
        <v>28</v>
      </c>
      <c r="Q1075" s="1" t="s">
        <v>53</v>
      </c>
      <c r="R1075" s="1" t="s">
        <v>802</v>
      </c>
      <c r="S1075" s="1" t="s">
        <v>811</v>
      </c>
      <c r="X1075" s="1" t="s">
        <v>803</v>
      </c>
      <c r="Y1075" s="1" t="s">
        <v>812</v>
      </c>
      <c r="AC1075" s="2">
        <v>661</v>
      </c>
      <c r="AD1075" s="2"/>
      <c r="AE1075" s="2">
        <v>11</v>
      </c>
      <c r="AF1075" s="2">
        <f>Table1[[#This Row],[SE]]*SQRT(Table1[[#This Row],[N]])</f>
        <v>88</v>
      </c>
      <c r="AG1075" s="2">
        <v>64</v>
      </c>
      <c r="AH1075" s="2">
        <f>Table1[[#This Row],[SD]]/Table1[[#This Row],[mean]]</f>
        <v>0.13313161875945537</v>
      </c>
      <c r="AI1075" s="2"/>
      <c r="AJ1075" s="2"/>
      <c r="AK1075" s="2"/>
      <c r="AL1075" s="2"/>
      <c r="AM1075" s="1" t="s">
        <v>802</v>
      </c>
    </row>
    <row r="1076" spans="2:39" ht="30" x14ac:dyDescent="0.25">
      <c r="B1076" s="8" t="s">
        <v>796</v>
      </c>
      <c r="C1076" s="1" t="s">
        <v>797</v>
      </c>
      <c r="D1076" s="1" t="s">
        <v>798</v>
      </c>
      <c r="E1076" s="1" t="s">
        <v>798</v>
      </c>
      <c r="F1076" s="5" t="s">
        <v>799</v>
      </c>
      <c r="G1076" s="1" t="s">
        <v>810</v>
      </c>
      <c r="I1076" s="1">
        <v>1966</v>
      </c>
      <c r="J1076" s="1" t="s">
        <v>48</v>
      </c>
      <c r="K1076" s="1" t="s">
        <v>49</v>
      </c>
      <c r="L1076" s="1" t="s">
        <v>49</v>
      </c>
      <c r="M1076" s="1" t="s">
        <v>801</v>
      </c>
      <c r="N1076" s="1" t="s">
        <v>94</v>
      </c>
      <c r="O1076" s="1" t="s">
        <v>698</v>
      </c>
      <c r="P1076" s="1">
        <v>28</v>
      </c>
      <c r="Q1076" s="1" t="s">
        <v>53</v>
      </c>
      <c r="S1076" s="1" t="s">
        <v>771</v>
      </c>
      <c r="X1076" s="1" t="s">
        <v>803</v>
      </c>
      <c r="AC1076" s="2">
        <v>478</v>
      </c>
      <c r="AD1076" s="2"/>
      <c r="AE1076" s="2">
        <v>7</v>
      </c>
      <c r="AF1076" s="2">
        <f>Table1[[#This Row],[SE]]*SQRT(Table1[[#This Row],[N]])</f>
        <v>121.24355652982142</v>
      </c>
      <c r="AG1076" s="2">
        <v>300</v>
      </c>
      <c r="AH1076" s="2">
        <f>Table1[[#This Row],[SD]]/Table1[[#This Row],[mean]]</f>
        <v>0.25364760780297368</v>
      </c>
      <c r="AI1076" s="2"/>
      <c r="AJ1076" s="2"/>
      <c r="AK1076" s="2"/>
      <c r="AL1076" s="2"/>
    </row>
    <row r="1077" spans="2:39" ht="30" x14ac:dyDescent="0.25">
      <c r="B1077" s="8" t="s">
        <v>796</v>
      </c>
      <c r="C1077" s="1" t="s">
        <v>797</v>
      </c>
      <c r="D1077" s="1" t="s">
        <v>798</v>
      </c>
      <c r="E1077" s="1" t="s">
        <v>798</v>
      </c>
      <c r="F1077" s="5" t="s">
        <v>799</v>
      </c>
      <c r="G1077" s="1" t="s">
        <v>810</v>
      </c>
      <c r="I1077" s="1">
        <v>1966</v>
      </c>
      <c r="J1077" s="1" t="s">
        <v>48</v>
      </c>
      <c r="K1077" s="1" t="s">
        <v>49</v>
      </c>
      <c r="L1077" s="1" t="s">
        <v>49</v>
      </c>
      <c r="M1077" s="1" t="s">
        <v>200</v>
      </c>
      <c r="N1077" s="1" t="s">
        <v>94</v>
      </c>
      <c r="O1077" s="1" t="s">
        <v>698</v>
      </c>
      <c r="P1077" s="1">
        <v>28</v>
      </c>
      <c r="Q1077" s="1" t="s">
        <v>53</v>
      </c>
      <c r="S1077" s="1" t="s">
        <v>771</v>
      </c>
      <c r="X1077" s="1" t="s">
        <v>803</v>
      </c>
      <c r="AC1077" s="2">
        <v>503</v>
      </c>
      <c r="AD1077" s="2"/>
      <c r="AE1077" s="2">
        <v>11</v>
      </c>
      <c r="AF1077" s="2">
        <f>Table1[[#This Row],[SE]]*SQRT(Table1[[#This Row],[N]])</f>
        <v>138.70472234210339</v>
      </c>
      <c r="AG1077" s="2">
        <v>159</v>
      </c>
      <c r="AH1077" s="2">
        <f>Table1[[#This Row],[SD]]/Table1[[#This Row],[mean]]</f>
        <v>0.27575491519304851</v>
      </c>
      <c r="AI1077" s="2"/>
      <c r="AJ1077" s="2"/>
      <c r="AK1077" s="2"/>
      <c r="AL1077" s="2"/>
    </row>
    <row r="1078" spans="2:39" ht="30" x14ac:dyDescent="0.25">
      <c r="B1078" s="8" t="s">
        <v>796</v>
      </c>
      <c r="C1078" s="1" t="s">
        <v>797</v>
      </c>
      <c r="D1078" s="1" t="s">
        <v>798</v>
      </c>
      <c r="E1078" s="1" t="s">
        <v>798</v>
      </c>
      <c r="F1078" s="5" t="s">
        <v>799</v>
      </c>
      <c r="G1078" s="1" t="s">
        <v>810</v>
      </c>
      <c r="I1078" s="1">
        <v>1966</v>
      </c>
      <c r="J1078" s="1" t="s">
        <v>48</v>
      </c>
      <c r="K1078" s="1" t="s">
        <v>49</v>
      </c>
      <c r="L1078" s="1" t="s">
        <v>49</v>
      </c>
      <c r="M1078" s="1" t="s">
        <v>361</v>
      </c>
      <c r="N1078" s="1" t="s">
        <v>94</v>
      </c>
      <c r="O1078" s="1" t="s">
        <v>698</v>
      </c>
      <c r="P1078" s="1">
        <v>28</v>
      </c>
      <c r="Q1078" s="1" t="s">
        <v>53</v>
      </c>
      <c r="S1078" s="1" t="s">
        <v>771</v>
      </c>
      <c r="X1078" s="1" t="s">
        <v>803</v>
      </c>
      <c r="AC1078" s="2">
        <v>272</v>
      </c>
      <c r="AD1078" s="2"/>
      <c r="AE1078" s="2">
        <v>5</v>
      </c>
      <c r="AF1078" s="2">
        <f>Table1[[#This Row],[SE]]*SQRT(Table1[[#This Row],[N]])</f>
        <v>69.641941385920603</v>
      </c>
      <c r="AG1078" s="2">
        <v>194</v>
      </c>
      <c r="AH1078" s="2">
        <f>Table1[[#This Row],[SD]]/Table1[[#This Row],[mean]]</f>
        <v>0.25603654921294339</v>
      </c>
      <c r="AI1078" s="2"/>
      <c r="AJ1078" s="2"/>
      <c r="AK1078" s="2"/>
      <c r="AL1078" s="2"/>
    </row>
    <row r="1079" spans="2:39" ht="30" x14ac:dyDescent="0.25">
      <c r="B1079" s="8" t="s">
        <v>796</v>
      </c>
      <c r="C1079" s="1" t="s">
        <v>797</v>
      </c>
      <c r="D1079" s="1" t="s">
        <v>798</v>
      </c>
      <c r="E1079" s="1" t="s">
        <v>798</v>
      </c>
      <c r="F1079" s="5" t="s">
        <v>799</v>
      </c>
      <c r="G1079" s="1" t="s">
        <v>810</v>
      </c>
      <c r="I1079" s="1">
        <v>1966</v>
      </c>
      <c r="J1079" s="1" t="s">
        <v>48</v>
      </c>
      <c r="K1079" s="1" t="s">
        <v>49</v>
      </c>
      <c r="L1079" s="1" t="s">
        <v>49</v>
      </c>
      <c r="M1079" s="1" t="s">
        <v>366</v>
      </c>
      <c r="N1079" s="1" t="s">
        <v>94</v>
      </c>
      <c r="O1079" s="1" t="s">
        <v>698</v>
      </c>
      <c r="P1079" s="1">
        <v>28</v>
      </c>
      <c r="Q1079" s="1" t="s">
        <v>53</v>
      </c>
      <c r="S1079" s="1" t="s">
        <v>771</v>
      </c>
      <c r="X1079" s="1" t="s">
        <v>803</v>
      </c>
      <c r="AC1079" s="2">
        <v>485</v>
      </c>
      <c r="AD1079" s="2"/>
      <c r="AE1079" s="2">
        <v>9</v>
      </c>
      <c r="AF1079" s="2">
        <f>Table1[[#This Row],[SE]]*SQRT(Table1[[#This Row],[N]])</f>
        <v>146.78555787270079</v>
      </c>
      <c r="AG1079" s="2">
        <v>266</v>
      </c>
      <c r="AH1079" s="2">
        <f>Table1[[#This Row],[SD]]/Table1[[#This Row],[mean]]</f>
        <v>0.30265063478907378</v>
      </c>
      <c r="AI1079" s="2"/>
      <c r="AJ1079" s="2"/>
      <c r="AK1079" s="2"/>
      <c r="AL1079" s="2"/>
    </row>
    <row r="1080" spans="2:39" ht="30" x14ac:dyDescent="0.25">
      <c r="B1080" s="8" t="s">
        <v>796</v>
      </c>
      <c r="C1080" s="1" t="s">
        <v>797</v>
      </c>
      <c r="D1080" s="1" t="s">
        <v>798</v>
      </c>
      <c r="E1080" s="1" t="s">
        <v>798</v>
      </c>
      <c r="F1080" s="5" t="s">
        <v>799</v>
      </c>
      <c r="G1080" s="1" t="s">
        <v>810</v>
      </c>
      <c r="I1080" s="1">
        <v>1966</v>
      </c>
      <c r="J1080" s="1" t="s">
        <v>48</v>
      </c>
      <c r="K1080" s="1" t="s">
        <v>49</v>
      </c>
      <c r="L1080" s="1" t="s">
        <v>49</v>
      </c>
      <c r="M1080" s="1" t="s">
        <v>804</v>
      </c>
      <c r="N1080" s="1" t="s">
        <v>94</v>
      </c>
      <c r="O1080" s="1" t="s">
        <v>698</v>
      </c>
      <c r="P1080" s="1">
        <v>28</v>
      </c>
      <c r="Q1080" s="1" t="s">
        <v>53</v>
      </c>
      <c r="S1080" s="1" t="s">
        <v>771</v>
      </c>
      <c r="X1080" s="1" t="s">
        <v>803</v>
      </c>
      <c r="AC1080" s="2">
        <v>407</v>
      </c>
      <c r="AD1080" s="2"/>
      <c r="AE1080" s="2">
        <v>7</v>
      </c>
      <c r="AF1080" s="2">
        <f>Table1[[#This Row],[SE]]*SQRT(Table1[[#This Row],[N]])</f>
        <v>143.62799170078236</v>
      </c>
      <c r="AG1080" s="2">
        <v>421</v>
      </c>
      <c r="AH1080" s="2">
        <f>Table1[[#This Row],[SD]]/Table1[[#This Row],[mean]]</f>
        <v>0.35289432850315078</v>
      </c>
      <c r="AI1080" s="2"/>
      <c r="AJ1080" s="2"/>
      <c r="AK1080" s="2"/>
      <c r="AL1080" s="2"/>
    </row>
    <row r="1081" spans="2:39" ht="30" x14ac:dyDescent="0.25">
      <c r="B1081" s="8" t="s">
        <v>796</v>
      </c>
      <c r="C1081" s="1" t="s">
        <v>797</v>
      </c>
      <c r="D1081" s="1" t="s">
        <v>798</v>
      </c>
      <c r="E1081" s="1" t="s">
        <v>798</v>
      </c>
      <c r="F1081" s="5" t="s">
        <v>799</v>
      </c>
      <c r="G1081" s="1" t="s">
        <v>810</v>
      </c>
      <c r="I1081" s="1">
        <v>1966</v>
      </c>
      <c r="J1081" s="1" t="s">
        <v>48</v>
      </c>
      <c r="K1081" s="1" t="s">
        <v>49</v>
      </c>
      <c r="L1081" s="1" t="s">
        <v>49</v>
      </c>
      <c r="M1081" s="1" t="s">
        <v>87</v>
      </c>
      <c r="N1081" s="1" t="s">
        <v>94</v>
      </c>
      <c r="O1081" s="1" t="s">
        <v>698</v>
      </c>
      <c r="P1081" s="1">
        <v>28</v>
      </c>
      <c r="Q1081" s="1" t="s">
        <v>53</v>
      </c>
      <c r="S1081" s="1" t="s">
        <v>771</v>
      </c>
      <c r="X1081" s="1" t="s">
        <v>803</v>
      </c>
      <c r="AC1081" s="2">
        <v>539</v>
      </c>
      <c r="AD1081" s="2"/>
      <c r="AE1081" s="2">
        <v>7</v>
      </c>
      <c r="AF1081" s="2">
        <f>Table1[[#This Row],[SE]]*SQRT(Table1[[#This Row],[N]])</f>
        <v>147.83098457360012</v>
      </c>
      <c r="AG1081" s="2">
        <v>446</v>
      </c>
      <c r="AH1081" s="2">
        <f>Table1[[#This Row],[SD]]/Table1[[#This Row],[mean]]</f>
        <v>0.2742689880771802</v>
      </c>
      <c r="AI1081" s="2"/>
      <c r="AJ1081" s="2"/>
      <c r="AK1081" s="2"/>
      <c r="AL1081" s="2"/>
    </row>
    <row r="1082" spans="2:39" ht="30" x14ac:dyDescent="0.25">
      <c r="B1082" s="8" t="s">
        <v>796</v>
      </c>
      <c r="C1082" s="1" t="s">
        <v>797</v>
      </c>
      <c r="D1082" s="1" t="s">
        <v>798</v>
      </c>
      <c r="E1082" s="1" t="s">
        <v>798</v>
      </c>
      <c r="F1082" s="5" t="s">
        <v>799</v>
      </c>
      <c r="G1082" s="1" t="s">
        <v>810</v>
      </c>
      <c r="I1082" s="1">
        <v>1966</v>
      </c>
      <c r="J1082" s="1" t="s">
        <v>48</v>
      </c>
      <c r="K1082" s="1" t="s">
        <v>49</v>
      </c>
      <c r="L1082" s="1" t="s">
        <v>49</v>
      </c>
      <c r="M1082" s="1" t="s">
        <v>806</v>
      </c>
      <c r="N1082" s="1" t="s">
        <v>94</v>
      </c>
      <c r="O1082" s="1" t="s">
        <v>698</v>
      </c>
      <c r="P1082" s="1">
        <v>28</v>
      </c>
      <c r="Q1082" s="1" t="s">
        <v>53</v>
      </c>
      <c r="S1082" s="1" t="s">
        <v>771</v>
      </c>
      <c r="X1082" s="1" t="s">
        <v>803</v>
      </c>
      <c r="AC1082" s="2">
        <v>475</v>
      </c>
      <c r="AD1082" s="2"/>
      <c r="AE1082" s="2">
        <v>13</v>
      </c>
      <c r="AF1082" s="2">
        <f>Table1[[#This Row],[SE]]*SQRT(Table1[[#This Row],[N]])</f>
        <v>151.60474926597783</v>
      </c>
      <c r="AG1082" s="2">
        <v>136</v>
      </c>
      <c r="AH1082" s="2">
        <f>Table1[[#This Row],[SD]]/Table1[[#This Row],[mean]]</f>
        <v>0.31916789319153227</v>
      </c>
      <c r="AI1082" s="2"/>
      <c r="AJ1082" s="2"/>
      <c r="AK1082" s="2"/>
      <c r="AL1082" s="2"/>
    </row>
    <row r="1083" spans="2:39" ht="30" x14ac:dyDescent="0.25">
      <c r="B1083" s="8" t="s">
        <v>796</v>
      </c>
      <c r="C1083" s="1" t="s">
        <v>797</v>
      </c>
      <c r="D1083" s="1" t="s">
        <v>798</v>
      </c>
      <c r="E1083" s="1" t="s">
        <v>798</v>
      </c>
      <c r="F1083" s="5" t="s">
        <v>799</v>
      </c>
      <c r="G1083" s="1" t="s">
        <v>810</v>
      </c>
      <c r="I1083" s="1">
        <v>1966</v>
      </c>
      <c r="J1083" s="1" t="s">
        <v>48</v>
      </c>
      <c r="K1083" s="1" t="s">
        <v>49</v>
      </c>
      <c r="L1083" s="1" t="s">
        <v>49</v>
      </c>
      <c r="M1083" s="1" t="s">
        <v>208</v>
      </c>
      <c r="N1083" s="1" t="s">
        <v>94</v>
      </c>
      <c r="O1083" s="1" t="s">
        <v>698</v>
      </c>
      <c r="P1083" s="1">
        <v>28</v>
      </c>
      <c r="Q1083" s="1" t="s">
        <v>53</v>
      </c>
      <c r="S1083" s="1" t="s">
        <v>771</v>
      </c>
      <c r="X1083" s="1" t="s">
        <v>803</v>
      </c>
      <c r="AC1083" s="2">
        <v>532</v>
      </c>
      <c r="AD1083" s="2"/>
      <c r="AE1083" s="2">
        <v>13</v>
      </c>
      <c r="AF1083" s="2">
        <f>Table1[[#This Row],[SE]]*SQRT(Table1[[#This Row],[N]])</f>
        <v>146.50255970460037</v>
      </c>
      <c r="AG1083" s="2">
        <v>127</v>
      </c>
      <c r="AH1083" s="2">
        <f>Table1[[#This Row],[SD]]/Table1[[#This Row],[mean]]</f>
        <v>0.27538075132443679</v>
      </c>
      <c r="AI1083" s="2"/>
      <c r="AJ1083" s="2"/>
      <c r="AK1083" s="2"/>
      <c r="AL1083" s="2"/>
    </row>
    <row r="1084" spans="2:39" ht="30" x14ac:dyDescent="0.25">
      <c r="B1084" s="8" t="s">
        <v>796</v>
      </c>
      <c r="C1084" s="1" t="s">
        <v>797</v>
      </c>
      <c r="D1084" s="1" t="s">
        <v>798</v>
      </c>
      <c r="E1084" s="1" t="s">
        <v>798</v>
      </c>
      <c r="F1084" s="5" t="s">
        <v>799</v>
      </c>
      <c r="G1084" s="1" t="s">
        <v>810</v>
      </c>
      <c r="I1084" s="1">
        <v>1966</v>
      </c>
      <c r="J1084" s="1" t="s">
        <v>48</v>
      </c>
      <c r="K1084" s="1" t="s">
        <v>49</v>
      </c>
      <c r="L1084" s="1" t="s">
        <v>49</v>
      </c>
      <c r="M1084" s="1" t="s">
        <v>370</v>
      </c>
      <c r="N1084" s="1" t="s">
        <v>94</v>
      </c>
      <c r="O1084" s="1" t="s">
        <v>698</v>
      </c>
      <c r="P1084" s="1">
        <v>28</v>
      </c>
      <c r="Q1084" s="1" t="s">
        <v>53</v>
      </c>
      <c r="S1084" s="1" t="s">
        <v>771</v>
      </c>
      <c r="X1084" s="1" t="s">
        <v>803</v>
      </c>
      <c r="AC1084" s="2">
        <v>438</v>
      </c>
      <c r="AD1084" s="2"/>
      <c r="AE1084" s="2">
        <v>9</v>
      </c>
      <c r="AF1084" s="2">
        <f>Table1[[#This Row],[SE]]*SQRT(Table1[[#This Row],[N]])</f>
        <v>129.79984591670362</v>
      </c>
      <c r="AG1084" s="2">
        <v>208</v>
      </c>
      <c r="AH1084" s="2">
        <f>Table1[[#This Row],[SD]]/Table1[[#This Row],[mean]]</f>
        <v>0.29634668017512239</v>
      </c>
      <c r="AI1084" s="2"/>
      <c r="AJ1084" s="2"/>
      <c r="AK1084" s="2"/>
      <c r="AL1084" s="2"/>
    </row>
    <row r="1085" spans="2:39" ht="30" x14ac:dyDescent="0.25">
      <c r="B1085" s="8" t="s">
        <v>796</v>
      </c>
      <c r="C1085" s="1" t="s">
        <v>797</v>
      </c>
      <c r="D1085" s="1" t="s">
        <v>798</v>
      </c>
      <c r="E1085" s="1" t="s">
        <v>798</v>
      </c>
      <c r="F1085" s="5" t="s">
        <v>799</v>
      </c>
      <c r="G1085" s="1" t="s">
        <v>810</v>
      </c>
      <c r="I1085" s="1">
        <v>1966</v>
      </c>
      <c r="J1085" s="1" t="s">
        <v>48</v>
      </c>
      <c r="K1085" s="1" t="s">
        <v>49</v>
      </c>
      <c r="L1085" s="1" t="s">
        <v>49</v>
      </c>
      <c r="M1085" s="1" t="s">
        <v>96</v>
      </c>
      <c r="N1085" s="1" t="s">
        <v>94</v>
      </c>
      <c r="O1085" s="1" t="s">
        <v>698</v>
      </c>
      <c r="P1085" s="1">
        <v>28</v>
      </c>
      <c r="Q1085" s="1" t="s">
        <v>53</v>
      </c>
      <c r="S1085" s="1" t="s">
        <v>771</v>
      </c>
      <c r="X1085" s="1" t="s">
        <v>803</v>
      </c>
      <c r="AC1085" s="2">
        <v>415</v>
      </c>
      <c r="AD1085" s="2"/>
      <c r="AE1085" s="2">
        <v>9</v>
      </c>
      <c r="AF1085" s="2">
        <f>Table1[[#This Row],[SE]]*SQRT(Table1[[#This Row],[N]])</f>
        <v>140.29611541307906</v>
      </c>
      <c r="AG1085" s="2">
        <v>243</v>
      </c>
      <c r="AH1085" s="2">
        <f>Table1[[#This Row],[SD]]/Table1[[#This Row],[mean]]</f>
        <v>0.33806292870621463</v>
      </c>
      <c r="AI1085" s="2"/>
      <c r="AJ1085" s="2"/>
      <c r="AK1085" s="2"/>
      <c r="AL1085" s="2"/>
    </row>
    <row r="1086" spans="2:39" ht="30" x14ac:dyDescent="0.25">
      <c r="B1086" s="8" t="s">
        <v>796</v>
      </c>
      <c r="C1086" s="1" t="s">
        <v>797</v>
      </c>
      <c r="D1086" s="1" t="s">
        <v>798</v>
      </c>
      <c r="E1086" s="1" t="s">
        <v>798</v>
      </c>
      <c r="F1086" s="5" t="s">
        <v>799</v>
      </c>
      <c r="G1086" s="1" t="s">
        <v>813</v>
      </c>
      <c r="I1086" s="1">
        <v>1966</v>
      </c>
      <c r="J1086" s="1" t="s">
        <v>48</v>
      </c>
      <c r="K1086" s="1" t="s">
        <v>49</v>
      </c>
      <c r="L1086" s="1" t="s">
        <v>49</v>
      </c>
      <c r="M1086" s="1" t="s">
        <v>814</v>
      </c>
      <c r="N1086" s="1" t="s">
        <v>51</v>
      </c>
      <c r="O1086" s="1" t="s">
        <v>698</v>
      </c>
      <c r="P1086" s="1">
        <v>28</v>
      </c>
      <c r="Q1086" s="1" t="s">
        <v>53</v>
      </c>
      <c r="R1086" s="1" t="s">
        <v>809</v>
      </c>
      <c r="S1086" s="1" t="s">
        <v>771</v>
      </c>
      <c r="X1086" s="1">
        <v>5</v>
      </c>
      <c r="AC1086" s="2">
        <v>544</v>
      </c>
      <c r="AD1086" s="2"/>
      <c r="AE1086" s="2">
        <v>10</v>
      </c>
      <c r="AF1086" s="2">
        <f>Table1[[#This Row],[SE]]*SQRT(Table1[[#This Row],[N]])</f>
        <v>140.71247279470288</v>
      </c>
      <c r="AG1086" s="2">
        <v>198</v>
      </c>
      <c r="AH1086" s="2">
        <f>Table1[[#This Row],[SD]]/Table1[[#This Row],[mean]]</f>
        <v>0.25866263381379206</v>
      </c>
      <c r="AI1086" s="2"/>
      <c r="AJ1086" s="2"/>
      <c r="AK1086" s="2"/>
      <c r="AL1086" s="2"/>
      <c r="AM1086" s="1" t="s">
        <v>809</v>
      </c>
    </row>
    <row r="1087" spans="2:39" ht="30" x14ac:dyDescent="0.25">
      <c r="B1087" s="8" t="s">
        <v>796</v>
      </c>
      <c r="C1087" s="1" t="s">
        <v>797</v>
      </c>
      <c r="D1087" s="1" t="s">
        <v>798</v>
      </c>
      <c r="E1087" s="1" t="s">
        <v>798</v>
      </c>
      <c r="F1087" s="5" t="s">
        <v>799</v>
      </c>
      <c r="G1087" s="1" t="s">
        <v>813</v>
      </c>
      <c r="I1087" s="1">
        <v>1966</v>
      </c>
      <c r="J1087" s="1" t="s">
        <v>48</v>
      </c>
      <c r="K1087" s="1" t="s">
        <v>49</v>
      </c>
      <c r="L1087" s="1" t="s">
        <v>49</v>
      </c>
      <c r="M1087" s="1" t="s">
        <v>815</v>
      </c>
      <c r="N1087" s="1" t="s">
        <v>51</v>
      </c>
      <c r="O1087" s="1" t="s">
        <v>698</v>
      </c>
      <c r="P1087" s="1">
        <v>28</v>
      </c>
      <c r="Q1087" s="1" t="s">
        <v>53</v>
      </c>
      <c r="R1087" s="1" t="s">
        <v>809</v>
      </c>
      <c r="S1087" s="1" t="s">
        <v>771</v>
      </c>
      <c r="X1087" s="1">
        <v>5</v>
      </c>
      <c r="AC1087" s="2">
        <v>714</v>
      </c>
      <c r="AD1087" s="2"/>
      <c r="AE1087" s="2">
        <v>14</v>
      </c>
      <c r="AF1087" s="2">
        <f>Table1[[#This Row],[SE]]*SQRT(Table1[[#This Row],[N]])</f>
        <v>194.99743588057765</v>
      </c>
      <c r="AG1087" s="2">
        <v>194</v>
      </c>
      <c r="AH1087" s="2">
        <f>Table1[[#This Row],[SD]]/Table1[[#This Row],[mean]]</f>
        <v>0.27310565249380625</v>
      </c>
      <c r="AI1087" s="2"/>
      <c r="AJ1087" s="2"/>
      <c r="AK1087" s="2"/>
      <c r="AL1087" s="2"/>
      <c r="AM1087" s="1" t="s">
        <v>809</v>
      </c>
    </row>
    <row r="1088" spans="2:39" ht="30" x14ac:dyDescent="0.25">
      <c r="B1088" s="8" t="s">
        <v>796</v>
      </c>
      <c r="C1088" s="1" t="s">
        <v>797</v>
      </c>
      <c r="D1088" s="1" t="s">
        <v>798</v>
      </c>
      <c r="E1088" s="1" t="s">
        <v>798</v>
      </c>
      <c r="F1088" s="5" t="s">
        <v>799</v>
      </c>
      <c r="G1088" s="1" t="s">
        <v>813</v>
      </c>
      <c r="I1088" s="1">
        <v>1966</v>
      </c>
      <c r="J1088" s="1" t="s">
        <v>48</v>
      </c>
      <c r="K1088" s="1" t="s">
        <v>49</v>
      </c>
      <c r="L1088" s="1" t="s">
        <v>49</v>
      </c>
      <c r="M1088" s="1" t="s">
        <v>816</v>
      </c>
      <c r="N1088" s="1" t="s">
        <v>51</v>
      </c>
      <c r="O1088" s="1" t="s">
        <v>698</v>
      </c>
      <c r="P1088" s="1">
        <v>28</v>
      </c>
      <c r="Q1088" s="1" t="s">
        <v>53</v>
      </c>
      <c r="R1088" s="1" t="s">
        <v>809</v>
      </c>
      <c r="S1088" s="1" t="s">
        <v>771</v>
      </c>
      <c r="X1088" s="1">
        <v>5</v>
      </c>
      <c r="AC1088" s="2">
        <v>744</v>
      </c>
      <c r="AD1088" s="2"/>
      <c r="AE1088" s="2">
        <v>17</v>
      </c>
      <c r="AF1088" s="2">
        <f>Table1[[#This Row],[SE]]*SQRT(Table1[[#This Row],[N]])</f>
        <v>187.77113729218343</v>
      </c>
      <c r="AG1088" s="2">
        <v>122</v>
      </c>
      <c r="AH1088" s="2">
        <f>Table1[[#This Row],[SD]]/Table1[[#This Row],[mean]]</f>
        <v>0.25238056087659061</v>
      </c>
      <c r="AI1088" s="2"/>
      <c r="AJ1088" s="2"/>
      <c r="AK1088" s="2"/>
      <c r="AL1088" s="2"/>
      <c r="AM1088" s="1" t="s">
        <v>809</v>
      </c>
    </row>
    <row r="1089" spans="2:41" ht="30" x14ac:dyDescent="0.25">
      <c r="B1089" s="8" t="s">
        <v>796</v>
      </c>
      <c r="C1089" s="1" t="s">
        <v>797</v>
      </c>
      <c r="D1089" s="1" t="s">
        <v>798</v>
      </c>
      <c r="E1089" s="1" t="s">
        <v>798</v>
      </c>
      <c r="F1089" s="5" t="s">
        <v>799</v>
      </c>
      <c r="G1089" s="1" t="s">
        <v>813</v>
      </c>
      <c r="I1089" s="1">
        <v>1966</v>
      </c>
      <c r="J1089" s="1" t="s">
        <v>48</v>
      </c>
      <c r="K1089" s="1" t="s">
        <v>49</v>
      </c>
      <c r="L1089" s="1" t="s">
        <v>49</v>
      </c>
      <c r="M1089" s="1" t="s">
        <v>239</v>
      </c>
      <c r="N1089" s="1" t="s">
        <v>51</v>
      </c>
      <c r="O1089" s="1" t="s">
        <v>698</v>
      </c>
      <c r="P1089" s="1">
        <v>28</v>
      </c>
      <c r="Q1089" s="1" t="s">
        <v>53</v>
      </c>
      <c r="R1089" s="1" t="s">
        <v>809</v>
      </c>
      <c r="S1089" s="1" t="s">
        <v>771</v>
      </c>
      <c r="X1089" s="1">
        <v>5</v>
      </c>
      <c r="AC1089" s="2">
        <v>729</v>
      </c>
      <c r="AD1089" s="2"/>
      <c r="AE1089" s="2">
        <v>12</v>
      </c>
      <c r="AF1089" s="2">
        <f>Table1[[#This Row],[SE]]*SQRT(Table1[[#This Row],[N]])</f>
        <v>156.92036196746426</v>
      </c>
      <c r="AG1089" s="2">
        <v>171</v>
      </c>
      <c r="AH1089" s="2">
        <f>Table1[[#This Row],[SD]]/Table1[[#This Row],[mean]]</f>
        <v>0.21525426881682341</v>
      </c>
      <c r="AI1089" s="2"/>
      <c r="AJ1089" s="2"/>
      <c r="AK1089" s="2"/>
      <c r="AL1089" s="2"/>
      <c r="AM1089" s="1" t="s">
        <v>809</v>
      </c>
      <c r="AN1089" s="6" t="s">
        <v>1216</v>
      </c>
    </row>
    <row r="1090" spans="2:41" ht="30" x14ac:dyDescent="0.25">
      <c r="B1090" s="8" t="s">
        <v>796</v>
      </c>
      <c r="C1090" s="1" t="s">
        <v>797</v>
      </c>
      <c r="D1090" s="1" t="s">
        <v>798</v>
      </c>
      <c r="E1090" s="1" t="s">
        <v>798</v>
      </c>
      <c r="F1090" s="5" t="s">
        <v>799</v>
      </c>
      <c r="G1090" s="1" t="s">
        <v>813</v>
      </c>
      <c r="I1090" s="1">
        <v>1966</v>
      </c>
      <c r="J1090" s="1" t="s">
        <v>48</v>
      </c>
      <c r="K1090" s="1" t="s">
        <v>49</v>
      </c>
      <c r="L1090" s="1" t="s">
        <v>49</v>
      </c>
      <c r="M1090" s="1" t="s">
        <v>817</v>
      </c>
      <c r="N1090" s="1" t="s">
        <v>51</v>
      </c>
      <c r="O1090" s="1" t="s">
        <v>698</v>
      </c>
      <c r="P1090" s="1">
        <v>28</v>
      </c>
      <c r="Q1090" s="1" t="s">
        <v>53</v>
      </c>
      <c r="R1090" s="1" t="s">
        <v>809</v>
      </c>
      <c r="S1090" s="1" t="s">
        <v>771</v>
      </c>
      <c r="X1090" s="1">
        <v>5</v>
      </c>
      <c r="AC1090" s="2">
        <v>678</v>
      </c>
      <c r="AD1090" s="2"/>
      <c r="AE1090" s="2">
        <v>11</v>
      </c>
      <c r="AF1090" s="2">
        <f>Table1[[#This Row],[SE]]*SQRT(Table1[[#This Row],[N]])</f>
        <v>158.64425612041552</v>
      </c>
      <c r="AG1090" s="2">
        <v>208</v>
      </c>
      <c r="AH1090" s="2">
        <f>Table1[[#This Row],[SD]]/Table1[[#This Row],[mean]]</f>
        <v>0.23398857834869546</v>
      </c>
      <c r="AI1090" s="2"/>
      <c r="AJ1090" s="2"/>
      <c r="AK1090" s="2"/>
      <c r="AL1090" s="2"/>
      <c r="AM1090" s="1" t="s">
        <v>809</v>
      </c>
    </row>
    <row r="1091" spans="2:41" ht="30" x14ac:dyDescent="0.25">
      <c r="B1091" s="8" t="s">
        <v>796</v>
      </c>
      <c r="C1091" s="1" t="s">
        <v>797</v>
      </c>
      <c r="D1091" s="1" t="s">
        <v>798</v>
      </c>
      <c r="E1091" s="1" t="s">
        <v>798</v>
      </c>
      <c r="F1091" s="5" t="s">
        <v>799</v>
      </c>
      <c r="G1091" s="1" t="s">
        <v>813</v>
      </c>
      <c r="I1091" s="1">
        <v>1966</v>
      </c>
      <c r="J1091" s="1" t="s">
        <v>48</v>
      </c>
      <c r="K1091" s="1" t="s">
        <v>49</v>
      </c>
      <c r="L1091" s="1" t="s">
        <v>49</v>
      </c>
      <c r="M1091" s="1" t="s">
        <v>818</v>
      </c>
      <c r="N1091" s="1" t="s">
        <v>51</v>
      </c>
      <c r="O1091" s="1" t="s">
        <v>698</v>
      </c>
      <c r="P1091" s="1">
        <v>28</v>
      </c>
      <c r="Q1091" s="1" t="s">
        <v>53</v>
      </c>
      <c r="R1091" s="1" t="s">
        <v>809</v>
      </c>
      <c r="S1091" s="1" t="s">
        <v>771</v>
      </c>
      <c r="X1091" s="1">
        <v>5</v>
      </c>
      <c r="AC1091" s="2">
        <v>725</v>
      </c>
      <c r="AD1091" s="2"/>
      <c r="AE1091" s="2">
        <v>13</v>
      </c>
      <c r="AF1091" s="2">
        <f>Table1[[#This Row],[SE]]*SQRT(Table1[[#This Row],[N]])</f>
        <v>177.29636206081611</v>
      </c>
      <c r="AG1091" s="2">
        <v>186</v>
      </c>
      <c r="AH1091" s="2">
        <f>Table1[[#This Row],[SD]]/Table1[[#This Row],[mean]]</f>
        <v>0.24454670629078085</v>
      </c>
      <c r="AI1091" s="2"/>
      <c r="AJ1091" s="2"/>
      <c r="AK1091" s="2"/>
      <c r="AL1091" s="2"/>
      <c r="AM1091" s="1" t="s">
        <v>809</v>
      </c>
    </row>
    <row r="1092" spans="2:41" ht="30" x14ac:dyDescent="0.25">
      <c r="B1092" s="8" t="s">
        <v>796</v>
      </c>
      <c r="C1092" s="1" t="s">
        <v>797</v>
      </c>
      <c r="D1092" s="1" t="s">
        <v>798</v>
      </c>
      <c r="E1092" s="1" t="s">
        <v>798</v>
      </c>
      <c r="F1092" s="5" t="s">
        <v>799</v>
      </c>
      <c r="G1092" s="1" t="s">
        <v>813</v>
      </c>
      <c r="I1092" s="1">
        <v>1966</v>
      </c>
      <c r="J1092" s="1" t="s">
        <v>48</v>
      </c>
      <c r="K1092" s="1" t="s">
        <v>49</v>
      </c>
      <c r="L1092" s="1" t="s">
        <v>49</v>
      </c>
      <c r="M1092" s="1" t="s">
        <v>814</v>
      </c>
      <c r="N1092" s="1" t="s">
        <v>94</v>
      </c>
      <c r="O1092" s="1" t="s">
        <v>698</v>
      </c>
      <c r="P1092" s="1">
        <v>28</v>
      </c>
      <c r="Q1092" s="1" t="s">
        <v>53</v>
      </c>
      <c r="S1092" s="1" t="s">
        <v>771</v>
      </c>
      <c r="X1092" s="1">
        <v>5</v>
      </c>
      <c r="AC1092" s="2">
        <v>507</v>
      </c>
      <c r="AD1092" s="2"/>
      <c r="AE1092" s="2">
        <v>11</v>
      </c>
      <c r="AF1092" s="2">
        <f>Table1[[#This Row],[SE]]*SQRT(Table1[[#This Row],[N]])</f>
        <v>150.42273764295078</v>
      </c>
      <c r="AG1092" s="2">
        <v>187</v>
      </c>
      <c r="AH1092" s="2">
        <f>Table1[[#This Row],[SD]]/Table1[[#This Row],[mean]]</f>
        <v>0.29669179022278258</v>
      </c>
      <c r="AI1092" s="2"/>
      <c r="AJ1092" s="2"/>
      <c r="AK1092" s="2"/>
      <c r="AL1092" s="2"/>
    </row>
    <row r="1093" spans="2:41" ht="30" x14ac:dyDescent="0.25">
      <c r="B1093" s="8" t="s">
        <v>796</v>
      </c>
      <c r="C1093" s="1" t="s">
        <v>797</v>
      </c>
      <c r="D1093" s="1" t="s">
        <v>798</v>
      </c>
      <c r="E1093" s="1" t="s">
        <v>798</v>
      </c>
      <c r="F1093" s="5" t="s">
        <v>799</v>
      </c>
      <c r="G1093" s="1" t="s">
        <v>813</v>
      </c>
      <c r="I1093" s="1">
        <v>1966</v>
      </c>
      <c r="J1093" s="1" t="s">
        <v>48</v>
      </c>
      <c r="K1093" s="1" t="s">
        <v>49</v>
      </c>
      <c r="L1093" s="1" t="s">
        <v>49</v>
      </c>
      <c r="M1093" s="1" t="s">
        <v>815</v>
      </c>
      <c r="N1093" s="1" t="s">
        <v>94</v>
      </c>
      <c r="O1093" s="1" t="s">
        <v>698</v>
      </c>
      <c r="P1093" s="1">
        <v>28</v>
      </c>
      <c r="Q1093" s="1" t="s">
        <v>53</v>
      </c>
      <c r="S1093" s="1" t="s">
        <v>771</v>
      </c>
      <c r="X1093" s="1">
        <v>5</v>
      </c>
      <c r="AC1093" s="2">
        <v>673</v>
      </c>
      <c r="AD1093" s="2"/>
      <c r="AE1093" s="2">
        <v>16</v>
      </c>
      <c r="AF1093" s="2">
        <f>Table1[[#This Row],[SE]]*SQRT(Table1[[#This Row],[N]])</f>
        <v>223.42784070030305</v>
      </c>
      <c r="AG1093" s="2">
        <v>195</v>
      </c>
      <c r="AH1093" s="2">
        <f>Table1[[#This Row],[SD]]/Table1[[#This Row],[mean]]</f>
        <v>0.33198787622630466</v>
      </c>
      <c r="AI1093" s="2"/>
      <c r="AJ1093" s="2"/>
      <c r="AK1093" s="2"/>
      <c r="AL1093" s="2"/>
    </row>
    <row r="1094" spans="2:41" ht="30" x14ac:dyDescent="0.25">
      <c r="B1094" s="8" t="s">
        <v>796</v>
      </c>
      <c r="C1094" s="1" t="s">
        <v>797</v>
      </c>
      <c r="D1094" s="1" t="s">
        <v>798</v>
      </c>
      <c r="E1094" s="1" t="s">
        <v>798</v>
      </c>
      <c r="F1094" s="5" t="s">
        <v>799</v>
      </c>
      <c r="G1094" s="1" t="s">
        <v>813</v>
      </c>
      <c r="I1094" s="1">
        <v>1966</v>
      </c>
      <c r="J1094" s="1" t="s">
        <v>48</v>
      </c>
      <c r="K1094" s="1" t="s">
        <v>49</v>
      </c>
      <c r="L1094" s="1" t="s">
        <v>49</v>
      </c>
      <c r="M1094" s="1" t="s">
        <v>816</v>
      </c>
      <c r="N1094" s="1" t="s">
        <v>94</v>
      </c>
      <c r="O1094" s="1" t="s">
        <v>698</v>
      </c>
      <c r="P1094" s="1">
        <v>28</v>
      </c>
      <c r="Q1094" s="1" t="s">
        <v>53</v>
      </c>
      <c r="S1094" s="1" t="s">
        <v>771</v>
      </c>
      <c r="X1094" s="1">
        <v>5</v>
      </c>
      <c r="AC1094" s="2">
        <v>692</v>
      </c>
      <c r="AD1094" s="2"/>
      <c r="AE1094" s="2">
        <v>20</v>
      </c>
      <c r="AF1094" s="2">
        <f>Table1[[#This Row],[SE]]*SQRT(Table1[[#This Row],[N]])</f>
        <v>232.37900077244501</v>
      </c>
      <c r="AG1094" s="2">
        <v>135</v>
      </c>
      <c r="AH1094" s="2">
        <f>Table1[[#This Row],[SD]]/Table1[[#This Row],[mean]]</f>
        <v>0.33580780458445808</v>
      </c>
      <c r="AI1094" s="2"/>
      <c r="AJ1094" s="2"/>
      <c r="AK1094" s="2"/>
      <c r="AL1094" s="2"/>
    </row>
    <row r="1095" spans="2:41" ht="30" x14ac:dyDescent="0.25">
      <c r="B1095" s="8" t="s">
        <v>796</v>
      </c>
      <c r="C1095" s="1" t="s">
        <v>797</v>
      </c>
      <c r="D1095" s="1" t="s">
        <v>798</v>
      </c>
      <c r="E1095" s="1" t="s">
        <v>798</v>
      </c>
      <c r="F1095" s="5" t="s">
        <v>799</v>
      </c>
      <c r="G1095" s="1" t="s">
        <v>813</v>
      </c>
      <c r="I1095" s="1">
        <v>1966</v>
      </c>
      <c r="J1095" s="1" t="s">
        <v>48</v>
      </c>
      <c r="K1095" s="1" t="s">
        <v>49</v>
      </c>
      <c r="L1095" s="1" t="s">
        <v>49</v>
      </c>
      <c r="M1095" s="1" t="s">
        <v>239</v>
      </c>
      <c r="N1095" s="1" t="s">
        <v>94</v>
      </c>
      <c r="O1095" s="1" t="s">
        <v>698</v>
      </c>
      <c r="P1095" s="1">
        <v>28</v>
      </c>
      <c r="Q1095" s="1" t="s">
        <v>53</v>
      </c>
      <c r="S1095" s="1" t="s">
        <v>771</v>
      </c>
      <c r="X1095" s="1">
        <v>5</v>
      </c>
      <c r="AC1095" s="2">
        <v>723</v>
      </c>
      <c r="AD1095" s="2"/>
      <c r="AE1095" s="2">
        <v>12</v>
      </c>
      <c r="AF1095" s="2">
        <f>Table1[[#This Row],[SE]]*SQRT(Table1[[#This Row],[N]])</f>
        <v>151.78932768808221</v>
      </c>
      <c r="AG1095" s="2">
        <v>160</v>
      </c>
      <c r="AH1095" s="2">
        <f>Table1[[#This Row],[SD]]/Table1[[#This Row],[mean]]</f>
        <v>0.20994374507341937</v>
      </c>
      <c r="AI1095" s="2"/>
      <c r="AJ1095" s="2"/>
      <c r="AK1095" s="2"/>
      <c r="AL1095" s="2"/>
    </row>
    <row r="1096" spans="2:41" ht="30" x14ac:dyDescent="0.25">
      <c r="B1096" s="8" t="s">
        <v>796</v>
      </c>
      <c r="C1096" s="1" t="s">
        <v>797</v>
      </c>
      <c r="D1096" s="1" t="s">
        <v>798</v>
      </c>
      <c r="E1096" s="1" t="s">
        <v>798</v>
      </c>
      <c r="F1096" s="5" t="s">
        <v>799</v>
      </c>
      <c r="G1096" s="1" t="s">
        <v>813</v>
      </c>
      <c r="I1096" s="1">
        <v>1966</v>
      </c>
      <c r="J1096" s="1" t="s">
        <v>48</v>
      </c>
      <c r="K1096" s="1" t="s">
        <v>49</v>
      </c>
      <c r="L1096" s="1" t="s">
        <v>49</v>
      </c>
      <c r="M1096" s="1" t="s">
        <v>817</v>
      </c>
      <c r="N1096" s="1" t="s">
        <v>94</v>
      </c>
      <c r="O1096" s="1" t="s">
        <v>698</v>
      </c>
      <c r="P1096" s="1">
        <v>28</v>
      </c>
      <c r="Q1096" s="1" t="s">
        <v>53</v>
      </c>
      <c r="S1096" s="1" t="s">
        <v>771</v>
      </c>
      <c r="X1096" s="1">
        <v>5</v>
      </c>
      <c r="AC1096" s="2">
        <v>661</v>
      </c>
      <c r="AD1096" s="2"/>
      <c r="AE1096" s="2">
        <v>11</v>
      </c>
      <c r="AF1096" s="2">
        <f>Table1[[#This Row],[SE]]*SQRT(Table1[[#This Row],[N]])</f>
        <v>160.53971471259067</v>
      </c>
      <c r="AG1096" s="2">
        <v>213</v>
      </c>
      <c r="AH1096" s="2">
        <f>Table1[[#This Row],[SD]]/Table1[[#This Row],[mean]]</f>
        <v>0.24287400107804941</v>
      </c>
      <c r="AI1096" s="2"/>
      <c r="AJ1096" s="2"/>
      <c r="AK1096" s="2"/>
      <c r="AL1096" s="2"/>
    </row>
    <row r="1097" spans="2:41" ht="30" x14ac:dyDescent="0.25">
      <c r="B1097" s="8" t="s">
        <v>796</v>
      </c>
      <c r="C1097" s="1" t="s">
        <v>797</v>
      </c>
      <c r="D1097" s="1" t="s">
        <v>798</v>
      </c>
      <c r="E1097" s="1" t="s">
        <v>798</v>
      </c>
      <c r="F1097" s="5" t="s">
        <v>799</v>
      </c>
      <c r="G1097" s="1" t="s">
        <v>813</v>
      </c>
      <c r="I1097" s="1">
        <v>1966</v>
      </c>
      <c r="J1097" s="1" t="s">
        <v>48</v>
      </c>
      <c r="K1097" s="1" t="s">
        <v>49</v>
      </c>
      <c r="L1097" s="1" t="s">
        <v>49</v>
      </c>
      <c r="M1097" s="1" t="s">
        <v>818</v>
      </c>
      <c r="N1097" s="1" t="s">
        <v>94</v>
      </c>
      <c r="O1097" s="1" t="s">
        <v>698</v>
      </c>
      <c r="P1097" s="1">
        <v>28</v>
      </c>
      <c r="Q1097" s="1" t="s">
        <v>53</v>
      </c>
      <c r="S1097" s="1" t="s">
        <v>771</v>
      </c>
      <c r="X1097" s="1">
        <v>5</v>
      </c>
      <c r="AC1097" s="2">
        <v>704</v>
      </c>
      <c r="AD1097" s="2"/>
      <c r="AE1097" s="2">
        <v>14</v>
      </c>
      <c r="AF1097" s="2">
        <f>Table1[[#This Row],[SE]]*SQRT(Table1[[#This Row],[N]])</f>
        <v>196</v>
      </c>
      <c r="AG1097" s="2">
        <v>196</v>
      </c>
      <c r="AH1097" s="2">
        <f>Table1[[#This Row],[SD]]/Table1[[#This Row],[mean]]</f>
        <v>0.27840909090909088</v>
      </c>
      <c r="AI1097" s="2"/>
      <c r="AJ1097" s="2"/>
      <c r="AK1097" s="2"/>
      <c r="AL1097" s="2"/>
    </row>
    <row r="1098" spans="2:41" ht="60" x14ac:dyDescent="0.25">
      <c r="B1098" s="8" t="s">
        <v>819</v>
      </c>
      <c r="C1098" s="1" t="s">
        <v>820</v>
      </c>
      <c r="D1098" s="1" t="s">
        <v>821</v>
      </c>
      <c r="E1098" s="1" t="s">
        <v>822</v>
      </c>
      <c r="F1098" s="5" t="s">
        <v>823</v>
      </c>
      <c r="I1098" s="1">
        <v>1973</v>
      </c>
      <c r="J1098" s="1" t="s">
        <v>48</v>
      </c>
      <c r="K1098" s="1" t="s">
        <v>49</v>
      </c>
      <c r="L1098" s="1" t="s">
        <v>49</v>
      </c>
      <c r="M1098" s="1" t="s">
        <v>213</v>
      </c>
      <c r="N1098" s="1" t="s">
        <v>94</v>
      </c>
      <c r="O1098" s="1" t="s">
        <v>698</v>
      </c>
      <c r="P1098" s="1">
        <v>28</v>
      </c>
      <c r="Q1098" s="1" t="s">
        <v>53</v>
      </c>
      <c r="S1098" s="1" t="s">
        <v>771</v>
      </c>
      <c r="X1098" s="1" t="s">
        <v>824</v>
      </c>
      <c r="AC1098" s="2">
        <v>721</v>
      </c>
      <c r="AD1098" s="2">
        <v>749</v>
      </c>
      <c r="AE1098" s="2">
        <v>18.2</v>
      </c>
      <c r="AF1098" s="2">
        <f>Table1[[#This Row],[SE]]*SQRT(Table1[[#This Row],[N]])</f>
        <v>159.70435185053663</v>
      </c>
      <c r="AG1098" s="2">
        <v>77</v>
      </c>
      <c r="AH1098" s="2">
        <f>Table1[[#This Row],[SD]]/Table1[[#This Row],[mean]]</f>
        <v>0.22150395540989823</v>
      </c>
      <c r="AI1098" s="2"/>
      <c r="AJ1098" s="2"/>
      <c r="AK1098" s="2"/>
      <c r="AL1098" s="2">
        <v>994</v>
      </c>
      <c r="AO1098" s="5" t="s">
        <v>825</v>
      </c>
    </row>
    <row r="1099" spans="2:41" ht="60" x14ac:dyDescent="0.25">
      <c r="B1099" s="8" t="s">
        <v>819</v>
      </c>
      <c r="C1099" s="1" t="s">
        <v>820</v>
      </c>
      <c r="D1099" s="1" t="s">
        <v>821</v>
      </c>
      <c r="E1099" s="1" t="s">
        <v>822</v>
      </c>
      <c r="F1099" s="5" t="s">
        <v>823</v>
      </c>
      <c r="I1099" s="1">
        <v>1973</v>
      </c>
      <c r="J1099" s="1" t="s">
        <v>48</v>
      </c>
      <c r="K1099" s="1" t="s">
        <v>49</v>
      </c>
      <c r="L1099" s="1" t="s">
        <v>49</v>
      </c>
      <c r="M1099" s="1" t="s">
        <v>368</v>
      </c>
      <c r="N1099" s="1" t="s">
        <v>94</v>
      </c>
      <c r="O1099" s="1" t="s">
        <v>698</v>
      </c>
      <c r="P1099" s="1">
        <v>28</v>
      </c>
      <c r="Q1099" s="1" t="s">
        <v>53</v>
      </c>
      <c r="S1099" s="1" t="s">
        <v>771</v>
      </c>
      <c r="X1099" s="1" t="s">
        <v>824</v>
      </c>
      <c r="AC1099" s="2">
        <v>819</v>
      </c>
      <c r="AD1099" s="2">
        <v>882</v>
      </c>
      <c r="AE1099" s="2">
        <v>29.400000000000002</v>
      </c>
      <c r="AF1099" s="2">
        <f>Table1[[#This Row],[SE]]*SQRT(Table1[[#This Row],[N]])</f>
        <v>216.04499531347633</v>
      </c>
      <c r="AG1099" s="2">
        <v>54</v>
      </c>
      <c r="AH1099" s="2">
        <f>Table1[[#This Row],[SD]]/Table1[[#This Row],[mean]]</f>
        <v>0.26379120306895765</v>
      </c>
      <c r="AI1099" s="2"/>
      <c r="AJ1099" s="2"/>
      <c r="AK1099" s="2"/>
      <c r="AL1099" s="2">
        <v>1078</v>
      </c>
      <c r="AO1099" s="5" t="s">
        <v>825</v>
      </c>
    </row>
    <row r="1100" spans="2:41" ht="60" x14ac:dyDescent="0.25">
      <c r="B1100" s="8" t="s">
        <v>819</v>
      </c>
      <c r="C1100" s="1" t="s">
        <v>820</v>
      </c>
      <c r="D1100" s="1" t="s">
        <v>821</v>
      </c>
      <c r="E1100" s="1" t="s">
        <v>822</v>
      </c>
      <c r="F1100" s="5" t="s">
        <v>823</v>
      </c>
      <c r="I1100" s="1">
        <v>1973</v>
      </c>
      <c r="J1100" s="1" t="s">
        <v>48</v>
      </c>
      <c r="K1100" s="1" t="s">
        <v>49</v>
      </c>
      <c r="L1100" s="1" t="s">
        <v>49</v>
      </c>
      <c r="M1100" s="1" t="s">
        <v>96</v>
      </c>
      <c r="N1100" s="1" t="s">
        <v>94</v>
      </c>
      <c r="O1100" s="1" t="s">
        <v>698</v>
      </c>
      <c r="P1100" s="1">
        <v>28</v>
      </c>
      <c r="Q1100" s="1" t="s">
        <v>53</v>
      </c>
      <c r="S1100" s="1" t="s">
        <v>771</v>
      </c>
      <c r="X1100" s="1" t="s">
        <v>824</v>
      </c>
      <c r="AC1100" s="2">
        <v>574</v>
      </c>
      <c r="AD1100" s="2">
        <v>602</v>
      </c>
      <c r="AE1100" s="2">
        <v>25.900000000000002</v>
      </c>
      <c r="AF1100" s="2">
        <f>Table1[[#This Row],[SE]]*SQRT(Table1[[#This Row],[N]])</f>
        <v>212.00063679149648</v>
      </c>
      <c r="AG1100" s="2">
        <v>67</v>
      </c>
      <c r="AH1100" s="2">
        <f>Table1[[#This Row],[SD]]/Table1[[#This Row],[mean]]</f>
        <v>0.36933908848692765</v>
      </c>
      <c r="AI1100" s="2"/>
      <c r="AJ1100" s="2"/>
      <c r="AK1100" s="2"/>
      <c r="AL1100" s="2">
        <v>875</v>
      </c>
      <c r="AO1100" s="5" t="s">
        <v>825</v>
      </c>
    </row>
    <row r="1101" spans="2:41" ht="60" x14ac:dyDescent="0.25">
      <c r="B1101" s="8" t="s">
        <v>819</v>
      </c>
      <c r="C1101" s="1" t="s">
        <v>820</v>
      </c>
      <c r="D1101" s="1" t="s">
        <v>821</v>
      </c>
      <c r="E1101" s="1" t="s">
        <v>822</v>
      </c>
      <c r="F1101" s="5" t="s">
        <v>823</v>
      </c>
      <c r="I1101" s="1">
        <v>1973</v>
      </c>
      <c r="J1101" s="1" t="s">
        <v>48</v>
      </c>
      <c r="K1101" s="1" t="s">
        <v>49</v>
      </c>
      <c r="L1101" s="1" t="s">
        <v>49</v>
      </c>
      <c r="M1101" s="1" t="s">
        <v>210</v>
      </c>
      <c r="N1101" s="1" t="s">
        <v>94</v>
      </c>
      <c r="O1101" s="1" t="s">
        <v>698</v>
      </c>
      <c r="P1101" s="1">
        <v>28</v>
      </c>
      <c r="Q1101" s="1" t="s">
        <v>53</v>
      </c>
      <c r="S1101" s="1" t="s">
        <v>771</v>
      </c>
      <c r="X1101" s="1" t="s">
        <v>824</v>
      </c>
      <c r="AC1101" s="2">
        <v>749</v>
      </c>
      <c r="AD1101" s="2">
        <v>777</v>
      </c>
      <c r="AE1101" s="2">
        <v>27.3</v>
      </c>
      <c r="AF1101" s="2">
        <f>Table1[[#This Row],[SE]]*SQRT(Table1[[#This Row],[N]])</f>
        <v>112.56078357936214</v>
      </c>
      <c r="AG1101" s="2">
        <v>17</v>
      </c>
      <c r="AH1101" s="2">
        <f>Table1[[#This Row],[SD]]/Table1[[#This Row],[mean]]</f>
        <v>0.15028141999914837</v>
      </c>
      <c r="AI1101" s="2"/>
      <c r="AJ1101" s="2"/>
      <c r="AK1101" s="2"/>
      <c r="AL1101" s="2">
        <v>875</v>
      </c>
      <c r="AO1101" s="5" t="s">
        <v>825</v>
      </c>
    </row>
    <row r="1102" spans="2:41" ht="60" x14ac:dyDescent="0.25">
      <c r="B1102" s="8" t="s">
        <v>819</v>
      </c>
      <c r="C1102" s="1" t="s">
        <v>820</v>
      </c>
      <c r="D1102" s="1" t="s">
        <v>821</v>
      </c>
      <c r="E1102" s="1" t="s">
        <v>822</v>
      </c>
      <c r="F1102" s="5" t="s">
        <v>823</v>
      </c>
      <c r="I1102" s="1">
        <v>1973</v>
      </c>
      <c r="J1102" s="1" t="s">
        <v>48</v>
      </c>
      <c r="K1102" s="1" t="s">
        <v>49</v>
      </c>
      <c r="L1102" s="1" t="s">
        <v>49</v>
      </c>
      <c r="M1102" s="1" t="s">
        <v>826</v>
      </c>
      <c r="N1102" s="1" t="s">
        <v>94</v>
      </c>
      <c r="O1102" s="1" t="s">
        <v>698</v>
      </c>
      <c r="P1102" s="1">
        <v>28</v>
      </c>
      <c r="Q1102" s="1" t="s">
        <v>53</v>
      </c>
      <c r="S1102" s="1" t="s">
        <v>771</v>
      </c>
      <c r="X1102" s="1" t="s">
        <v>824</v>
      </c>
      <c r="AC1102" s="2">
        <v>826</v>
      </c>
      <c r="AD1102" s="2">
        <v>868</v>
      </c>
      <c r="AE1102" s="2">
        <v>28.699999999999996</v>
      </c>
      <c r="AF1102" s="2">
        <f>Table1[[#This Row],[SE]]*SQRT(Table1[[#This Row],[N]])</f>
        <v>179.231442554034</v>
      </c>
      <c r="AG1102" s="2">
        <v>39</v>
      </c>
      <c r="AH1102" s="2">
        <f>Table1[[#This Row],[SD]]/Table1[[#This Row],[mean]]</f>
        <v>0.21698721858841888</v>
      </c>
      <c r="AI1102" s="2"/>
      <c r="AJ1102" s="2"/>
      <c r="AK1102" s="2"/>
      <c r="AL1102" s="2">
        <v>1155</v>
      </c>
      <c r="AO1102" s="5" t="s">
        <v>825</v>
      </c>
    </row>
    <row r="1103" spans="2:41" ht="60" x14ac:dyDescent="0.25">
      <c r="B1103" s="8" t="s">
        <v>819</v>
      </c>
      <c r="C1103" s="1" t="s">
        <v>820</v>
      </c>
      <c r="D1103" s="1" t="s">
        <v>821</v>
      </c>
      <c r="E1103" s="1" t="s">
        <v>822</v>
      </c>
      <c r="F1103" s="5" t="s">
        <v>823</v>
      </c>
      <c r="I1103" s="1">
        <v>1973</v>
      </c>
      <c r="J1103" s="1" t="s">
        <v>48</v>
      </c>
      <c r="K1103" s="1" t="s">
        <v>49</v>
      </c>
      <c r="L1103" s="1" t="s">
        <v>49</v>
      </c>
      <c r="M1103" s="1" t="s">
        <v>213</v>
      </c>
      <c r="N1103" s="1" t="s">
        <v>51</v>
      </c>
      <c r="O1103" s="1" t="s">
        <v>698</v>
      </c>
      <c r="P1103" s="1">
        <v>28</v>
      </c>
      <c r="Q1103" s="1" t="s">
        <v>53</v>
      </c>
      <c r="S1103" s="1" t="s">
        <v>771</v>
      </c>
      <c r="X1103" s="1" t="s">
        <v>824</v>
      </c>
      <c r="AC1103" s="2">
        <v>693</v>
      </c>
      <c r="AD1103" s="2">
        <v>714</v>
      </c>
      <c r="AE1103" s="2">
        <v>18.900000000000002</v>
      </c>
      <c r="AF1103" s="2">
        <f>Table1[[#This Row],[SE]]*SQRT(Table1[[#This Row],[N]])</f>
        <v>134.97299729945988</v>
      </c>
      <c r="AG1103" s="2">
        <v>51</v>
      </c>
      <c r="AH1103" s="2">
        <f>Table1[[#This Row],[SD]]/Table1[[#This Row],[mean]]</f>
        <v>0.19476622986935047</v>
      </c>
      <c r="AI1103" s="2"/>
      <c r="AJ1103" s="2"/>
      <c r="AK1103" s="2"/>
      <c r="AL1103" s="2">
        <v>889</v>
      </c>
      <c r="AO1103" s="5" t="s">
        <v>825</v>
      </c>
    </row>
    <row r="1104" spans="2:41" ht="60" x14ac:dyDescent="0.25">
      <c r="B1104" s="8" t="s">
        <v>819</v>
      </c>
      <c r="C1104" s="1" t="s">
        <v>820</v>
      </c>
      <c r="D1104" s="1" t="s">
        <v>821</v>
      </c>
      <c r="E1104" s="1" t="s">
        <v>822</v>
      </c>
      <c r="F1104" s="5" t="s">
        <v>823</v>
      </c>
      <c r="I1104" s="1">
        <v>1973</v>
      </c>
      <c r="J1104" s="1" t="s">
        <v>48</v>
      </c>
      <c r="K1104" s="1" t="s">
        <v>49</v>
      </c>
      <c r="L1104" s="1" t="s">
        <v>49</v>
      </c>
      <c r="M1104" s="1" t="s">
        <v>368</v>
      </c>
      <c r="N1104" s="1" t="s">
        <v>51</v>
      </c>
      <c r="O1104" s="1" t="s">
        <v>698</v>
      </c>
      <c r="P1104" s="1">
        <v>28</v>
      </c>
      <c r="Q1104" s="1" t="s">
        <v>53</v>
      </c>
      <c r="S1104" s="1" t="s">
        <v>771</v>
      </c>
      <c r="X1104" s="1" t="s">
        <v>824</v>
      </c>
      <c r="AC1104" s="2">
        <v>728</v>
      </c>
      <c r="AD1104" s="2">
        <v>777</v>
      </c>
      <c r="AE1104" s="2">
        <v>21.7</v>
      </c>
      <c r="AF1104" s="2">
        <f>Table1[[#This Row],[SE]]*SQRT(Table1[[#This Row],[N]])</f>
        <v>211.50543728235451</v>
      </c>
      <c r="AG1104" s="2">
        <v>95</v>
      </c>
      <c r="AH1104" s="2">
        <f>Table1[[#This Row],[SD]]/Table1[[#This Row],[mean]]</f>
        <v>0.29052944681642101</v>
      </c>
      <c r="AI1104" s="2"/>
      <c r="AJ1104" s="2"/>
      <c r="AK1104" s="2"/>
      <c r="AL1104" s="2">
        <v>1036</v>
      </c>
      <c r="AO1104" s="5" t="s">
        <v>825</v>
      </c>
    </row>
    <row r="1105" spans="2:41" ht="60" x14ac:dyDescent="0.25">
      <c r="B1105" s="8" t="s">
        <v>819</v>
      </c>
      <c r="C1105" s="1" t="s">
        <v>820</v>
      </c>
      <c r="D1105" s="1" t="s">
        <v>821</v>
      </c>
      <c r="E1105" s="1" t="s">
        <v>822</v>
      </c>
      <c r="F1105" s="5" t="s">
        <v>823</v>
      </c>
      <c r="I1105" s="1">
        <v>1973</v>
      </c>
      <c r="J1105" s="1" t="s">
        <v>48</v>
      </c>
      <c r="K1105" s="1" t="s">
        <v>49</v>
      </c>
      <c r="L1105" s="1" t="s">
        <v>49</v>
      </c>
      <c r="M1105" s="1" t="s">
        <v>96</v>
      </c>
      <c r="N1105" s="1" t="s">
        <v>51</v>
      </c>
      <c r="O1105" s="1" t="s">
        <v>698</v>
      </c>
      <c r="P1105" s="1">
        <v>28</v>
      </c>
      <c r="Q1105" s="1" t="s">
        <v>53</v>
      </c>
      <c r="S1105" s="1" t="s">
        <v>771</v>
      </c>
      <c r="X1105" s="1" t="s">
        <v>824</v>
      </c>
      <c r="AC1105" s="2">
        <v>567</v>
      </c>
      <c r="AD1105" s="2">
        <v>595</v>
      </c>
      <c r="AE1105" s="2">
        <v>22.400000000000002</v>
      </c>
      <c r="AF1105" s="2">
        <f>Table1[[#This Row],[SE]]*SQRT(Table1[[#This Row],[N]])</f>
        <v>159.96799679935987</v>
      </c>
      <c r="AG1105" s="2">
        <v>51</v>
      </c>
      <c r="AH1105" s="2">
        <f>Table1[[#This Row],[SD]]/Table1[[#This Row],[mean]]</f>
        <v>0.28213050581897686</v>
      </c>
      <c r="AI1105" s="2"/>
      <c r="AJ1105" s="2"/>
      <c r="AK1105" s="2"/>
      <c r="AL1105" s="2">
        <v>826</v>
      </c>
      <c r="AO1105" s="5" t="s">
        <v>825</v>
      </c>
    </row>
    <row r="1106" spans="2:41" ht="60" x14ac:dyDescent="0.25">
      <c r="B1106" s="8" t="s">
        <v>819</v>
      </c>
      <c r="C1106" s="1" t="s">
        <v>820</v>
      </c>
      <c r="D1106" s="1" t="s">
        <v>821</v>
      </c>
      <c r="E1106" s="1" t="s">
        <v>822</v>
      </c>
      <c r="F1106" s="5" t="s">
        <v>823</v>
      </c>
      <c r="I1106" s="1">
        <v>1973</v>
      </c>
      <c r="J1106" s="1" t="s">
        <v>48</v>
      </c>
      <c r="K1106" s="1" t="s">
        <v>49</v>
      </c>
      <c r="L1106" s="1" t="s">
        <v>49</v>
      </c>
      <c r="M1106" s="1" t="s">
        <v>210</v>
      </c>
      <c r="N1106" s="1" t="s">
        <v>51</v>
      </c>
      <c r="O1106" s="1" t="s">
        <v>698</v>
      </c>
      <c r="P1106" s="1">
        <v>28</v>
      </c>
      <c r="Q1106" s="1" t="s">
        <v>53</v>
      </c>
      <c r="S1106" s="1" t="s">
        <v>771</v>
      </c>
      <c r="X1106" s="1" t="s">
        <v>824</v>
      </c>
      <c r="AC1106" s="2">
        <v>637</v>
      </c>
      <c r="AD1106" s="2">
        <v>658</v>
      </c>
      <c r="AE1106" s="2">
        <v>20.3</v>
      </c>
      <c r="AF1106" s="2">
        <f>Table1[[#This Row],[SE]]*SQRT(Table1[[#This Row],[N]])</f>
        <v>116.61462172472199</v>
      </c>
      <c r="AG1106" s="2">
        <v>33</v>
      </c>
      <c r="AH1106" s="2">
        <f>Table1[[#This Row],[SD]]/Table1[[#This Row],[mean]]</f>
        <v>0.1830684799446185</v>
      </c>
      <c r="AI1106" s="2"/>
      <c r="AJ1106" s="2"/>
      <c r="AK1106" s="2"/>
      <c r="AL1106" s="2">
        <v>812</v>
      </c>
      <c r="AO1106" s="5" t="s">
        <v>825</v>
      </c>
    </row>
    <row r="1107" spans="2:41" ht="60" x14ac:dyDescent="0.25">
      <c r="B1107" s="8" t="s">
        <v>819</v>
      </c>
      <c r="C1107" s="1" t="s">
        <v>820</v>
      </c>
      <c r="D1107" s="1" t="s">
        <v>821</v>
      </c>
      <c r="E1107" s="1" t="s">
        <v>822</v>
      </c>
      <c r="F1107" s="5" t="s">
        <v>823</v>
      </c>
      <c r="I1107" s="1">
        <v>1973</v>
      </c>
      <c r="J1107" s="1" t="s">
        <v>48</v>
      </c>
      <c r="K1107" s="1" t="s">
        <v>49</v>
      </c>
      <c r="L1107" s="1" t="s">
        <v>49</v>
      </c>
      <c r="M1107" s="1" t="s">
        <v>826</v>
      </c>
      <c r="N1107" s="1" t="s">
        <v>51</v>
      </c>
      <c r="O1107" s="1" t="s">
        <v>698</v>
      </c>
      <c r="P1107" s="1">
        <v>28</v>
      </c>
      <c r="Q1107" s="1" t="s">
        <v>53</v>
      </c>
      <c r="S1107" s="1" t="s">
        <v>771</v>
      </c>
      <c r="X1107" s="1" t="s">
        <v>824</v>
      </c>
      <c r="AC1107" s="2">
        <v>693</v>
      </c>
      <c r="AD1107" s="2">
        <v>728</v>
      </c>
      <c r="AE1107" s="2">
        <v>30.800000000000004</v>
      </c>
      <c r="AF1107" s="2">
        <f>Table1[[#This Row],[SE]]*SQRT(Table1[[#This Row],[N]])</f>
        <v>182.21525731946821</v>
      </c>
      <c r="AG1107" s="2">
        <v>35</v>
      </c>
      <c r="AH1107" s="2">
        <f>Table1[[#This Row],[SD]]/Table1[[#This Row],[mean]]</f>
        <v>0.26293687924887188</v>
      </c>
      <c r="AI1107" s="2"/>
      <c r="AJ1107" s="2"/>
      <c r="AK1107" s="2"/>
      <c r="AL1107" s="2">
        <v>987</v>
      </c>
      <c r="AO1107" s="5" t="s">
        <v>825</v>
      </c>
    </row>
    <row r="1108" spans="2:41" ht="60" x14ac:dyDescent="0.25">
      <c r="B1108" s="8" t="s">
        <v>819</v>
      </c>
      <c r="C1108" s="1" t="s">
        <v>820</v>
      </c>
      <c r="D1108" s="1" t="s">
        <v>821</v>
      </c>
      <c r="E1108" s="1" t="s">
        <v>822</v>
      </c>
      <c r="F1108" s="5" t="s">
        <v>823</v>
      </c>
      <c r="I1108" s="1">
        <v>1973</v>
      </c>
      <c r="J1108" s="1" t="s">
        <v>48</v>
      </c>
      <c r="K1108" s="1" t="s">
        <v>49</v>
      </c>
      <c r="L1108" s="1" t="s">
        <v>49</v>
      </c>
      <c r="M1108" s="1" t="s">
        <v>827</v>
      </c>
      <c r="N1108" s="1" t="s">
        <v>94</v>
      </c>
      <c r="O1108" s="1" t="s">
        <v>698</v>
      </c>
      <c r="P1108" s="1">
        <v>28</v>
      </c>
      <c r="Q1108" s="1" t="s">
        <v>53</v>
      </c>
      <c r="S1108" s="1" t="s">
        <v>771</v>
      </c>
      <c r="X1108" s="1" t="s">
        <v>824</v>
      </c>
      <c r="AC1108" s="2">
        <v>791</v>
      </c>
      <c r="AD1108" s="2">
        <v>784</v>
      </c>
      <c r="AE1108" s="2">
        <v>37.1</v>
      </c>
      <c r="AF1108" s="2">
        <f>Table1[[#This Row],[SE]]*SQRT(Table1[[#This Row],[N]])</f>
        <v>199.78961434469011</v>
      </c>
      <c r="AG1108" s="2">
        <v>29</v>
      </c>
      <c r="AH1108" s="2">
        <f>Table1[[#This Row],[SD]]/Table1[[#This Row],[mean]]</f>
        <v>0.2525785263523263</v>
      </c>
      <c r="AI1108" s="2"/>
      <c r="AJ1108" s="2"/>
      <c r="AK1108" s="2"/>
      <c r="AL1108" s="2">
        <v>1099</v>
      </c>
      <c r="AO1108" s="5" t="s">
        <v>825</v>
      </c>
    </row>
    <row r="1109" spans="2:41" ht="60" x14ac:dyDescent="0.25">
      <c r="B1109" s="8" t="s">
        <v>819</v>
      </c>
      <c r="C1109" s="1" t="s">
        <v>820</v>
      </c>
      <c r="D1109" s="1" t="s">
        <v>821</v>
      </c>
      <c r="E1109" s="1" t="s">
        <v>822</v>
      </c>
      <c r="F1109" s="5" t="s">
        <v>823</v>
      </c>
      <c r="I1109" s="1">
        <v>1973</v>
      </c>
      <c r="J1109" s="1" t="s">
        <v>48</v>
      </c>
      <c r="K1109" s="1" t="s">
        <v>49</v>
      </c>
      <c r="L1109" s="1" t="s">
        <v>49</v>
      </c>
      <c r="M1109" s="1" t="s">
        <v>828</v>
      </c>
      <c r="N1109" s="1" t="s">
        <v>94</v>
      </c>
      <c r="O1109" s="1" t="s">
        <v>698</v>
      </c>
      <c r="P1109" s="1">
        <v>28</v>
      </c>
      <c r="Q1109" s="1" t="s">
        <v>53</v>
      </c>
      <c r="S1109" s="1" t="s">
        <v>771</v>
      </c>
      <c r="X1109" s="1" t="s">
        <v>824</v>
      </c>
      <c r="AC1109" s="2">
        <v>728</v>
      </c>
      <c r="AD1109" s="2">
        <v>805</v>
      </c>
      <c r="AE1109" s="2">
        <v>35</v>
      </c>
      <c r="AF1109" s="2">
        <f>Table1[[#This Row],[SE]]*SQRT(Table1[[#This Row],[N]])</f>
        <v>175</v>
      </c>
      <c r="AG1109" s="2">
        <v>25</v>
      </c>
      <c r="AH1109" s="2">
        <f>Table1[[#This Row],[SD]]/Table1[[#This Row],[mean]]</f>
        <v>0.24038461538461539</v>
      </c>
      <c r="AI1109" s="2"/>
      <c r="AJ1109" s="2"/>
      <c r="AK1109" s="2"/>
      <c r="AL1109" s="2">
        <v>917</v>
      </c>
      <c r="AO1109" s="5" t="s">
        <v>825</v>
      </c>
    </row>
    <row r="1110" spans="2:41" ht="60" x14ac:dyDescent="0.25">
      <c r="B1110" s="8" t="s">
        <v>819</v>
      </c>
      <c r="C1110" s="1" t="s">
        <v>820</v>
      </c>
      <c r="D1110" s="1" t="s">
        <v>821</v>
      </c>
      <c r="E1110" s="1" t="s">
        <v>822</v>
      </c>
      <c r="F1110" s="5" t="s">
        <v>823</v>
      </c>
      <c r="I1110" s="1">
        <v>1973</v>
      </c>
      <c r="J1110" s="1" t="s">
        <v>48</v>
      </c>
      <c r="K1110" s="1" t="s">
        <v>49</v>
      </c>
      <c r="L1110" s="1" t="s">
        <v>49</v>
      </c>
      <c r="M1110" s="1" t="s">
        <v>829</v>
      </c>
      <c r="N1110" s="1" t="s">
        <v>94</v>
      </c>
      <c r="O1110" s="1" t="s">
        <v>698</v>
      </c>
      <c r="P1110" s="1">
        <v>28</v>
      </c>
      <c r="Q1110" s="1" t="s">
        <v>53</v>
      </c>
      <c r="S1110" s="1" t="s">
        <v>771</v>
      </c>
      <c r="X1110" s="1" t="s">
        <v>824</v>
      </c>
      <c r="AC1110" s="2">
        <v>854</v>
      </c>
      <c r="AD1110" s="2">
        <v>840</v>
      </c>
      <c r="AE1110" s="2">
        <v>21.7</v>
      </c>
      <c r="AF1110" s="2">
        <f>Table1[[#This Row],[SE]]*SQRT(Table1[[#This Row],[N]])</f>
        <v>159.46178225518489</v>
      </c>
      <c r="AG1110" s="2">
        <v>54</v>
      </c>
      <c r="AH1110" s="2">
        <f>Table1[[#This Row],[SD]]/Table1[[#This Row],[mean]]</f>
        <v>0.18672339842527505</v>
      </c>
      <c r="AI1110" s="2"/>
      <c r="AJ1110" s="2"/>
      <c r="AK1110" s="2"/>
      <c r="AL1110" s="2">
        <v>1183</v>
      </c>
      <c r="AO1110" s="5" t="s">
        <v>825</v>
      </c>
    </row>
    <row r="1111" spans="2:41" ht="60" x14ac:dyDescent="0.25">
      <c r="B1111" s="8" t="s">
        <v>819</v>
      </c>
      <c r="C1111" s="1" t="s">
        <v>820</v>
      </c>
      <c r="D1111" s="1" t="s">
        <v>821</v>
      </c>
      <c r="E1111" s="1" t="s">
        <v>822</v>
      </c>
      <c r="F1111" s="5" t="s">
        <v>823</v>
      </c>
      <c r="I1111" s="1">
        <v>1973</v>
      </c>
      <c r="J1111" s="1" t="s">
        <v>48</v>
      </c>
      <c r="K1111" s="1" t="s">
        <v>49</v>
      </c>
      <c r="L1111" s="1" t="s">
        <v>49</v>
      </c>
      <c r="M1111" s="1" t="s">
        <v>829</v>
      </c>
      <c r="N1111" s="1" t="s">
        <v>51</v>
      </c>
      <c r="O1111" s="1" t="s">
        <v>698</v>
      </c>
      <c r="P1111" s="1">
        <v>28</v>
      </c>
      <c r="Q1111" s="1" t="s">
        <v>53</v>
      </c>
      <c r="S1111" s="1" t="s">
        <v>771</v>
      </c>
      <c r="X1111" s="1" t="s">
        <v>824</v>
      </c>
      <c r="AC1111" s="2">
        <v>826</v>
      </c>
      <c r="AD1111" s="2">
        <v>826</v>
      </c>
      <c r="AE1111" s="2">
        <v>17.5</v>
      </c>
      <c r="AF1111" s="2">
        <f>Table1[[#This Row],[SE]]*SQRT(Table1[[#This Row],[N]])</f>
        <v>153.56187677936214</v>
      </c>
      <c r="AG1111" s="2">
        <v>77</v>
      </c>
      <c r="AH1111" s="2">
        <f>Table1[[#This Row],[SD]]/Table1[[#This Row],[mean]]</f>
        <v>0.18591026244474834</v>
      </c>
      <c r="AI1111" s="2"/>
      <c r="AJ1111" s="2"/>
      <c r="AK1111" s="2"/>
      <c r="AL1111" s="2">
        <v>1106</v>
      </c>
      <c r="AO1111" s="5" t="s">
        <v>825</v>
      </c>
    </row>
    <row r="1112" spans="2:41" ht="60" x14ac:dyDescent="0.25">
      <c r="B1112" s="8" t="s">
        <v>819</v>
      </c>
      <c r="C1112" s="1" t="s">
        <v>820</v>
      </c>
      <c r="D1112" s="1" t="s">
        <v>821</v>
      </c>
      <c r="E1112" s="1" t="s">
        <v>822</v>
      </c>
      <c r="F1112" s="5" t="s">
        <v>823</v>
      </c>
      <c r="I1112" s="1">
        <v>1973</v>
      </c>
      <c r="J1112" s="1" t="s">
        <v>48</v>
      </c>
      <c r="K1112" s="1" t="s">
        <v>49</v>
      </c>
      <c r="L1112" s="1" t="s">
        <v>49</v>
      </c>
      <c r="M1112" s="1" t="s">
        <v>830</v>
      </c>
      <c r="N1112" s="1" t="s">
        <v>94</v>
      </c>
      <c r="O1112" s="1" t="s">
        <v>698</v>
      </c>
      <c r="P1112" s="1">
        <v>28</v>
      </c>
      <c r="Q1112" s="1" t="s">
        <v>53</v>
      </c>
      <c r="S1112" s="1" t="s">
        <v>771</v>
      </c>
      <c r="X1112" s="1" t="s">
        <v>824</v>
      </c>
      <c r="AC1112" s="2">
        <v>847</v>
      </c>
      <c r="AD1112" s="2">
        <v>861</v>
      </c>
      <c r="AE1112" s="2">
        <v>30.800000000000004</v>
      </c>
      <c r="AF1112" s="2">
        <f>Table1[[#This Row],[SE]]*SQRT(Table1[[#This Row],[N]])</f>
        <v>199.60681351096213</v>
      </c>
      <c r="AG1112" s="2">
        <v>42</v>
      </c>
      <c r="AH1112" s="2">
        <f>Table1[[#This Row],[SD]]/Table1[[#This Row],[mean]]</f>
        <v>0.23566329812392223</v>
      </c>
      <c r="AI1112" s="2"/>
      <c r="AJ1112" s="2"/>
      <c r="AK1112" s="2"/>
      <c r="AL1112" s="2">
        <v>1141</v>
      </c>
      <c r="AO1112" s="5" t="s">
        <v>825</v>
      </c>
    </row>
    <row r="1113" spans="2:41" ht="60" x14ac:dyDescent="0.25">
      <c r="B1113" s="8" t="s">
        <v>819</v>
      </c>
      <c r="C1113" s="1" t="s">
        <v>820</v>
      </c>
      <c r="D1113" s="1" t="s">
        <v>821</v>
      </c>
      <c r="E1113" s="1" t="s">
        <v>822</v>
      </c>
      <c r="F1113" s="5" t="s">
        <v>823</v>
      </c>
      <c r="I1113" s="1">
        <v>1973</v>
      </c>
      <c r="J1113" s="1" t="s">
        <v>48</v>
      </c>
      <c r="K1113" s="1" t="s">
        <v>49</v>
      </c>
      <c r="L1113" s="1" t="s">
        <v>49</v>
      </c>
      <c r="M1113" s="1" t="s">
        <v>830</v>
      </c>
      <c r="N1113" s="1" t="s">
        <v>51</v>
      </c>
      <c r="O1113" s="1" t="s">
        <v>698</v>
      </c>
      <c r="P1113" s="1">
        <v>28</v>
      </c>
      <c r="Q1113" s="1" t="s">
        <v>53</v>
      </c>
      <c r="S1113" s="1" t="s">
        <v>771</v>
      </c>
      <c r="X1113" s="1" t="s">
        <v>824</v>
      </c>
      <c r="AC1113" s="2">
        <v>651</v>
      </c>
      <c r="AD1113" s="2">
        <v>665</v>
      </c>
      <c r="AE1113" s="2">
        <v>25.900000000000002</v>
      </c>
      <c r="AF1113" s="2">
        <f>Table1[[#This Row],[SE]]*SQRT(Table1[[#This Row],[N]])</f>
        <v>169.83765777942182</v>
      </c>
      <c r="AG1113" s="2">
        <v>43</v>
      </c>
      <c r="AH1113" s="2">
        <f>Table1[[#This Row],[SD]]/Table1[[#This Row],[mean]]</f>
        <v>0.26088733913889678</v>
      </c>
      <c r="AI1113" s="2"/>
      <c r="AJ1113" s="2"/>
      <c r="AK1113" s="2"/>
      <c r="AL1113" s="2">
        <v>1064</v>
      </c>
      <c r="AO1113" s="5" t="s">
        <v>825</v>
      </c>
    </row>
    <row r="1114" spans="2:41" ht="60" x14ac:dyDescent="0.25">
      <c r="B1114" s="8" t="s">
        <v>819</v>
      </c>
      <c r="C1114" s="1" t="s">
        <v>820</v>
      </c>
      <c r="D1114" s="1" t="s">
        <v>821</v>
      </c>
      <c r="E1114" s="1" t="s">
        <v>822</v>
      </c>
      <c r="F1114" s="5" t="s">
        <v>823</v>
      </c>
      <c r="I1114" s="1">
        <v>1973</v>
      </c>
      <c r="J1114" s="1" t="s">
        <v>48</v>
      </c>
      <c r="K1114" s="1" t="s">
        <v>49</v>
      </c>
      <c r="L1114" s="1" t="s">
        <v>49</v>
      </c>
      <c r="M1114" s="1" t="s">
        <v>831</v>
      </c>
      <c r="N1114" s="1" t="s">
        <v>94</v>
      </c>
      <c r="O1114" s="1" t="s">
        <v>698</v>
      </c>
      <c r="P1114" s="1">
        <v>28</v>
      </c>
      <c r="Q1114" s="1" t="s">
        <v>53</v>
      </c>
      <c r="S1114" s="1" t="s">
        <v>771</v>
      </c>
      <c r="X1114" s="1" t="s">
        <v>824</v>
      </c>
      <c r="AC1114" s="2">
        <v>945</v>
      </c>
      <c r="AD1114" s="2">
        <v>973</v>
      </c>
      <c r="AE1114" s="2">
        <v>28</v>
      </c>
      <c r="AF1114" s="2">
        <f>Table1[[#This Row],[SE]]*SQRT(Table1[[#This Row],[N]])</f>
        <v>191.95832881122922</v>
      </c>
      <c r="AG1114" s="2">
        <v>47</v>
      </c>
      <c r="AH1114" s="2">
        <f>Table1[[#This Row],[SD]]/Table1[[#This Row],[mean]]</f>
        <v>0.20313050667854946</v>
      </c>
      <c r="AI1114" s="2"/>
      <c r="AJ1114" s="2"/>
      <c r="AK1114" s="2"/>
      <c r="AL1114" s="2">
        <v>1302</v>
      </c>
      <c r="AO1114" s="5" t="s">
        <v>825</v>
      </c>
    </row>
    <row r="1115" spans="2:41" ht="60" x14ac:dyDescent="0.25">
      <c r="B1115" s="8" t="s">
        <v>819</v>
      </c>
      <c r="C1115" s="1" t="s">
        <v>820</v>
      </c>
      <c r="D1115" s="1" t="s">
        <v>821</v>
      </c>
      <c r="E1115" s="1" t="s">
        <v>822</v>
      </c>
      <c r="F1115" s="5" t="s">
        <v>823</v>
      </c>
      <c r="I1115" s="1">
        <v>1973</v>
      </c>
      <c r="J1115" s="1" t="s">
        <v>48</v>
      </c>
      <c r="K1115" s="1" t="s">
        <v>49</v>
      </c>
      <c r="L1115" s="1" t="s">
        <v>49</v>
      </c>
      <c r="M1115" s="1" t="s">
        <v>831</v>
      </c>
      <c r="N1115" s="1" t="s">
        <v>51</v>
      </c>
      <c r="O1115" s="1" t="s">
        <v>698</v>
      </c>
      <c r="P1115" s="1">
        <v>28</v>
      </c>
      <c r="Q1115" s="1" t="s">
        <v>53</v>
      </c>
      <c r="S1115" s="1" t="s">
        <v>771</v>
      </c>
      <c r="X1115" s="1" t="s">
        <v>824</v>
      </c>
      <c r="AC1115" s="2">
        <v>833</v>
      </c>
      <c r="AD1115" s="2">
        <v>833</v>
      </c>
      <c r="AE1115" s="2">
        <v>22.400000000000002</v>
      </c>
      <c r="AF1115" s="2">
        <f>Table1[[#This Row],[SE]]*SQRT(Table1[[#This Row],[N]])</f>
        <v>170.59331757135158</v>
      </c>
      <c r="AG1115" s="2">
        <v>58</v>
      </c>
      <c r="AH1115" s="2">
        <f>Table1[[#This Row],[SD]]/Table1[[#This Row],[mean]]</f>
        <v>0.20479389864507994</v>
      </c>
      <c r="AI1115" s="2"/>
      <c r="AJ1115" s="2"/>
      <c r="AK1115" s="2"/>
      <c r="AL1115" s="2">
        <v>1183</v>
      </c>
      <c r="AO1115" s="5" t="s">
        <v>825</v>
      </c>
    </row>
    <row r="1116" spans="2:41" ht="60" x14ac:dyDescent="0.25">
      <c r="B1116" s="8" t="s">
        <v>819</v>
      </c>
      <c r="C1116" s="1" t="s">
        <v>820</v>
      </c>
      <c r="D1116" s="1" t="s">
        <v>821</v>
      </c>
      <c r="E1116" s="1" t="s">
        <v>822</v>
      </c>
      <c r="F1116" s="5" t="s">
        <v>823</v>
      </c>
      <c r="I1116" s="1">
        <v>1973</v>
      </c>
      <c r="J1116" s="1" t="s">
        <v>48</v>
      </c>
      <c r="K1116" s="1" t="s">
        <v>49</v>
      </c>
      <c r="L1116" s="1" t="s">
        <v>49</v>
      </c>
      <c r="M1116" s="1" t="s">
        <v>832</v>
      </c>
      <c r="N1116" s="1" t="s">
        <v>94</v>
      </c>
      <c r="O1116" s="1" t="s">
        <v>698</v>
      </c>
      <c r="P1116" s="1">
        <v>28</v>
      </c>
      <c r="Q1116" s="1" t="s">
        <v>53</v>
      </c>
      <c r="S1116" s="1" t="s">
        <v>771</v>
      </c>
      <c r="X1116" s="1" t="s">
        <v>824</v>
      </c>
      <c r="AC1116" s="2">
        <v>854</v>
      </c>
      <c r="AD1116" s="2">
        <v>882</v>
      </c>
      <c r="AE1116" s="2">
        <v>18.900000000000002</v>
      </c>
      <c r="AF1116" s="2">
        <f>Table1[[#This Row],[SE]]*SQRT(Table1[[#This Row],[N]])</f>
        <v>119.53409555436475</v>
      </c>
      <c r="AG1116" s="2">
        <v>40</v>
      </c>
      <c r="AH1116" s="2">
        <f>Table1[[#This Row],[SD]]/Table1[[#This Row],[mean]]</f>
        <v>0.13996966692548565</v>
      </c>
      <c r="AI1116" s="2"/>
      <c r="AJ1116" s="2"/>
      <c r="AK1116" s="2"/>
      <c r="AL1116" s="2">
        <v>1001</v>
      </c>
      <c r="AO1116" s="5" t="s">
        <v>825</v>
      </c>
    </row>
    <row r="1117" spans="2:41" ht="60" x14ac:dyDescent="0.25">
      <c r="B1117" s="8" t="s">
        <v>819</v>
      </c>
      <c r="C1117" s="1" t="s">
        <v>820</v>
      </c>
      <c r="D1117" s="1" t="s">
        <v>821</v>
      </c>
      <c r="E1117" s="1" t="s">
        <v>822</v>
      </c>
      <c r="F1117" s="5" t="s">
        <v>823</v>
      </c>
      <c r="I1117" s="1">
        <v>1973</v>
      </c>
      <c r="J1117" s="1" t="s">
        <v>48</v>
      </c>
      <c r="K1117" s="1" t="s">
        <v>49</v>
      </c>
      <c r="L1117" s="1" t="s">
        <v>49</v>
      </c>
      <c r="M1117" s="1" t="s">
        <v>832</v>
      </c>
      <c r="N1117" s="1" t="s">
        <v>51</v>
      </c>
      <c r="O1117" s="1" t="s">
        <v>698</v>
      </c>
      <c r="P1117" s="1">
        <v>28</v>
      </c>
      <c r="Q1117" s="1" t="s">
        <v>53</v>
      </c>
      <c r="S1117" s="1" t="s">
        <v>771</v>
      </c>
      <c r="X1117" s="1" t="s">
        <v>824</v>
      </c>
      <c r="AC1117" s="2">
        <v>714</v>
      </c>
      <c r="AD1117" s="2">
        <v>728</v>
      </c>
      <c r="AE1117" s="2">
        <v>30.099999999999998</v>
      </c>
      <c r="AF1117" s="2">
        <f>Table1[[#This Row],[SE]]*SQRT(Table1[[#This Row],[N]])</f>
        <v>162.09346069474856</v>
      </c>
      <c r="AG1117" s="2">
        <v>29</v>
      </c>
      <c r="AH1117" s="2">
        <f>Table1[[#This Row],[SD]]/Table1[[#This Row],[mean]]</f>
        <v>0.22702165363410162</v>
      </c>
      <c r="AI1117" s="2"/>
      <c r="AJ1117" s="2"/>
      <c r="AK1117" s="2"/>
      <c r="AL1117" s="2">
        <v>994</v>
      </c>
      <c r="AO1117" s="5" t="s">
        <v>825</v>
      </c>
    </row>
    <row r="1118" spans="2:41" ht="60" x14ac:dyDescent="0.25">
      <c r="B1118" s="8" t="s">
        <v>819</v>
      </c>
      <c r="C1118" s="1" t="s">
        <v>820</v>
      </c>
      <c r="D1118" s="1" t="s">
        <v>821</v>
      </c>
      <c r="E1118" s="1" t="s">
        <v>822</v>
      </c>
      <c r="F1118" s="5" t="s">
        <v>823</v>
      </c>
      <c r="I1118" s="1">
        <v>1973</v>
      </c>
      <c r="J1118" s="1" t="s">
        <v>48</v>
      </c>
      <c r="K1118" s="1" t="s">
        <v>49</v>
      </c>
      <c r="L1118" s="1" t="s">
        <v>49</v>
      </c>
      <c r="M1118" s="1" t="s">
        <v>833</v>
      </c>
      <c r="N1118" s="1" t="s">
        <v>94</v>
      </c>
      <c r="O1118" s="1" t="s">
        <v>698</v>
      </c>
      <c r="P1118" s="1">
        <v>28</v>
      </c>
      <c r="Q1118" s="1" t="s">
        <v>53</v>
      </c>
      <c r="S1118" s="1" t="s">
        <v>771</v>
      </c>
      <c r="X1118" s="1" t="s">
        <v>824</v>
      </c>
      <c r="AC1118" s="2">
        <v>875</v>
      </c>
      <c r="AD1118" s="2">
        <v>910</v>
      </c>
      <c r="AE1118" s="2">
        <v>27.3</v>
      </c>
      <c r="AF1118" s="2">
        <f>Table1[[#This Row],[SE]]*SQRT(Table1[[#This Row],[N]])</f>
        <v>176.92422106653459</v>
      </c>
      <c r="AG1118" s="2">
        <v>42</v>
      </c>
      <c r="AH1118" s="2">
        <f>Table1[[#This Row],[SD]]/Table1[[#This Row],[mean]]</f>
        <v>0.20219910979032524</v>
      </c>
      <c r="AI1118" s="2"/>
      <c r="AJ1118" s="2"/>
      <c r="AK1118" s="2"/>
      <c r="AL1118" s="2">
        <v>1295</v>
      </c>
      <c r="AO1118" s="5" t="s">
        <v>825</v>
      </c>
    </row>
    <row r="1119" spans="2:41" ht="60" x14ac:dyDescent="0.25">
      <c r="B1119" s="8" t="s">
        <v>819</v>
      </c>
      <c r="C1119" s="1" t="s">
        <v>820</v>
      </c>
      <c r="D1119" s="1" t="s">
        <v>821</v>
      </c>
      <c r="E1119" s="1" t="s">
        <v>822</v>
      </c>
      <c r="F1119" s="5" t="s">
        <v>823</v>
      </c>
      <c r="I1119" s="1">
        <v>1973</v>
      </c>
      <c r="J1119" s="1" t="s">
        <v>48</v>
      </c>
      <c r="K1119" s="1" t="s">
        <v>49</v>
      </c>
      <c r="L1119" s="1" t="s">
        <v>49</v>
      </c>
      <c r="M1119" s="1" t="s">
        <v>833</v>
      </c>
      <c r="N1119" s="1" t="s">
        <v>51</v>
      </c>
      <c r="O1119" s="1" t="s">
        <v>698</v>
      </c>
      <c r="P1119" s="1">
        <v>28</v>
      </c>
      <c r="Q1119" s="1" t="s">
        <v>53</v>
      </c>
      <c r="S1119" s="1" t="s">
        <v>771</v>
      </c>
      <c r="X1119" s="1" t="s">
        <v>824</v>
      </c>
      <c r="AC1119" s="2">
        <v>861</v>
      </c>
      <c r="AD1119" s="2">
        <v>840</v>
      </c>
      <c r="AE1119" s="2">
        <v>23.8</v>
      </c>
      <c r="AF1119" s="2">
        <f>Table1[[#This Row],[SE]]*SQRT(Table1[[#This Row],[N]])</f>
        <v>164.8912368805571</v>
      </c>
      <c r="AG1119" s="2">
        <v>48</v>
      </c>
      <c r="AH1119" s="2">
        <f>Table1[[#This Row],[SD]]/Table1[[#This Row],[mean]]</f>
        <v>0.19151130880436365</v>
      </c>
      <c r="AI1119" s="2"/>
      <c r="AJ1119" s="2"/>
      <c r="AK1119" s="2"/>
      <c r="AL1119" s="2">
        <v>1232</v>
      </c>
      <c r="AO1119" s="5" t="s">
        <v>825</v>
      </c>
    </row>
    <row r="1120" spans="2:41" ht="60" x14ac:dyDescent="0.25">
      <c r="B1120" s="8" t="s">
        <v>819</v>
      </c>
      <c r="C1120" s="1" t="s">
        <v>820</v>
      </c>
      <c r="D1120" s="1" t="s">
        <v>821</v>
      </c>
      <c r="E1120" s="1" t="s">
        <v>822</v>
      </c>
      <c r="F1120" s="5" t="s">
        <v>823</v>
      </c>
      <c r="I1120" s="1">
        <v>1973</v>
      </c>
      <c r="J1120" s="1" t="s">
        <v>48</v>
      </c>
      <c r="K1120" s="1" t="s">
        <v>49</v>
      </c>
      <c r="L1120" s="1" t="s">
        <v>49</v>
      </c>
      <c r="M1120" s="1" t="s">
        <v>834</v>
      </c>
      <c r="N1120" s="1" t="s">
        <v>94</v>
      </c>
      <c r="O1120" s="1" t="s">
        <v>698</v>
      </c>
      <c r="P1120" s="1">
        <v>28</v>
      </c>
      <c r="Q1120" s="1" t="s">
        <v>53</v>
      </c>
      <c r="S1120" s="1" t="s">
        <v>771</v>
      </c>
      <c r="X1120" s="1" t="s">
        <v>824</v>
      </c>
      <c r="AC1120" s="2">
        <v>819</v>
      </c>
      <c r="AD1120" s="2">
        <v>812</v>
      </c>
      <c r="AE1120" s="2">
        <v>23.099999999999998</v>
      </c>
      <c r="AF1120" s="2">
        <f>Table1[[#This Row],[SE]]*SQRT(Table1[[#This Row],[N]])</f>
        <v>149.70511013322155</v>
      </c>
      <c r="AG1120" s="2">
        <v>42</v>
      </c>
      <c r="AH1120" s="2">
        <f>Table1[[#This Row],[SD]]/Table1[[#This Row],[mean]]</f>
        <v>0.18279012226278576</v>
      </c>
      <c r="AI1120" s="2"/>
      <c r="AJ1120" s="2"/>
      <c r="AK1120" s="2"/>
      <c r="AL1120" s="2">
        <v>1064</v>
      </c>
      <c r="AO1120" s="5" t="s">
        <v>825</v>
      </c>
    </row>
    <row r="1121" spans="2:41" ht="60" x14ac:dyDescent="0.25">
      <c r="B1121" s="8" t="s">
        <v>819</v>
      </c>
      <c r="C1121" s="1" t="s">
        <v>820</v>
      </c>
      <c r="D1121" s="1" t="s">
        <v>821</v>
      </c>
      <c r="E1121" s="1" t="s">
        <v>822</v>
      </c>
      <c r="F1121" s="5" t="s">
        <v>823</v>
      </c>
      <c r="I1121" s="1">
        <v>1973</v>
      </c>
      <c r="J1121" s="1" t="s">
        <v>48</v>
      </c>
      <c r="K1121" s="1" t="s">
        <v>49</v>
      </c>
      <c r="L1121" s="1" t="s">
        <v>49</v>
      </c>
      <c r="M1121" s="1" t="s">
        <v>834</v>
      </c>
      <c r="N1121" s="1" t="s">
        <v>51</v>
      </c>
      <c r="O1121" s="1" t="s">
        <v>698</v>
      </c>
      <c r="P1121" s="1">
        <v>28</v>
      </c>
      <c r="Q1121" s="1" t="s">
        <v>53</v>
      </c>
      <c r="S1121" s="1" t="s">
        <v>771</v>
      </c>
      <c r="X1121" s="1" t="s">
        <v>824</v>
      </c>
      <c r="AC1121" s="2">
        <v>875</v>
      </c>
      <c r="AD1121" s="2">
        <v>889</v>
      </c>
      <c r="AE1121" s="2">
        <v>18.900000000000002</v>
      </c>
      <c r="AF1121" s="2">
        <f>Table1[[#This Row],[SE]]*SQRT(Table1[[#This Row],[N]])</f>
        <v>160.37181797310899</v>
      </c>
      <c r="AG1121" s="2">
        <v>72</v>
      </c>
      <c r="AH1121" s="2">
        <f>Table1[[#This Row],[SD]]/Table1[[#This Row],[mean]]</f>
        <v>0.18328207768355312</v>
      </c>
      <c r="AI1121" s="2"/>
      <c r="AJ1121" s="2"/>
      <c r="AK1121" s="2"/>
      <c r="AL1121" s="2">
        <v>1302</v>
      </c>
      <c r="AO1121" s="5" t="s">
        <v>825</v>
      </c>
    </row>
    <row r="1122" spans="2:41" ht="60" x14ac:dyDescent="0.25">
      <c r="B1122" s="8" t="s">
        <v>819</v>
      </c>
      <c r="C1122" s="1" t="s">
        <v>820</v>
      </c>
      <c r="D1122" s="1" t="s">
        <v>821</v>
      </c>
      <c r="E1122" s="1" t="s">
        <v>822</v>
      </c>
      <c r="F1122" s="5" t="s">
        <v>823</v>
      </c>
      <c r="I1122" s="1">
        <v>1973</v>
      </c>
      <c r="J1122" s="1" t="s">
        <v>48</v>
      </c>
      <c r="K1122" s="1" t="s">
        <v>49</v>
      </c>
      <c r="L1122" s="1" t="s">
        <v>49</v>
      </c>
      <c r="M1122" s="1" t="s">
        <v>835</v>
      </c>
      <c r="N1122" s="1" t="s">
        <v>94</v>
      </c>
      <c r="O1122" s="1" t="s">
        <v>698</v>
      </c>
      <c r="P1122" s="1">
        <v>28</v>
      </c>
      <c r="Q1122" s="1" t="s">
        <v>53</v>
      </c>
      <c r="S1122" s="1" t="s">
        <v>771</v>
      </c>
      <c r="X1122" s="1" t="s">
        <v>824</v>
      </c>
      <c r="AC1122" s="2">
        <v>763</v>
      </c>
      <c r="AD1122" s="2">
        <v>777</v>
      </c>
      <c r="AE1122" s="2">
        <v>25.900000000000002</v>
      </c>
      <c r="AF1122" s="2">
        <f>Table1[[#This Row],[SE]]*SQRT(Table1[[#This Row],[N]])</f>
        <v>118.68871049935626</v>
      </c>
      <c r="AG1122" s="2">
        <v>21</v>
      </c>
      <c r="AH1122" s="2">
        <f>Table1[[#This Row],[SD]]/Table1[[#This Row],[mean]]</f>
        <v>0.15555532175538173</v>
      </c>
      <c r="AI1122" s="2"/>
      <c r="AJ1122" s="2"/>
      <c r="AK1122" s="2"/>
      <c r="AL1122" s="2">
        <v>931</v>
      </c>
      <c r="AO1122" s="5" t="s">
        <v>825</v>
      </c>
    </row>
    <row r="1123" spans="2:41" ht="60" x14ac:dyDescent="0.25">
      <c r="B1123" s="8" t="s">
        <v>819</v>
      </c>
      <c r="C1123" s="1" t="s">
        <v>820</v>
      </c>
      <c r="D1123" s="1" t="s">
        <v>821</v>
      </c>
      <c r="E1123" s="1" t="s">
        <v>822</v>
      </c>
      <c r="F1123" s="5" t="s">
        <v>823</v>
      </c>
      <c r="I1123" s="1">
        <v>1973</v>
      </c>
      <c r="J1123" s="1" t="s">
        <v>48</v>
      </c>
      <c r="K1123" s="1" t="s">
        <v>49</v>
      </c>
      <c r="L1123" s="1" t="s">
        <v>49</v>
      </c>
      <c r="M1123" s="1" t="s">
        <v>835</v>
      </c>
      <c r="N1123" s="1" t="s">
        <v>94</v>
      </c>
      <c r="O1123" s="1" t="s">
        <v>698</v>
      </c>
      <c r="P1123" s="1">
        <v>28</v>
      </c>
      <c r="Q1123" s="1" t="s">
        <v>53</v>
      </c>
      <c r="S1123" s="1" t="s">
        <v>771</v>
      </c>
      <c r="X1123" s="1" t="s">
        <v>824</v>
      </c>
      <c r="AC1123" s="2">
        <v>840</v>
      </c>
      <c r="AD1123" s="2">
        <v>854</v>
      </c>
      <c r="AE1123" s="2">
        <v>18.900000000000002</v>
      </c>
      <c r="AF1123" s="2">
        <f>Table1[[#This Row],[SE]]*SQRT(Table1[[#This Row],[N]])</f>
        <v>113.4</v>
      </c>
      <c r="AG1123" s="2">
        <v>36</v>
      </c>
      <c r="AH1123" s="2">
        <f>Table1[[#This Row],[SD]]/Table1[[#This Row],[mean]]</f>
        <v>0.13500000000000001</v>
      </c>
      <c r="AI1123" s="2"/>
      <c r="AJ1123" s="2"/>
      <c r="AK1123" s="2"/>
      <c r="AL1123" s="2">
        <v>1029</v>
      </c>
      <c r="AO1123" s="5" t="s">
        <v>825</v>
      </c>
    </row>
    <row r="1124" spans="2:41" ht="45" x14ac:dyDescent="0.25">
      <c r="B1124" s="8" t="s">
        <v>836</v>
      </c>
      <c r="C1124" s="1" t="s">
        <v>837</v>
      </c>
      <c r="D1124" s="1" t="s">
        <v>838</v>
      </c>
      <c r="E1124" s="1" t="s">
        <v>838</v>
      </c>
      <c r="F1124" s="5" t="s">
        <v>839</v>
      </c>
      <c r="I1124" s="1">
        <v>1962</v>
      </c>
      <c r="J1124" s="1" t="s">
        <v>48</v>
      </c>
      <c r="K1124" s="1" t="s">
        <v>543</v>
      </c>
      <c r="L1124" s="1" t="s">
        <v>543</v>
      </c>
      <c r="M1124" s="1" t="s">
        <v>87</v>
      </c>
      <c r="N1124" s="1" t="s">
        <v>51</v>
      </c>
      <c r="O1124" s="1" t="s">
        <v>403</v>
      </c>
      <c r="P1124" s="1">
        <v>30</v>
      </c>
      <c r="Q1124" s="1" t="s">
        <v>53</v>
      </c>
      <c r="S1124" s="1" t="s">
        <v>771</v>
      </c>
      <c r="X1124" s="1" t="s">
        <v>840</v>
      </c>
      <c r="AC1124" s="2">
        <v>670.8</v>
      </c>
      <c r="AD1124" s="2"/>
      <c r="AE1124" s="23">
        <f>Table1[[#This Row],[SD]]/SQRT(Table1[[#This Row],[N]])</f>
        <v>32.162432572265381</v>
      </c>
      <c r="AF1124" s="2">
        <v>173.2</v>
      </c>
      <c r="AG1124" s="2">
        <v>29</v>
      </c>
      <c r="AH1124" s="2">
        <f>Table1[[#This Row],[SD]]/Table1[[#This Row],[mean]]</f>
        <v>0.25819916517590935</v>
      </c>
      <c r="AI1124" s="2"/>
      <c r="AJ1124" s="2"/>
      <c r="AK1124" s="2">
        <v>89</v>
      </c>
      <c r="AL1124" s="2">
        <v>987</v>
      </c>
      <c r="AN1124" s="5" t="s">
        <v>841</v>
      </c>
      <c r="AO1124" s="5" t="s">
        <v>842</v>
      </c>
    </row>
    <row r="1125" spans="2:41" ht="45" x14ac:dyDescent="0.25">
      <c r="B1125" s="8" t="s">
        <v>836</v>
      </c>
      <c r="C1125" s="1" t="s">
        <v>837</v>
      </c>
      <c r="D1125" s="1" t="s">
        <v>838</v>
      </c>
      <c r="E1125" s="1" t="s">
        <v>838</v>
      </c>
      <c r="F1125" s="5" t="s">
        <v>839</v>
      </c>
      <c r="I1125" s="1">
        <v>1962</v>
      </c>
      <c r="J1125" s="1" t="s">
        <v>48</v>
      </c>
      <c r="K1125" s="1" t="s">
        <v>543</v>
      </c>
      <c r="L1125" s="1" t="s">
        <v>543</v>
      </c>
      <c r="M1125" s="1" t="s">
        <v>96</v>
      </c>
      <c r="N1125" s="1" t="s">
        <v>51</v>
      </c>
      <c r="O1125" s="1" t="s">
        <v>403</v>
      </c>
      <c r="P1125" s="1">
        <v>30</v>
      </c>
      <c r="Q1125" s="1" t="s">
        <v>53</v>
      </c>
      <c r="S1125" s="1" t="s">
        <v>771</v>
      </c>
      <c r="X1125" s="1" t="s">
        <v>840</v>
      </c>
      <c r="AC1125" s="2">
        <v>630.6</v>
      </c>
      <c r="AD1125" s="2"/>
      <c r="AE1125" s="23">
        <f>Table1[[#This Row],[SD]]/SQRT(Table1[[#This Row],[N]])</f>
        <v>24.912664115532351</v>
      </c>
      <c r="AF1125" s="2">
        <v>172.6</v>
      </c>
      <c r="AG1125" s="2">
        <v>48</v>
      </c>
      <c r="AH1125" s="2">
        <f>Table1[[#This Row],[SD]]/Table1[[#This Row],[mean]]</f>
        <v>0.27370758008246115</v>
      </c>
      <c r="AI1125" s="2"/>
      <c r="AJ1125" s="2"/>
      <c r="AK1125" s="2">
        <v>167</v>
      </c>
      <c r="AL1125" s="2">
        <v>966</v>
      </c>
      <c r="AN1125" s="5" t="s">
        <v>841</v>
      </c>
      <c r="AO1125" s="5" t="s">
        <v>842</v>
      </c>
    </row>
    <row r="1126" spans="2:41" ht="45" x14ac:dyDescent="0.25">
      <c r="B1126" s="8" t="s">
        <v>836</v>
      </c>
      <c r="C1126" s="1" t="s">
        <v>837</v>
      </c>
      <c r="D1126" s="1" t="s">
        <v>838</v>
      </c>
      <c r="E1126" s="1" t="s">
        <v>838</v>
      </c>
      <c r="F1126" s="5" t="s">
        <v>839</v>
      </c>
      <c r="I1126" s="1">
        <v>1962</v>
      </c>
      <c r="J1126" s="1" t="s">
        <v>48</v>
      </c>
      <c r="K1126" s="1" t="s">
        <v>543</v>
      </c>
      <c r="L1126" s="1" t="s">
        <v>543</v>
      </c>
      <c r="M1126" s="1" t="s">
        <v>200</v>
      </c>
      <c r="N1126" s="1" t="s">
        <v>51</v>
      </c>
      <c r="O1126" s="1" t="s">
        <v>403</v>
      </c>
      <c r="P1126" s="1">
        <v>30</v>
      </c>
      <c r="Q1126" s="1" t="s">
        <v>53</v>
      </c>
      <c r="S1126" s="1" t="s">
        <v>771</v>
      </c>
      <c r="X1126" s="1" t="s">
        <v>840</v>
      </c>
      <c r="AC1126" s="2">
        <v>522.20000000000005</v>
      </c>
      <c r="AD1126" s="2"/>
      <c r="AE1126" s="23">
        <f>Table1[[#This Row],[SD]]/SQRT(Table1[[#This Row],[N]])</f>
        <v>37.423430399378717</v>
      </c>
      <c r="AF1126" s="2">
        <v>221.4</v>
      </c>
      <c r="AG1126" s="2">
        <v>35</v>
      </c>
      <c r="AH1126" s="2">
        <f>Table1[[#This Row],[SD]]/Table1[[#This Row],[mean]]</f>
        <v>0.42397548831865184</v>
      </c>
      <c r="AI1126" s="2"/>
      <c r="AJ1126" s="2"/>
      <c r="AK1126" s="2">
        <v>77</v>
      </c>
      <c r="AL1126" s="2">
        <v>845</v>
      </c>
      <c r="AN1126" s="5" t="s">
        <v>841</v>
      </c>
      <c r="AO1126" s="5" t="s">
        <v>842</v>
      </c>
    </row>
    <row r="1127" spans="2:41" ht="45" x14ac:dyDescent="0.25">
      <c r="B1127" s="8" t="s">
        <v>836</v>
      </c>
      <c r="C1127" s="1" t="s">
        <v>837</v>
      </c>
      <c r="D1127" s="1" t="s">
        <v>838</v>
      </c>
      <c r="E1127" s="1" t="s">
        <v>838</v>
      </c>
      <c r="F1127" s="5" t="s">
        <v>839</v>
      </c>
      <c r="I1127" s="1">
        <v>1962</v>
      </c>
      <c r="J1127" s="1" t="s">
        <v>48</v>
      </c>
      <c r="K1127" s="1" t="s">
        <v>543</v>
      </c>
      <c r="L1127" s="1" t="s">
        <v>543</v>
      </c>
      <c r="M1127" s="1" t="s">
        <v>87</v>
      </c>
      <c r="N1127" s="1" t="s">
        <v>51</v>
      </c>
      <c r="O1127" s="1" t="s">
        <v>403</v>
      </c>
      <c r="P1127" s="1">
        <v>30</v>
      </c>
      <c r="Q1127" s="1" t="s">
        <v>843</v>
      </c>
      <c r="R1127" s="1" t="s">
        <v>844</v>
      </c>
      <c r="S1127" s="1" t="s">
        <v>844</v>
      </c>
      <c r="X1127" s="1" t="s">
        <v>840</v>
      </c>
      <c r="AC1127" s="2">
        <v>676.6</v>
      </c>
      <c r="AD1127" s="2"/>
      <c r="AE1127" s="23">
        <f>Table1[[#This Row],[SD]]/SQRT(Table1[[#This Row],[N]])</f>
        <v>33.746123234133627</v>
      </c>
      <c r="AF1127" s="2">
        <v>233.8</v>
      </c>
      <c r="AG1127" s="2">
        <v>48</v>
      </c>
      <c r="AH1127" s="2">
        <f>Table1[[#This Row],[SD]]/Table1[[#This Row],[mean]]</f>
        <v>0.34555128584096956</v>
      </c>
      <c r="AI1127" s="2"/>
      <c r="AJ1127" s="2"/>
      <c r="AK1127" s="2">
        <v>62</v>
      </c>
      <c r="AL1127" s="2">
        <v>981</v>
      </c>
      <c r="AN1127" s="5" t="s">
        <v>841</v>
      </c>
      <c r="AO1127" s="5" t="s">
        <v>842</v>
      </c>
    </row>
    <row r="1128" spans="2:41" ht="45" x14ac:dyDescent="0.25">
      <c r="B1128" s="8" t="s">
        <v>836</v>
      </c>
      <c r="C1128" s="1" t="s">
        <v>837</v>
      </c>
      <c r="D1128" s="1" t="s">
        <v>838</v>
      </c>
      <c r="E1128" s="1" t="s">
        <v>838</v>
      </c>
      <c r="F1128" s="5" t="s">
        <v>839</v>
      </c>
      <c r="I1128" s="1">
        <v>1962</v>
      </c>
      <c r="J1128" s="1" t="s">
        <v>48</v>
      </c>
      <c r="K1128" s="1" t="s">
        <v>543</v>
      </c>
      <c r="L1128" s="1" t="s">
        <v>543</v>
      </c>
      <c r="M1128" s="1" t="s">
        <v>96</v>
      </c>
      <c r="N1128" s="1" t="s">
        <v>51</v>
      </c>
      <c r="O1128" s="1" t="s">
        <v>403</v>
      </c>
      <c r="P1128" s="1">
        <v>30</v>
      </c>
      <c r="Q1128" s="1" t="s">
        <v>843</v>
      </c>
      <c r="R1128" s="1" t="s">
        <v>844</v>
      </c>
      <c r="S1128" s="1" t="s">
        <v>844</v>
      </c>
      <c r="X1128" s="1" t="s">
        <v>840</v>
      </c>
      <c r="AC1128" s="2">
        <v>665.6</v>
      </c>
      <c r="AD1128" s="2"/>
      <c r="AE1128" s="23">
        <f>Table1[[#This Row],[SD]]/SQRT(Table1[[#This Row],[N]])</f>
        <v>24.92832704699018</v>
      </c>
      <c r="AF1128" s="2">
        <v>170.9</v>
      </c>
      <c r="AG1128" s="2">
        <v>47</v>
      </c>
      <c r="AH1128" s="2">
        <f>Table1[[#This Row],[SD]]/Table1[[#This Row],[mean]]</f>
        <v>0.25676081730769229</v>
      </c>
      <c r="AI1128" s="2"/>
      <c r="AJ1128" s="2"/>
      <c r="AK1128" s="2">
        <v>344</v>
      </c>
      <c r="AL1128" s="2">
        <v>981</v>
      </c>
      <c r="AN1128" s="5" t="s">
        <v>841</v>
      </c>
      <c r="AO1128" s="5" t="s">
        <v>842</v>
      </c>
    </row>
    <row r="1129" spans="2:41" ht="45" x14ac:dyDescent="0.25">
      <c r="B1129" s="8" t="s">
        <v>836</v>
      </c>
      <c r="C1129" s="1" t="s">
        <v>837</v>
      </c>
      <c r="D1129" s="1" t="s">
        <v>838</v>
      </c>
      <c r="E1129" s="1" t="s">
        <v>838</v>
      </c>
      <c r="F1129" s="5" t="s">
        <v>839</v>
      </c>
      <c r="I1129" s="1">
        <v>1962</v>
      </c>
      <c r="J1129" s="1" t="s">
        <v>48</v>
      </c>
      <c r="K1129" s="1" t="s">
        <v>543</v>
      </c>
      <c r="L1129" s="1" t="s">
        <v>543</v>
      </c>
      <c r="M1129" s="1" t="s">
        <v>200</v>
      </c>
      <c r="N1129" s="1" t="s">
        <v>51</v>
      </c>
      <c r="O1129" s="1" t="s">
        <v>403</v>
      </c>
      <c r="P1129" s="1">
        <v>30</v>
      </c>
      <c r="Q1129" s="1" t="s">
        <v>843</v>
      </c>
      <c r="R1129" s="1" t="s">
        <v>844</v>
      </c>
      <c r="S1129" s="1" t="s">
        <v>844</v>
      </c>
      <c r="X1129" s="1" t="s">
        <v>840</v>
      </c>
      <c r="AC1129" s="2">
        <v>546.5</v>
      </c>
      <c r="AD1129" s="2"/>
      <c r="AE1129" s="23">
        <f>Table1[[#This Row],[SD]]/SQRT(Table1[[#This Row],[N]])</f>
        <v>29.964478970941578</v>
      </c>
      <c r="AF1129" s="2">
        <v>207.6</v>
      </c>
      <c r="AG1129" s="2">
        <v>48</v>
      </c>
      <c r="AH1129" s="2">
        <f>Table1[[#This Row],[SD]]/Table1[[#This Row],[mean]]</f>
        <v>0.37987191216834398</v>
      </c>
      <c r="AI1129" s="2"/>
      <c r="AJ1129" s="2"/>
      <c r="AK1129" s="2">
        <v>123</v>
      </c>
      <c r="AL1129" s="2">
        <v>961</v>
      </c>
      <c r="AN1129" s="5" t="s">
        <v>841</v>
      </c>
      <c r="AO1129" s="5" t="s">
        <v>842</v>
      </c>
    </row>
    <row r="1130" spans="2:41" ht="45" x14ac:dyDescent="0.25">
      <c r="B1130" s="8" t="s">
        <v>836</v>
      </c>
      <c r="C1130" s="1" t="s">
        <v>837</v>
      </c>
      <c r="D1130" s="1" t="s">
        <v>838</v>
      </c>
      <c r="E1130" s="1" t="s">
        <v>838</v>
      </c>
      <c r="F1130" s="5" t="s">
        <v>839</v>
      </c>
      <c r="I1130" s="1">
        <v>1962</v>
      </c>
      <c r="J1130" s="1" t="s">
        <v>48</v>
      </c>
      <c r="K1130" s="1" t="s">
        <v>543</v>
      </c>
      <c r="L1130" s="1" t="s">
        <v>543</v>
      </c>
      <c r="M1130" s="1" t="s">
        <v>87</v>
      </c>
      <c r="N1130" s="1" t="s">
        <v>51</v>
      </c>
      <c r="O1130" s="1" t="s">
        <v>403</v>
      </c>
      <c r="P1130" s="1">
        <v>30</v>
      </c>
      <c r="Q1130" s="1" t="s">
        <v>845</v>
      </c>
      <c r="R1130" s="1" t="s">
        <v>844</v>
      </c>
      <c r="S1130" s="1" t="s">
        <v>844</v>
      </c>
      <c r="X1130" s="1" t="s">
        <v>840</v>
      </c>
      <c r="AC1130" s="2">
        <v>628.5</v>
      </c>
      <c r="AD1130" s="2"/>
      <c r="AE1130" s="23">
        <f>Table1[[#This Row],[SD]]/SQRT(Table1[[#This Row],[N]])</f>
        <v>35.694680392648614</v>
      </c>
      <c r="AF1130" s="2">
        <v>247.3</v>
      </c>
      <c r="AG1130" s="2">
        <v>48</v>
      </c>
      <c r="AH1130" s="2">
        <f>Table1[[#This Row],[SD]]/Table1[[#This Row],[mean]]</f>
        <v>0.3934765314240255</v>
      </c>
      <c r="AI1130" s="2"/>
      <c r="AJ1130" s="2"/>
      <c r="AK1130" s="2">
        <v>36</v>
      </c>
      <c r="AL1130" s="2">
        <v>911</v>
      </c>
      <c r="AN1130" s="5" t="s">
        <v>841</v>
      </c>
      <c r="AO1130" s="5" t="s">
        <v>842</v>
      </c>
    </row>
    <row r="1131" spans="2:41" ht="45" x14ac:dyDescent="0.25">
      <c r="B1131" s="8" t="s">
        <v>836</v>
      </c>
      <c r="C1131" s="1" t="s">
        <v>837</v>
      </c>
      <c r="D1131" s="1" t="s">
        <v>838</v>
      </c>
      <c r="E1131" s="1" t="s">
        <v>838</v>
      </c>
      <c r="F1131" s="5" t="s">
        <v>839</v>
      </c>
      <c r="I1131" s="1">
        <v>1962</v>
      </c>
      <c r="J1131" s="1" t="s">
        <v>48</v>
      </c>
      <c r="K1131" s="1" t="s">
        <v>543</v>
      </c>
      <c r="L1131" s="1" t="s">
        <v>543</v>
      </c>
      <c r="M1131" s="1" t="s">
        <v>96</v>
      </c>
      <c r="N1131" s="1" t="s">
        <v>51</v>
      </c>
      <c r="O1131" s="1" t="s">
        <v>403</v>
      </c>
      <c r="P1131" s="1">
        <v>30</v>
      </c>
      <c r="Q1131" s="1" t="s">
        <v>845</v>
      </c>
      <c r="R1131" s="1" t="s">
        <v>844</v>
      </c>
      <c r="S1131" s="1" t="s">
        <v>844</v>
      </c>
      <c r="X1131" s="1" t="s">
        <v>840</v>
      </c>
      <c r="AC1131" s="2">
        <v>711.6</v>
      </c>
      <c r="AD1131" s="2"/>
      <c r="AE1131" s="23">
        <f>Table1[[#This Row],[SD]]/SQRT(Table1[[#This Row],[N]])</f>
        <v>20.656618057301088</v>
      </c>
      <c r="AF1131" s="2">
        <v>140.1</v>
      </c>
      <c r="AG1131" s="2">
        <v>46</v>
      </c>
      <c r="AH1131" s="2">
        <f>Table1[[#This Row],[SD]]/Table1[[#This Row],[mean]]</f>
        <v>0.19688026981450252</v>
      </c>
      <c r="AI1131" s="2"/>
      <c r="AJ1131" s="2"/>
      <c r="AK1131" s="2">
        <v>426</v>
      </c>
      <c r="AL1131" s="2">
        <v>1030</v>
      </c>
      <c r="AN1131" s="5" t="s">
        <v>841</v>
      </c>
      <c r="AO1131" s="5" t="s">
        <v>842</v>
      </c>
    </row>
    <row r="1132" spans="2:41" ht="45" x14ac:dyDescent="0.25">
      <c r="B1132" s="8" t="s">
        <v>836</v>
      </c>
      <c r="C1132" s="1" t="s">
        <v>837</v>
      </c>
      <c r="D1132" s="1" t="s">
        <v>838</v>
      </c>
      <c r="E1132" s="1" t="s">
        <v>838</v>
      </c>
      <c r="F1132" s="5" t="s">
        <v>839</v>
      </c>
      <c r="I1132" s="1">
        <v>1962</v>
      </c>
      <c r="J1132" s="1" t="s">
        <v>48</v>
      </c>
      <c r="K1132" s="1" t="s">
        <v>543</v>
      </c>
      <c r="L1132" s="1" t="s">
        <v>543</v>
      </c>
      <c r="M1132" s="1" t="s">
        <v>200</v>
      </c>
      <c r="N1132" s="1" t="s">
        <v>51</v>
      </c>
      <c r="O1132" s="1" t="s">
        <v>403</v>
      </c>
      <c r="P1132" s="1">
        <v>30</v>
      </c>
      <c r="Q1132" s="1" t="s">
        <v>845</v>
      </c>
      <c r="R1132" s="1" t="s">
        <v>844</v>
      </c>
      <c r="S1132" s="1" t="s">
        <v>844</v>
      </c>
      <c r="X1132" s="1" t="s">
        <v>840</v>
      </c>
      <c r="AC1132" s="2">
        <v>525.1</v>
      </c>
      <c r="AD1132" s="2"/>
      <c r="AE1132" s="23">
        <f>Table1[[#This Row],[SD]]/SQRT(Table1[[#This Row],[N]])</f>
        <v>29.242791134454546</v>
      </c>
      <c r="AF1132" s="2">
        <v>202.6</v>
      </c>
      <c r="AG1132" s="2">
        <v>48</v>
      </c>
      <c r="AH1132" s="2">
        <f>Table1[[#This Row],[SD]]/Table1[[#This Row],[mean]]</f>
        <v>0.38583127023424107</v>
      </c>
      <c r="AI1132" s="2"/>
      <c r="AJ1132" s="2"/>
      <c r="AK1132" s="2">
        <v>139</v>
      </c>
      <c r="AL1132" s="2">
        <v>1042</v>
      </c>
      <c r="AN1132" s="5" t="s">
        <v>841</v>
      </c>
      <c r="AO1132" s="5" t="s">
        <v>842</v>
      </c>
    </row>
    <row r="1133" spans="2:41" ht="45" x14ac:dyDescent="0.25">
      <c r="B1133" s="8" t="s">
        <v>836</v>
      </c>
      <c r="C1133" s="1" t="s">
        <v>837</v>
      </c>
      <c r="D1133" s="1" t="s">
        <v>838</v>
      </c>
      <c r="E1133" s="1" t="s">
        <v>838</v>
      </c>
      <c r="F1133" s="5" t="s">
        <v>839</v>
      </c>
      <c r="I1133" s="1">
        <v>1962</v>
      </c>
      <c r="J1133" s="1" t="s">
        <v>48</v>
      </c>
      <c r="K1133" s="1" t="s">
        <v>543</v>
      </c>
      <c r="L1133" s="1" t="s">
        <v>543</v>
      </c>
      <c r="M1133" s="1" t="s">
        <v>87</v>
      </c>
      <c r="N1133" s="1" t="s">
        <v>51</v>
      </c>
      <c r="O1133" s="1" t="s">
        <v>403</v>
      </c>
      <c r="P1133" s="1">
        <v>30</v>
      </c>
      <c r="Q1133" s="1" t="s">
        <v>846</v>
      </c>
      <c r="S1133" s="1" t="s">
        <v>771</v>
      </c>
      <c r="X1133" s="1" t="s">
        <v>840</v>
      </c>
      <c r="AC1133" s="2">
        <v>277.2</v>
      </c>
      <c r="AD1133" s="2"/>
      <c r="AE1133" s="23">
        <f>Table1[[#This Row],[SD]]/SQRT(Table1[[#This Row],[N]])</f>
        <v>57.383066607957907</v>
      </c>
      <c r="AF1133" s="2">
        <v>314.3</v>
      </c>
      <c r="AG1133" s="2">
        <v>30</v>
      </c>
      <c r="AH1133" s="2">
        <f>Table1[[#This Row],[SD]]/Table1[[#This Row],[mean]]</f>
        <v>1.1338383838383839</v>
      </c>
      <c r="AI1133" s="2"/>
      <c r="AJ1133" s="2"/>
      <c r="AK1133" s="2">
        <v>32</v>
      </c>
      <c r="AL1133" s="2">
        <v>936</v>
      </c>
      <c r="AN1133" s="5" t="s">
        <v>841</v>
      </c>
      <c r="AO1133" s="5" t="s">
        <v>842</v>
      </c>
    </row>
    <row r="1134" spans="2:41" ht="45" x14ac:dyDescent="0.25">
      <c r="B1134" s="8" t="s">
        <v>836</v>
      </c>
      <c r="C1134" s="1" t="s">
        <v>837</v>
      </c>
      <c r="D1134" s="1" t="s">
        <v>838</v>
      </c>
      <c r="E1134" s="1" t="s">
        <v>838</v>
      </c>
      <c r="F1134" s="5" t="s">
        <v>839</v>
      </c>
      <c r="I1134" s="1">
        <v>1962</v>
      </c>
      <c r="J1134" s="1" t="s">
        <v>48</v>
      </c>
      <c r="K1134" s="1" t="s">
        <v>543</v>
      </c>
      <c r="L1134" s="1" t="s">
        <v>543</v>
      </c>
      <c r="M1134" s="1" t="s">
        <v>96</v>
      </c>
      <c r="N1134" s="1" t="s">
        <v>51</v>
      </c>
      <c r="O1134" s="1" t="s">
        <v>403</v>
      </c>
      <c r="P1134" s="1">
        <v>30</v>
      </c>
      <c r="Q1134" s="1" t="s">
        <v>846</v>
      </c>
      <c r="S1134" s="1" t="s">
        <v>771</v>
      </c>
      <c r="X1134" s="1" t="s">
        <v>840</v>
      </c>
      <c r="AC1134" s="2">
        <v>293.2</v>
      </c>
      <c r="AD1134" s="2"/>
      <c r="AE1134" s="23">
        <f>Table1[[#This Row],[SD]]/SQRT(Table1[[#This Row],[N]])</f>
        <v>60.833718720240448</v>
      </c>
      <c r="AF1134" s="2">
        <v>333.2</v>
      </c>
      <c r="AG1134" s="2">
        <v>30</v>
      </c>
      <c r="AH1134" s="2">
        <f>Table1[[#This Row],[SD]]/Table1[[#This Row],[mean]]</f>
        <v>1.1364256480218282</v>
      </c>
      <c r="AI1134" s="2"/>
      <c r="AJ1134" s="2"/>
      <c r="AK1134" s="2">
        <v>34</v>
      </c>
      <c r="AL1134" s="2">
        <v>823</v>
      </c>
      <c r="AN1134" s="5" t="s">
        <v>841</v>
      </c>
      <c r="AO1134" s="5" t="s">
        <v>842</v>
      </c>
    </row>
    <row r="1135" spans="2:41" ht="45" x14ac:dyDescent="0.25">
      <c r="B1135" s="8" t="s">
        <v>836</v>
      </c>
      <c r="C1135" s="1" t="s">
        <v>837</v>
      </c>
      <c r="D1135" s="1" t="s">
        <v>838</v>
      </c>
      <c r="E1135" s="1" t="s">
        <v>838</v>
      </c>
      <c r="F1135" s="5" t="s">
        <v>839</v>
      </c>
      <c r="I1135" s="1">
        <v>1962</v>
      </c>
      <c r="J1135" s="1" t="s">
        <v>48</v>
      </c>
      <c r="K1135" s="1" t="s">
        <v>543</v>
      </c>
      <c r="L1135" s="1" t="s">
        <v>543</v>
      </c>
      <c r="M1135" s="1" t="s">
        <v>200</v>
      </c>
      <c r="N1135" s="1" t="s">
        <v>51</v>
      </c>
      <c r="O1135" s="1" t="s">
        <v>403</v>
      </c>
      <c r="P1135" s="1">
        <v>30</v>
      </c>
      <c r="Q1135" s="1" t="s">
        <v>846</v>
      </c>
      <c r="S1135" s="1" t="s">
        <v>771</v>
      </c>
      <c r="X1135" s="1" t="s">
        <v>840</v>
      </c>
      <c r="AC1135" s="2">
        <v>309.3</v>
      </c>
      <c r="AD1135" s="2"/>
      <c r="AE1135" s="23">
        <f>Table1[[#This Row],[SD]]/SQRT(Table1[[#This Row],[N]])</f>
        <v>48.49170375779071</v>
      </c>
      <c r="AF1135" s="2">
        <v>265.60000000000002</v>
      </c>
      <c r="AG1135" s="2">
        <v>30</v>
      </c>
      <c r="AH1135" s="2">
        <f>Table1[[#This Row],[SD]]/Table1[[#This Row],[mean]]</f>
        <v>0.85871322340769485</v>
      </c>
      <c r="AI1135" s="2"/>
      <c r="AJ1135" s="2"/>
      <c r="AK1135" s="2">
        <v>38</v>
      </c>
      <c r="AL1135" s="2">
        <v>855</v>
      </c>
      <c r="AN1135" s="5" t="s">
        <v>841</v>
      </c>
      <c r="AO1135" s="5" t="s">
        <v>842</v>
      </c>
    </row>
    <row r="1136" spans="2:41" ht="45" x14ac:dyDescent="0.25">
      <c r="B1136" s="8" t="s">
        <v>836</v>
      </c>
      <c r="C1136" s="1" t="s">
        <v>837</v>
      </c>
      <c r="D1136" s="1" t="s">
        <v>838</v>
      </c>
      <c r="E1136" s="1" t="s">
        <v>838</v>
      </c>
      <c r="F1136" s="5" t="s">
        <v>839</v>
      </c>
      <c r="I1136" s="1">
        <v>1962</v>
      </c>
      <c r="J1136" s="1" t="s">
        <v>48</v>
      </c>
      <c r="K1136" s="1" t="s">
        <v>543</v>
      </c>
      <c r="L1136" s="1" t="s">
        <v>543</v>
      </c>
      <c r="M1136" s="1" t="s">
        <v>87</v>
      </c>
      <c r="N1136" s="1" t="s">
        <v>51</v>
      </c>
      <c r="O1136" s="1" t="s">
        <v>403</v>
      </c>
      <c r="P1136" s="1">
        <v>30</v>
      </c>
      <c r="Q1136" s="1" t="s">
        <v>847</v>
      </c>
      <c r="S1136" s="1" t="s">
        <v>771</v>
      </c>
      <c r="X1136" s="1">
        <v>1</v>
      </c>
      <c r="AC1136" s="2">
        <v>564.1</v>
      </c>
      <c r="AD1136" s="2"/>
      <c r="AE1136" s="23">
        <f>Table1[[#This Row],[SD]]/SQRT(Table1[[#This Row],[N]])</f>
        <v>68.915615066543509</v>
      </c>
      <c r="AF1136" s="2">
        <v>308.2</v>
      </c>
      <c r="AG1136" s="2">
        <v>20</v>
      </c>
      <c r="AH1136" s="2">
        <f>Table1[[#This Row],[SD]]/Table1[[#This Row],[mean]]</f>
        <v>0.54635702889558579</v>
      </c>
      <c r="AI1136" s="2"/>
      <c r="AJ1136" s="2"/>
      <c r="AK1136" s="2">
        <v>38</v>
      </c>
      <c r="AL1136" s="2">
        <v>1030</v>
      </c>
      <c r="AN1136" s="5" t="s">
        <v>841</v>
      </c>
      <c r="AO1136" s="5" t="s">
        <v>842</v>
      </c>
    </row>
    <row r="1137" spans="2:41" ht="45" x14ac:dyDescent="0.25">
      <c r="B1137" s="8" t="s">
        <v>836</v>
      </c>
      <c r="C1137" s="1" t="s">
        <v>837</v>
      </c>
      <c r="D1137" s="1" t="s">
        <v>838</v>
      </c>
      <c r="E1137" s="1" t="s">
        <v>838</v>
      </c>
      <c r="F1137" s="5" t="s">
        <v>839</v>
      </c>
      <c r="I1137" s="1">
        <v>1962</v>
      </c>
      <c r="J1137" s="1" t="s">
        <v>48</v>
      </c>
      <c r="K1137" s="1" t="s">
        <v>543</v>
      </c>
      <c r="L1137" s="1" t="s">
        <v>543</v>
      </c>
      <c r="M1137" s="1" t="s">
        <v>96</v>
      </c>
      <c r="N1137" s="1" t="s">
        <v>51</v>
      </c>
      <c r="O1137" s="1" t="s">
        <v>403</v>
      </c>
      <c r="P1137" s="1">
        <v>30</v>
      </c>
      <c r="Q1137" s="1" t="s">
        <v>847</v>
      </c>
      <c r="S1137" s="1" t="s">
        <v>771</v>
      </c>
      <c r="X1137" s="1">
        <v>1</v>
      </c>
      <c r="AC1137" s="2">
        <v>725.6</v>
      </c>
      <c r="AD1137" s="2"/>
      <c r="AE1137" s="23">
        <f>Table1[[#This Row],[SD]]/SQRT(Table1[[#This Row],[N]])</f>
        <v>31.183409050326752</v>
      </c>
      <c r="AF1137" s="2">
        <v>132.30000000000001</v>
      </c>
      <c r="AG1137" s="2">
        <v>18</v>
      </c>
      <c r="AH1137" s="2">
        <f>Table1[[#This Row],[SD]]/Table1[[#This Row],[mean]]</f>
        <v>0.18233186328555678</v>
      </c>
      <c r="AI1137" s="2"/>
      <c r="AJ1137" s="2"/>
      <c r="AK1137" s="2">
        <v>525</v>
      </c>
      <c r="AL1137" s="2">
        <v>1015</v>
      </c>
      <c r="AN1137" s="5" t="s">
        <v>841</v>
      </c>
      <c r="AO1137" s="5" t="s">
        <v>842</v>
      </c>
    </row>
    <row r="1138" spans="2:41" ht="45" x14ac:dyDescent="0.25">
      <c r="B1138" s="8" t="s">
        <v>836</v>
      </c>
      <c r="C1138" s="1" t="s">
        <v>837</v>
      </c>
      <c r="D1138" s="1" t="s">
        <v>838</v>
      </c>
      <c r="E1138" s="1" t="s">
        <v>838</v>
      </c>
      <c r="F1138" s="5" t="s">
        <v>839</v>
      </c>
      <c r="I1138" s="1">
        <v>1962</v>
      </c>
      <c r="J1138" s="1" t="s">
        <v>48</v>
      </c>
      <c r="K1138" s="1" t="s">
        <v>543</v>
      </c>
      <c r="L1138" s="1" t="s">
        <v>543</v>
      </c>
      <c r="M1138" s="1" t="s">
        <v>200</v>
      </c>
      <c r="N1138" s="1" t="s">
        <v>51</v>
      </c>
      <c r="O1138" s="1" t="s">
        <v>403</v>
      </c>
      <c r="P1138" s="1">
        <v>30</v>
      </c>
      <c r="Q1138" s="1" t="s">
        <v>847</v>
      </c>
      <c r="S1138" s="1" t="s">
        <v>771</v>
      </c>
      <c r="X1138" s="1">
        <v>1</v>
      </c>
      <c r="AC1138" s="2">
        <v>441.4</v>
      </c>
      <c r="AD1138" s="2"/>
      <c r="AE1138" s="23">
        <f>Table1[[#This Row],[SD]]/SQRT(Table1[[#This Row],[N]])</f>
        <v>23.287383327076967</v>
      </c>
      <c r="AF1138" s="2">
        <v>98.8</v>
      </c>
      <c r="AG1138" s="2">
        <v>18</v>
      </c>
      <c r="AH1138" s="2">
        <f>Table1[[#This Row],[SD]]/Table1[[#This Row],[mean]]</f>
        <v>0.22383325781603988</v>
      </c>
      <c r="AI1138" s="2"/>
      <c r="AJ1138" s="2"/>
      <c r="AK1138" s="2">
        <v>243</v>
      </c>
      <c r="AL1138" s="2">
        <v>615</v>
      </c>
      <c r="AN1138" s="5" t="s">
        <v>841</v>
      </c>
      <c r="AO1138" s="5" t="s">
        <v>842</v>
      </c>
    </row>
    <row r="1139" spans="2:41" ht="45" x14ac:dyDescent="0.25">
      <c r="B1139" s="8" t="s">
        <v>836</v>
      </c>
      <c r="C1139" s="1" t="s">
        <v>837</v>
      </c>
      <c r="D1139" s="1" t="s">
        <v>838</v>
      </c>
      <c r="E1139" s="1" t="s">
        <v>838</v>
      </c>
      <c r="F1139" s="5" t="s">
        <v>839</v>
      </c>
      <c r="I1139" s="1">
        <v>1962</v>
      </c>
      <c r="J1139" s="1" t="s">
        <v>48</v>
      </c>
      <c r="K1139" s="1" t="s">
        <v>543</v>
      </c>
      <c r="L1139" s="1" t="s">
        <v>543</v>
      </c>
      <c r="M1139" s="1" t="s">
        <v>87</v>
      </c>
      <c r="N1139" s="1" t="s">
        <v>51</v>
      </c>
      <c r="O1139" s="1" t="s">
        <v>403</v>
      </c>
      <c r="P1139" s="1">
        <v>30</v>
      </c>
      <c r="Q1139" s="1" t="s">
        <v>848</v>
      </c>
      <c r="S1139" s="1" t="s">
        <v>771</v>
      </c>
      <c r="X1139" s="1" t="s">
        <v>840</v>
      </c>
      <c r="AC1139" s="2">
        <v>538.4</v>
      </c>
      <c r="AD1139" s="2"/>
      <c r="AE1139" s="23">
        <f>Table1[[#This Row],[SD]]/SQRT(Table1[[#This Row],[N]])</f>
        <v>51.212059126733031</v>
      </c>
      <c r="AF1139" s="2">
        <v>280.5</v>
      </c>
      <c r="AG1139" s="2">
        <v>30</v>
      </c>
      <c r="AH1139" s="2">
        <f>Table1[[#This Row],[SD]]/Table1[[#This Row],[mean]]</f>
        <v>0.52098811292719172</v>
      </c>
      <c r="AI1139" s="2"/>
      <c r="AJ1139" s="2"/>
      <c r="AK1139" s="2">
        <v>32</v>
      </c>
      <c r="AL1139" s="2">
        <v>918</v>
      </c>
      <c r="AN1139" s="5" t="s">
        <v>841</v>
      </c>
      <c r="AO1139" s="5" t="s">
        <v>842</v>
      </c>
    </row>
    <row r="1140" spans="2:41" ht="45" x14ac:dyDescent="0.25">
      <c r="B1140" s="8" t="s">
        <v>836</v>
      </c>
      <c r="C1140" s="1" t="s">
        <v>837</v>
      </c>
      <c r="D1140" s="1" t="s">
        <v>838</v>
      </c>
      <c r="E1140" s="1" t="s">
        <v>838</v>
      </c>
      <c r="F1140" s="5" t="s">
        <v>839</v>
      </c>
      <c r="I1140" s="1">
        <v>1962</v>
      </c>
      <c r="J1140" s="1" t="s">
        <v>48</v>
      </c>
      <c r="K1140" s="1" t="s">
        <v>543</v>
      </c>
      <c r="L1140" s="1" t="s">
        <v>543</v>
      </c>
      <c r="M1140" s="1" t="s">
        <v>200</v>
      </c>
      <c r="N1140" s="1" t="s">
        <v>51</v>
      </c>
      <c r="O1140" s="1" t="s">
        <v>403</v>
      </c>
      <c r="P1140" s="1">
        <v>30</v>
      </c>
      <c r="Q1140" s="1" t="s">
        <v>848</v>
      </c>
      <c r="S1140" s="1" t="s">
        <v>771</v>
      </c>
      <c r="X1140" s="1" t="s">
        <v>840</v>
      </c>
      <c r="AC1140" s="2">
        <v>274.5</v>
      </c>
      <c r="AD1140" s="2"/>
      <c r="AE1140" s="23">
        <f>Table1[[#This Row],[SD]]/SQRT(Table1[[#This Row],[N]])</f>
        <v>44.102642817049819</v>
      </c>
      <c r="AF1140" s="2">
        <v>237.5</v>
      </c>
      <c r="AG1140" s="2">
        <v>29</v>
      </c>
      <c r="AH1140" s="2">
        <f>Table1[[#This Row],[SD]]/Table1[[#This Row],[mean]]</f>
        <v>0.86520947176684881</v>
      </c>
      <c r="AI1140" s="2"/>
      <c r="AJ1140" s="2"/>
      <c r="AK1140" s="2">
        <v>36</v>
      </c>
      <c r="AL1140" s="2">
        <v>923</v>
      </c>
      <c r="AN1140" s="5" t="s">
        <v>841</v>
      </c>
      <c r="AO1140" s="5" t="s">
        <v>842</v>
      </c>
    </row>
    <row r="1141" spans="2:41" ht="45" x14ac:dyDescent="0.25">
      <c r="B1141" s="8" t="s">
        <v>836</v>
      </c>
      <c r="C1141" s="1" t="s">
        <v>837</v>
      </c>
      <c r="D1141" s="1" t="s">
        <v>838</v>
      </c>
      <c r="E1141" s="1" t="s">
        <v>838</v>
      </c>
      <c r="F1141" s="5" t="s">
        <v>839</v>
      </c>
      <c r="I1141" s="1">
        <v>1962</v>
      </c>
      <c r="J1141" s="1" t="s">
        <v>48</v>
      </c>
      <c r="K1141" s="1" t="s">
        <v>543</v>
      </c>
      <c r="L1141" s="1" t="s">
        <v>543</v>
      </c>
      <c r="M1141" s="1" t="s">
        <v>87</v>
      </c>
      <c r="N1141" s="1" t="s">
        <v>51</v>
      </c>
      <c r="O1141" s="1" t="s">
        <v>403</v>
      </c>
      <c r="P1141" s="1">
        <v>30</v>
      </c>
      <c r="Q1141" s="1" t="s">
        <v>849</v>
      </c>
      <c r="S1141" s="1" t="s">
        <v>771</v>
      </c>
      <c r="X1141" s="1">
        <v>1</v>
      </c>
      <c r="AC1141" s="2">
        <v>647.9</v>
      </c>
      <c r="AD1141" s="2"/>
      <c r="AE1141" s="23">
        <f>Table1[[#This Row],[SD]]/SQRT(Table1[[#This Row],[N]])</f>
        <v>62.549937696870266</v>
      </c>
      <c r="AF1141" s="2">
        <v>257.89999999999998</v>
      </c>
      <c r="AG1141" s="2">
        <v>17</v>
      </c>
      <c r="AH1141" s="2">
        <f>Table1[[#This Row],[SD]]/Table1[[#This Row],[mean]]</f>
        <v>0.3980552554406544</v>
      </c>
      <c r="AI1141" s="2"/>
      <c r="AJ1141" s="2"/>
      <c r="AK1141" s="2">
        <v>120</v>
      </c>
      <c r="AL1141" s="2">
        <v>896</v>
      </c>
      <c r="AN1141" s="5" t="s">
        <v>841</v>
      </c>
      <c r="AO1141" s="5" t="s">
        <v>842</v>
      </c>
    </row>
    <row r="1142" spans="2:41" ht="45" x14ac:dyDescent="0.25">
      <c r="B1142" s="8" t="s">
        <v>836</v>
      </c>
      <c r="C1142" s="1" t="s">
        <v>837</v>
      </c>
      <c r="D1142" s="1" t="s">
        <v>838</v>
      </c>
      <c r="E1142" s="1" t="s">
        <v>838</v>
      </c>
      <c r="F1142" s="5" t="s">
        <v>839</v>
      </c>
      <c r="I1142" s="1">
        <v>1962</v>
      </c>
      <c r="J1142" s="1" t="s">
        <v>48</v>
      </c>
      <c r="K1142" s="1" t="s">
        <v>543</v>
      </c>
      <c r="L1142" s="1" t="s">
        <v>543</v>
      </c>
      <c r="M1142" s="1" t="s">
        <v>96</v>
      </c>
      <c r="N1142" s="1" t="s">
        <v>51</v>
      </c>
      <c r="O1142" s="1" t="s">
        <v>403</v>
      </c>
      <c r="P1142" s="1">
        <v>30</v>
      </c>
      <c r="Q1142" s="1" t="s">
        <v>849</v>
      </c>
      <c r="S1142" s="1" t="s">
        <v>771</v>
      </c>
      <c r="X1142" s="1">
        <v>1</v>
      </c>
      <c r="AC1142" s="2">
        <v>557.6</v>
      </c>
      <c r="AD1142" s="2"/>
      <c r="AE1142" s="23">
        <f>Table1[[#This Row],[SD]]/SQRT(Table1[[#This Row],[N]])</f>
        <v>73.963369312112874</v>
      </c>
      <c r="AF1142" s="2">
        <v>313.8</v>
      </c>
      <c r="AG1142" s="2">
        <v>18</v>
      </c>
      <c r="AH1142" s="2">
        <f>Table1[[#This Row],[SD]]/Table1[[#This Row],[mean]]</f>
        <v>0.56276901004304158</v>
      </c>
      <c r="AI1142" s="2"/>
      <c r="AJ1142" s="2"/>
      <c r="AK1142" s="2">
        <v>44</v>
      </c>
      <c r="AL1142" s="2">
        <v>957</v>
      </c>
      <c r="AN1142" s="5" t="s">
        <v>841</v>
      </c>
      <c r="AO1142" s="5" t="s">
        <v>842</v>
      </c>
    </row>
    <row r="1143" spans="2:41" ht="45" x14ac:dyDescent="0.25">
      <c r="B1143" s="8" t="s">
        <v>836</v>
      </c>
      <c r="C1143" s="1" t="s">
        <v>837</v>
      </c>
      <c r="D1143" s="1" t="s">
        <v>838</v>
      </c>
      <c r="E1143" s="1" t="s">
        <v>838</v>
      </c>
      <c r="F1143" s="5" t="s">
        <v>839</v>
      </c>
      <c r="I1143" s="1">
        <v>1962</v>
      </c>
      <c r="J1143" s="1" t="s">
        <v>48</v>
      </c>
      <c r="K1143" s="1" t="s">
        <v>543</v>
      </c>
      <c r="L1143" s="1" t="s">
        <v>543</v>
      </c>
      <c r="M1143" s="1" t="s">
        <v>200</v>
      </c>
      <c r="N1143" s="1" t="s">
        <v>51</v>
      </c>
      <c r="O1143" s="1" t="s">
        <v>403</v>
      </c>
      <c r="P1143" s="1">
        <v>30</v>
      </c>
      <c r="Q1143" s="1" t="s">
        <v>849</v>
      </c>
      <c r="S1143" s="1" t="s">
        <v>771</v>
      </c>
      <c r="X1143" s="1">
        <v>1</v>
      </c>
      <c r="AC1143" s="2">
        <v>465.7</v>
      </c>
      <c r="AD1143" s="2"/>
      <c r="AE1143" s="23">
        <f>Table1[[#This Row],[SD]]/SQRT(Table1[[#This Row],[N]])</f>
        <v>54.706494637799231</v>
      </c>
      <c r="AF1143" s="2">
        <v>232.1</v>
      </c>
      <c r="AG1143" s="2">
        <v>18</v>
      </c>
      <c r="AH1143" s="2">
        <f>Table1[[#This Row],[SD]]/Table1[[#This Row],[mean]]</f>
        <v>0.49838952115095553</v>
      </c>
      <c r="AI1143" s="2"/>
      <c r="AJ1143" s="2"/>
      <c r="AK1143" s="2">
        <v>69</v>
      </c>
      <c r="AL1143" s="2">
        <v>878</v>
      </c>
      <c r="AN1143" s="5" t="s">
        <v>841</v>
      </c>
      <c r="AO1143" s="5" t="s">
        <v>842</v>
      </c>
    </row>
    <row r="1144" spans="2:41" ht="45" x14ac:dyDescent="0.25">
      <c r="B1144" s="8" t="s">
        <v>836</v>
      </c>
      <c r="C1144" s="1" t="s">
        <v>837</v>
      </c>
      <c r="D1144" s="1" t="s">
        <v>838</v>
      </c>
      <c r="E1144" s="1" t="s">
        <v>838</v>
      </c>
      <c r="F1144" s="5" t="s">
        <v>839</v>
      </c>
      <c r="I1144" s="1">
        <v>1962</v>
      </c>
      <c r="J1144" s="1" t="s">
        <v>48</v>
      </c>
      <c r="K1144" s="1" t="s">
        <v>543</v>
      </c>
      <c r="L1144" s="1" t="s">
        <v>543</v>
      </c>
      <c r="M1144" s="1" t="s">
        <v>200</v>
      </c>
      <c r="N1144" s="1" t="s">
        <v>51</v>
      </c>
      <c r="O1144" s="1" t="s">
        <v>762</v>
      </c>
      <c r="P1144" s="1">
        <v>60</v>
      </c>
      <c r="Q1144" s="1" t="s">
        <v>159</v>
      </c>
      <c r="S1144" s="1" t="s">
        <v>771</v>
      </c>
      <c r="X1144" s="1" t="s">
        <v>840</v>
      </c>
      <c r="AC1144" s="2">
        <v>552.29999999999995</v>
      </c>
      <c r="AD1144" s="2"/>
      <c r="AE1144" s="23">
        <f>Table1[[#This Row],[SD]]/SQRT(Table1[[#This Row],[N]])</f>
        <v>40.969647301386424</v>
      </c>
      <c r="AF1144" s="2">
        <v>224.4</v>
      </c>
      <c r="AG1144" s="2">
        <v>30</v>
      </c>
      <c r="AH1144" s="2">
        <f>Table1[[#This Row],[SD]]/Table1[[#This Row],[mean]]</f>
        <v>0.40630092341118962</v>
      </c>
      <c r="AI1144" s="2"/>
      <c r="AJ1144" s="2"/>
      <c r="AK1144" s="2">
        <v>257</v>
      </c>
      <c r="AL1144" s="2">
        <v>977</v>
      </c>
      <c r="AN1144" s="5" t="s">
        <v>841</v>
      </c>
      <c r="AO1144" s="5" t="s">
        <v>842</v>
      </c>
    </row>
    <row r="1145" spans="2:41" ht="45" x14ac:dyDescent="0.25">
      <c r="B1145" s="8" t="s">
        <v>836</v>
      </c>
      <c r="C1145" s="1" t="s">
        <v>837</v>
      </c>
      <c r="D1145" s="1" t="s">
        <v>838</v>
      </c>
      <c r="E1145" s="1" t="s">
        <v>838</v>
      </c>
      <c r="F1145" s="5" t="s">
        <v>839</v>
      </c>
      <c r="I1145" s="1">
        <v>1962</v>
      </c>
      <c r="J1145" s="1" t="s">
        <v>48</v>
      </c>
      <c r="K1145" s="1" t="s">
        <v>543</v>
      </c>
      <c r="L1145" s="1" t="s">
        <v>543</v>
      </c>
      <c r="M1145" s="1" t="s">
        <v>87</v>
      </c>
      <c r="N1145" s="1" t="s">
        <v>51</v>
      </c>
      <c r="O1145" s="1" t="s">
        <v>568</v>
      </c>
      <c r="P1145" s="1">
        <v>120</v>
      </c>
      <c r="Q1145" s="1" t="s">
        <v>159</v>
      </c>
      <c r="S1145" s="1" t="s">
        <v>771</v>
      </c>
      <c r="X1145" s="1" t="s">
        <v>840</v>
      </c>
      <c r="AC1145" s="2">
        <v>658.6</v>
      </c>
      <c r="AD1145" s="2"/>
      <c r="AE1145" s="23">
        <f>Table1[[#This Row],[SD]]/SQRT(Table1[[#This Row],[N]])</f>
        <v>27.915593014179969</v>
      </c>
      <c r="AF1145" s="2">
        <v>152.9</v>
      </c>
      <c r="AG1145" s="2">
        <v>30</v>
      </c>
      <c r="AH1145" s="2">
        <f>Table1[[#This Row],[SD]]/Table1[[#This Row],[mean]]</f>
        <v>0.23215912541755238</v>
      </c>
      <c r="AI1145" s="2"/>
      <c r="AJ1145" s="2"/>
      <c r="AK1145" s="2">
        <v>289</v>
      </c>
      <c r="AL1145" s="2">
        <v>917</v>
      </c>
      <c r="AN1145" s="5" t="s">
        <v>841</v>
      </c>
      <c r="AO1145" s="5" t="s">
        <v>842</v>
      </c>
    </row>
    <row r="1146" spans="2:41" ht="45" x14ac:dyDescent="0.25">
      <c r="B1146" s="8" t="s">
        <v>836</v>
      </c>
      <c r="C1146" s="1" t="s">
        <v>837</v>
      </c>
      <c r="D1146" s="1" t="s">
        <v>838</v>
      </c>
      <c r="E1146" s="1" t="s">
        <v>838</v>
      </c>
      <c r="F1146" s="5" t="s">
        <v>839</v>
      </c>
      <c r="I1146" s="1">
        <v>1962</v>
      </c>
      <c r="J1146" s="1" t="s">
        <v>48</v>
      </c>
      <c r="K1146" s="1" t="s">
        <v>543</v>
      </c>
      <c r="L1146" s="1" t="s">
        <v>543</v>
      </c>
      <c r="M1146" s="1" t="s">
        <v>200</v>
      </c>
      <c r="N1146" s="1" t="s">
        <v>51</v>
      </c>
      <c r="O1146" s="1" t="s">
        <v>568</v>
      </c>
      <c r="P1146" s="1">
        <v>120</v>
      </c>
      <c r="Q1146" s="1" t="s">
        <v>159</v>
      </c>
      <c r="S1146" s="1" t="s">
        <v>771</v>
      </c>
      <c r="X1146" s="1" t="s">
        <v>840</v>
      </c>
      <c r="AC1146" s="2">
        <v>572.70000000000005</v>
      </c>
      <c r="AD1146" s="2"/>
      <c r="AE1146" s="23">
        <f>Table1[[#This Row],[SD]]/SQRT(Table1[[#This Row],[N]])</f>
        <v>40.750558278384354</v>
      </c>
      <c r="AF1146" s="2">
        <v>223.2</v>
      </c>
      <c r="AG1146" s="2">
        <v>30</v>
      </c>
      <c r="AH1146" s="2">
        <f>Table1[[#This Row],[SD]]/Table1[[#This Row],[mean]]</f>
        <v>0.38973284442116285</v>
      </c>
      <c r="AI1146" s="2"/>
      <c r="AJ1146" s="2"/>
      <c r="AK1146" s="2">
        <v>131</v>
      </c>
      <c r="AL1146" s="2">
        <v>893</v>
      </c>
      <c r="AN1146" s="5" t="s">
        <v>841</v>
      </c>
      <c r="AO1146" s="5" t="s">
        <v>842</v>
      </c>
    </row>
    <row r="1147" spans="2:41" ht="45" x14ac:dyDescent="0.25">
      <c r="B1147" s="8" t="s">
        <v>850</v>
      </c>
      <c r="C1147" s="1" t="s">
        <v>438</v>
      </c>
      <c r="D1147" s="1" t="s">
        <v>439</v>
      </c>
      <c r="E1147" s="1" t="s">
        <v>851</v>
      </c>
      <c r="F1147" s="5" t="s">
        <v>852</v>
      </c>
      <c r="I1147" s="1">
        <v>2012</v>
      </c>
      <c r="J1147" s="1" t="s">
        <v>48</v>
      </c>
      <c r="K1147" s="1" t="s">
        <v>49</v>
      </c>
      <c r="L1147" s="1" t="s">
        <v>49</v>
      </c>
      <c r="M1147" s="1" t="s">
        <v>87</v>
      </c>
      <c r="N1147" s="1" t="s">
        <v>94</v>
      </c>
      <c r="O1147" s="1" t="s">
        <v>698</v>
      </c>
      <c r="P1147" s="1">
        <v>28</v>
      </c>
      <c r="Q1147" s="1" t="s">
        <v>53</v>
      </c>
      <c r="Y1147" s="1" t="s">
        <v>110</v>
      </c>
      <c r="Z1147" s="1" t="s">
        <v>719</v>
      </c>
      <c r="AA1147" s="1" t="s">
        <v>654</v>
      </c>
      <c r="AC1147" s="2">
        <v>921.59999999999991</v>
      </c>
      <c r="AD1147" s="2">
        <v>967.5</v>
      </c>
      <c r="AE1147" s="2">
        <v>35.4</v>
      </c>
      <c r="AF1147" s="2">
        <v>206.41569707752365</v>
      </c>
      <c r="AG1147" s="2">
        <v>34</v>
      </c>
      <c r="AH1147" s="2">
        <f>Table1[[#This Row],[SD]]/Table1[[#This Row],[mean]]</f>
        <v>0.22397536575252133</v>
      </c>
      <c r="AI1147" s="2"/>
      <c r="AJ1147" s="2"/>
      <c r="AK1147" s="2">
        <v>651.9</v>
      </c>
      <c r="AL1147" s="2">
        <v>1101.8999999999999</v>
      </c>
      <c r="AN1147" s="5" t="s">
        <v>853</v>
      </c>
      <c r="AO1147" s="5" t="s">
        <v>854</v>
      </c>
    </row>
    <row r="1148" spans="2:41" ht="45" x14ac:dyDescent="0.25">
      <c r="B1148" s="8" t="s">
        <v>850</v>
      </c>
      <c r="C1148" s="1" t="s">
        <v>438</v>
      </c>
      <c r="D1148" s="1" t="s">
        <v>439</v>
      </c>
      <c r="E1148" s="1" t="s">
        <v>851</v>
      </c>
      <c r="F1148" s="5" t="s">
        <v>852</v>
      </c>
      <c r="I1148" s="1">
        <v>2012</v>
      </c>
      <c r="J1148" s="1" t="s">
        <v>48</v>
      </c>
      <c r="K1148" s="1" t="s">
        <v>49</v>
      </c>
      <c r="L1148" s="1" t="s">
        <v>49</v>
      </c>
      <c r="M1148" s="1" t="s">
        <v>855</v>
      </c>
      <c r="N1148" s="1" t="s">
        <v>94</v>
      </c>
      <c r="O1148" s="1" t="s">
        <v>698</v>
      </c>
      <c r="P1148" s="1">
        <v>28</v>
      </c>
      <c r="Q1148" s="1" t="s">
        <v>856</v>
      </c>
      <c r="Y1148" s="1" t="s">
        <v>110</v>
      </c>
      <c r="Z1148" s="1" t="s">
        <v>719</v>
      </c>
      <c r="AA1148" s="1" t="s">
        <v>654</v>
      </c>
      <c r="AC1148" s="2">
        <v>772.19999999999993</v>
      </c>
      <c r="AD1148" s="2">
        <v>810</v>
      </c>
      <c r="AE1148" s="2">
        <v>18.600000000000001</v>
      </c>
      <c r="AF1148" s="2">
        <v>117.63672895826373</v>
      </c>
      <c r="AG1148" s="2">
        <v>40</v>
      </c>
      <c r="AH1148" s="2">
        <f>Table1[[#This Row],[SD]]/Table1[[#This Row],[mean]]</f>
        <v>0.1523397163406679</v>
      </c>
      <c r="AI1148" s="2"/>
      <c r="AJ1148" s="2"/>
      <c r="AK1148" s="2">
        <v>511.79999999999995</v>
      </c>
      <c r="AL1148" s="2">
        <v>1020</v>
      </c>
      <c r="AN1148" s="5" t="s">
        <v>853</v>
      </c>
      <c r="AO1148" s="5" t="s">
        <v>854</v>
      </c>
    </row>
    <row r="1149" spans="2:41" ht="45" x14ac:dyDescent="0.25">
      <c r="B1149" s="8" t="s">
        <v>850</v>
      </c>
      <c r="C1149" s="1" t="s">
        <v>438</v>
      </c>
      <c r="D1149" s="1" t="s">
        <v>439</v>
      </c>
      <c r="E1149" s="1" t="s">
        <v>851</v>
      </c>
      <c r="F1149" s="5" t="s">
        <v>852</v>
      </c>
      <c r="I1149" s="1">
        <v>2012</v>
      </c>
      <c r="J1149" s="1" t="s">
        <v>48</v>
      </c>
      <c r="K1149" s="1" t="s">
        <v>49</v>
      </c>
      <c r="L1149" s="1" t="s">
        <v>49</v>
      </c>
      <c r="M1149" s="1" t="s">
        <v>87</v>
      </c>
      <c r="N1149" s="1" t="s">
        <v>51</v>
      </c>
      <c r="O1149" s="1" t="s">
        <v>698</v>
      </c>
      <c r="P1149" s="1">
        <v>28</v>
      </c>
      <c r="Q1149" s="1" t="s">
        <v>53</v>
      </c>
      <c r="Y1149" s="1" t="s">
        <v>110</v>
      </c>
      <c r="Z1149" s="1" t="s">
        <v>719</v>
      </c>
      <c r="AA1149" s="1" t="s">
        <v>654</v>
      </c>
      <c r="AC1149" s="2">
        <v>936.59999999999991</v>
      </c>
      <c r="AD1149" s="2">
        <v>967.5</v>
      </c>
      <c r="AE1149" s="2">
        <v>28.799999999999997</v>
      </c>
      <c r="AF1149" s="2">
        <v>131.97818001472817</v>
      </c>
      <c r="AG1149" s="2">
        <v>21</v>
      </c>
      <c r="AH1149" s="2">
        <f>Table1[[#This Row],[SD]]/Table1[[#This Row],[mean]]</f>
        <v>0.14091200086987848</v>
      </c>
      <c r="AI1149" s="2"/>
      <c r="AJ1149" s="2"/>
      <c r="AK1149" s="2">
        <v>666</v>
      </c>
      <c r="AL1149" s="2">
        <v>1170</v>
      </c>
      <c r="AN1149" s="5" t="s">
        <v>853</v>
      </c>
      <c r="AO1149" s="5" t="s">
        <v>854</v>
      </c>
    </row>
    <row r="1150" spans="2:41" ht="45" x14ac:dyDescent="0.25">
      <c r="B1150" s="8" t="s">
        <v>850</v>
      </c>
      <c r="C1150" s="1" t="s">
        <v>438</v>
      </c>
      <c r="D1150" s="1" t="s">
        <v>439</v>
      </c>
      <c r="E1150" s="1" t="s">
        <v>851</v>
      </c>
      <c r="F1150" s="5" t="s">
        <v>852</v>
      </c>
      <c r="I1150" s="1">
        <v>2012</v>
      </c>
      <c r="J1150" s="1" t="s">
        <v>48</v>
      </c>
      <c r="K1150" s="1" t="s">
        <v>49</v>
      </c>
      <c r="L1150" s="1" t="s">
        <v>49</v>
      </c>
      <c r="M1150" s="1" t="s">
        <v>857</v>
      </c>
      <c r="N1150" s="1" t="s">
        <v>51</v>
      </c>
      <c r="O1150" s="1" t="s">
        <v>698</v>
      </c>
      <c r="P1150" s="1">
        <v>28</v>
      </c>
      <c r="Q1150" s="1" t="s">
        <v>856</v>
      </c>
      <c r="Y1150" s="1" t="s">
        <v>110</v>
      </c>
      <c r="Z1150" s="1" t="s">
        <v>719</v>
      </c>
      <c r="AA1150" s="1" t="s">
        <v>654</v>
      </c>
      <c r="AC1150" s="2">
        <v>788.40000000000009</v>
      </c>
      <c r="AD1150" s="2">
        <v>814.5</v>
      </c>
      <c r="AE1150" s="2">
        <v>12.299999999999999</v>
      </c>
      <c r="AF1150" s="2">
        <v>61.499999999999993</v>
      </c>
      <c r="AG1150" s="2">
        <v>25</v>
      </c>
      <c r="AH1150" s="2">
        <f>Table1[[#This Row],[SD]]/Table1[[#This Row],[mean]]</f>
        <v>7.8006088280060865E-2</v>
      </c>
      <c r="AI1150" s="2"/>
      <c r="AJ1150" s="2"/>
      <c r="AK1150" s="2">
        <v>573.9</v>
      </c>
      <c r="AL1150" s="2">
        <v>894</v>
      </c>
      <c r="AN1150" s="5" t="s">
        <v>853</v>
      </c>
      <c r="AO1150" s="5" t="s">
        <v>854</v>
      </c>
    </row>
    <row r="1151" spans="2:41" ht="45" x14ac:dyDescent="0.25">
      <c r="B1151" s="8" t="s">
        <v>850</v>
      </c>
      <c r="C1151" s="1" t="s">
        <v>438</v>
      </c>
      <c r="D1151" s="1" t="s">
        <v>439</v>
      </c>
      <c r="E1151" s="1" t="s">
        <v>851</v>
      </c>
      <c r="F1151" s="5" t="s">
        <v>852</v>
      </c>
      <c r="I1151" s="1">
        <v>2012</v>
      </c>
      <c r="J1151" s="1" t="s">
        <v>48</v>
      </c>
      <c r="K1151" s="1" t="s">
        <v>49</v>
      </c>
      <c r="L1151" s="1" t="s">
        <v>49</v>
      </c>
      <c r="M1151" s="1" t="s">
        <v>858</v>
      </c>
      <c r="N1151" s="1" t="s">
        <v>94</v>
      </c>
      <c r="O1151" s="1" t="s">
        <v>698</v>
      </c>
      <c r="P1151" s="1">
        <v>28</v>
      </c>
      <c r="Q1151" s="1" t="s">
        <v>859</v>
      </c>
      <c r="Y1151" s="1" t="s">
        <v>110</v>
      </c>
      <c r="Z1151" s="1" t="s">
        <v>719</v>
      </c>
      <c r="AA1151" s="1" t="s">
        <v>654</v>
      </c>
      <c r="AC1151" s="2"/>
      <c r="AD1151" s="2"/>
      <c r="AE1151" s="2"/>
      <c r="AF1151" s="2"/>
      <c r="AG1151" s="2"/>
      <c r="AH1151" s="2"/>
      <c r="AI1151" s="2"/>
      <c r="AJ1151" s="2"/>
      <c r="AK1151" s="2"/>
      <c r="AL1151" s="2"/>
      <c r="AM1151" s="1" t="s">
        <v>860</v>
      </c>
      <c r="AN1151" s="5" t="s">
        <v>853</v>
      </c>
      <c r="AO1151" s="5" t="s">
        <v>854</v>
      </c>
    </row>
    <row r="1152" spans="2:41" ht="45" x14ac:dyDescent="0.25">
      <c r="B1152" s="8" t="s">
        <v>850</v>
      </c>
      <c r="C1152" s="1" t="s">
        <v>438</v>
      </c>
      <c r="D1152" s="1" t="s">
        <v>439</v>
      </c>
      <c r="E1152" s="1" t="s">
        <v>851</v>
      </c>
      <c r="F1152" s="5" t="s">
        <v>852</v>
      </c>
      <c r="I1152" s="1">
        <v>2012</v>
      </c>
      <c r="J1152" s="1" t="s">
        <v>48</v>
      </c>
      <c r="K1152" s="1" t="s">
        <v>49</v>
      </c>
      <c r="L1152" s="1" t="s">
        <v>49</v>
      </c>
      <c r="M1152" s="1" t="s">
        <v>861</v>
      </c>
      <c r="N1152" s="1" t="s">
        <v>51</v>
      </c>
      <c r="O1152" s="1" t="s">
        <v>698</v>
      </c>
      <c r="P1152" s="1">
        <v>28</v>
      </c>
      <c r="Q1152" s="1" t="s">
        <v>862</v>
      </c>
      <c r="Y1152" s="1" t="s">
        <v>110</v>
      </c>
      <c r="Z1152" s="1" t="s">
        <v>719</v>
      </c>
      <c r="AA1152" s="1" t="s">
        <v>654</v>
      </c>
      <c r="AC1152" s="2"/>
      <c r="AD1152" s="2"/>
      <c r="AE1152" s="2"/>
      <c r="AF1152" s="2"/>
      <c r="AG1152" s="2"/>
      <c r="AH1152" s="2"/>
      <c r="AI1152" s="2"/>
      <c r="AJ1152" s="2"/>
      <c r="AK1152" s="2"/>
      <c r="AL1152" s="2"/>
      <c r="AM1152" s="1" t="s">
        <v>860</v>
      </c>
      <c r="AN1152" s="5" t="s">
        <v>853</v>
      </c>
      <c r="AO1152" s="5" t="s">
        <v>854</v>
      </c>
    </row>
    <row r="1153" spans="2:41" ht="45" x14ac:dyDescent="0.25">
      <c r="B1153" s="8" t="s">
        <v>850</v>
      </c>
      <c r="C1153" s="1" t="s">
        <v>438</v>
      </c>
      <c r="D1153" s="1" t="s">
        <v>439</v>
      </c>
      <c r="E1153" s="1" t="s">
        <v>851</v>
      </c>
      <c r="F1153" s="5" t="s">
        <v>852</v>
      </c>
      <c r="I1153" s="1">
        <v>2012</v>
      </c>
      <c r="J1153" s="1" t="s">
        <v>48</v>
      </c>
      <c r="K1153" s="1" t="s">
        <v>49</v>
      </c>
      <c r="L1153" s="1" t="s">
        <v>49</v>
      </c>
      <c r="M1153" s="1" t="s">
        <v>858</v>
      </c>
      <c r="N1153" s="1" t="s">
        <v>94</v>
      </c>
      <c r="O1153" s="1" t="s">
        <v>698</v>
      </c>
      <c r="P1153" s="1">
        <v>28</v>
      </c>
      <c r="Q1153" s="1" t="s">
        <v>859</v>
      </c>
      <c r="Y1153" s="1" t="s">
        <v>110</v>
      </c>
      <c r="Z1153" s="1" t="s">
        <v>719</v>
      </c>
      <c r="AA1153" s="1" t="s">
        <v>654</v>
      </c>
      <c r="AC1153" s="2"/>
      <c r="AD1153" s="2"/>
      <c r="AE1153" s="2"/>
      <c r="AF1153" s="2"/>
      <c r="AG1153" s="2"/>
      <c r="AH1153" s="2"/>
      <c r="AI1153" s="2"/>
      <c r="AJ1153" s="2"/>
      <c r="AK1153" s="2"/>
      <c r="AL1153" s="2"/>
      <c r="AM1153" s="1" t="s">
        <v>860</v>
      </c>
      <c r="AN1153" s="5" t="s">
        <v>853</v>
      </c>
      <c r="AO1153" s="5" t="s">
        <v>854</v>
      </c>
    </row>
    <row r="1154" spans="2:41" ht="45" x14ac:dyDescent="0.25">
      <c r="B1154" s="8" t="s">
        <v>850</v>
      </c>
      <c r="C1154" s="1" t="s">
        <v>438</v>
      </c>
      <c r="D1154" s="1" t="s">
        <v>439</v>
      </c>
      <c r="E1154" s="1" t="s">
        <v>851</v>
      </c>
      <c r="F1154" s="5" t="s">
        <v>852</v>
      </c>
      <c r="I1154" s="1">
        <v>2012</v>
      </c>
      <c r="J1154" s="1" t="s">
        <v>48</v>
      </c>
      <c r="K1154" s="1" t="s">
        <v>49</v>
      </c>
      <c r="L1154" s="1" t="s">
        <v>49</v>
      </c>
      <c r="M1154" s="1" t="s">
        <v>861</v>
      </c>
      <c r="N1154" s="1" t="s">
        <v>51</v>
      </c>
      <c r="O1154" s="1" t="s">
        <v>698</v>
      </c>
      <c r="P1154" s="1">
        <v>28</v>
      </c>
      <c r="Q1154" s="1" t="s">
        <v>862</v>
      </c>
      <c r="Y1154" s="1" t="s">
        <v>110</v>
      </c>
      <c r="Z1154" s="1" t="s">
        <v>719</v>
      </c>
      <c r="AA1154" s="1" t="s">
        <v>654</v>
      </c>
      <c r="AC1154" s="2"/>
      <c r="AD1154" s="2"/>
      <c r="AE1154" s="2"/>
      <c r="AF1154" s="2"/>
      <c r="AG1154" s="2"/>
      <c r="AH1154" s="2"/>
      <c r="AI1154" s="2"/>
      <c r="AJ1154" s="2"/>
      <c r="AK1154" s="2"/>
      <c r="AL1154" s="2"/>
      <c r="AM1154" s="1" t="s">
        <v>860</v>
      </c>
      <c r="AN1154" s="5" t="s">
        <v>853</v>
      </c>
      <c r="AO1154" s="5" t="s">
        <v>863</v>
      </c>
    </row>
    <row r="1155" spans="2:41" ht="60" x14ac:dyDescent="0.25">
      <c r="B1155" s="8" t="s">
        <v>864</v>
      </c>
      <c r="C1155" s="1" t="s">
        <v>519</v>
      </c>
      <c r="D1155" s="1" t="s">
        <v>520</v>
      </c>
      <c r="E1155" s="1" t="s">
        <v>521</v>
      </c>
      <c r="F1155" s="5" t="s">
        <v>865</v>
      </c>
      <c r="I1155" s="1">
        <v>1986</v>
      </c>
      <c r="J1155" s="1" t="s">
        <v>48</v>
      </c>
      <c r="K1155" s="1" t="s">
        <v>543</v>
      </c>
      <c r="L1155" s="1" t="s">
        <v>543</v>
      </c>
      <c r="M1155" s="1" t="s">
        <v>87</v>
      </c>
      <c r="N1155" s="1" t="s">
        <v>94</v>
      </c>
      <c r="O1155" s="1" t="s">
        <v>698</v>
      </c>
      <c r="P1155" s="1">
        <v>29</v>
      </c>
      <c r="Q1155" s="1" t="s">
        <v>53</v>
      </c>
      <c r="S1155" s="1" t="s">
        <v>866</v>
      </c>
      <c r="T1155" s="1" t="s">
        <v>88</v>
      </c>
      <c r="V1155" s="1" t="s">
        <v>718</v>
      </c>
      <c r="Y1155" s="1" t="s">
        <v>867</v>
      </c>
      <c r="Z1155" s="1" t="s">
        <v>719</v>
      </c>
      <c r="AA1155" s="1" t="s">
        <v>654</v>
      </c>
      <c r="AC1155" s="2">
        <v>858</v>
      </c>
      <c r="AD1155" s="2">
        <v>873</v>
      </c>
      <c r="AE1155" s="23">
        <f>Table1[[#This Row],[SD]]/SQRT(Table1[[#This Row],[N]])</f>
        <v>35.329874044496677</v>
      </c>
      <c r="AF1155" s="2">
        <v>158</v>
      </c>
      <c r="AG1155" s="2">
        <v>20</v>
      </c>
      <c r="AH1155" s="2">
        <f>Table1[[#This Row],[SD]]/Table1[[#This Row],[mean]]</f>
        <v>0.18414918414918416</v>
      </c>
      <c r="AI1155" s="2"/>
      <c r="AJ1155" s="2"/>
      <c r="AK1155" s="2"/>
      <c r="AL1155" s="2"/>
      <c r="AM1155" s="1" t="s">
        <v>868</v>
      </c>
      <c r="AN1155" s="5" t="s">
        <v>869</v>
      </c>
      <c r="AO1155" s="5" t="s">
        <v>870</v>
      </c>
    </row>
    <row r="1156" spans="2:41" ht="60" x14ac:dyDescent="0.25">
      <c r="B1156" s="8" t="s">
        <v>864</v>
      </c>
      <c r="C1156" s="1" t="s">
        <v>519</v>
      </c>
      <c r="D1156" s="1" t="s">
        <v>520</v>
      </c>
      <c r="E1156" s="1" t="s">
        <v>521</v>
      </c>
      <c r="F1156" s="5" t="s">
        <v>865</v>
      </c>
      <c r="I1156" s="1">
        <v>1986</v>
      </c>
      <c r="J1156" s="1" t="s">
        <v>48</v>
      </c>
      <c r="K1156" s="1" t="s">
        <v>543</v>
      </c>
      <c r="L1156" s="1" t="s">
        <v>543</v>
      </c>
      <c r="M1156" s="1" t="s">
        <v>87</v>
      </c>
      <c r="N1156" s="1" t="s">
        <v>94</v>
      </c>
      <c r="O1156" s="1" t="s">
        <v>698</v>
      </c>
      <c r="P1156" s="1">
        <v>29</v>
      </c>
      <c r="Q1156" s="1" t="s">
        <v>871</v>
      </c>
      <c r="S1156" s="1" t="s">
        <v>866</v>
      </c>
      <c r="T1156" s="1" t="s">
        <v>88</v>
      </c>
      <c r="V1156" s="1" t="s">
        <v>718</v>
      </c>
      <c r="Y1156" s="1" t="s">
        <v>867</v>
      </c>
      <c r="Z1156" s="1" t="s">
        <v>719</v>
      </c>
      <c r="AA1156" s="1" t="s">
        <v>654</v>
      </c>
      <c r="AC1156" s="2">
        <v>901</v>
      </c>
      <c r="AD1156" s="2">
        <v>951</v>
      </c>
      <c r="AE1156" s="23">
        <f>Table1[[#This Row],[SD]]/SQRT(Table1[[#This Row],[N]])</f>
        <v>30.857738089497097</v>
      </c>
      <c r="AF1156" s="2">
        <v>138</v>
      </c>
      <c r="AG1156" s="2">
        <v>20</v>
      </c>
      <c r="AH1156" s="2">
        <f>Table1[[#This Row],[SD]]/Table1[[#This Row],[mean]]</f>
        <v>0.15316315205327413</v>
      </c>
      <c r="AI1156" s="2"/>
      <c r="AJ1156" s="2"/>
      <c r="AK1156" s="2"/>
      <c r="AL1156" s="2"/>
      <c r="AM1156" s="1" t="s">
        <v>868</v>
      </c>
      <c r="AN1156" s="5" t="s">
        <v>869</v>
      </c>
      <c r="AO1156" s="5" t="s">
        <v>870</v>
      </c>
    </row>
    <row r="1157" spans="2:41" ht="60" x14ac:dyDescent="0.25">
      <c r="B1157" s="8" t="s">
        <v>872</v>
      </c>
      <c r="C1157" s="1" t="s">
        <v>400</v>
      </c>
      <c r="D1157" s="1" t="s">
        <v>873</v>
      </c>
      <c r="E1157" s="1" t="s">
        <v>874</v>
      </c>
      <c r="F1157" s="5" t="s">
        <v>875</v>
      </c>
      <c r="I1157" s="1">
        <v>1982</v>
      </c>
      <c r="J1157" s="1" t="s">
        <v>48</v>
      </c>
      <c r="K1157" s="1" t="s">
        <v>49</v>
      </c>
      <c r="L1157" s="1" t="s">
        <v>49</v>
      </c>
      <c r="M1157" s="1" t="s">
        <v>96</v>
      </c>
      <c r="N1157" s="1" t="s">
        <v>51</v>
      </c>
      <c r="O1157" s="1" t="s">
        <v>698</v>
      </c>
      <c r="P1157" s="1">
        <v>28</v>
      </c>
      <c r="Q1157" s="1" t="s">
        <v>53</v>
      </c>
      <c r="S1157" s="1" t="s">
        <v>876</v>
      </c>
      <c r="T1157" s="1" t="s">
        <v>88</v>
      </c>
      <c r="U1157" s="19">
        <v>0.25</v>
      </c>
      <c r="V1157" s="1" t="s">
        <v>877</v>
      </c>
      <c r="X1157" s="1">
        <v>5</v>
      </c>
      <c r="Z1157" s="1" t="s">
        <v>719</v>
      </c>
      <c r="AA1157" s="1" t="s">
        <v>719</v>
      </c>
      <c r="AC1157" s="2">
        <v>536</v>
      </c>
      <c r="AD1157" s="2"/>
      <c r="AE1157" s="2">
        <v>58</v>
      </c>
      <c r="AF1157" s="2">
        <f>Table1[[#This Row],[SE]]*SQRT(Table1[[#This Row],[N]])</f>
        <v>317.67908335299637</v>
      </c>
      <c r="AG1157" s="2">
        <v>30</v>
      </c>
      <c r="AH1157" s="2">
        <f>Table1[[#This Row],[SD]]/Table1[[#This Row],[mean]]</f>
        <v>0.59268485700185891</v>
      </c>
      <c r="AI1157" s="2"/>
      <c r="AJ1157" s="2"/>
      <c r="AK1157" s="2"/>
      <c r="AL1157" s="2"/>
      <c r="AN1157" s="5" t="s">
        <v>878</v>
      </c>
      <c r="AO1157" s="5" t="s">
        <v>879</v>
      </c>
    </row>
    <row r="1158" spans="2:41" ht="60" x14ac:dyDescent="0.25">
      <c r="B1158" s="8" t="s">
        <v>872</v>
      </c>
      <c r="C1158" s="1" t="s">
        <v>400</v>
      </c>
      <c r="D1158" s="1" t="s">
        <v>873</v>
      </c>
      <c r="E1158" s="1" t="s">
        <v>874</v>
      </c>
      <c r="F1158" s="5" t="s">
        <v>875</v>
      </c>
      <c r="I1158" s="1">
        <v>1982</v>
      </c>
      <c r="J1158" s="1" t="s">
        <v>48</v>
      </c>
      <c r="K1158" s="1" t="s">
        <v>49</v>
      </c>
      <c r="L1158" s="1" t="s">
        <v>49</v>
      </c>
      <c r="M1158" s="1" t="s">
        <v>96</v>
      </c>
      <c r="N1158" s="1" t="s">
        <v>94</v>
      </c>
      <c r="O1158" s="1" t="s">
        <v>698</v>
      </c>
      <c r="P1158" s="1">
        <v>28</v>
      </c>
      <c r="Q1158" s="1" t="s">
        <v>53</v>
      </c>
      <c r="S1158" s="1" t="s">
        <v>876</v>
      </c>
      <c r="T1158" s="1" t="s">
        <v>88</v>
      </c>
      <c r="U1158" s="19">
        <v>0.25</v>
      </c>
      <c r="V1158" s="1" t="s">
        <v>877</v>
      </c>
      <c r="X1158" s="1">
        <v>5</v>
      </c>
      <c r="Z1158" s="1" t="s">
        <v>719</v>
      </c>
      <c r="AA1158" s="1" t="s">
        <v>719</v>
      </c>
      <c r="AC1158" s="2">
        <v>663</v>
      </c>
      <c r="AD1158" s="2"/>
      <c r="AE1158" s="2">
        <v>48</v>
      </c>
      <c r="AF1158" s="2">
        <f>Table1[[#This Row],[SE]]*SQRT(Table1[[#This Row],[N]])</f>
        <v>262.90682760247972</v>
      </c>
      <c r="AG1158" s="2">
        <v>30</v>
      </c>
      <c r="AH1158" s="2">
        <f>Table1[[#This Row],[SD]]/Table1[[#This Row],[mean]]</f>
        <v>0.39654121810328768</v>
      </c>
      <c r="AI1158" s="2"/>
      <c r="AJ1158" s="2"/>
      <c r="AK1158" s="2"/>
      <c r="AL1158" s="2"/>
      <c r="AN1158" s="5" t="s">
        <v>878</v>
      </c>
      <c r="AO1158" s="5" t="s">
        <v>879</v>
      </c>
    </row>
    <row r="1159" spans="2:41" ht="60" x14ac:dyDescent="0.25">
      <c r="B1159" s="8" t="s">
        <v>872</v>
      </c>
      <c r="C1159" s="1" t="s">
        <v>400</v>
      </c>
      <c r="D1159" s="1" t="s">
        <v>873</v>
      </c>
      <c r="E1159" s="1" t="s">
        <v>874</v>
      </c>
      <c r="F1159" s="5" t="s">
        <v>875</v>
      </c>
      <c r="I1159" s="1">
        <v>1982</v>
      </c>
      <c r="J1159" s="1" t="s">
        <v>48</v>
      </c>
      <c r="K1159" s="1" t="s">
        <v>49</v>
      </c>
      <c r="L1159" s="1" t="s">
        <v>49</v>
      </c>
      <c r="M1159" s="1" t="s">
        <v>239</v>
      </c>
      <c r="N1159" s="1" t="s">
        <v>51</v>
      </c>
      <c r="O1159" s="1" t="s">
        <v>698</v>
      </c>
      <c r="P1159" s="1">
        <v>28</v>
      </c>
      <c r="Q1159" s="1" t="s">
        <v>53</v>
      </c>
      <c r="S1159" s="1" t="s">
        <v>876</v>
      </c>
      <c r="T1159" s="1" t="s">
        <v>88</v>
      </c>
      <c r="U1159" s="19">
        <v>0.25</v>
      </c>
      <c r="V1159" s="1" t="s">
        <v>877</v>
      </c>
      <c r="X1159" s="1">
        <v>5</v>
      </c>
      <c r="Z1159" s="1" t="s">
        <v>719</v>
      </c>
      <c r="AA1159" s="1" t="s">
        <v>719</v>
      </c>
      <c r="AC1159" s="2">
        <v>892</v>
      </c>
      <c r="AD1159" s="2"/>
      <c r="AE1159" s="2">
        <v>38</v>
      </c>
      <c r="AF1159" s="2">
        <f>Table1[[#This Row],[SE]]*SQRT(Table1[[#This Row],[N]])</f>
        <v>208.13457185196313</v>
      </c>
      <c r="AG1159" s="2">
        <v>30</v>
      </c>
      <c r="AH1159" s="2">
        <f>Table1[[#This Row],[SD]]/Table1[[#This Row],[mean]]</f>
        <v>0.23333472180713355</v>
      </c>
      <c r="AI1159" s="2"/>
      <c r="AJ1159" s="2"/>
      <c r="AK1159" s="2"/>
      <c r="AL1159" s="2"/>
      <c r="AN1159" s="5" t="s">
        <v>878</v>
      </c>
      <c r="AO1159" s="5" t="s">
        <v>879</v>
      </c>
    </row>
    <row r="1160" spans="2:41" ht="60" x14ac:dyDescent="0.25">
      <c r="B1160" s="8" t="s">
        <v>872</v>
      </c>
      <c r="C1160" s="1" t="s">
        <v>400</v>
      </c>
      <c r="D1160" s="1" t="s">
        <v>873</v>
      </c>
      <c r="E1160" s="1" t="s">
        <v>874</v>
      </c>
      <c r="F1160" s="5" t="s">
        <v>875</v>
      </c>
      <c r="I1160" s="1">
        <v>1982</v>
      </c>
      <c r="J1160" s="1" t="s">
        <v>48</v>
      </c>
      <c r="K1160" s="1" t="s">
        <v>49</v>
      </c>
      <c r="L1160" s="1" t="s">
        <v>49</v>
      </c>
      <c r="M1160" s="1" t="s">
        <v>239</v>
      </c>
      <c r="N1160" s="1" t="s">
        <v>94</v>
      </c>
      <c r="O1160" s="1" t="s">
        <v>698</v>
      </c>
      <c r="P1160" s="1">
        <v>28</v>
      </c>
      <c r="Q1160" s="1" t="s">
        <v>53</v>
      </c>
      <c r="S1160" s="1" t="s">
        <v>876</v>
      </c>
      <c r="T1160" s="1" t="s">
        <v>88</v>
      </c>
      <c r="U1160" s="19">
        <v>0.25</v>
      </c>
      <c r="V1160" s="1" t="s">
        <v>877</v>
      </c>
      <c r="X1160" s="1">
        <v>5</v>
      </c>
      <c r="Z1160" s="1" t="s">
        <v>719</v>
      </c>
      <c r="AA1160" s="1" t="s">
        <v>719</v>
      </c>
      <c r="AC1160" s="2">
        <v>965</v>
      </c>
      <c r="AD1160" s="2"/>
      <c r="AE1160" s="2">
        <v>35</v>
      </c>
      <c r="AF1160" s="2">
        <f>Table1[[#This Row],[SE]]*SQRT(Table1[[#This Row],[N]])</f>
        <v>191.70289512680813</v>
      </c>
      <c r="AG1160" s="2">
        <v>30</v>
      </c>
      <c r="AH1160" s="2">
        <f>Table1[[#This Row],[SD]]/Table1[[#This Row],[mean]]</f>
        <v>0.19865584987234003</v>
      </c>
      <c r="AI1160" s="2"/>
      <c r="AJ1160" s="2"/>
      <c r="AK1160" s="2"/>
      <c r="AL1160" s="2"/>
      <c r="AN1160" s="6" t="s">
        <v>878</v>
      </c>
      <c r="AO1160" s="5" t="s">
        <v>879</v>
      </c>
    </row>
    <row r="1161" spans="2:41" ht="60" x14ac:dyDescent="0.25">
      <c r="B1161" s="8" t="s">
        <v>872</v>
      </c>
      <c r="C1161" s="1" t="s">
        <v>400</v>
      </c>
      <c r="D1161" s="1" t="s">
        <v>873</v>
      </c>
      <c r="E1161" s="1" t="s">
        <v>874</v>
      </c>
      <c r="F1161" s="5" t="s">
        <v>875</v>
      </c>
      <c r="I1161" s="1">
        <v>1982</v>
      </c>
      <c r="J1161" s="1" t="s">
        <v>48</v>
      </c>
      <c r="K1161" s="1" t="s">
        <v>49</v>
      </c>
      <c r="L1161" s="1" t="s">
        <v>49</v>
      </c>
      <c r="M1161" s="1" t="s">
        <v>200</v>
      </c>
      <c r="N1161" s="1" t="s">
        <v>51</v>
      </c>
      <c r="O1161" s="1" t="s">
        <v>698</v>
      </c>
      <c r="P1161" s="1">
        <v>28</v>
      </c>
      <c r="Q1161" s="1" t="s">
        <v>53</v>
      </c>
      <c r="S1161" s="1" t="s">
        <v>876</v>
      </c>
      <c r="T1161" s="1" t="s">
        <v>88</v>
      </c>
      <c r="U1161" s="19">
        <v>0.25</v>
      </c>
      <c r="V1161" s="1" t="s">
        <v>877</v>
      </c>
      <c r="X1161" s="1">
        <v>5</v>
      </c>
      <c r="Z1161" s="1" t="s">
        <v>719</v>
      </c>
      <c r="AA1161" s="1" t="s">
        <v>719</v>
      </c>
      <c r="AC1161" s="2">
        <v>694</v>
      </c>
      <c r="AD1161" s="2"/>
      <c r="AE1161" s="2">
        <v>28</v>
      </c>
      <c r="AF1161" s="2">
        <f>Table1[[#This Row],[SE]]*SQRT(Table1[[#This Row],[N]])</f>
        <v>153.36231610144651</v>
      </c>
      <c r="AG1161" s="2">
        <v>30</v>
      </c>
      <c r="AH1161" s="2">
        <f>Table1[[#This Row],[SD]]/Table1[[#This Row],[mean]]</f>
        <v>0.22098316441130622</v>
      </c>
      <c r="AI1161" s="2"/>
      <c r="AJ1161" s="2"/>
      <c r="AK1161" s="2"/>
      <c r="AL1161" s="2"/>
      <c r="AN1161" s="5" t="s">
        <v>878</v>
      </c>
      <c r="AO1161" s="5" t="s">
        <v>879</v>
      </c>
    </row>
    <row r="1162" spans="2:41" ht="60" x14ac:dyDescent="0.25">
      <c r="B1162" s="8" t="s">
        <v>872</v>
      </c>
      <c r="C1162" s="1" t="s">
        <v>400</v>
      </c>
      <c r="D1162" s="1" t="s">
        <v>873</v>
      </c>
      <c r="E1162" s="1" t="s">
        <v>874</v>
      </c>
      <c r="F1162" s="5" t="s">
        <v>875</v>
      </c>
      <c r="I1162" s="1">
        <v>1982</v>
      </c>
      <c r="J1162" s="1" t="s">
        <v>48</v>
      </c>
      <c r="K1162" s="1" t="s">
        <v>49</v>
      </c>
      <c r="L1162" s="1" t="s">
        <v>49</v>
      </c>
      <c r="M1162" s="1" t="s">
        <v>200</v>
      </c>
      <c r="N1162" s="1" t="s">
        <v>94</v>
      </c>
      <c r="O1162" s="1" t="s">
        <v>698</v>
      </c>
      <c r="P1162" s="1">
        <v>28</v>
      </c>
      <c r="Q1162" s="1" t="s">
        <v>53</v>
      </c>
      <c r="S1162" s="1" t="s">
        <v>876</v>
      </c>
      <c r="T1162" s="1" t="s">
        <v>88</v>
      </c>
      <c r="U1162" s="19">
        <v>0.25</v>
      </c>
      <c r="V1162" s="1" t="s">
        <v>877</v>
      </c>
      <c r="X1162" s="1">
        <v>5</v>
      </c>
      <c r="Z1162" s="1" t="s">
        <v>719</v>
      </c>
      <c r="AA1162" s="1" t="s">
        <v>719</v>
      </c>
      <c r="AC1162" s="2">
        <v>628</v>
      </c>
      <c r="AD1162" s="2"/>
      <c r="AE1162" s="2">
        <v>35</v>
      </c>
      <c r="AF1162" s="2">
        <f>Table1[[#This Row],[SE]]*SQRT(Table1[[#This Row],[N]])</f>
        <v>191.70289512680813</v>
      </c>
      <c r="AG1162" s="2">
        <v>30</v>
      </c>
      <c r="AH1162" s="2">
        <f>Table1[[#This Row],[SD]]/Table1[[#This Row],[mean]]</f>
        <v>0.30525938714459894</v>
      </c>
      <c r="AI1162" s="2"/>
      <c r="AJ1162" s="2"/>
      <c r="AK1162" s="2"/>
      <c r="AL1162" s="2"/>
      <c r="AN1162" s="5" t="s">
        <v>878</v>
      </c>
      <c r="AO1162" s="5" t="s">
        <v>879</v>
      </c>
    </row>
    <row r="1163" spans="2:41" ht="60" x14ac:dyDescent="0.25">
      <c r="B1163" s="8" t="s">
        <v>872</v>
      </c>
      <c r="C1163" s="1" t="s">
        <v>400</v>
      </c>
      <c r="D1163" s="1" t="s">
        <v>873</v>
      </c>
      <c r="E1163" s="1" t="s">
        <v>874</v>
      </c>
      <c r="F1163" s="5" t="s">
        <v>875</v>
      </c>
      <c r="I1163" s="1">
        <v>1982</v>
      </c>
      <c r="J1163" s="1" t="s">
        <v>48</v>
      </c>
      <c r="K1163" s="1" t="s">
        <v>49</v>
      </c>
      <c r="L1163" s="1" t="s">
        <v>49</v>
      </c>
      <c r="M1163" s="1" t="s">
        <v>204</v>
      </c>
      <c r="N1163" s="1" t="s">
        <v>51</v>
      </c>
      <c r="O1163" s="1" t="s">
        <v>698</v>
      </c>
      <c r="P1163" s="1">
        <v>28</v>
      </c>
      <c r="Q1163" s="1" t="s">
        <v>53</v>
      </c>
      <c r="S1163" s="1" t="s">
        <v>876</v>
      </c>
      <c r="T1163" s="1" t="s">
        <v>88</v>
      </c>
      <c r="U1163" s="19">
        <v>0.25</v>
      </c>
      <c r="V1163" s="1" t="s">
        <v>877</v>
      </c>
      <c r="X1163" s="1">
        <v>5</v>
      </c>
      <c r="Z1163" s="1" t="s">
        <v>719</v>
      </c>
      <c r="AA1163" s="1" t="s">
        <v>719</v>
      </c>
      <c r="AC1163" s="2">
        <v>506</v>
      </c>
      <c r="AD1163" s="2"/>
      <c r="AE1163" s="2">
        <v>51</v>
      </c>
      <c r="AF1163" s="2">
        <f>Table1[[#This Row],[SE]]*SQRT(Table1[[#This Row],[N]])</f>
        <v>279.33850432763472</v>
      </c>
      <c r="AG1163" s="2">
        <v>30</v>
      </c>
      <c r="AH1163" s="2">
        <f>Table1[[#This Row],[SD]]/Table1[[#This Row],[mean]]</f>
        <v>0.55205238009413982</v>
      </c>
      <c r="AI1163" s="2"/>
      <c r="AJ1163" s="2"/>
      <c r="AK1163" s="2"/>
      <c r="AL1163" s="2"/>
      <c r="AN1163" s="5" t="s">
        <v>878</v>
      </c>
      <c r="AO1163" s="5" t="s">
        <v>879</v>
      </c>
    </row>
    <row r="1164" spans="2:41" ht="60" x14ac:dyDescent="0.25">
      <c r="B1164" s="8" t="s">
        <v>872</v>
      </c>
      <c r="C1164" s="1" t="s">
        <v>400</v>
      </c>
      <c r="D1164" s="1" t="s">
        <v>873</v>
      </c>
      <c r="E1164" s="1" t="s">
        <v>874</v>
      </c>
      <c r="F1164" s="5" t="s">
        <v>875</v>
      </c>
      <c r="I1164" s="1">
        <v>1982</v>
      </c>
      <c r="J1164" s="1" t="s">
        <v>48</v>
      </c>
      <c r="K1164" s="1" t="s">
        <v>49</v>
      </c>
      <c r="L1164" s="1" t="s">
        <v>49</v>
      </c>
      <c r="M1164" s="1" t="s">
        <v>204</v>
      </c>
      <c r="N1164" s="1" t="s">
        <v>94</v>
      </c>
      <c r="O1164" s="1" t="s">
        <v>698</v>
      </c>
      <c r="P1164" s="1">
        <v>28</v>
      </c>
      <c r="Q1164" s="1" t="s">
        <v>53</v>
      </c>
      <c r="S1164" s="1" t="s">
        <v>876</v>
      </c>
      <c r="T1164" s="1" t="s">
        <v>88</v>
      </c>
      <c r="U1164" s="19">
        <v>0.25</v>
      </c>
      <c r="V1164" s="1" t="s">
        <v>877</v>
      </c>
      <c r="X1164" s="1">
        <v>5</v>
      </c>
      <c r="Z1164" s="1" t="s">
        <v>719</v>
      </c>
      <c r="AA1164" s="1" t="s">
        <v>719</v>
      </c>
      <c r="AC1164" s="2">
        <v>696</v>
      </c>
      <c r="AD1164" s="2"/>
      <c r="AE1164" s="2">
        <v>65</v>
      </c>
      <c r="AF1164" s="2">
        <f>Table1[[#This Row],[SE]]*SQRT(Table1[[#This Row],[N]])</f>
        <v>356.01966237835796</v>
      </c>
      <c r="AG1164" s="2">
        <v>30</v>
      </c>
      <c r="AH1164" s="2">
        <f>Table1[[#This Row],[SD]]/Table1[[#This Row],[mean]]</f>
        <v>0.51152250341718097</v>
      </c>
      <c r="AI1164" s="2"/>
      <c r="AJ1164" s="2"/>
      <c r="AK1164" s="2"/>
      <c r="AL1164" s="2"/>
      <c r="AN1164" s="5" t="s">
        <v>878</v>
      </c>
      <c r="AO1164" s="5" t="s">
        <v>879</v>
      </c>
    </row>
    <row r="1165" spans="2:41" ht="60" x14ac:dyDescent="0.25">
      <c r="B1165" s="8" t="s">
        <v>872</v>
      </c>
      <c r="C1165" s="1" t="s">
        <v>400</v>
      </c>
      <c r="D1165" s="1" t="s">
        <v>873</v>
      </c>
      <c r="E1165" s="1" t="s">
        <v>874</v>
      </c>
      <c r="F1165" s="5" t="s">
        <v>875</v>
      </c>
      <c r="I1165" s="1">
        <v>1982</v>
      </c>
      <c r="J1165" s="1" t="s">
        <v>48</v>
      </c>
      <c r="K1165" s="1" t="s">
        <v>49</v>
      </c>
      <c r="L1165" s="1" t="s">
        <v>49</v>
      </c>
      <c r="M1165" s="1" t="s">
        <v>208</v>
      </c>
      <c r="N1165" s="1" t="s">
        <v>51</v>
      </c>
      <c r="O1165" s="1" t="s">
        <v>698</v>
      </c>
      <c r="P1165" s="1">
        <v>28</v>
      </c>
      <c r="Q1165" s="1" t="s">
        <v>53</v>
      </c>
      <c r="S1165" s="1" t="s">
        <v>876</v>
      </c>
      <c r="T1165" s="1" t="s">
        <v>88</v>
      </c>
      <c r="U1165" s="19">
        <v>0.25</v>
      </c>
      <c r="V1165" s="1" t="s">
        <v>877</v>
      </c>
      <c r="X1165" s="1">
        <v>5</v>
      </c>
      <c r="Z1165" s="1" t="s">
        <v>719</v>
      </c>
      <c r="AA1165" s="1" t="s">
        <v>719</v>
      </c>
      <c r="AC1165" s="2">
        <v>569</v>
      </c>
      <c r="AD1165" s="2"/>
      <c r="AE1165" s="2">
        <v>28</v>
      </c>
      <c r="AF1165" s="2">
        <f>Table1[[#This Row],[SE]]*SQRT(Table1[[#This Row],[N]])</f>
        <v>153.36231610144651</v>
      </c>
      <c r="AG1165" s="2">
        <v>30</v>
      </c>
      <c r="AH1165" s="2">
        <f>Table1[[#This Row],[SD]]/Table1[[#This Row],[mean]]</f>
        <v>0.26952955378110105</v>
      </c>
      <c r="AI1165" s="2"/>
      <c r="AJ1165" s="2"/>
      <c r="AK1165" s="2"/>
      <c r="AL1165" s="2"/>
      <c r="AN1165" s="5" t="s">
        <v>878</v>
      </c>
      <c r="AO1165" s="5" t="s">
        <v>879</v>
      </c>
    </row>
    <row r="1166" spans="2:41" ht="60" x14ac:dyDescent="0.25">
      <c r="B1166" s="8" t="s">
        <v>872</v>
      </c>
      <c r="C1166" s="1" t="s">
        <v>400</v>
      </c>
      <c r="D1166" s="1" t="s">
        <v>873</v>
      </c>
      <c r="E1166" s="1" t="s">
        <v>874</v>
      </c>
      <c r="F1166" s="5" t="s">
        <v>875</v>
      </c>
      <c r="I1166" s="1">
        <v>1982</v>
      </c>
      <c r="J1166" s="1" t="s">
        <v>48</v>
      </c>
      <c r="K1166" s="1" t="s">
        <v>49</v>
      </c>
      <c r="L1166" s="1" t="s">
        <v>49</v>
      </c>
      <c r="M1166" s="1" t="s">
        <v>208</v>
      </c>
      <c r="N1166" s="1" t="s">
        <v>94</v>
      </c>
      <c r="O1166" s="1" t="s">
        <v>698</v>
      </c>
      <c r="P1166" s="1">
        <v>28</v>
      </c>
      <c r="Q1166" s="1" t="s">
        <v>53</v>
      </c>
      <c r="S1166" s="1" t="s">
        <v>876</v>
      </c>
      <c r="T1166" s="1" t="s">
        <v>88</v>
      </c>
      <c r="U1166" s="19">
        <v>0.25</v>
      </c>
      <c r="V1166" s="1" t="s">
        <v>877</v>
      </c>
      <c r="X1166" s="1">
        <v>5</v>
      </c>
      <c r="Z1166" s="1" t="s">
        <v>719</v>
      </c>
      <c r="AA1166" s="1" t="s">
        <v>719</v>
      </c>
      <c r="AC1166" s="2">
        <v>514</v>
      </c>
      <c r="AD1166" s="2"/>
      <c r="AE1166" s="2">
        <v>13</v>
      </c>
      <c r="AF1166" s="2">
        <f>Table1[[#This Row],[SE]]*SQRT(Table1[[#This Row],[N]])</f>
        <v>71.203932475671593</v>
      </c>
      <c r="AG1166" s="2">
        <v>30</v>
      </c>
      <c r="AH1166" s="2">
        <f>Table1[[#This Row],[SD]]/Table1[[#This Row],[mean]]</f>
        <v>0.1385290515090887</v>
      </c>
      <c r="AI1166" s="2"/>
      <c r="AJ1166" s="2"/>
      <c r="AK1166" s="2"/>
      <c r="AL1166" s="2"/>
      <c r="AN1166" s="5" t="s">
        <v>878</v>
      </c>
      <c r="AO1166" s="5" t="s">
        <v>879</v>
      </c>
    </row>
    <row r="1167" spans="2:41" ht="60" x14ac:dyDescent="0.25">
      <c r="B1167" s="8" t="s">
        <v>872</v>
      </c>
      <c r="C1167" s="1" t="s">
        <v>400</v>
      </c>
      <c r="D1167" s="1" t="s">
        <v>873</v>
      </c>
      <c r="E1167" s="1" t="s">
        <v>874</v>
      </c>
      <c r="F1167" s="5" t="s">
        <v>875</v>
      </c>
      <c r="I1167" s="1">
        <v>1982</v>
      </c>
      <c r="J1167" s="1" t="s">
        <v>48</v>
      </c>
      <c r="K1167" s="1" t="s">
        <v>49</v>
      </c>
      <c r="L1167" s="1" t="s">
        <v>49</v>
      </c>
      <c r="M1167" s="1" t="s">
        <v>224</v>
      </c>
      <c r="N1167" s="1" t="s">
        <v>51</v>
      </c>
      <c r="O1167" s="1" t="s">
        <v>698</v>
      </c>
      <c r="P1167" s="1">
        <v>28</v>
      </c>
      <c r="Q1167" s="1" t="s">
        <v>53</v>
      </c>
      <c r="S1167" s="1" t="s">
        <v>876</v>
      </c>
      <c r="T1167" s="1" t="s">
        <v>88</v>
      </c>
      <c r="U1167" s="19">
        <v>0.25</v>
      </c>
      <c r="V1167" s="1" t="s">
        <v>877</v>
      </c>
      <c r="X1167" s="1">
        <v>5</v>
      </c>
      <c r="Z1167" s="1" t="s">
        <v>719</v>
      </c>
      <c r="AA1167" s="1" t="s">
        <v>719</v>
      </c>
      <c r="AC1167" s="2">
        <v>470</v>
      </c>
      <c r="AD1167" s="2"/>
      <c r="AE1167" s="2">
        <v>23</v>
      </c>
      <c r="AF1167" s="2">
        <f>Table1[[#This Row],[SE]]*SQRT(Table1[[#This Row],[N]])</f>
        <v>125.97618822618821</v>
      </c>
      <c r="AG1167" s="2">
        <v>30</v>
      </c>
      <c r="AH1167" s="2">
        <f>Table1[[#This Row],[SD]]/Table1[[#This Row],[mean]]</f>
        <v>0.26803444303444302</v>
      </c>
      <c r="AI1167" s="2"/>
      <c r="AJ1167" s="2"/>
      <c r="AK1167" s="2"/>
      <c r="AL1167" s="2"/>
      <c r="AN1167" s="5" t="s">
        <v>878</v>
      </c>
      <c r="AO1167" s="5" t="s">
        <v>879</v>
      </c>
    </row>
    <row r="1168" spans="2:41" ht="60" x14ac:dyDescent="0.25">
      <c r="B1168" s="8" t="s">
        <v>872</v>
      </c>
      <c r="C1168" s="1" t="s">
        <v>400</v>
      </c>
      <c r="D1168" s="1" t="s">
        <v>873</v>
      </c>
      <c r="E1168" s="1" t="s">
        <v>874</v>
      </c>
      <c r="F1168" s="5" t="s">
        <v>875</v>
      </c>
      <c r="I1168" s="1">
        <v>1982</v>
      </c>
      <c r="J1168" s="1" t="s">
        <v>48</v>
      </c>
      <c r="K1168" s="1" t="s">
        <v>49</v>
      </c>
      <c r="L1168" s="1" t="s">
        <v>49</v>
      </c>
      <c r="M1168" s="1" t="s">
        <v>224</v>
      </c>
      <c r="N1168" s="1" t="s">
        <v>94</v>
      </c>
      <c r="O1168" s="1" t="s">
        <v>698</v>
      </c>
      <c r="P1168" s="1">
        <v>28</v>
      </c>
      <c r="Q1168" s="1" t="s">
        <v>53</v>
      </c>
      <c r="S1168" s="1" t="s">
        <v>876</v>
      </c>
      <c r="T1168" s="1" t="s">
        <v>88</v>
      </c>
      <c r="U1168" s="19">
        <v>0.25</v>
      </c>
      <c r="V1168" s="1" t="s">
        <v>877</v>
      </c>
      <c r="X1168" s="1">
        <v>5</v>
      </c>
      <c r="Z1168" s="1" t="s">
        <v>719</v>
      </c>
      <c r="AA1168" s="1" t="s">
        <v>719</v>
      </c>
      <c r="AC1168" s="2">
        <v>355</v>
      </c>
      <c r="AD1168" s="2"/>
      <c r="AE1168" s="2">
        <v>25</v>
      </c>
      <c r="AF1168" s="2">
        <f>Table1[[#This Row],[SE]]*SQRT(Table1[[#This Row],[N]])</f>
        <v>136.93063937629154</v>
      </c>
      <c r="AG1168" s="2">
        <v>30</v>
      </c>
      <c r="AH1168" s="2">
        <f>Table1[[#This Row],[SD]]/Table1[[#This Row],[mean]]</f>
        <v>0.38572011091913111</v>
      </c>
      <c r="AI1168" s="2"/>
      <c r="AJ1168" s="2"/>
      <c r="AK1168" s="2"/>
      <c r="AL1168" s="2"/>
      <c r="AN1168" s="5" t="s">
        <v>878</v>
      </c>
      <c r="AO1168" s="5" t="s">
        <v>879</v>
      </c>
    </row>
    <row r="1169" spans="2:41" ht="60" x14ac:dyDescent="0.25">
      <c r="B1169" s="8" t="s">
        <v>872</v>
      </c>
      <c r="C1169" s="1" t="s">
        <v>400</v>
      </c>
      <c r="D1169" s="1" t="s">
        <v>873</v>
      </c>
      <c r="E1169" s="1" t="s">
        <v>874</v>
      </c>
      <c r="F1169" s="5" t="s">
        <v>875</v>
      </c>
      <c r="I1169" s="1">
        <v>1982</v>
      </c>
      <c r="J1169" s="1" t="s">
        <v>48</v>
      </c>
      <c r="K1169" s="1" t="s">
        <v>49</v>
      </c>
      <c r="L1169" s="1" t="s">
        <v>49</v>
      </c>
      <c r="M1169" s="1" t="s">
        <v>363</v>
      </c>
      <c r="N1169" s="1" t="s">
        <v>51</v>
      </c>
      <c r="O1169" s="1" t="s">
        <v>698</v>
      </c>
      <c r="P1169" s="1">
        <v>28</v>
      </c>
      <c r="Q1169" s="1" t="s">
        <v>53</v>
      </c>
      <c r="S1169" s="1" t="s">
        <v>876</v>
      </c>
      <c r="T1169" s="1" t="s">
        <v>88</v>
      </c>
      <c r="U1169" s="19">
        <v>0.25</v>
      </c>
      <c r="V1169" s="1" t="s">
        <v>877</v>
      </c>
      <c r="X1169" s="1">
        <v>5</v>
      </c>
      <c r="Z1169" s="1" t="s">
        <v>719</v>
      </c>
      <c r="AA1169" s="1" t="s">
        <v>719</v>
      </c>
      <c r="AC1169" s="2">
        <v>432</v>
      </c>
      <c r="AD1169" s="2"/>
      <c r="AE1169" s="2">
        <v>25</v>
      </c>
      <c r="AF1169" s="2">
        <f>Table1[[#This Row],[SE]]*SQRT(Table1[[#This Row],[N]])</f>
        <v>136.93063937629154</v>
      </c>
      <c r="AG1169" s="2">
        <v>30</v>
      </c>
      <c r="AH1169" s="2">
        <f>Table1[[#This Row],[SD]]/Table1[[#This Row],[mean]]</f>
        <v>0.31696907263030449</v>
      </c>
      <c r="AI1169" s="2"/>
      <c r="AJ1169" s="2"/>
      <c r="AK1169" s="2"/>
      <c r="AL1169" s="2"/>
      <c r="AN1169" s="5" t="s">
        <v>878</v>
      </c>
      <c r="AO1169" s="5" t="s">
        <v>879</v>
      </c>
    </row>
    <row r="1170" spans="2:41" ht="60" x14ac:dyDescent="0.25">
      <c r="B1170" s="8" t="s">
        <v>872</v>
      </c>
      <c r="C1170" s="1" t="s">
        <v>400</v>
      </c>
      <c r="D1170" s="1" t="s">
        <v>873</v>
      </c>
      <c r="E1170" s="1" t="s">
        <v>874</v>
      </c>
      <c r="F1170" s="5" t="s">
        <v>875</v>
      </c>
      <c r="I1170" s="1">
        <v>1982</v>
      </c>
      <c r="J1170" s="1" t="s">
        <v>48</v>
      </c>
      <c r="K1170" s="1" t="s">
        <v>49</v>
      </c>
      <c r="L1170" s="1" t="s">
        <v>49</v>
      </c>
      <c r="M1170" s="1" t="s">
        <v>363</v>
      </c>
      <c r="N1170" s="1" t="s">
        <v>94</v>
      </c>
      <c r="O1170" s="1" t="s">
        <v>698</v>
      </c>
      <c r="P1170" s="1">
        <v>28</v>
      </c>
      <c r="Q1170" s="1" t="s">
        <v>53</v>
      </c>
      <c r="S1170" s="1" t="s">
        <v>876</v>
      </c>
      <c r="T1170" s="1" t="s">
        <v>88</v>
      </c>
      <c r="U1170" s="19">
        <v>0.25</v>
      </c>
      <c r="V1170" s="1" t="s">
        <v>877</v>
      </c>
      <c r="X1170" s="1">
        <v>5</v>
      </c>
      <c r="Z1170" s="1" t="s">
        <v>719</v>
      </c>
      <c r="AA1170" s="1" t="s">
        <v>719</v>
      </c>
      <c r="AC1170" s="2">
        <v>542</v>
      </c>
      <c r="AD1170" s="2"/>
      <c r="AE1170" s="2">
        <v>58</v>
      </c>
      <c r="AF1170" s="2">
        <f>Table1[[#This Row],[SE]]*SQRT(Table1[[#This Row],[N]])</f>
        <v>317.67908335299637</v>
      </c>
      <c r="AG1170" s="2">
        <v>30</v>
      </c>
      <c r="AH1170" s="2">
        <f>Table1[[#This Row],[SD]]/Table1[[#This Row],[mean]]</f>
        <v>0.58612377002397853</v>
      </c>
      <c r="AI1170" s="2"/>
      <c r="AJ1170" s="2"/>
      <c r="AK1170" s="2"/>
      <c r="AL1170" s="2"/>
      <c r="AN1170" s="5" t="s">
        <v>878</v>
      </c>
      <c r="AO1170" s="5" t="s">
        <v>879</v>
      </c>
    </row>
    <row r="1171" spans="2:41" ht="60" x14ac:dyDescent="0.25">
      <c r="B1171" s="8" t="s">
        <v>872</v>
      </c>
      <c r="C1171" s="1" t="s">
        <v>400</v>
      </c>
      <c r="D1171" s="1" t="s">
        <v>873</v>
      </c>
      <c r="E1171" s="1" t="s">
        <v>874</v>
      </c>
      <c r="F1171" s="5" t="s">
        <v>875</v>
      </c>
      <c r="I1171" s="1">
        <v>1982</v>
      </c>
      <c r="J1171" s="1" t="s">
        <v>48</v>
      </c>
      <c r="K1171" s="1" t="s">
        <v>49</v>
      </c>
      <c r="L1171" s="1" t="s">
        <v>49</v>
      </c>
      <c r="M1171" s="1" t="s">
        <v>366</v>
      </c>
      <c r="N1171" s="1" t="s">
        <v>51</v>
      </c>
      <c r="O1171" s="1" t="s">
        <v>698</v>
      </c>
      <c r="P1171" s="1">
        <v>28</v>
      </c>
      <c r="Q1171" s="1" t="s">
        <v>53</v>
      </c>
      <c r="S1171" s="1" t="s">
        <v>876</v>
      </c>
      <c r="T1171" s="1" t="s">
        <v>88</v>
      </c>
      <c r="U1171" s="19">
        <v>0.25</v>
      </c>
      <c r="V1171" s="1" t="s">
        <v>877</v>
      </c>
      <c r="X1171" s="1">
        <v>5</v>
      </c>
      <c r="Z1171" s="1" t="s">
        <v>719</v>
      </c>
      <c r="AA1171" s="1" t="s">
        <v>719</v>
      </c>
      <c r="AC1171" s="2">
        <v>714</v>
      </c>
      <c r="AD1171" s="2"/>
      <c r="AE1171" s="2">
        <v>18</v>
      </c>
      <c r="AF1171" s="2">
        <f>Table1[[#This Row],[SE]]*SQRT(Table1[[#This Row],[N]])</f>
        <v>98.590060350929903</v>
      </c>
      <c r="AG1171" s="2">
        <v>30</v>
      </c>
      <c r="AH1171" s="2">
        <f>Table1[[#This Row],[SD]]/Table1[[#This Row],[mean]]</f>
        <v>0.13808131701810911</v>
      </c>
      <c r="AI1171" s="2"/>
      <c r="AJ1171" s="2"/>
      <c r="AK1171" s="2"/>
      <c r="AL1171" s="2"/>
      <c r="AN1171" s="5" t="s">
        <v>878</v>
      </c>
      <c r="AO1171" s="5" t="s">
        <v>879</v>
      </c>
    </row>
    <row r="1172" spans="2:41" ht="60" x14ac:dyDescent="0.25">
      <c r="B1172" s="8" t="s">
        <v>872</v>
      </c>
      <c r="C1172" s="1" t="s">
        <v>400</v>
      </c>
      <c r="D1172" s="1" t="s">
        <v>873</v>
      </c>
      <c r="E1172" s="1" t="s">
        <v>874</v>
      </c>
      <c r="F1172" s="5" t="s">
        <v>875</v>
      </c>
      <c r="I1172" s="1">
        <v>1982</v>
      </c>
      <c r="J1172" s="1" t="s">
        <v>48</v>
      </c>
      <c r="K1172" s="1" t="s">
        <v>49</v>
      </c>
      <c r="L1172" s="1" t="s">
        <v>49</v>
      </c>
      <c r="M1172" s="1" t="s">
        <v>366</v>
      </c>
      <c r="N1172" s="1" t="s">
        <v>94</v>
      </c>
      <c r="O1172" s="1" t="s">
        <v>698</v>
      </c>
      <c r="P1172" s="1">
        <v>28</v>
      </c>
      <c r="Q1172" s="1" t="s">
        <v>53</v>
      </c>
      <c r="S1172" s="1" t="s">
        <v>876</v>
      </c>
      <c r="T1172" s="1" t="s">
        <v>88</v>
      </c>
      <c r="U1172" s="19">
        <v>0.25</v>
      </c>
      <c r="V1172" s="1" t="s">
        <v>877</v>
      </c>
      <c r="X1172" s="1">
        <v>5</v>
      </c>
      <c r="Z1172" s="1" t="s">
        <v>719</v>
      </c>
      <c r="AA1172" s="1" t="s">
        <v>719</v>
      </c>
      <c r="AC1172" s="2">
        <v>439</v>
      </c>
      <c r="AD1172" s="2"/>
      <c r="AE1172" s="2">
        <v>45</v>
      </c>
      <c r="AF1172" s="2">
        <f>Table1[[#This Row],[SE]]*SQRT(Table1[[#This Row],[N]])</f>
        <v>246.47515087732475</v>
      </c>
      <c r="AG1172" s="2">
        <v>30</v>
      </c>
      <c r="AH1172" s="2">
        <f>Table1[[#This Row],[SD]]/Table1[[#This Row],[mean]]</f>
        <v>0.56144681293240262</v>
      </c>
      <c r="AI1172" s="2"/>
      <c r="AJ1172" s="2"/>
      <c r="AK1172" s="2"/>
      <c r="AL1172" s="2"/>
      <c r="AN1172" s="5" t="s">
        <v>878</v>
      </c>
      <c r="AO1172" s="5" t="s">
        <v>879</v>
      </c>
    </row>
    <row r="1173" spans="2:41" ht="60" x14ac:dyDescent="0.25">
      <c r="B1173" s="8" t="s">
        <v>872</v>
      </c>
      <c r="C1173" s="1" t="s">
        <v>400</v>
      </c>
      <c r="D1173" s="1" t="s">
        <v>873</v>
      </c>
      <c r="E1173" s="1" t="s">
        <v>874</v>
      </c>
      <c r="F1173" s="5" t="s">
        <v>875</v>
      </c>
      <c r="I1173" s="1">
        <v>1982</v>
      </c>
      <c r="J1173" s="1" t="s">
        <v>48</v>
      </c>
      <c r="K1173" s="1" t="s">
        <v>49</v>
      </c>
      <c r="L1173" s="1" t="s">
        <v>49</v>
      </c>
      <c r="M1173" s="1" t="s">
        <v>369</v>
      </c>
      <c r="N1173" s="1" t="s">
        <v>51</v>
      </c>
      <c r="O1173" s="1" t="s">
        <v>698</v>
      </c>
      <c r="P1173" s="1">
        <v>28</v>
      </c>
      <c r="Q1173" s="1" t="s">
        <v>53</v>
      </c>
      <c r="S1173" s="1" t="s">
        <v>876</v>
      </c>
      <c r="T1173" s="1" t="s">
        <v>88</v>
      </c>
      <c r="U1173" s="19">
        <v>0.25</v>
      </c>
      <c r="V1173" s="1" t="s">
        <v>877</v>
      </c>
      <c r="X1173" s="1">
        <v>5</v>
      </c>
      <c r="Z1173" s="1" t="s">
        <v>719</v>
      </c>
      <c r="AA1173" s="1" t="s">
        <v>719</v>
      </c>
      <c r="AC1173" s="2">
        <v>491</v>
      </c>
      <c r="AD1173" s="2"/>
      <c r="AE1173" s="2">
        <v>58</v>
      </c>
      <c r="AF1173" s="2">
        <f>Table1[[#This Row],[SE]]*SQRT(Table1[[#This Row],[N]])</f>
        <v>317.67908335299637</v>
      </c>
      <c r="AG1173" s="2">
        <v>30</v>
      </c>
      <c r="AH1173" s="2">
        <f>Table1[[#This Row],[SD]]/Table1[[#This Row],[mean]]</f>
        <v>0.64700424308145899</v>
      </c>
      <c r="AI1173" s="2"/>
      <c r="AJ1173" s="2"/>
      <c r="AK1173" s="2"/>
      <c r="AL1173" s="2"/>
      <c r="AN1173" s="5" t="s">
        <v>878</v>
      </c>
      <c r="AO1173" s="5" t="s">
        <v>879</v>
      </c>
    </row>
    <row r="1174" spans="2:41" ht="60" x14ac:dyDescent="0.25">
      <c r="B1174" s="8" t="s">
        <v>872</v>
      </c>
      <c r="C1174" s="1" t="s">
        <v>400</v>
      </c>
      <c r="D1174" s="1" t="s">
        <v>873</v>
      </c>
      <c r="E1174" s="1" t="s">
        <v>874</v>
      </c>
      <c r="F1174" s="5" t="s">
        <v>875</v>
      </c>
      <c r="I1174" s="1">
        <v>1982</v>
      </c>
      <c r="J1174" s="1" t="s">
        <v>48</v>
      </c>
      <c r="K1174" s="1" t="s">
        <v>49</v>
      </c>
      <c r="L1174" s="1" t="s">
        <v>49</v>
      </c>
      <c r="M1174" s="1" t="s">
        <v>369</v>
      </c>
      <c r="N1174" s="1" t="s">
        <v>94</v>
      </c>
      <c r="O1174" s="1" t="s">
        <v>698</v>
      </c>
      <c r="P1174" s="1">
        <v>28</v>
      </c>
      <c r="Q1174" s="1" t="s">
        <v>53</v>
      </c>
      <c r="S1174" s="1" t="s">
        <v>876</v>
      </c>
      <c r="T1174" s="1" t="s">
        <v>88</v>
      </c>
      <c r="U1174" s="19">
        <v>0.25</v>
      </c>
      <c r="V1174" s="1" t="s">
        <v>877</v>
      </c>
      <c r="X1174" s="1">
        <v>5</v>
      </c>
      <c r="Z1174" s="1" t="s">
        <v>719</v>
      </c>
      <c r="AA1174" s="1" t="s">
        <v>719</v>
      </c>
      <c r="AC1174" s="2">
        <v>482</v>
      </c>
      <c r="AD1174" s="2"/>
      <c r="AE1174" s="2">
        <v>58</v>
      </c>
      <c r="AF1174" s="2">
        <f>Table1[[#This Row],[SE]]*SQRT(Table1[[#This Row],[N]])</f>
        <v>317.67908335299637</v>
      </c>
      <c r="AG1174" s="2">
        <v>30</v>
      </c>
      <c r="AH1174" s="2">
        <f>Table1[[#This Row],[SD]]/Table1[[#This Row],[mean]]</f>
        <v>0.65908523517219164</v>
      </c>
      <c r="AI1174" s="2"/>
      <c r="AJ1174" s="2"/>
      <c r="AK1174" s="2"/>
      <c r="AL1174" s="2"/>
      <c r="AN1174" s="5" t="s">
        <v>878</v>
      </c>
      <c r="AO1174" s="5" t="s">
        <v>879</v>
      </c>
    </row>
    <row r="1175" spans="2:41" ht="60" x14ac:dyDescent="0.25">
      <c r="B1175" s="8" t="s">
        <v>872</v>
      </c>
      <c r="C1175" s="1" t="s">
        <v>400</v>
      </c>
      <c r="D1175" s="1" t="s">
        <v>873</v>
      </c>
      <c r="E1175" s="1" t="s">
        <v>874</v>
      </c>
      <c r="F1175" s="5" t="s">
        <v>875</v>
      </c>
      <c r="I1175" s="1">
        <v>1982</v>
      </c>
      <c r="J1175" s="1" t="s">
        <v>48</v>
      </c>
      <c r="K1175" s="1" t="s">
        <v>49</v>
      </c>
      <c r="L1175" s="1" t="s">
        <v>49</v>
      </c>
      <c r="M1175" s="1" t="s">
        <v>781</v>
      </c>
      <c r="N1175" s="1" t="s">
        <v>51</v>
      </c>
      <c r="O1175" s="1" t="s">
        <v>698</v>
      </c>
      <c r="P1175" s="1">
        <v>28</v>
      </c>
      <c r="Q1175" s="1" t="s">
        <v>53</v>
      </c>
      <c r="S1175" s="1" t="s">
        <v>876</v>
      </c>
      <c r="T1175" s="1" t="s">
        <v>88</v>
      </c>
      <c r="U1175" s="19">
        <v>0.25</v>
      </c>
      <c r="V1175" s="1" t="s">
        <v>877</v>
      </c>
      <c r="X1175" s="1">
        <v>5</v>
      </c>
      <c r="Z1175" s="1" t="s">
        <v>719</v>
      </c>
      <c r="AA1175" s="1" t="s">
        <v>719</v>
      </c>
      <c r="AC1175" s="2">
        <v>918</v>
      </c>
      <c r="AD1175" s="2"/>
      <c r="AE1175" s="2">
        <v>36</v>
      </c>
      <c r="AF1175" s="2">
        <f>Table1[[#This Row],[SE]]*SQRT(Table1[[#This Row],[N]])</f>
        <v>197.18012070185981</v>
      </c>
      <c r="AG1175" s="2">
        <v>30</v>
      </c>
      <c r="AH1175" s="2">
        <f>Table1[[#This Row],[SD]]/Table1[[#This Row],[mean]]</f>
        <v>0.21479315980594751</v>
      </c>
      <c r="AI1175" s="2"/>
      <c r="AJ1175" s="2"/>
      <c r="AK1175" s="2"/>
      <c r="AL1175" s="2"/>
      <c r="AN1175" s="5" t="s">
        <v>878</v>
      </c>
      <c r="AO1175" s="5" t="s">
        <v>879</v>
      </c>
    </row>
    <row r="1176" spans="2:41" ht="60" x14ac:dyDescent="0.25">
      <c r="B1176" s="8" t="s">
        <v>872</v>
      </c>
      <c r="C1176" s="1" t="s">
        <v>400</v>
      </c>
      <c r="D1176" s="1" t="s">
        <v>873</v>
      </c>
      <c r="E1176" s="1" t="s">
        <v>874</v>
      </c>
      <c r="F1176" s="5" t="s">
        <v>875</v>
      </c>
      <c r="I1176" s="1">
        <v>1982</v>
      </c>
      <c r="J1176" s="1" t="s">
        <v>48</v>
      </c>
      <c r="K1176" s="1" t="s">
        <v>49</v>
      </c>
      <c r="L1176" s="1" t="s">
        <v>49</v>
      </c>
      <c r="M1176" s="1" t="s">
        <v>781</v>
      </c>
      <c r="N1176" s="1" t="s">
        <v>94</v>
      </c>
      <c r="O1176" s="1" t="s">
        <v>698</v>
      </c>
      <c r="P1176" s="1">
        <v>28</v>
      </c>
      <c r="Q1176" s="1" t="s">
        <v>53</v>
      </c>
      <c r="S1176" s="1" t="s">
        <v>876</v>
      </c>
      <c r="T1176" s="1" t="s">
        <v>88</v>
      </c>
      <c r="U1176" s="19">
        <v>0.25</v>
      </c>
      <c r="V1176" s="1" t="s">
        <v>877</v>
      </c>
      <c r="X1176" s="1">
        <v>5</v>
      </c>
      <c r="Z1176" s="1" t="s">
        <v>719</v>
      </c>
      <c r="AA1176" s="1" t="s">
        <v>719</v>
      </c>
      <c r="AC1176" s="2">
        <v>862</v>
      </c>
      <c r="AD1176" s="2"/>
      <c r="AE1176" s="2">
        <v>30</v>
      </c>
      <c r="AF1176" s="2">
        <f>Table1[[#This Row],[SE]]*SQRT(Table1[[#This Row],[N]])</f>
        <v>164.31676725154983</v>
      </c>
      <c r="AG1176" s="2">
        <v>30</v>
      </c>
      <c r="AH1176" s="2">
        <f>Table1[[#This Row],[SD]]/Table1[[#This Row],[mean]]</f>
        <v>0.19062269982778404</v>
      </c>
      <c r="AI1176" s="2"/>
      <c r="AJ1176" s="2"/>
      <c r="AK1176" s="2"/>
      <c r="AL1176" s="2"/>
      <c r="AN1176" s="5" t="s">
        <v>878</v>
      </c>
      <c r="AO1176" s="5" t="s">
        <v>879</v>
      </c>
    </row>
    <row r="1177" spans="2:41" ht="60" x14ac:dyDescent="0.25">
      <c r="B1177" s="8" t="s">
        <v>872</v>
      </c>
      <c r="C1177" s="1" t="s">
        <v>400</v>
      </c>
      <c r="D1177" s="1" t="s">
        <v>873</v>
      </c>
      <c r="E1177" s="1" t="s">
        <v>874</v>
      </c>
      <c r="F1177" s="5" t="s">
        <v>875</v>
      </c>
      <c r="I1177" s="1">
        <v>1982</v>
      </c>
      <c r="J1177" s="1" t="s">
        <v>48</v>
      </c>
      <c r="K1177" s="1" t="s">
        <v>49</v>
      </c>
      <c r="L1177" s="1" t="s">
        <v>49</v>
      </c>
      <c r="M1177" s="1" t="s">
        <v>880</v>
      </c>
      <c r="N1177" s="1" t="s">
        <v>51</v>
      </c>
      <c r="O1177" s="1" t="s">
        <v>698</v>
      </c>
      <c r="P1177" s="1">
        <v>28</v>
      </c>
      <c r="Q1177" s="1" t="s">
        <v>53</v>
      </c>
      <c r="S1177" s="1" t="s">
        <v>876</v>
      </c>
      <c r="T1177" s="1" t="s">
        <v>88</v>
      </c>
      <c r="U1177" s="19">
        <v>0.25</v>
      </c>
      <c r="V1177" s="1" t="s">
        <v>877</v>
      </c>
      <c r="X1177" s="1">
        <v>5</v>
      </c>
      <c r="Z1177" s="1" t="s">
        <v>719</v>
      </c>
      <c r="AA1177" s="1" t="s">
        <v>719</v>
      </c>
      <c r="AC1177" s="2">
        <v>814</v>
      </c>
      <c r="AD1177" s="2"/>
      <c r="AE1177" s="2">
        <v>25</v>
      </c>
      <c r="AF1177" s="2">
        <f>Table1[[#This Row],[SE]]*SQRT(Table1[[#This Row],[N]])</f>
        <v>136.93063937629154</v>
      </c>
      <c r="AG1177" s="2">
        <v>30</v>
      </c>
      <c r="AH1177" s="2">
        <f>Table1[[#This Row],[SD]]/Table1[[#This Row],[mean]]</f>
        <v>0.16821945869323285</v>
      </c>
      <c r="AI1177" s="2"/>
      <c r="AJ1177" s="2"/>
      <c r="AK1177" s="2"/>
      <c r="AL1177" s="2"/>
      <c r="AN1177" s="5" t="s">
        <v>878</v>
      </c>
      <c r="AO1177" s="5" t="s">
        <v>879</v>
      </c>
    </row>
    <row r="1178" spans="2:41" ht="60" x14ac:dyDescent="0.25">
      <c r="B1178" s="8" t="s">
        <v>872</v>
      </c>
      <c r="C1178" s="1" t="s">
        <v>400</v>
      </c>
      <c r="D1178" s="1" t="s">
        <v>873</v>
      </c>
      <c r="E1178" s="1" t="s">
        <v>874</v>
      </c>
      <c r="F1178" s="5" t="s">
        <v>875</v>
      </c>
      <c r="I1178" s="1">
        <v>1982</v>
      </c>
      <c r="J1178" s="1" t="s">
        <v>48</v>
      </c>
      <c r="K1178" s="1" t="s">
        <v>49</v>
      </c>
      <c r="L1178" s="1" t="s">
        <v>49</v>
      </c>
      <c r="M1178" s="1" t="s">
        <v>880</v>
      </c>
      <c r="N1178" s="1" t="s">
        <v>94</v>
      </c>
      <c r="O1178" s="1" t="s">
        <v>698</v>
      </c>
      <c r="P1178" s="1">
        <v>28</v>
      </c>
      <c r="Q1178" s="1" t="s">
        <v>53</v>
      </c>
      <c r="S1178" s="1" t="s">
        <v>876</v>
      </c>
      <c r="T1178" s="1" t="s">
        <v>88</v>
      </c>
      <c r="U1178" s="19">
        <v>0.25</v>
      </c>
      <c r="V1178" s="1" t="s">
        <v>877</v>
      </c>
      <c r="X1178" s="1">
        <v>5</v>
      </c>
      <c r="Z1178" s="1" t="s">
        <v>719</v>
      </c>
      <c r="AA1178" s="1" t="s">
        <v>719</v>
      </c>
      <c r="AC1178" s="2">
        <v>834</v>
      </c>
      <c r="AD1178" s="2"/>
      <c r="AE1178" s="2">
        <v>45</v>
      </c>
      <c r="AF1178" s="2">
        <f>Table1[[#This Row],[SE]]*SQRT(Table1[[#This Row],[N]])</f>
        <v>246.47515087732475</v>
      </c>
      <c r="AG1178" s="2">
        <v>30</v>
      </c>
      <c r="AH1178" s="2">
        <f>Table1[[#This Row],[SD]]/Table1[[#This Row],[mean]]</f>
        <v>0.29553375404955007</v>
      </c>
      <c r="AI1178" s="2"/>
      <c r="AJ1178" s="2"/>
      <c r="AK1178" s="2"/>
      <c r="AL1178" s="2"/>
      <c r="AN1178" s="5" t="s">
        <v>878</v>
      </c>
      <c r="AO1178" s="5" t="s">
        <v>879</v>
      </c>
    </row>
    <row r="1179" spans="2:41" ht="60" x14ac:dyDescent="0.25">
      <c r="B1179" s="8" t="s">
        <v>872</v>
      </c>
      <c r="C1179" s="1" t="s">
        <v>400</v>
      </c>
      <c r="D1179" s="1" t="s">
        <v>873</v>
      </c>
      <c r="E1179" s="1" t="s">
        <v>874</v>
      </c>
      <c r="F1179" s="5" t="s">
        <v>875</v>
      </c>
      <c r="I1179" s="1">
        <v>1982</v>
      </c>
      <c r="J1179" s="1" t="s">
        <v>48</v>
      </c>
      <c r="K1179" s="1" t="s">
        <v>49</v>
      </c>
      <c r="L1179" s="1" t="s">
        <v>49</v>
      </c>
      <c r="M1179" s="1" t="s">
        <v>881</v>
      </c>
      <c r="N1179" s="1" t="s">
        <v>51</v>
      </c>
      <c r="O1179" s="1" t="s">
        <v>698</v>
      </c>
      <c r="P1179" s="1">
        <v>28</v>
      </c>
      <c r="Q1179" s="1" t="s">
        <v>53</v>
      </c>
      <c r="S1179" s="1" t="s">
        <v>876</v>
      </c>
      <c r="T1179" s="1" t="s">
        <v>88</v>
      </c>
      <c r="U1179" s="19">
        <v>0.25</v>
      </c>
      <c r="V1179" s="1" t="s">
        <v>877</v>
      </c>
      <c r="X1179" s="1">
        <v>5</v>
      </c>
      <c r="Z1179" s="1" t="s">
        <v>719</v>
      </c>
      <c r="AA1179" s="1" t="s">
        <v>719</v>
      </c>
      <c r="AC1179" s="2">
        <v>897</v>
      </c>
      <c r="AD1179" s="2"/>
      <c r="AE1179" s="2">
        <v>51</v>
      </c>
      <c r="AF1179" s="2">
        <f>Table1[[#This Row],[SE]]*SQRT(Table1[[#This Row],[N]])</f>
        <v>279.33850432763472</v>
      </c>
      <c r="AG1179" s="2">
        <v>30</v>
      </c>
      <c r="AH1179" s="2">
        <f>Table1[[#This Row],[SD]]/Table1[[#This Row],[mean]]</f>
        <v>0.31141416313002757</v>
      </c>
      <c r="AI1179" s="2"/>
      <c r="AJ1179" s="2"/>
      <c r="AK1179" s="2"/>
      <c r="AL1179" s="2"/>
      <c r="AN1179" s="5" t="s">
        <v>878</v>
      </c>
      <c r="AO1179" s="5" t="s">
        <v>879</v>
      </c>
    </row>
    <row r="1180" spans="2:41" ht="60" x14ac:dyDescent="0.25">
      <c r="B1180" s="8" t="s">
        <v>872</v>
      </c>
      <c r="C1180" s="1" t="s">
        <v>400</v>
      </c>
      <c r="D1180" s="1" t="s">
        <v>873</v>
      </c>
      <c r="E1180" s="1" t="s">
        <v>874</v>
      </c>
      <c r="F1180" s="5" t="s">
        <v>875</v>
      </c>
      <c r="I1180" s="1">
        <v>1982</v>
      </c>
      <c r="J1180" s="1" t="s">
        <v>48</v>
      </c>
      <c r="K1180" s="1" t="s">
        <v>49</v>
      </c>
      <c r="L1180" s="1" t="s">
        <v>49</v>
      </c>
      <c r="M1180" s="1" t="s">
        <v>881</v>
      </c>
      <c r="N1180" s="1" t="s">
        <v>94</v>
      </c>
      <c r="O1180" s="1" t="s">
        <v>698</v>
      </c>
      <c r="P1180" s="1">
        <v>28</v>
      </c>
      <c r="Q1180" s="1" t="s">
        <v>53</v>
      </c>
      <c r="S1180" s="1" t="s">
        <v>876</v>
      </c>
      <c r="T1180" s="1" t="s">
        <v>88</v>
      </c>
      <c r="U1180" s="19">
        <v>0.25</v>
      </c>
      <c r="V1180" s="1" t="s">
        <v>877</v>
      </c>
      <c r="X1180" s="1">
        <v>5</v>
      </c>
      <c r="Z1180" s="1" t="s">
        <v>719</v>
      </c>
      <c r="AA1180" s="1" t="s">
        <v>719</v>
      </c>
      <c r="AC1180" s="2">
        <v>829</v>
      </c>
      <c r="AD1180" s="2"/>
      <c r="AE1180" s="2">
        <v>30</v>
      </c>
      <c r="AF1180" s="2">
        <f>Table1[[#This Row],[SE]]*SQRT(Table1[[#This Row],[N]])</f>
        <v>164.31676725154983</v>
      </c>
      <c r="AG1180" s="2">
        <v>30</v>
      </c>
      <c r="AH1180" s="2">
        <f>Table1[[#This Row],[SD]]/Table1[[#This Row],[mean]]</f>
        <v>0.19821081694999981</v>
      </c>
      <c r="AI1180" s="2"/>
      <c r="AJ1180" s="2"/>
      <c r="AK1180" s="2"/>
      <c r="AL1180" s="2"/>
      <c r="AN1180" s="5" t="s">
        <v>878</v>
      </c>
      <c r="AO1180" s="5" t="s">
        <v>879</v>
      </c>
    </row>
    <row r="1181" spans="2:41" ht="60" x14ac:dyDescent="0.25">
      <c r="B1181" s="8" t="s">
        <v>872</v>
      </c>
      <c r="C1181" s="1" t="s">
        <v>400</v>
      </c>
      <c r="D1181" s="1" t="s">
        <v>873</v>
      </c>
      <c r="E1181" s="1" t="s">
        <v>874</v>
      </c>
      <c r="F1181" s="5" t="s">
        <v>875</v>
      </c>
      <c r="I1181" s="1">
        <v>1982</v>
      </c>
      <c r="J1181" s="1" t="s">
        <v>48</v>
      </c>
      <c r="K1181" s="1" t="s">
        <v>49</v>
      </c>
      <c r="L1181" s="1" t="s">
        <v>49</v>
      </c>
      <c r="M1181" s="1" t="s">
        <v>882</v>
      </c>
      <c r="N1181" s="1" t="s">
        <v>51</v>
      </c>
      <c r="O1181" s="1" t="s">
        <v>698</v>
      </c>
      <c r="P1181" s="1">
        <v>28</v>
      </c>
      <c r="Q1181" s="1" t="s">
        <v>53</v>
      </c>
      <c r="S1181" s="1" t="s">
        <v>876</v>
      </c>
      <c r="T1181" s="1" t="s">
        <v>88</v>
      </c>
      <c r="U1181" s="19">
        <v>0.25</v>
      </c>
      <c r="V1181" s="1" t="s">
        <v>877</v>
      </c>
      <c r="X1181" s="1">
        <v>5</v>
      </c>
      <c r="Z1181" s="1" t="s">
        <v>719</v>
      </c>
      <c r="AA1181" s="1" t="s">
        <v>719</v>
      </c>
      <c r="AC1181" s="2">
        <v>397</v>
      </c>
      <c r="AD1181" s="2"/>
      <c r="AE1181" s="2">
        <v>18</v>
      </c>
      <c r="AF1181" s="2">
        <f>Table1[[#This Row],[SE]]*SQRT(Table1[[#This Row],[N]])</f>
        <v>98.590060350929903</v>
      </c>
      <c r="AG1181" s="2">
        <v>30</v>
      </c>
      <c r="AH1181" s="2">
        <f>Table1[[#This Row],[SD]]/Table1[[#This Row],[mean]]</f>
        <v>0.24833768350360177</v>
      </c>
      <c r="AI1181" s="2"/>
      <c r="AJ1181" s="2"/>
      <c r="AK1181" s="2"/>
      <c r="AL1181" s="2"/>
      <c r="AN1181" s="5" t="s">
        <v>878</v>
      </c>
      <c r="AO1181" s="5" t="s">
        <v>879</v>
      </c>
    </row>
    <row r="1182" spans="2:41" ht="60" x14ac:dyDescent="0.25">
      <c r="B1182" s="8" t="s">
        <v>872</v>
      </c>
      <c r="C1182" s="1" t="s">
        <v>400</v>
      </c>
      <c r="D1182" s="1" t="s">
        <v>873</v>
      </c>
      <c r="E1182" s="1" t="s">
        <v>874</v>
      </c>
      <c r="F1182" s="5" t="s">
        <v>875</v>
      </c>
      <c r="I1182" s="1">
        <v>1982</v>
      </c>
      <c r="J1182" s="1" t="s">
        <v>48</v>
      </c>
      <c r="K1182" s="1" t="s">
        <v>49</v>
      </c>
      <c r="L1182" s="1" t="s">
        <v>49</v>
      </c>
      <c r="M1182" s="1" t="s">
        <v>882</v>
      </c>
      <c r="N1182" s="1" t="s">
        <v>94</v>
      </c>
      <c r="O1182" s="1" t="s">
        <v>698</v>
      </c>
      <c r="P1182" s="1">
        <v>28</v>
      </c>
      <c r="Q1182" s="1" t="s">
        <v>53</v>
      </c>
      <c r="S1182" s="1" t="s">
        <v>876</v>
      </c>
      <c r="T1182" s="1" t="s">
        <v>88</v>
      </c>
      <c r="U1182" s="19">
        <v>0.25</v>
      </c>
      <c r="V1182" s="1" t="s">
        <v>877</v>
      </c>
      <c r="X1182" s="1">
        <v>5</v>
      </c>
      <c r="Z1182" s="1" t="s">
        <v>719</v>
      </c>
      <c r="AA1182" s="1" t="s">
        <v>719</v>
      </c>
      <c r="AC1182" s="2">
        <v>789</v>
      </c>
      <c r="AD1182" s="2"/>
      <c r="AE1182" s="2">
        <v>33</v>
      </c>
      <c r="AF1182" s="2">
        <f>Table1[[#This Row],[SE]]*SQRT(Table1[[#This Row],[N]])</f>
        <v>180.74844397670481</v>
      </c>
      <c r="AG1182" s="2">
        <v>30</v>
      </c>
      <c r="AH1182" s="2">
        <f>Table1[[#This Row],[SD]]/Table1[[#This Row],[mean]]</f>
        <v>0.22908548032535464</v>
      </c>
      <c r="AI1182" s="2"/>
      <c r="AJ1182" s="2"/>
      <c r="AK1182" s="2"/>
      <c r="AL1182" s="2"/>
      <c r="AN1182" s="5" t="s">
        <v>878</v>
      </c>
      <c r="AO1182" s="5" t="s">
        <v>879</v>
      </c>
    </row>
    <row r="1183" spans="2:41" ht="60" x14ac:dyDescent="0.25">
      <c r="B1183" s="8" t="s">
        <v>872</v>
      </c>
      <c r="C1183" s="1" t="s">
        <v>400</v>
      </c>
      <c r="D1183" s="1" t="s">
        <v>873</v>
      </c>
      <c r="E1183" s="1" t="s">
        <v>874</v>
      </c>
      <c r="F1183" s="5" t="s">
        <v>875</v>
      </c>
      <c r="I1183" s="1">
        <v>1982</v>
      </c>
      <c r="J1183" s="1" t="s">
        <v>48</v>
      </c>
      <c r="K1183" s="1" t="s">
        <v>49</v>
      </c>
      <c r="L1183" s="1" t="s">
        <v>49</v>
      </c>
      <c r="M1183" s="1" t="s">
        <v>883</v>
      </c>
      <c r="N1183" s="1" t="s">
        <v>51</v>
      </c>
      <c r="O1183" s="1" t="s">
        <v>698</v>
      </c>
      <c r="P1183" s="1">
        <v>28</v>
      </c>
      <c r="Q1183" s="1" t="s">
        <v>53</v>
      </c>
      <c r="S1183" s="1" t="s">
        <v>876</v>
      </c>
      <c r="T1183" s="1" t="s">
        <v>88</v>
      </c>
      <c r="U1183" s="19">
        <v>0.25</v>
      </c>
      <c r="V1183" s="1" t="s">
        <v>877</v>
      </c>
      <c r="X1183" s="1">
        <v>5</v>
      </c>
      <c r="Z1183" s="1" t="s">
        <v>719</v>
      </c>
      <c r="AA1183" s="1" t="s">
        <v>719</v>
      </c>
      <c r="AC1183" s="2">
        <v>577</v>
      </c>
      <c r="AD1183" s="2"/>
      <c r="AE1183" s="2">
        <v>41</v>
      </c>
      <c r="AF1183" s="2">
        <f>Table1[[#This Row],[SE]]*SQRT(Table1[[#This Row],[N]])</f>
        <v>224.5662485771181</v>
      </c>
      <c r="AG1183" s="2">
        <v>30</v>
      </c>
      <c r="AH1183" s="2">
        <f>Table1[[#This Row],[SD]]/Table1[[#This Row],[mean]]</f>
        <v>0.38919627136415613</v>
      </c>
      <c r="AI1183" s="2"/>
      <c r="AJ1183" s="2"/>
      <c r="AK1183" s="2"/>
      <c r="AL1183" s="2"/>
      <c r="AN1183" s="5" t="s">
        <v>878</v>
      </c>
      <c r="AO1183" s="5" t="s">
        <v>879</v>
      </c>
    </row>
    <row r="1184" spans="2:41" ht="60" x14ac:dyDescent="0.25">
      <c r="B1184" s="8" t="s">
        <v>872</v>
      </c>
      <c r="C1184" s="1" t="s">
        <v>400</v>
      </c>
      <c r="D1184" s="1" t="s">
        <v>873</v>
      </c>
      <c r="E1184" s="1" t="s">
        <v>874</v>
      </c>
      <c r="F1184" s="5" t="s">
        <v>875</v>
      </c>
      <c r="I1184" s="1">
        <v>1982</v>
      </c>
      <c r="J1184" s="1" t="s">
        <v>48</v>
      </c>
      <c r="K1184" s="1" t="s">
        <v>49</v>
      </c>
      <c r="L1184" s="1" t="s">
        <v>49</v>
      </c>
      <c r="M1184" s="1" t="s">
        <v>883</v>
      </c>
      <c r="N1184" s="1" t="s">
        <v>94</v>
      </c>
      <c r="O1184" s="1" t="s">
        <v>698</v>
      </c>
      <c r="P1184" s="1">
        <v>28</v>
      </c>
      <c r="Q1184" s="1" t="s">
        <v>53</v>
      </c>
      <c r="S1184" s="1" t="s">
        <v>876</v>
      </c>
      <c r="T1184" s="1" t="s">
        <v>88</v>
      </c>
      <c r="U1184" s="19">
        <v>0.25</v>
      </c>
      <c r="V1184" s="1" t="s">
        <v>877</v>
      </c>
      <c r="X1184" s="1">
        <v>5</v>
      </c>
      <c r="Z1184" s="1" t="s">
        <v>719</v>
      </c>
      <c r="AA1184" s="1" t="s">
        <v>719</v>
      </c>
      <c r="AC1184" s="2">
        <v>633</v>
      </c>
      <c r="AD1184" s="2"/>
      <c r="AE1184" s="2">
        <v>15</v>
      </c>
      <c r="AF1184" s="2">
        <f>Table1[[#This Row],[SE]]*SQRT(Table1[[#This Row],[N]])</f>
        <v>82.158383625774917</v>
      </c>
      <c r="AG1184" s="2">
        <v>30</v>
      </c>
      <c r="AH1184" s="2">
        <f>Table1[[#This Row],[SD]]/Table1[[#This Row],[mean]]</f>
        <v>0.12979207523819103</v>
      </c>
      <c r="AI1184" s="2"/>
      <c r="AJ1184" s="2"/>
      <c r="AK1184" s="2"/>
      <c r="AL1184" s="2"/>
      <c r="AN1184" s="5" t="s">
        <v>878</v>
      </c>
      <c r="AO1184" s="5" t="s">
        <v>879</v>
      </c>
    </row>
    <row r="1185" spans="2:41" ht="60" x14ac:dyDescent="0.25">
      <c r="B1185" s="8" t="s">
        <v>872</v>
      </c>
      <c r="C1185" s="1" t="s">
        <v>400</v>
      </c>
      <c r="D1185" s="1" t="s">
        <v>873</v>
      </c>
      <c r="E1185" s="1" t="s">
        <v>874</v>
      </c>
      <c r="F1185" s="5" t="s">
        <v>875</v>
      </c>
      <c r="I1185" s="1">
        <v>1982</v>
      </c>
      <c r="J1185" s="1" t="s">
        <v>48</v>
      </c>
      <c r="K1185" s="1" t="s">
        <v>49</v>
      </c>
      <c r="L1185" s="1" t="s">
        <v>49</v>
      </c>
      <c r="M1185" s="1" t="s">
        <v>801</v>
      </c>
      <c r="N1185" s="1" t="s">
        <v>51</v>
      </c>
      <c r="O1185" s="1" t="s">
        <v>698</v>
      </c>
      <c r="P1185" s="1">
        <v>28</v>
      </c>
      <c r="Q1185" s="1" t="s">
        <v>53</v>
      </c>
      <c r="S1185" s="1" t="s">
        <v>876</v>
      </c>
      <c r="T1185" s="1" t="s">
        <v>88</v>
      </c>
      <c r="U1185" s="19">
        <v>0.25</v>
      </c>
      <c r="V1185" s="1" t="s">
        <v>877</v>
      </c>
      <c r="X1185" s="1">
        <v>5</v>
      </c>
      <c r="Z1185" s="1" t="s">
        <v>719</v>
      </c>
      <c r="AA1185" s="1" t="s">
        <v>719</v>
      </c>
      <c r="AC1185" s="2">
        <v>567</v>
      </c>
      <c r="AD1185" s="2"/>
      <c r="AE1185" s="2">
        <v>38</v>
      </c>
      <c r="AF1185" s="2">
        <f>Table1[[#This Row],[SE]]*SQRT(Table1[[#This Row],[N]])</f>
        <v>208.13457185196313</v>
      </c>
      <c r="AG1185" s="2">
        <v>30</v>
      </c>
      <c r="AH1185" s="2">
        <f>Table1[[#This Row],[SD]]/Table1[[#This Row],[mean]]</f>
        <v>0.36708037363661927</v>
      </c>
      <c r="AI1185" s="2"/>
      <c r="AJ1185" s="2"/>
      <c r="AK1185" s="2"/>
      <c r="AL1185" s="2"/>
      <c r="AN1185" s="5" t="s">
        <v>878</v>
      </c>
      <c r="AO1185" s="5" t="s">
        <v>879</v>
      </c>
    </row>
    <row r="1186" spans="2:41" ht="60" x14ac:dyDescent="0.25">
      <c r="B1186" s="8" t="s">
        <v>872</v>
      </c>
      <c r="C1186" s="1" t="s">
        <v>400</v>
      </c>
      <c r="D1186" s="1" t="s">
        <v>873</v>
      </c>
      <c r="E1186" s="1" t="s">
        <v>874</v>
      </c>
      <c r="F1186" s="5" t="s">
        <v>875</v>
      </c>
      <c r="I1186" s="1">
        <v>1982</v>
      </c>
      <c r="J1186" s="1" t="s">
        <v>48</v>
      </c>
      <c r="K1186" s="1" t="s">
        <v>49</v>
      </c>
      <c r="L1186" s="1" t="s">
        <v>49</v>
      </c>
      <c r="M1186" s="1" t="s">
        <v>801</v>
      </c>
      <c r="N1186" s="1" t="s">
        <v>94</v>
      </c>
      <c r="O1186" s="1" t="s">
        <v>698</v>
      </c>
      <c r="P1186" s="1">
        <v>28</v>
      </c>
      <c r="Q1186" s="1" t="s">
        <v>53</v>
      </c>
      <c r="S1186" s="1" t="s">
        <v>876</v>
      </c>
      <c r="T1186" s="1" t="s">
        <v>88</v>
      </c>
      <c r="U1186" s="19">
        <v>0.25</v>
      </c>
      <c r="V1186" s="1" t="s">
        <v>877</v>
      </c>
      <c r="X1186" s="1">
        <v>5</v>
      </c>
      <c r="Z1186" s="1" t="s">
        <v>719</v>
      </c>
      <c r="AA1186" s="1" t="s">
        <v>719</v>
      </c>
      <c r="AC1186" s="2">
        <v>464</v>
      </c>
      <c r="AD1186" s="2"/>
      <c r="AE1186" s="2">
        <v>23</v>
      </c>
      <c r="AF1186" s="2">
        <f>Table1[[#This Row],[SE]]*SQRT(Table1[[#This Row],[N]])</f>
        <v>125.97618822618821</v>
      </c>
      <c r="AG1186" s="2">
        <v>30</v>
      </c>
      <c r="AH1186" s="2">
        <f>Table1[[#This Row],[SD]]/Table1[[#This Row],[mean]]</f>
        <v>0.27150040565988837</v>
      </c>
      <c r="AI1186" s="2"/>
      <c r="AJ1186" s="2"/>
      <c r="AK1186" s="2"/>
      <c r="AL1186" s="2"/>
      <c r="AN1186" s="5" t="s">
        <v>878</v>
      </c>
      <c r="AO1186" s="5" t="s">
        <v>879</v>
      </c>
    </row>
    <row r="1187" spans="2:41" ht="60" x14ac:dyDescent="0.25">
      <c r="B1187" s="8" t="s">
        <v>884</v>
      </c>
      <c r="C1187" s="1" t="s">
        <v>797</v>
      </c>
      <c r="D1187" s="1" t="s">
        <v>885</v>
      </c>
      <c r="E1187" s="1" t="s">
        <v>623</v>
      </c>
      <c r="F1187" s="5" t="s">
        <v>886</v>
      </c>
      <c r="I1187" s="1">
        <v>1996</v>
      </c>
      <c r="J1187" s="1" t="s">
        <v>48</v>
      </c>
      <c r="K1187" s="1" t="s">
        <v>18</v>
      </c>
      <c r="L1187" s="1" t="s">
        <v>887</v>
      </c>
      <c r="M1187" s="1" t="s">
        <v>239</v>
      </c>
      <c r="N1187" s="1" t="s">
        <v>94</v>
      </c>
      <c r="O1187" s="1" t="s">
        <v>888</v>
      </c>
      <c r="P1187" s="1">
        <v>780</v>
      </c>
      <c r="Q1187" s="1" t="s">
        <v>889</v>
      </c>
      <c r="S1187" s="1" t="s">
        <v>890</v>
      </c>
      <c r="T1187" s="1" t="s">
        <v>88</v>
      </c>
      <c r="U1187" s="19">
        <v>0.29166666666666669</v>
      </c>
      <c r="V1187" s="1" t="s">
        <v>891</v>
      </c>
      <c r="X1187" s="1">
        <v>4</v>
      </c>
      <c r="Z1187" s="1" t="s">
        <v>719</v>
      </c>
      <c r="AA1187" s="1" t="s">
        <v>719</v>
      </c>
      <c r="AC1187" s="2">
        <v>1056</v>
      </c>
      <c r="AD1187" s="2">
        <v>1064</v>
      </c>
      <c r="AE1187" s="2">
        <v>35.200000000000003</v>
      </c>
      <c r="AF1187" s="2">
        <f>Table1[[#This Row],[SE]]*SQRT(Table1[[#This Row],[N]])</f>
        <v>165.10263474578474</v>
      </c>
      <c r="AG1187" s="2">
        <v>22</v>
      </c>
      <c r="AH1187" s="2">
        <f>Table1[[#This Row],[SD]]/Table1[[#This Row],[mean]]</f>
        <v>0.15634719199411434</v>
      </c>
      <c r="AI1187" s="2"/>
      <c r="AJ1187" s="2"/>
      <c r="AK1187" s="2"/>
      <c r="AL1187" s="2"/>
      <c r="AN1187" s="6" t="s">
        <v>892</v>
      </c>
      <c r="AO1187" s="5" t="s">
        <v>893</v>
      </c>
    </row>
    <row r="1188" spans="2:41" ht="60" x14ac:dyDescent="0.25">
      <c r="B1188" s="8" t="s">
        <v>884</v>
      </c>
      <c r="C1188" s="1" t="s">
        <v>797</v>
      </c>
      <c r="D1188" s="1" t="s">
        <v>885</v>
      </c>
      <c r="E1188" s="1" t="s">
        <v>623</v>
      </c>
      <c r="F1188" s="5" t="s">
        <v>886</v>
      </c>
      <c r="I1188" s="1">
        <v>1996</v>
      </c>
      <c r="J1188" s="1" t="s">
        <v>48</v>
      </c>
      <c r="K1188" s="1" t="s">
        <v>18</v>
      </c>
      <c r="L1188" s="1" t="s">
        <v>887</v>
      </c>
      <c r="M1188" s="1" t="s">
        <v>239</v>
      </c>
      <c r="N1188" s="1" t="s">
        <v>51</v>
      </c>
      <c r="O1188" s="1" t="s">
        <v>888</v>
      </c>
      <c r="P1188" s="1">
        <v>780</v>
      </c>
      <c r="Q1188" s="1" t="s">
        <v>889</v>
      </c>
      <c r="S1188" s="1" t="s">
        <v>890</v>
      </c>
      <c r="T1188" s="1" t="s">
        <v>88</v>
      </c>
      <c r="U1188" s="19">
        <v>0.29166666666666669</v>
      </c>
      <c r="V1188" s="1" t="s">
        <v>891</v>
      </c>
      <c r="X1188" s="1">
        <v>4</v>
      </c>
      <c r="Z1188" s="1" t="s">
        <v>719</v>
      </c>
      <c r="AA1188" s="1" t="s">
        <v>719</v>
      </c>
      <c r="AC1188" s="2">
        <v>975</v>
      </c>
      <c r="AD1188" s="2">
        <v>949</v>
      </c>
      <c r="AE1188" s="2">
        <v>28.4</v>
      </c>
      <c r="AF1188" s="2">
        <f>Table1[[#This Row],[SE]]*SQRT(Table1[[#This Row],[N]])</f>
        <v>130.14514973674585</v>
      </c>
      <c r="AG1188" s="2">
        <v>21</v>
      </c>
      <c r="AH1188" s="2">
        <f>Table1[[#This Row],[SD]]/Table1[[#This Row],[mean]]</f>
        <v>0.13348220485820086</v>
      </c>
      <c r="AI1188" s="2"/>
      <c r="AJ1188" s="2"/>
      <c r="AK1188" s="2"/>
      <c r="AL1188" s="2"/>
      <c r="AN1188" s="5" t="s">
        <v>892</v>
      </c>
      <c r="AO1188" s="5" t="s">
        <v>893</v>
      </c>
    </row>
    <row r="1189" spans="2:41" ht="60" x14ac:dyDescent="0.25">
      <c r="B1189" s="8" t="s">
        <v>884</v>
      </c>
      <c r="C1189" s="1" t="s">
        <v>797</v>
      </c>
      <c r="D1189" s="1" t="s">
        <v>885</v>
      </c>
      <c r="E1189" s="1" t="s">
        <v>623</v>
      </c>
      <c r="F1189" s="5" t="s">
        <v>886</v>
      </c>
      <c r="I1189" s="1">
        <v>1996</v>
      </c>
      <c r="J1189" s="1" t="s">
        <v>48</v>
      </c>
      <c r="K1189" s="1" t="s">
        <v>18</v>
      </c>
      <c r="L1189" s="1" t="s">
        <v>887</v>
      </c>
      <c r="M1189" s="1" t="s">
        <v>239</v>
      </c>
      <c r="N1189" s="1" t="s">
        <v>94</v>
      </c>
      <c r="O1189" s="1" t="s">
        <v>888</v>
      </c>
      <c r="P1189" s="1">
        <v>780</v>
      </c>
      <c r="Q1189" s="1" t="s">
        <v>53</v>
      </c>
      <c r="S1189" s="1" t="s">
        <v>890</v>
      </c>
      <c r="T1189" s="1" t="s">
        <v>88</v>
      </c>
      <c r="U1189" s="19">
        <v>0.29166666666666669</v>
      </c>
      <c r="V1189" s="1" t="s">
        <v>891</v>
      </c>
      <c r="X1189" s="1">
        <v>4</v>
      </c>
      <c r="Z1189" s="1" t="s">
        <v>719</v>
      </c>
      <c r="AA1189" s="1" t="s">
        <v>719</v>
      </c>
      <c r="AC1189" s="2">
        <v>972</v>
      </c>
      <c r="AD1189" s="2">
        <v>1036</v>
      </c>
      <c r="AE1189" s="2">
        <v>37.5</v>
      </c>
      <c r="AF1189" s="2">
        <f>Table1[[#This Row],[SE]]*SQRT(Table1[[#This Row],[N]])</f>
        <v>167.70509831248424</v>
      </c>
      <c r="AG1189" s="2">
        <v>20</v>
      </c>
      <c r="AH1189" s="2">
        <f>Table1[[#This Row],[SD]]/Table1[[#This Row],[mean]]</f>
        <v>0.17253610937498379</v>
      </c>
      <c r="AI1189" s="2"/>
      <c r="AJ1189" s="2"/>
      <c r="AK1189" s="2"/>
      <c r="AL1189" s="2"/>
      <c r="AN1189" s="5" t="s">
        <v>892</v>
      </c>
      <c r="AO1189" s="5" t="s">
        <v>893</v>
      </c>
    </row>
    <row r="1190" spans="2:41" ht="60" x14ac:dyDescent="0.25">
      <c r="B1190" s="8" t="s">
        <v>884</v>
      </c>
      <c r="C1190" s="1" t="s">
        <v>797</v>
      </c>
      <c r="D1190" s="1" t="s">
        <v>885</v>
      </c>
      <c r="E1190" s="1" t="s">
        <v>623</v>
      </c>
      <c r="F1190" s="5" t="s">
        <v>886</v>
      </c>
      <c r="I1190" s="1">
        <v>1996</v>
      </c>
      <c r="J1190" s="1" t="s">
        <v>48</v>
      </c>
      <c r="K1190" s="1" t="s">
        <v>18</v>
      </c>
      <c r="L1190" s="1" t="s">
        <v>887</v>
      </c>
      <c r="M1190" s="1" t="s">
        <v>239</v>
      </c>
      <c r="N1190" s="1" t="s">
        <v>51</v>
      </c>
      <c r="O1190" s="1" t="s">
        <v>888</v>
      </c>
      <c r="P1190" s="1">
        <v>780</v>
      </c>
      <c r="Q1190" s="1" t="s">
        <v>53</v>
      </c>
      <c r="S1190" s="1" t="s">
        <v>890</v>
      </c>
      <c r="T1190" s="1" t="s">
        <v>88</v>
      </c>
      <c r="U1190" s="19">
        <v>0.29166666666666669</v>
      </c>
      <c r="V1190" s="1" t="s">
        <v>891</v>
      </c>
      <c r="X1190" s="1">
        <v>4</v>
      </c>
      <c r="Z1190" s="1" t="s">
        <v>719</v>
      </c>
      <c r="AA1190" s="1" t="s">
        <v>719</v>
      </c>
      <c r="AC1190" s="2">
        <v>898</v>
      </c>
      <c r="AD1190" s="2">
        <v>950</v>
      </c>
      <c r="AE1190" s="2">
        <v>45.4</v>
      </c>
      <c r="AF1190" s="2">
        <f>Table1[[#This Row],[SE]]*SQRT(Table1[[#This Row],[N]])</f>
        <v>212.94487549598369</v>
      </c>
      <c r="AG1190" s="2">
        <v>22</v>
      </c>
      <c r="AH1190" s="2">
        <f>Table1[[#This Row],[SD]]/Table1[[#This Row],[mean]]</f>
        <v>0.23713237805788831</v>
      </c>
      <c r="AI1190" s="2"/>
      <c r="AJ1190" s="2"/>
      <c r="AK1190" s="2"/>
      <c r="AL1190" s="2"/>
      <c r="AN1190" s="5" t="s">
        <v>892</v>
      </c>
      <c r="AO1190" s="5" t="s">
        <v>893</v>
      </c>
    </row>
    <row r="1191" spans="2:41" ht="60" x14ac:dyDescent="0.25">
      <c r="B1191" s="8" t="s">
        <v>884</v>
      </c>
      <c r="C1191" s="1" t="s">
        <v>797</v>
      </c>
      <c r="D1191" s="1" t="s">
        <v>885</v>
      </c>
      <c r="E1191" s="1" t="s">
        <v>623</v>
      </c>
      <c r="F1191" s="5" t="s">
        <v>886</v>
      </c>
      <c r="I1191" s="1">
        <v>1996</v>
      </c>
      <c r="J1191" s="1" t="s">
        <v>48</v>
      </c>
      <c r="K1191" s="1" t="s">
        <v>18</v>
      </c>
      <c r="L1191" s="1" t="s">
        <v>887</v>
      </c>
      <c r="M1191" s="1" t="s">
        <v>894</v>
      </c>
      <c r="N1191" s="1" t="s">
        <v>94</v>
      </c>
      <c r="O1191" s="1" t="s">
        <v>895</v>
      </c>
      <c r="P1191" s="1">
        <v>555</v>
      </c>
      <c r="Q1191" s="1" t="s">
        <v>889</v>
      </c>
      <c r="S1191" s="1" t="s">
        <v>890</v>
      </c>
      <c r="T1191" s="1" t="s">
        <v>88</v>
      </c>
      <c r="U1191" s="19">
        <v>0.29166666666666669</v>
      </c>
      <c r="V1191" s="1" t="s">
        <v>891</v>
      </c>
      <c r="X1191" s="1">
        <v>4</v>
      </c>
      <c r="Z1191" s="1" t="s">
        <v>719</v>
      </c>
      <c r="AA1191" s="1" t="s">
        <v>719</v>
      </c>
      <c r="AC1191" s="2">
        <v>1050</v>
      </c>
      <c r="AD1191" s="2">
        <v>1073</v>
      </c>
      <c r="AE1191" s="2">
        <v>46.6</v>
      </c>
      <c r="AF1191" s="2">
        <f>Table1[[#This Row],[SE]]*SQRT(Table1[[#This Row],[N]])</f>
        <v>213.54802738494215</v>
      </c>
      <c r="AG1191" s="2">
        <v>21</v>
      </c>
      <c r="AH1191" s="2">
        <f>Table1[[#This Row],[SD]]/Table1[[#This Row],[mean]]</f>
        <v>0.2033790736999449</v>
      </c>
      <c r="AI1191" s="2"/>
      <c r="AJ1191" s="2"/>
      <c r="AK1191" s="2"/>
      <c r="AL1191" s="2"/>
      <c r="AN1191" s="5" t="s">
        <v>892</v>
      </c>
      <c r="AO1191" s="5" t="s">
        <v>893</v>
      </c>
    </row>
    <row r="1192" spans="2:41" ht="60" x14ac:dyDescent="0.25">
      <c r="B1192" s="8" t="s">
        <v>884</v>
      </c>
      <c r="C1192" s="1" t="s">
        <v>797</v>
      </c>
      <c r="D1192" s="1" t="s">
        <v>885</v>
      </c>
      <c r="E1192" s="1" t="s">
        <v>623</v>
      </c>
      <c r="F1192" s="5" t="s">
        <v>886</v>
      </c>
      <c r="I1192" s="1">
        <v>1996</v>
      </c>
      <c r="J1192" s="1" t="s">
        <v>48</v>
      </c>
      <c r="K1192" s="1" t="s">
        <v>18</v>
      </c>
      <c r="L1192" s="1" t="s">
        <v>887</v>
      </c>
      <c r="M1192" s="1" t="s">
        <v>894</v>
      </c>
      <c r="N1192" s="1" t="s">
        <v>51</v>
      </c>
      <c r="O1192" s="1" t="s">
        <v>895</v>
      </c>
      <c r="P1192" s="1">
        <v>555</v>
      </c>
      <c r="Q1192" s="1" t="s">
        <v>889</v>
      </c>
      <c r="S1192" s="1" t="s">
        <v>890</v>
      </c>
      <c r="T1192" s="1" t="s">
        <v>88</v>
      </c>
      <c r="U1192" s="19">
        <v>0.29166666666666669</v>
      </c>
      <c r="V1192" s="1" t="s">
        <v>891</v>
      </c>
      <c r="X1192" s="1">
        <v>4</v>
      </c>
      <c r="Z1192" s="1" t="s">
        <v>719</v>
      </c>
      <c r="AA1192" s="1" t="s">
        <v>719</v>
      </c>
      <c r="AC1192" s="2">
        <v>931</v>
      </c>
      <c r="AD1192" s="2">
        <v>933</v>
      </c>
      <c r="AE1192" s="2">
        <v>38.700000000000003</v>
      </c>
      <c r="AF1192" s="2">
        <f>Table1[[#This Row],[SE]]*SQRT(Table1[[#This Row],[N]])</f>
        <v>177.34567939479101</v>
      </c>
      <c r="AG1192" s="2">
        <v>21</v>
      </c>
      <c r="AH1192" s="2">
        <f>Table1[[#This Row],[SD]]/Table1[[#This Row],[mean]]</f>
        <v>0.19048945155187003</v>
      </c>
      <c r="AI1192" s="2"/>
      <c r="AJ1192" s="2"/>
      <c r="AK1192" s="2"/>
      <c r="AL1192" s="2"/>
      <c r="AN1192" s="5" t="s">
        <v>892</v>
      </c>
      <c r="AO1192" s="5" t="s">
        <v>893</v>
      </c>
    </row>
    <row r="1193" spans="2:41" ht="60" x14ac:dyDescent="0.25">
      <c r="B1193" s="8" t="s">
        <v>884</v>
      </c>
      <c r="C1193" s="1" t="s">
        <v>797</v>
      </c>
      <c r="D1193" s="1" t="s">
        <v>885</v>
      </c>
      <c r="E1193" s="1" t="s">
        <v>623</v>
      </c>
      <c r="F1193" s="5" t="s">
        <v>886</v>
      </c>
      <c r="I1193" s="1">
        <v>1996</v>
      </c>
      <c r="J1193" s="1" t="s">
        <v>48</v>
      </c>
      <c r="K1193" s="1" t="s">
        <v>18</v>
      </c>
      <c r="L1193" s="1" t="s">
        <v>887</v>
      </c>
      <c r="M1193" s="1" t="s">
        <v>894</v>
      </c>
      <c r="N1193" s="1" t="s">
        <v>94</v>
      </c>
      <c r="O1193" s="1" t="s">
        <v>895</v>
      </c>
      <c r="P1193" s="1">
        <v>555</v>
      </c>
      <c r="Q1193" s="1" t="s">
        <v>53</v>
      </c>
      <c r="S1193" s="1" t="s">
        <v>890</v>
      </c>
      <c r="T1193" s="1" t="s">
        <v>88</v>
      </c>
      <c r="U1193" s="19">
        <v>0.29166666666666669</v>
      </c>
      <c r="V1193" s="1" t="s">
        <v>891</v>
      </c>
      <c r="X1193" s="1">
        <v>4</v>
      </c>
      <c r="Z1193" s="1" t="s">
        <v>719</v>
      </c>
      <c r="AA1193" s="1" t="s">
        <v>719</v>
      </c>
      <c r="AC1193" s="2">
        <v>994</v>
      </c>
      <c r="AD1193" s="2">
        <v>1003</v>
      </c>
      <c r="AE1193" s="2">
        <v>32.4</v>
      </c>
      <c r="AF1193" s="2">
        <f>Table1[[#This Row],[SE]]*SQRT(Table1[[#This Row],[N]])</f>
        <v>171.44468495698547</v>
      </c>
      <c r="AG1193" s="2">
        <v>28</v>
      </c>
      <c r="AH1193" s="2">
        <f>Table1[[#This Row],[SD]]/Table1[[#This Row],[mean]]</f>
        <v>0.17247956233097131</v>
      </c>
      <c r="AI1193" s="2"/>
      <c r="AJ1193" s="2"/>
      <c r="AK1193" s="2"/>
      <c r="AL1193" s="2"/>
      <c r="AN1193" s="5" t="s">
        <v>892</v>
      </c>
      <c r="AO1193" s="5" t="s">
        <v>893</v>
      </c>
    </row>
    <row r="1194" spans="2:41" ht="60" x14ac:dyDescent="0.25">
      <c r="B1194" s="8" t="s">
        <v>884</v>
      </c>
      <c r="C1194" s="1" t="s">
        <v>797</v>
      </c>
      <c r="D1194" s="1" t="s">
        <v>885</v>
      </c>
      <c r="E1194" s="1" t="s">
        <v>623</v>
      </c>
      <c r="F1194" s="5" t="s">
        <v>886</v>
      </c>
      <c r="I1194" s="1">
        <v>1996</v>
      </c>
      <c r="J1194" s="1" t="s">
        <v>48</v>
      </c>
      <c r="K1194" s="1" t="s">
        <v>18</v>
      </c>
      <c r="L1194" s="1" t="s">
        <v>887</v>
      </c>
      <c r="M1194" s="1" t="s">
        <v>894</v>
      </c>
      <c r="N1194" s="1" t="s">
        <v>51</v>
      </c>
      <c r="O1194" s="1" t="s">
        <v>895</v>
      </c>
      <c r="P1194" s="1">
        <v>555</v>
      </c>
      <c r="Q1194" s="1" t="s">
        <v>53</v>
      </c>
      <c r="S1194" s="1" t="s">
        <v>890</v>
      </c>
      <c r="T1194" s="1" t="s">
        <v>88</v>
      </c>
      <c r="U1194" s="19">
        <v>0.29166666666666669</v>
      </c>
      <c r="V1194" s="1" t="s">
        <v>891</v>
      </c>
      <c r="X1194" s="1">
        <v>4</v>
      </c>
      <c r="Z1194" s="1" t="s">
        <v>719</v>
      </c>
      <c r="AA1194" s="1" t="s">
        <v>719</v>
      </c>
      <c r="AC1194" s="2">
        <v>872</v>
      </c>
      <c r="AD1194" s="2">
        <v>898</v>
      </c>
      <c r="AE1194" s="2">
        <v>19.899999999999999</v>
      </c>
      <c r="AF1194" s="2">
        <f>Table1[[#This Row],[SE]]*SQRT(Table1[[#This Row],[N]])</f>
        <v>82.049801949791444</v>
      </c>
      <c r="AG1194" s="2">
        <v>17</v>
      </c>
      <c r="AH1194" s="2">
        <f>Table1[[#This Row],[SD]]/Table1[[#This Row],[mean]]</f>
        <v>9.4093809575448897E-2</v>
      </c>
      <c r="AI1194" s="2"/>
      <c r="AJ1194" s="2"/>
      <c r="AK1194" s="2"/>
      <c r="AL1194" s="2"/>
      <c r="AN1194" s="5" t="s">
        <v>892</v>
      </c>
      <c r="AO1194" s="5" t="s">
        <v>893</v>
      </c>
    </row>
    <row r="1195" spans="2:41" ht="45" x14ac:dyDescent="0.25">
      <c r="B1195" s="8" t="s">
        <v>896</v>
      </c>
      <c r="C1195" s="1" t="s">
        <v>897</v>
      </c>
      <c r="D1195" s="1" t="s">
        <v>898</v>
      </c>
      <c r="E1195" s="1" t="s">
        <v>898</v>
      </c>
      <c r="F1195" s="5" t="s">
        <v>899</v>
      </c>
      <c r="I1195" s="1">
        <v>1975</v>
      </c>
      <c r="J1195" s="1" t="s">
        <v>48</v>
      </c>
      <c r="K1195" s="1" t="s">
        <v>18</v>
      </c>
      <c r="L1195" s="1" t="s">
        <v>900</v>
      </c>
      <c r="M1195" s="1" t="s">
        <v>96</v>
      </c>
      <c r="N1195" s="1" t="s">
        <v>51</v>
      </c>
      <c r="O1195" s="1" t="s">
        <v>901</v>
      </c>
      <c r="P1195" s="1">
        <v>232</v>
      </c>
      <c r="Q1195" s="1" t="s">
        <v>53</v>
      </c>
      <c r="S1195" s="1" t="s">
        <v>902</v>
      </c>
      <c r="X1195" s="1">
        <v>2</v>
      </c>
      <c r="AC1195" s="2">
        <v>784</v>
      </c>
      <c r="AD1195" s="2"/>
      <c r="AE1195" s="2"/>
      <c r="AF1195" s="2"/>
      <c r="AG1195" s="2"/>
      <c r="AH1195" s="2"/>
      <c r="AI1195" s="2"/>
      <c r="AJ1195" s="2"/>
      <c r="AK1195" s="2"/>
      <c r="AL1195" s="2">
        <v>1035</v>
      </c>
    </row>
    <row r="1196" spans="2:41" ht="45" x14ac:dyDescent="0.25">
      <c r="B1196" s="8" t="s">
        <v>896</v>
      </c>
      <c r="C1196" s="1" t="s">
        <v>897</v>
      </c>
      <c r="D1196" s="1" t="s">
        <v>898</v>
      </c>
      <c r="E1196" s="1" t="s">
        <v>898</v>
      </c>
      <c r="F1196" s="5" t="s">
        <v>899</v>
      </c>
      <c r="I1196" s="1">
        <v>1975</v>
      </c>
      <c r="J1196" s="1" t="s">
        <v>48</v>
      </c>
      <c r="K1196" s="1" t="s">
        <v>18</v>
      </c>
      <c r="L1196" s="1" t="s">
        <v>900</v>
      </c>
      <c r="M1196" s="1" t="s">
        <v>96</v>
      </c>
      <c r="N1196" s="1" t="s">
        <v>51</v>
      </c>
      <c r="O1196" s="1" t="s">
        <v>901</v>
      </c>
      <c r="P1196" s="1">
        <v>232</v>
      </c>
      <c r="Q1196" s="1" t="s">
        <v>903</v>
      </c>
      <c r="S1196" s="1" t="s">
        <v>902</v>
      </c>
      <c r="X1196" s="1">
        <v>2</v>
      </c>
      <c r="AC1196" s="2">
        <v>787</v>
      </c>
      <c r="AD1196" s="2"/>
      <c r="AE1196" s="2"/>
      <c r="AF1196" s="2"/>
      <c r="AG1196" s="2"/>
      <c r="AH1196" s="2"/>
      <c r="AI1196" s="2"/>
      <c r="AJ1196" s="2"/>
      <c r="AK1196" s="2"/>
      <c r="AL1196" s="2">
        <v>1080</v>
      </c>
    </row>
    <row r="1197" spans="2:41" ht="45" x14ac:dyDescent="0.25">
      <c r="B1197" s="8" t="s">
        <v>904</v>
      </c>
      <c r="C1197" s="1" t="s">
        <v>905</v>
      </c>
      <c r="D1197" s="1" t="s">
        <v>906</v>
      </c>
      <c r="E1197" s="1" t="s">
        <v>231</v>
      </c>
      <c r="F1197" s="5" t="s">
        <v>907</v>
      </c>
      <c r="I1197" s="1">
        <v>1958</v>
      </c>
      <c r="J1197" s="1" t="s">
        <v>48</v>
      </c>
      <c r="K1197" s="1" t="s">
        <v>18</v>
      </c>
      <c r="L1197" s="1" t="s">
        <v>908</v>
      </c>
      <c r="M1197" s="1" t="s">
        <v>87</v>
      </c>
      <c r="N1197" s="1" t="s">
        <v>94</v>
      </c>
      <c r="O1197" s="1" t="s">
        <v>909</v>
      </c>
      <c r="P1197" s="1">
        <v>35</v>
      </c>
      <c r="Q1197" s="1" t="s">
        <v>908</v>
      </c>
      <c r="S1197" s="1" t="s">
        <v>910</v>
      </c>
      <c r="X1197" s="1" t="s">
        <v>911</v>
      </c>
      <c r="AC1197" s="2">
        <v>660.4</v>
      </c>
      <c r="AD1197" s="2"/>
      <c r="AE1197" s="23">
        <f>Table1[[#This Row],[SD]]/SQRT(Table1[[#This Row],[N]])</f>
        <v>61.017021584775208</v>
      </c>
      <c r="AF1197" s="2">
        <v>220</v>
      </c>
      <c r="AG1197" s="2">
        <v>13</v>
      </c>
      <c r="AH1197" s="2">
        <f>Table1[[#This Row],[SD]]/Table1[[#This Row],[mean]]</f>
        <v>0.33313143549364022</v>
      </c>
      <c r="AI1197" s="2"/>
      <c r="AJ1197" s="2"/>
      <c r="AK1197" s="2"/>
      <c r="AL1197" s="2"/>
    </row>
    <row r="1198" spans="2:41" ht="45" x14ac:dyDescent="0.25">
      <c r="B1198" s="8" t="s">
        <v>904</v>
      </c>
      <c r="C1198" s="1" t="s">
        <v>905</v>
      </c>
      <c r="D1198" s="1" t="s">
        <v>906</v>
      </c>
      <c r="E1198" s="1" t="s">
        <v>231</v>
      </c>
      <c r="F1198" s="5" t="s">
        <v>907</v>
      </c>
      <c r="I1198" s="1">
        <v>1958</v>
      </c>
      <c r="J1198" s="1" t="s">
        <v>48</v>
      </c>
      <c r="K1198" s="1" t="s">
        <v>18</v>
      </c>
      <c r="L1198" s="1" t="s">
        <v>908</v>
      </c>
      <c r="M1198" s="1" t="s">
        <v>87</v>
      </c>
      <c r="N1198" s="1" t="s">
        <v>51</v>
      </c>
      <c r="O1198" s="1" t="s">
        <v>909</v>
      </c>
      <c r="P1198" s="1">
        <v>35</v>
      </c>
      <c r="Q1198" s="1" t="s">
        <v>908</v>
      </c>
      <c r="S1198" s="1" t="s">
        <v>910</v>
      </c>
      <c r="X1198" s="1" t="s">
        <v>911</v>
      </c>
      <c r="AC1198" s="2">
        <v>648.4</v>
      </c>
      <c r="AD1198" s="2"/>
      <c r="AE1198" s="23">
        <f>Table1[[#This Row],[SD]]/SQRT(Table1[[#This Row],[N]])</f>
        <v>41.814471179246063</v>
      </c>
      <c r="AF1198" s="2">
        <v>187</v>
      </c>
      <c r="AG1198" s="2">
        <v>20</v>
      </c>
      <c r="AH1198" s="2">
        <f>Table1[[#This Row],[SD]]/Table1[[#This Row],[mean]]</f>
        <v>0.28840222085132633</v>
      </c>
      <c r="AI1198" s="2"/>
      <c r="AJ1198" s="2"/>
      <c r="AK1198" s="2"/>
      <c r="AL1198" s="2"/>
    </row>
    <row r="1199" spans="2:41" ht="45" x14ac:dyDescent="0.25">
      <c r="B1199" s="8" t="s">
        <v>904</v>
      </c>
      <c r="C1199" s="1" t="s">
        <v>905</v>
      </c>
      <c r="D1199" s="1" t="s">
        <v>906</v>
      </c>
      <c r="E1199" s="1" t="s">
        <v>231</v>
      </c>
      <c r="F1199" s="5" t="s">
        <v>907</v>
      </c>
      <c r="I1199" s="1">
        <v>1958</v>
      </c>
      <c r="J1199" s="1" t="s">
        <v>48</v>
      </c>
      <c r="K1199" s="1" t="s">
        <v>18</v>
      </c>
      <c r="L1199" s="1" t="s">
        <v>908</v>
      </c>
      <c r="M1199" s="1" t="s">
        <v>87</v>
      </c>
      <c r="N1199" s="1" t="s">
        <v>94</v>
      </c>
      <c r="O1199" s="1" t="s">
        <v>909</v>
      </c>
      <c r="P1199" s="1">
        <v>35</v>
      </c>
      <c r="Q1199" s="1" t="s">
        <v>53</v>
      </c>
      <c r="S1199" s="1" t="s">
        <v>910</v>
      </c>
      <c r="X1199" s="1" t="s">
        <v>911</v>
      </c>
      <c r="AC1199" s="2">
        <v>559</v>
      </c>
      <c r="AD1199" s="2"/>
      <c r="AE1199" s="23">
        <f>Table1[[#This Row],[SD]]/SQRT(Table1[[#This Row],[N]])</f>
        <v>36.442387669410728</v>
      </c>
      <c r="AF1199" s="2">
        <v>167</v>
      </c>
      <c r="AG1199" s="2">
        <v>21</v>
      </c>
      <c r="AH1199" s="2">
        <f>Table1[[#This Row],[SD]]/Table1[[#This Row],[mean]]</f>
        <v>0.29874776386404295</v>
      </c>
      <c r="AI1199" s="2"/>
      <c r="AJ1199" s="2"/>
      <c r="AK1199" s="2"/>
      <c r="AL1199" s="2"/>
    </row>
    <row r="1200" spans="2:41" ht="45" x14ac:dyDescent="0.25">
      <c r="B1200" s="8" t="s">
        <v>904</v>
      </c>
      <c r="C1200" s="1" t="s">
        <v>905</v>
      </c>
      <c r="D1200" s="1" t="s">
        <v>906</v>
      </c>
      <c r="E1200" s="1" t="s">
        <v>231</v>
      </c>
      <c r="F1200" s="5" t="s">
        <v>907</v>
      </c>
      <c r="I1200" s="1">
        <v>1958</v>
      </c>
      <c r="J1200" s="1" t="s">
        <v>48</v>
      </c>
      <c r="K1200" s="1" t="s">
        <v>18</v>
      </c>
      <c r="L1200" s="1" t="s">
        <v>908</v>
      </c>
      <c r="M1200" s="1" t="s">
        <v>87</v>
      </c>
      <c r="N1200" s="1" t="s">
        <v>51</v>
      </c>
      <c r="O1200" s="1" t="s">
        <v>909</v>
      </c>
      <c r="P1200" s="1">
        <v>35</v>
      </c>
      <c r="Q1200" s="1" t="s">
        <v>53</v>
      </c>
      <c r="S1200" s="1" t="s">
        <v>910</v>
      </c>
      <c r="X1200" s="1" t="s">
        <v>911</v>
      </c>
      <c r="AC1200" s="2">
        <v>540.20000000000005</v>
      </c>
      <c r="AD1200" s="2"/>
      <c r="AE1200" s="23">
        <f>Table1[[#This Row],[SD]]/SQRT(Table1[[#This Row],[N]])</f>
        <v>63.727937358744001</v>
      </c>
      <c r="AF1200" s="2">
        <v>285</v>
      </c>
      <c r="AG1200" s="2">
        <v>20</v>
      </c>
      <c r="AH1200" s="2">
        <f>Table1[[#This Row],[SD]]/Table1[[#This Row],[mean]]</f>
        <v>0.52758237689744536</v>
      </c>
      <c r="AI1200" s="2"/>
      <c r="AJ1200" s="2"/>
      <c r="AK1200" s="2"/>
      <c r="AL1200" s="2"/>
    </row>
    <row r="1201" spans="2:41" ht="45" x14ac:dyDescent="0.25">
      <c r="B1201" s="8" t="s">
        <v>912</v>
      </c>
      <c r="C1201" s="1" t="s">
        <v>913</v>
      </c>
      <c r="D1201" s="1" t="s">
        <v>914</v>
      </c>
      <c r="E1201" s="1" t="s">
        <v>915</v>
      </c>
      <c r="F1201" s="5" t="s">
        <v>916</v>
      </c>
      <c r="I1201" s="1">
        <v>2004</v>
      </c>
      <c r="J1201" s="1" t="s">
        <v>48</v>
      </c>
      <c r="K1201" s="1" t="s">
        <v>18</v>
      </c>
      <c r="L1201" s="1" t="s">
        <v>917</v>
      </c>
      <c r="M1201" s="1" t="s">
        <v>918</v>
      </c>
      <c r="N1201" s="1" t="s">
        <v>94</v>
      </c>
      <c r="O1201" s="1" t="s">
        <v>505</v>
      </c>
      <c r="P1201" s="1">
        <v>390</v>
      </c>
      <c r="Q1201" s="1" t="s">
        <v>53</v>
      </c>
      <c r="S1201" s="1" t="s">
        <v>919</v>
      </c>
      <c r="AC1201" s="2">
        <v>797.6</v>
      </c>
      <c r="AD1201" s="2"/>
      <c r="AE1201" s="23">
        <f>Table1[[#This Row],[SD]]/SQRT(Table1[[#This Row],[N]])</f>
        <v>21.524330419318503</v>
      </c>
      <c r="AF1201" s="2">
        <v>152.19999999999999</v>
      </c>
      <c r="AG1201" s="2">
        <v>50</v>
      </c>
      <c r="AH1201" s="2">
        <f>Table1[[#This Row],[SD]]/Table1[[#This Row],[mean]]</f>
        <v>0.1908224674022066</v>
      </c>
      <c r="AI1201" s="2"/>
      <c r="AJ1201" s="2"/>
      <c r="AK1201" s="2"/>
      <c r="AL1201" s="2"/>
    </row>
    <row r="1202" spans="2:41" ht="45" x14ac:dyDescent="0.25">
      <c r="B1202" s="8" t="s">
        <v>912</v>
      </c>
      <c r="C1202" s="1" t="s">
        <v>913</v>
      </c>
      <c r="D1202" s="1" t="s">
        <v>914</v>
      </c>
      <c r="E1202" s="1" t="s">
        <v>915</v>
      </c>
      <c r="F1202" s="5" t="s">
        <v>916</v>
      </c>
      <c r="I1202" s="1">
        <v>2004</v>
      </c>
      <c r="J1202" s="1" t="s">
        <v>48</v>
      </c>
      <c r="K1202" s="1" t="s">
        <v>18</v>
      </c>
      <c r="L1202" s="1" t="s">
        <v>917</v>
      </c>
      <c r="M1202" s="1" t="s">
        <v>918</v>
      </c>
      <c r="N1202" s="1" t="s">
        <v>94</v>
      </c>
      <c r="O1202" s="1" t="s">
        <v>505</v>
      </c>
      <c r="P1202" s="1">
        <v>390</v>
      </c>
      <c r="Q1202" s="1" t="s">
        <v>917</v>
      </c>
      <c r="S1202" s="1" t="s">
        <v>919</v>
      </c>
      <c r="AC1202" s="2">
        <v>882.2</v>
      </c>
      <c r="AD1202" s="2"/>
      <c r="AE1202" s="23">
        <f>Table1[[#This Row],[SD]]/SQRT(Table1[[#This Row],[N]])</f>
        <v>21.863741674288047</v>
      </c>
      <c r="AF1202" s="2">
        <v>154.6</v>
      </c>
      <c r="AG1202" s="2">
        <v>50</v>
      </c>
      <c r="AH1202" s="2">
        <f>Table1[[#This Row],[SD]]/Table1[[#This Row],[mean]]</f>
        <v>0.1752437089095443</v>
      </c>
      <c r="AI1202" s="2"/>
      <c r="AJ1202" s="2"/>
      <c r="AK1202" s="2"/>
      <c r="AL1202" s="2"/>
    </row>
    <row r="1203" spans="2:41" ht="45" x14ac:dyDescent="0.25">
      <c r="B1203" s="8" t="s">
        <v>912</v>
      </c>
      <c r="C1203" s="1" t="s">
        <v>913</v>
      </c>
      <c r="D1203" s="1" t="s">
        <v>914</v>
      </c>
      <c r="E1203" s="1" t="s">
        <v>915</v>
      </c>
      <c r="F1203" s="5" t="s">
        <v>916</v>
      </c>
      <c r="I1203" s="1">
        <v>2004</v>
      </c>
      <c r="J1203" s="1" t="s">
        <v>48</v>
      </c>
      <c r="K1203" s="1" t="s">
        <v>18</v>
      </c>
      <c r="L1203" s="1" t="s">
        <v>917</v>
      </c>
      <c r="M1203" s="1" t="s">
        <v>918</v>
      </c>
      <c r="N1203" s="1" t="s">
        <v>94</v>
      </c>
      <c r="O1203" s="1" t="s">
        <v>505</v>
      </c>
      <c r="P1203" s="1">
        <v>390</v>
      </c>
      <c r="Q1203" s="1" t="s">
        <v>53</v>
      </c>
      <c r="S1203" s="1" t="s">
        <v>919</v>
      </c>
      <c r="AC1203" s="2">
        <v>801.1</v>
      </c>
      <c r="AD1203" s="2"/>
      <c r="AE1203" s="23">
        <f>Table1[[#This Row],[SD]]/SQRT(Table1[[#This Row],[N]])</f>
        <v>17.182694782833103</v>
      </c>
      <c r="AF1203" s="2">
        <v>121.5</v>
      </c>
      <c r="AG1203" s="2">
        <v>50</v>
      </c>
      <c r="AH1203" s="2">
        <f>Table1[[#This Row],[SD]]/Table1[[#This Row],[mean]]</f>
        <v>0.15166645861939831</v>
      </c>
      <c r="AI1203" s="2"/>
      <c r="AJ1203" s="2"/>
      <c r="AK1203" s="2"/>
      <c r="AL1203" s="2"/>
    </row>
    <row r="1204" spans="2:41" ht="45" x14ac:dyDescent="0.25">
      <c r="B1204" s="8" t="s">
        <v>912</v>
      </c>
      <c r="C1204" s="1" t="s">
        <v>913</v>
      </c>
      <c r="D1204" s="1" t="s">
        <v>914</v>
      </c>
      <c r="E1204" s="1" t="s">
        <v>915</v>
      </c>
      <c r="F1204" s="5" t="s">
        <v>916</v>
      </c>
      <c r="I1204" s="1">
        <v>2004</v>
      </c>
      <c r="J1204" s="1" t="s">
        <v>48</v>
      </c>
      <c r="K1204" s="1" t="s">
        <v>18</v>
      </c>
      <c r="L1204" s="1" t="s">
        <v>917</v>
      </c>
      <c r="M1204" s="1" t="s">
        <v>918</v>
      </c>
      <c r="N1204" s="1" t="s">
        <v>94</v>
      </c>
      <c r="O1204" s="1" t="s">
        <v>505</v>
      </c>
      <c r="P1204" s="1">
        <v>390</v>
      </c>
      <c r="Q1204" s="1" t="s">
        <v>920</v>
      </c>
      <c r="S1204" s="1" t="s">
        <v>919</v>
      </c>
      <c r="AC1204" s="2">
        <v>852.7</v>
      </c>
      <c r="AD1204" s="2"/>
      <c r="AE1204" s="23">
        <f>Table1[[#This Row],[SD]]/SQRT(Table1[[#This Row],[N]])</f>
        <v>12.473363620130698</v>
      </c>
      <c r="AF1204" s="2">
        <v>88.2</v>
      </c>
      <c r="AG1204" s="2">
        <v>50</v>
      </c>
      <c r="AH1204" s="2">
        <f>Table1[[#This Row],[SD]]/Table1[[#This Row],[mean]]</f>
        <v>0.10343614401313475</v>
      </c>
      <c r="AI1204" s="2"/>
      <c r="AJ1204" s="2"/>
      <c r="AK1204" s="2"/>
      <c r="AL1204" s="2"/>
    </row>
    <row r="1205" spans="2:41" ht="90" x14ac:dyDescent="0.25">
      <c r="B1205" s="8" t="s">
        <v>921</v>
      </c>
      <c r="D1205" s="1" t="s">
        <v>922</v>
      </c>
      <c r="E1205" s="1" t="s">
        <v>923</v>
      </c>
      <c r="F1205" s="5" t="s">
        <v>924</v>
      </c>
      <c r="I1205" s="1">
        <v>2023</v>
      </c>
      <c r="J1205" s="1" t="s">
        <v>48</v>
      </c>
      <c r="K1205" s="1" t="s">
        <v>18</v>
      </c>
      <c r="L1205" s="1" t="s">
        <v>925</v>
      </c>
      <c r="M1205" s="1" t="s">
        <v>87</v>
      </c>
      <c r="N1205" s="1" t="s">
        <v>94</v>
      </c>
      <c r="O1205" s="1" t="s">
        <v>507</v>
      </c>
      <c r="P1205" s="1">
        <v>420</v>
      </c>
      <c r="Q1205" s="1" t="s">
        <v>926</v>
      </c>
      <c r="S1205" s="1" t="s">
        <v>927</v>
      </c>
      <c r="X1205" s="1">
        <v>5</v>
      </c>
      <c r="AC1205" s="2"/>
      <c r="AD1205" s="2"/>
      <c r="AE1205" s="2"/>
      <c r="AF1205" s="2"/>
      <c r="AG1205" s="2">
        <v>60</v>
      </c>
      <c r="AH1205" s="2"/>
      <c r="AI1205" s="2"/>
      <c r="AJ1205" s="2"/>
      <c r="AK1205" s="2"/>
      <c r="AL1205" s="2"/>
      <c r="AN1205" s="6" t="s">
        <v>928</v>
      </c>
      <c r="AO1205" s="6" t="s">
        <v>929</v>
      </c>
    </row>
    <row r="1206" spans="2:41" ht="90" x14ac:dyDescent="0.25">
      <c r="B1206" s="8" t="s">
        <v>921</v>
      </c>
      <c r="D1206" s="1" t="s">
        <v>922</v>
      </c>
      <c r="E1206" s="1" t="s">
        <v>923</v>
      </c>
      <c r="F1206" s="5" t="s">
        <v>924</v>
      </c>
      <c r="I1206" s="1">
        <v>2023</v>
      </c>
      <c r="J1206" s="1" t="s">
        <v>48</v>
      </c>
      <c r="K1206" s="1" t="s">
        <v>18</v>
      </c>
      <c r="L1206" s="1" t="s">
        <v>925</v>
      </c>
      <c r="M1206" s="1" t="s">
        <v>87</v>
      </c>
      <c r="N1206" s="1" t="s">
        <v>51</v>
      </c>
      <c r="O1206" s="1" t="s">
        <v>507</v>
      </c>
      <c r="P1206" s="1">
        <v>420</v>
      </c>
      <c r="Q1206" s="1" t="s">
        <v>926</v>
      </c>
      <c r="S1206" s="1" t="s">
        <v>927</v>
      </c>
      <c r="X1206" s="1">
        <v>5</v>
      </c>
      <c r="AC1206" s="2"/>
      <c r="AD1206" s="2"/>
      <c r="AE1206" s="2"/>
      <c r="AF1206" s="2"/>
      <c r="AG1206" s="2">
        <v>60</v>
      </c>
      <c r="AH1206" s="2"/>
      <c r="AI1206" s="2"/>
      <c r="AJ1206" s="2"/>
      <c r="AK1206" s="2"/>
      <c r="AL1206" s="2"/>
      <c r="AN1206" s="6" t="s">
        <v>928</v>
      </c>
      <c r="AO1206" s="6" t="s">
        <v>929</v>
      </c>
    </row>
    <row r="1207" spans="2:41" ht="90" x14ac:dyDescent="0.25">
      <c r="B1207" s="8" t="s">
        <v>921</v>
      </c>
      <c r="D1207" s="1" t="s">
        <v>922</v>
      </c>
      <c r="E1207" s="1" t="s">
        <v>923</v>
      </c>
      <c r="F1207" s="5" t="s">
        <v>924</v>
      </c>
      <c r="I1207" s="1">
        <v>2023</v>
      </c>
      <c r="J1207" s="1" t="s">
        <v>48</v>
      </c>
      <c r="K1207" s="1" t="s">
        <v>18</v>
      </c>
      <c r="L1207" s="1" t="s">
        <v>925</v>
      </c>
      <c r="M1207" s="1" t="s">
        <v>87</v>
      </c>
      <c r="N1207" s="1" t="s">
        <v>94</v>
      </c>
      <c r="O1207" s="1" t="s">
        <v>507</v>
      </c>
      <c r="P1207" s="1">
        <v>420</v>
      </c>
      <c r="Q1207" s="1" t="s">
        <v>930</v>
      </c>
      <c r="S1207" s="1" t="s">
        <v>927</v>
      </c>
      <c r="X1207" s="1">
        <v>5</v>
      </c>
      <c r="AC1207" s="2"/>
      <c r="AD1207" s="2">
        <f>(785+815)/2</f>
        <v>800</v>
      </c>
      <c r="AE1207" s="2"/>
      <c r="AF1207" s="2"/>
      <c r="AG1207" s="2">
        <v>64</v>
      </c>
      <c r="AH1207" s="2"/>
      <c r="AI1207" s="2"/>
      <c r="AJ1207" s="2"/>
      <c r="AK1207" s="2"/>
      <c r="AL1207" s="2"/>
      <c r="AN1207" s="6" t="s">
        <v>928</v>
      </c>
      <c r="AO1207" s="6" t="s">
        <v>929</v>
      </c>
    </row>
    <row r="1208" spans="2:41" ht="90" x14ac:dyDescent="0.25">
      <c r="B1208" s="8" t="s">
        <v>921</v>
      </c>
      <c r="D1208" s="1" t="s">
        <v>922</v>
      </c>
      <c r="E1208" s="1" t="s">
        <v>923</v>
      </c>
      <c r="F1208" s="5" t="s">
        <v>924</v>
      </c>
      <c r="I1208" s="1">
        <v>2023</v>
      </c>
      <c r="J1208" s="1" t="s">
        <v>48</v>
      </c>
      <c r="K1208" s="1" t="s">
        <v>18</v>
      </c>
      <c r="L1208" s="1" t="s">
        <v>925</v>
      </c>
      <c r="M1208" s="1" t="s">
        <v>87</v>
      </c>
      <c r="N1208" s="1" t="s">
        <v>51</v>
      </c>
      <c r="O1208" s="1" t="s">
        <v>507</v>
      </c>
      <c r="P1208" s="1">
        <v>420</v>
      </c>
      <c r="Q1208" s="1" t="s">
        <v>930</v>
      </c>
      <c r="S1208" s="1" t="s">
        <v>927</v>
      </c>
      <c r="X1208" s="1">
        <v>5</v>
      </c>
      <c r="AC1208" s="2"/>
      <c r="AD1208" s="2">
        <f>(871+885)/2</f>
        <v>878</v>
      </c>
      <c r="AE1208" s="2"/>
      <c r="AF1208" s="2"/>
      <c r="AG1208" s="2">
        <v>62</v>
      </c>
      <c r="AH1208" s="2"/>
      <c r="AI1208" s="2"/>
      <c r="AJ1208" s="2"/>
      <c r="AK1208" s="2"/>
      <c r="AL1208" s="2"/>
      <c r="AN1208" s="6" t="s">
        <v>928</v>
      </c>
      <c r="AO1208" s="6" t="s">
        <v>929</v>
      </c>
    </row>
    <row r="1209" spans="2:41" ht="120" x14ac:dyDescent="0.25">
      <c r="B1209" s="8" t="s">
        <v>931</v>
      </c>
      <c r="C1209" s="1" t="s">
        <v>932</v>
      </c>
      <c r="D1209" s="1" t="s">
        <v>933</v>
      </c>
      <c r="E1209" s="1" t="s">
        <v>934</v>
      </c>
      <c r="F1209" s="5" t="s">
        <v>935</v>
      </c>
      <c r="I1209" s="1">
        <v>2007</v>
      </c>
      <c r="J1209" s="1" t="s">
        <v>48</v>
      </c>
      <c r="K1209" s="1" t="s">
        <v>49</v>
      </c>
      <c r="L1209" s="1" t="s">
        <v>936</v>
      </c>
      <c r="M1209" s="1" t="s">
        <v>87</v>
      </c>
      <c r="AB1209" s="1" t="s">
        <v>937</v>
      </c>
      <c r="AC1209" s="2">
        <v>796.6</v>
      </c>
      <c r="AD1209" s="2">
        <v>825.30000000000007</v>
      </c>
      <c r="AE1209" s="2">
        <v>16.8</v>
      </c>
      <c r="AF1209" s="2">
        <f>Table1[[#This Row],[SE]]*SQRT(Table1[[#This Row],[N]])</f>
        <v>171.32705565671756</v>
      </c>
      <c r="AG1209" s="2">
        <v>104</v>
      </c>
      <c r="AH1209" s="2">
        <f>Table1[[#This Row],[SD]]/Table1[[#This Row],[mean]]</f>
        <v>0.21507287930795577</v>
      </c>
      <c r="AI1209" s="2"/>
      <c r="AJ1209" s="2"/>
      <c r="AK1209" s="2"/>
      <c r="AL1209" s="2"/>
      <c r="AN1209" s="5" t="s">
        <v>938</v>
      </c>
      <c r="AO1209" s="5" t="s">
        <v>939</v>
      </c>
    </row>
    <row r="1210" spans="2:41" ht="120" x14ac:dyDescent="0.25">
      <c r="B1210" s="8" t="s">
        <v>931</v>
      </c>
      <c r="C1210" s="1" t="s">
        <v>932</v>
      </c>
      <c r="D1210" s="1" t="s">
        <v>933</v>
      </c>
      <c r="E1210" s="1" t="s">
        <v>934</v>
      </c>
      <c r="F1210" s="5" t="s">
        <v>935</v>
      </c>
      <c r="I1210" s="1">
        <v>2007</v>
      </c>
      <c r="J1210" s="1" t="s">
        <v>48</v>
      </c>
      <c r="K1210" s="1" t="s">
        <v>49</v>
      </c>
      <c r="L1210" s="1" t="s">
        <v>936</v>
      </c>
      <c r="M1210" s="1" t="s">
        <v>940</v>
      </c>
      <c r="R1210" s="1" t="s">
        <v>941</v>
      </c>
      <c r="AB1210" s="1" t="s">
        <v>937</v>
      </c>
      <c r="AC1210" s="2">
        <v>816.9</v>
      </c>
      <c r="AD1210" s="2">
        <v>825.30000000000007</v>
      </c>
      <c r="AE1210" s="2">
        <v>15.400000000000002</v>
      </c>
      <c r="AF1210" s="2">
        <f>Table1[[#This Row],[SE]]*SQRT(Table1[[#This Row],[N]])</f>
        <v>145.28330943367172</v>
      </c>
      <c r="AG1210" s="2">
        <v>89</v>
      </c>
      <c r="AH1210" s="2">
        <f>Table1[[#This Row],[SD]]/Table1[[#This Row],[mean]]</f>
        <v>0.17784711645693685</v>
      </c>
      <c r="AI1210" s="2"/>
      <c r="AJ1210" s="2"/>
      <c r="AK1210" s="2"/>
      <c r="AL1210" s="2"/>
      <c r="AN1210" s="5" t="s">
        <v>938</v>
      </c>
      <c r="AO1210" s="5" t="s">
        <v>939</v>
      </c>
    </row>
    <row r="1211" spans="2:41" ht="120" x14ac:dyDescent="0.25">
      <c r="B1211" s="8" t="s">
        <v>931</v>
      </c>
      <c r="C1211" s="1" t="s">
        <v>932</v>
      </c>
      <c r="D1211" s="1" t="s">
        <v>933</v>
      </c>
      <c r="E1211" s="1" t="s">
        <v>934</v>
      </c>
      <c r="F1211" s="5" t="s">
        <v>935</v>
      </c>
      <c r="I1211" s="1">
        <v>2007</v>
      </c>
      <c r="J1211" s="1" t="s">
        <v>48</v>
      </c>
      <c r="K1211" s="1" t="s">
        <v>49</v>
      </c>
      <c r="L1211" s="1" t="s">
        <v>936</v>
      </c>
      <c r="M1211" s="1" t="s">
        <v>942</v>
      </c>
      <c r="R1211" s="1" t="s">
        <v>941</v>
      </c>
      <c r="AB1211" s="1" t="s">
        <v>937</v>
      </c>
      <c r="AC1211" s="2">
        <v>819</v>
      </c>
      <c r="AD1211" s="2">
        <v>879.9</v>
      </c>
      <c r="AE1211" s="2">
        <v>30.099999999999998</v>
      </c>
      <c r="AF1211" s="2">
        <f>Table1[[#This Row],[SE]]*SQRT(Table1[[#This Row],[N]])</f>
        <v>217.05418678293213</v>
      </c>
      <c r="AG1211" s="2">
        <v>52</v>
      </c>
      <c r="AH1211" s="2">
        <f>Table1[[#This Row],[SD]]/Table1[[#This Row],[mean]]</f>
        <v>0.26502342708538723</v>
      </c>
      <c r="AI1211" s="2"/>
      <c r="AJ1211" s="2"/>
      <c r="AK1211" s="2"/>
      <c r="AL1211" s="2"/>
      <c r="AN1211" s="5" t="s">
        <v>938</v>
      </c>
      <c r="AO1211" s="5" t="s">
        <v>939</v>
      </c>
    </row>
    <row r="1212" spans="2:41" ht="120" x14ac:dyDescent="0.25">
      <c r="B1212" s="8" t="s">
        <v>931</v>
      </c>
      <c r="C1212" s="1" t="s">
        <v>932</v>
      </c>
      <c r="D1212" s="1" t="s">
        <v>933</v>
      </c>
      <c r="E1212" s="1" t="s">
        <v>934</v>
      </c>
      <c r="F1212" s="5" t="s">
        <v>935</v>
      </c>
      <c r="I1212" s="1">
        <v>2007</v>
      </c>
      <c r="J1212" s="1" t="s">
        <v>48</v>
      </c>
      <c r="K1212" s="1" t="s">
        <v>49</v>
      </c>
      <c r="L1212" s="1" t="s">
        <v>936</v>
      </c>
      <c r="M1212" s="1" t="s">
        <v>943</v>
      </c>
      <c r="R1212" s="1" t="s">
        <v>941</v>
      </c>
      <c r="AB1212" s="1" t="s">
        <v>937</v>
      </c>
      <c r="AC1212" s="2">
        <v>914.89999999999986</v>
      </c>
      <c r="AD1212" s="2">
        <v>956.19999999999993</v>
      </c>
      <c r="AE1212" s="2">
        <v>31.5</v>
      </c>
      <c r="AF1212" s="2">
        <f>Table1[[#This Row],[SE]]*SQRT(Table1[[#This Row],[N]])</f>
        <v>129.87782720695631</v>
      </c>
      <c r="AG1212" s="2">
        <v>17</v>
      </c>
      <c r="AH1212" s="2">
        <f>Table1[[#This Row],[SD]]/Table1[[#This Row],[mean]]</f>
        <v>0.14195849514368383</v>
      </c>
      <c r="AI1212" s="2"/>
      <c r="AJ1212" s="2"/>
      <c r="AK1212" s="2"/>
      <c r="AL1212" s="2"/>
      <c r="AN1212" s="5" t="s">
        <v>938</v>
      </c>
      <c r="AO1212" s="5" t="s">
        <v>939</v>
      </c>
    </row>
    <row r="1213" spans="2:41" ht="75" x14ac:dyDescent="0.25">
      <c r="B1213" s="8" t="s">
        <v>944</v>
      </c>
      <c r="C1213" s="1" t="s">
        <v>945</v>
      </c>
      <c r="D1213" s="1" t="s">
        <v>946</v>
      </c>
      <c r="E1213" s="1" t="s">
        <v>947</v>
      </c>
      <c r="F1213" s="5" t="s">
        <v>948</v>
      </c>
      <c r="I1213" s="1">
        <v>1987</v>
      </c>
      <c r="J1213" s="1" t="s">
        <v>48</v>
      </c>
      <c r="K1213" s="1" t="s">
        <v>18</v>
      </c>
      <c r="L1213" s="1" t="s">
        <v>949</v>
      </c>
      <c r="M1213" s="1" t="s">
        <v>205</v>
      </c>
      <c r="N1213" s="1" t="s">
        <v>94</v>
      </c>
      <c r="O1213" s="1" t="s">
        <v>950</v>
      </c>
      <c r="P1213" s="1">
        <v>133</v>
      </c>
      <c r="Q1213" s="1" t="s">
        <v>951</v>
      </c>
      <c r="R1213" s="1" t="s">
        <v>952</v>
      </c>
      <c r="S1213" s="1" t="s">
        <v>56</v>
      </c>
      <c r="T1213" s="1" t="s">
        <v>88</v>
      </c>
      <c r="U1213" s="19">
        <v>0.29166666666666669</v>
      </c>
      <c r="V1213" s="1" t="s">
        <v>56</v>
      </c>
      <c r="W1213" s="1" t="s">
        <v>56</v>
      </c>
      <c r="X1213" s="1">
        <v>1</v>
      </c>
      <c r="Y1213" s="1" t="s">
        <v>56</v>
      </c>
      <c r="Z1213" s="1" t="s">
        <v>55</v>
      </c>
      <c r="AA1213" s="1" t="s">
        <v>55</v>
      </c>
      <c r="AB1213" s="1" t="s">
        <v>953</v>
      </c>
      <c r="AC1213" s="2">
        <v>767</v>
      </c>
      <c r="AD1213" s="2">
        <v>742</v>
      </c>
      <c r="AE1213" s="2">
        <v>15.19</v>
      </c>
      <c r="AF1213" s="2">
        <f>Table1[[#This Row],[SE]]*SQRT(Table1[[#This Row],[N]])</f>
        <v>151.9</v>
      </c>
      <c r="AG1213" s="2">
        <v>100</v>
      </c>
      <c r="AH1213" s="2"/>
      <c r="AI1213" s="2"/>
      <c r="AJ1213" s="2"/>
      <c r="AK1213" s="2"/>
      <c r="AL1213" s="2">
        <v>1097</v>
      </c>
      <c r="AM1213" s="1" t="s">
        <v>954</v>
      </c>
      <c r="AN1213" s="5" t="s">
        <v>953</v>
      </c>
      <c r="AO1213" s="5" t="s">
        <v>955</v>
      </c>
    </row>
    <row r="1214" spans="2:41" ht="75" x14ac:dyDescent="0.25">
      <c r="B1214" s="8" t="s">
        <v>944</v>
      </c>
      <c r="C1214" s="1" t="s">
        <v>945</v>
      </c>
      <c r="D1214" s="1" t="s">
        <v>946</v>
      </c>
      <c r="E1214" s="1" t="s">
        <v>947</v>
      </c>
      <c r="F1214" s="5" t="s">
        <v>948</v>
      </c>
      <c r="I1214" s="1">
        <v>1987</v>
      </c>
      <c r="J1214" s="1" t="s">
        <v>48</v>
      </c>
      <c r="K1214" s="1" t="s">
        <v>18</v>
      </c>
      <c r="L1214" s="1" t="s">
        <v>949</v>
      </c>
      <c r="M1214" s="1" t="s">
        <v>205</v>
      </c>
      <c r="N1214" s="1" t="s">
        <v>94</v>
      </c>
      <c r="O1214" s="1" t="s">
        <v>950</v>
      </c>
      <c r="P1214" s="1">
        <v>133</v>
      </c>
      <c r="Q1214" s="1" t="s">
        <v>956</v>
      </c>
      <c r="R1214" s="1" t="s">
        <v>957</v>
      </c>
      <c r="S1214" s="1" t="s">
        <v>56</v>
      </c>
      <c r="T1214" s="1" t="s">
        <v>88</v>
      </c>
      <c r="U1214" s="19">
        <v>0.29166666666666669</v>
      </c>
      <c r="V1214" s="1" t="s">
        <v>56</v>
      </c>
      <c r="W1214" s="1" t="s">
        <v>56</v>
      </c>
      <c r="X1214" s="1">
        <v>1</v>
      </c>
      <c r="Y1214" s="1" t="s">
        <v>56</v>
      </c>
      <c r="Z1214" s="1" t="s">
        <v>55</v>
      </c>
      <c r="AA1214" s="1" t="s">
        <v>55</v>
      </c>
      <c r="AB1214" s="1" t="s">
        <v>953</v>
      </c>
      <c r="AC1214" s="2">
        <v>813</v>
      </c>
      <c r="AD1214" s="2">
        <v>792</v>
      </c>
      <c r="AE1214" s="2">
        <v>14.79</v>
      </c>
      <c r="AF1214" s="2">
        <f>Table1[[#This Row],[SE]]*SQRT(Table1[[#This Row],[N]])</f>
        <v>147.89999999999998</v>
      </c>
      <c r="AG1214" s="2">
        <v>100</v>
      </c>
      <c r="AH1214" s="2"/>
      <c r="AI1214" s="2"/>
      <c r="AJ1214" s="2"/>
      <c r="AK1214" s="2"/>
      <c r="AL1214" s="2">
        <v>1105</v>
      </c>
      <c r="AM1214" s="1" t="s">
        <v>954</v>
      </c>
      <c r="AN1214" s="5" t="s">
        <v>953</v>
      </c>
      <c r="AO1214" s="5" t="s">
        <v>955</v>
      </c>
    </row>
    <row r="1215" spans="2:41" ht="75" x14ac:dyDescent="0.25">
      <c r="B1215" s="8" t="s">
        <v>944</v>
      </c>
      <c r="C1215" s="1" t="s">
        <v>945</v>
      </c>
      <c r="D1215" s="1" t="s">
        <v>946</v>
      </c>
      <c r="E1215" s="1" t="s">
        <v>947</v>
      </c>
      <c r="F1215" s="5" t="s">
        <v>948</v>
      </c>
      <c r="I1215" s="1">
        <v>1987</v>
      </c>
      <c r="J1215" s="1" t="s">
        <v>48</v>
      </c>
      <c r="K1215" s="1" t="s">
        <v>18</v>
      </c>
      <c r="L1215" s="1" t="s">
        <v>949</v>
      </c>
      <c r="M1215" s="1" t="s">
        <v>205</v>
      </c>
      <c r="N1215" s="1" t="s">
        <v>94</v>
      </c>
      <c r="O1215" s="1" t="s">
        <v>950</v>
      </c>
      <c r="P1215" s="1">
        <v>133</v>
      </c>
      <c r="Q1215" s="1" t="s">
        <v>958</v>
      </c>
      <c r="R1215" s="1" t="s">
        <v>959</v>
      </c>
      <c r="S1215" s="1" t="s">
        <v>56</v>
      </c>
      <c r="T1215" s="1" t="s">
        <v>88</v>
      </c>
      <c r="U1215" s="19">
        <v>0.29166666666666669</v>
      </c>
      <c r="V1215" s="1" t="s">
        <v>56</v>
      </c>
      <c r="W1215" s="1" t="s">
        <v>56</v>
      </c>
      <c r="X1215" s="1">
        <v>1</v>
      </c>
      <c r="Y1215" s="1" t="s">
        <v>56</v>
      </c>
      <c r="Z1215" s="1" t="s">
        <v>55</v>
      </c>
      <c r="AA1215" s="1" t="s">
        <v>55</v>
      </c>
      <c r="AB1215" s="1" t="s">
        <v>953</v>
      </c>
      <c r="AC1215" s="2">
        <v>742</v>
      </c>
      <c r="AD1215" s="2">
        <v>760</v>
      </c>
      <c r="AE1215" s="2">
        <v>16.920000000000002</v>
      </c>
      <c r="AF1215" s="2">
        <f>Table1[[#This Row],[SE]]*SQRT(Table1[[#This Row],[N]])</f>
        <v>169.20000000000002</v>
      </c>
      <c r="AG1215" s="2">
        <v>100</v>
      </c>
      <c r="AH1215" s="2"/>
      <c r="AI1215" s="2"/>
      <c r="AJ1215" s="2"/>
      <c r="AK1215" s="2"/>
      <c r="AL1215" s="2">
        <v>1177</v>
      </c>
      <c r="AM1215" s="1" t="s">
        <v>954</v>
      </c>
      <c r="AN1215" s="5" t="s">
        <v>953</v>
      </c>
      <c r="AO1215" s="5" t="s">
        <v>955</v>
      </c>
    </row>
    <row r="1216" spans="2:41" ht="75" x14ac:dyDescent="0.25">
      <c r="B1216" s="8" t="s">
        <v>944</v>
      </c>
      <c r="C1216" s="1" t="s">
        <v>945</v>
      </c>
      <c r="D1216" s="1" t="s">
        <v>946</v>
      </c>
      <c r="E1216" s="1" t="s">
        <v>947</v>
      </c>
      <c r="F1216" s="5" t="s">
        <v>948</v>
      </c>
      <c r="I1216" s="1">
        <v>1987</v>
      </c>
      <c r="J1216" s="1" t="s">
        <v>48</v>
      </c>
      <c r="K1216" s="1" t="s">
        <v>18</v>
      </c>
      <c r="L1216" s="1" t="s">
        <v>949</v>
      </c>
      <c r="M1216" s="1" t="s">
        <v>205</v>
      </c>
      <c r="N1216" s="1" t="s">
        <v>94</v>
      </c>
      <c r="O1216" s="1" t="s">
        <v>950</v>
      </c>
      <c r="P1216" s="1">
        <v>133</v>
      </c>
      <c r="Q1216" s="1" t="s">
        <v>53</v>
      </c>
      <c r="R1216" s="1" t="s">
        <v>960</v>
      </c>
      <c r="S1216" s="1" t="s">
        <v>56</v>
      </c>
      <c r="T1216" s="1" t="s">
        <v>88</v>
      </c>
      <c r="U1216" s="19">
        <v>0.29166666666666669</v>
      </c>
      <c r="V1216" s="1" t="s">
        <v>56</v>
      </c>
      <c r="W1216" s="1" t="s">
        <v>56</v>
      </c>
      <c r="X1216" s="1">
        <v>1</v>
      </c>
      <c r="Y1216" s="1" t="s">
        <v>56</v>
      </c>
      <c r="Z1216" s="1" t="s">
        <v>55</v>
      </c>
      <c r="AA1216" s="1" t="s">
        <v>55</v>
      </c>
      <c r="AB1216" s="1" t="s">
        <v>953</v>
      </c>
      <c r="AC1216" s="2">
        <v>770</v>
      </c>
      <c r="AD1216" s="2">
        <v>742</v>
      </c>
      <c r="AE1216" s="2">
        <v>13.47</v>
      </c>
      <c r="AF1216" s="2">
        <f>Table1[[#This Row],[SE]]*SQRT(Table1[[#This Row],[N]])</f>
        <v>134.70000000000002</v>
      </c>
      <c r="AG1216" s="2">
        <v>100</v>
      </c>
      <c r="AH1216" s="2"/>
      <c r="AI1216" s="2"/>
      <c r="AJ1216" s="2"/>
      <c r="AK1216" s="2"/>
      <c r="AL1216" s="2">
        <v>1081</v>
      </c>
      <c r="AM1216" s="1" t="s">
        <v>954</v>
      </c>
      <c r="AN1216" s="5" t="s">
        <v>953</v>
      </c>
      <c r="AO1216" s="5" t="s">
        <v>955</v>
      </c>
    </row>
    <row r="1217" spans="2:41" ht="75" x14ac:dyDescent="0.25">
      <c r="B1217" s="8" t="s">
        <v>944</v>
      </c>
      <c r="C1217" s="1" t="s">
        <v>945</v>
      </c>
      <c r="D1217" s="1" t="s">
        <v>946</v>
      </c>
      <c r="E1217" s="1" t="s">
        <v>947</v>
      </c>
      <c r="F1217" s="5" t="s">
        <v>948</v>
      </c>
      <c r="I1217" s="1">
        <v>1987</v>
      </c>
      <c r="J1217" s="1" t="s">
        <v>48</v>
      </c>
      <c r="K1217" s="1" t="s">
        <v>18</v>
      </c>
      <c r="L1217" s="1" t="s">
        <v>949</v>
      </c>
      <c r="M1217" s="1" t="s">
        <v>205</v>
      </c>
      <c r="N1217" s="1" t="s">
        <v>94</v>
      </c>
      <c r="O1217" s="1" t="s">
        <v>950</v>
      </c>
      <c r="P1217" s="1">
        <v>133</v>
      </c>
      <c r="Q1217" s="1" t="s">
        <v>53</v>
      </c>
      <c r="R1217" s="1" t="s">
        <v>961</v>
      </c>
      <c r="S1217" s="1" t="s">
        <v>56</v>
      </c>
      <c r="T1217" s="1" t="s">
        <v>88</v>
      </c>
      <c r="U1217" s="19">
        <v>0.29166666666666669</v>
      </c>
      <c r="V1217" s="1" t="s">
        <v>56</v>
      </c>
      <c r="W1217" s="1" t="s">
        <v>56</v>
      </c>
      <c r="X1217" s="1">
        <v>5</v>
      </c>
      <c r="Y1217" s="1" t="s">
        <v>56</v>
      </c>
      <c r="Z1217" s="1" t="s">
        <v>55</v>
      </c>
      <c r="AA1217" s="1" t="s">
        <v>55</v>
      </c>
      <c r="AB1217" s="1" t="s">
        <v>953</v>
      </c>
      <c r="AC1217" s="2">
        <v>803</v>
      </c>
      <c r="AD1217" s="2">
        <v>883</v>
      </c>
      <c r="AE1217" s="2">
        <v>23</v>
      </c>
      <c r="AF1217" s="2">
        <f>Table1[[#This Row],[SE]]*SQRT(Table1[[#This Row],[N]])</f>
        <v>230</v>
      </c>
      <c r="AG1217" s="2">
        <v>100</v>
      </c>
      <c r="AH1217" s="2"/>
      <c r="AI1217" s="2"/>
      <c r="AJ1217" s="2"/>
      <c r="AK1217" s="2"/>
      <c r="AL1217" s="2">
        <v>1122</v>
      </c>
      <c r="AM1217" s="1" t="s">
        <v>954</v>
      </c>
      <c r="AN1217" s="5" t="s">
        <v>953</v>
      </c>
      <c r="AO1217" s="5" t="s">
        <v>955</v>
      </c>
    </row>
    <row r="1218" spans="2:41" ht="90" x14ac:dyDescent="0.25">
      <c r="B1218" s="24" t="s">
        <v>962</v>
      </c>
      <c r="C1218" s="25" t="s">
        <v>963</v>
      </c>
      <c r="D1218" s="25" t="s">
        <v>964</v>
      </c>
      <c r="E1218" s="25" t="s">
        <v>965</v>
      </c>
      <c r="F1218" s="26" t="s">
        <v>966</v>
      </c>
      <c r="G1218" s="31" t="s">
        <v>56</v>
      </c>
      <c r="H1218" s="31" t="s">
        <v>56</v>
      </c>
      <c r="I1218" s="27">
        <v>2019</v>
      </c>
      <c r="J1218" s="27" t="s">
        <v>48</v>
      </c>
      <c r="K1218" s="27" t="s">
        <v>543</v>
      </c>
      <c r="L1218" s="27" t="s">
        <v>967</v>
      </c>
      <c r="M1218" s="25" t="s">
        <v>87</v>
      </c>
      <c r="N1218" s="27" t="s">
        <v>968</v>
      </c>
      <c r="O1218" s="28" t="s">
        <v>969</v>
      </c>
      <c r="P1218" s="27">
        <v>90</v>
      </c>
      <c r="Q1218" s="27" t="s">
        <v>53</v>
      </c>
      <c r="R1218" s="25"/>
      <c r="S1218" s="27" t="s">
        <v>970</v>
      </c>
      <c r="T1218" s="25" t="s">
        <v>88</v>
      </c>
      <c r="U1218" s="25" t="s">
        <v>56</v>
      </c>
      <c r="V1218" s="25" t="s">
        <v>56</v>
      </c>
      <c r="W1218" s="25" t="s">
        <v>56</v>
      </c>
      <c r="X1218" s="25" t="s">
        <v>56</v>
      </c>
      <c r="Y1218" s="25" t="s">
        <v>56</v>
      </c>
      <c r="Z1218" s="27" t="s">
        <v>55</v>
      </c>
      <c r="AA1218" s="25" t="s">
        <v>55</v>
      </c>
      <c r="AB1218" s="25" t="s">
        <v>971</v>
      </c>
      <c r="AC1218" s="25" t="s">
        <v>56</v>
      </c>
      <c r="AD1218" s="25" t="s">
        <v>56</v>
      </c>
      <c r="AE1218" s="25" t="s">
        <v>56</v>
      </c>
      <c r="AF1218" s="25" t="s">
        <v>56</v>
      </c>
      <c r="AG1218" s="25">
        <v>10</v>
      </c>
      <c r="AH1218" s="25" t="s">
        <v>56</v>
      </c>
      <c r="AI1218" s="25" t="s">
        <v>56</v>
      </c>
      <c r="AJ1218" s="25" t="s">
        <v>56</v>
      </c>
      <c r="AK1218" s="25" t="s">
        <v>56</v>
      </c>
      <c r="AL1218" s="25" t="s">
        <v>56</v>
      </c>
      <c r="AM1218" s="27" t="s">
        <v>972</v>
      </c>
      <c r="AN1218" s="26" t="s">
        <v>973</v>
      </c>
      <c r="AO1218" s="30" t="s">
        <v>974</v>
      </c>
    </row>
    <row r="1219" spans="2:41" ht="90" x14ac:dyDescent="0.25">
      <c r="B1219" s="24" t="s">
        <v>962</v>
      </c>
      <c r="C1219" s="25" t="s">
        <v>963</v>
      </c>
      <c r="D1219" s="25" t="s">
        <v>964</v>
      </c>
      <c r="E1219" s="25" t="s">
        <v>965</v>
      </c>
      <c r="F1219" s="26" t="s">
        <v>966</v>
      </c>
      <c r="G1219" s="31" t="s">
        <v>56</v>
      </c>
      <c r="H1219" s="31" t="s">
        <v>56</v>
      </c>
      <c r="I1219" s="25">
        <v>2020</v>
      </c>
      <c r="J1219" s="25" t="s">
        <v>48</v>
      </c>
      <c r="K1219" s="25" t="s">
        <v>543</v>
      </c>
      <c r="L1219" s="25" t="s">
        <v>967</v>
      </c>
      <c r="M1219" s="25" t="s">
        <v>87</v>
      </c>
      <c r="N1219" s="25" t="s">
        <v>968</v>
      </c>
      <c r="O1219" s="29" t="s">
        <v>969</v>
      </c>
      <c r="P1219" s="25">
        <v>90</v>
      </c>
      <c r="Q1219" s="25" t="s">
        <v>967</v>
      </c>
      <c r="R1219" s="25"/>
      <c r="S1219" s="25" t="s">
        <v>975</v>
      </c>
      <c r="T1219" s="25" t="s">
        <v>88</v>
      </c>
      <c r="U1219" s="25" t="s">
        <v>56</v>
      </c>
      <c r="V1219" s="25" t="s">
        <v>56</v>
      </c>
      <c r="W1219" s="25" t="s">
        <v>56</v>
      </c>
      <c r="X1219" s="25" t="s">
        <v>56</v>
      </c>
      <c r="Y1219" s="25" t="s">
        <v>56</v>
      </c>
      <c r="Z1219" s="25" t="s">
        <v>55</v>
      </c>
      <c r="AA1219" s="25" t="s">
        <v>55</v>
      </c>
      <c r="AB1219" s="25" t="s">
        <v>971</v>
      </c>
      <c r="AC1219" s="25" t="s">
        <v>56</v>
      </c>
      <c r="AD1219" s="25" t="s">
        <v>56</v>
      </c>
      <c r="AE1219" s="25" t="s">
        <v>56</v>
      </c>
      <c r="AF1219" s="25" t="s">
        <v>56</v>
      </c>
      <c r="AG1219" s="25">
        <v>10</v>
      </c>
      <c r="AH1219" s="25" t="s">
        <v>56</v>
      </c>
      <c r="AI1219" s="25" t="s">
        <v>56</v>
      </c>
      <c r="AJ1219" s="25" t="s">
        <v>56</v>
      </c>
      <c r="AK1219" s="25" t="s">
        <v>56</v>
      </c>
      <c r="AL1219" s="25" t="s">
        <v>56</v>
      </c>
      <c r="AM1219" s="25" t="s">
        <v>972</v>
      </c>
      <c r="AN1219" s="26" t="s">
        <v>973</v>
      </c>
      <c r="AO1219" s="30" t="s">
        <v>974</v>
      </c>
    </row>
    <row r="1220" spans="2:41" ht="75" x14ac:dyDescent="0.25">
      <c r="B1220" s="35" t="s">
        <v>976</v>
      </c>
      <c r="C1220" s="31" t="s">
        <v>837</v>
      </c>
      <c r="D1220" s="31" t="s">
        <v>977</v>
      </c>
      <c r="E1220" s="31" t="s">
        <v>978</v>
      </c>
      <c r="F1220" s="33" t="s">
        <v>979</v>
      </c>
      <c r="G1220" s="31" t="s">
        <v>56</v>
      </c>
      <c r="H1220" s="31" t="s">
        <v>56</v>
      </c>
      <c r="I1220" s="32">
        <v>2008</v>
      </c>
      <c r="J1220" s="32" t="s">
        <v>48</v>
      </c>
      <c r="K1220" s="32" t="s">
        <v>980</v>
      </c>
      <c r="L1220" s="32" t="s">
        <v>981</v>
      </c>
      <c r="M1220" s="31" t="s">
        <v>982</v>
      </c>
      <c r="N1220" s="32" t="s">
        <v>968</v>
      </c>
      <c r="O1220" s="32" t="s">
        <v>503</v>
      </c>
      <c r="P1220" s="31">
        <v>365</v>
      </c>
      <c r="Q1220" s="31" t="s">
        <v>983</v>
      </c>
      <c r="R1220" s="31" t="s">
        <v>984</v>
      </c>
      <c r="S1220" s="31" t="s">
        <v>985</v>
      </c>
      <c r="T1220" s="31" t="s">
        <v>88</v>
      </c>
      <c r="U1220" s="25" t="s">
        <v>56</v>
      </c>
      <c r="V1220" s="31" t="s">
        <v>986</v>
      </c>
      <c r="W1220" s="34">
        <v>0.5</v>
      </c>
      <c r="X1220" s="31">
        <v>1</v>
      </c>
      <c r="Y1220" s="31" t="s">
        <v>111</v>
      </c>
      <c r="Z1220" s="32" t="s">
        <v>55</v>
      </c>
      <c r="AA1220" s="31" t="s">
        <v>55</v>
      </c>
      <c r="AB1220" s="31" t="s">
        <v>987</v>
      </c>
      <c r="AC1220" s="31">
        <v>828</v>
      </c>
      <c r="AD1220" s="31">
        <v>825</v>
      </c>
      <c r="AE1220" s="31">
        <v>18</v>
      </c>
      <c r="AF1220" s="25" t="s">
        <v>56</v>
      </c>
      <c r="AG1220" s="31">
        <v>46</v>
      </c>
      <c r="AH1220" s="25" t="s">
        <v>56</v>
      </c>
      <c r="AI1220" s="25" t="s">
        <v>56</v>
      </c>
      <c r="AJ1220" s="25" t="s">
        <v>56</v>
      </c>
      <c r="AK1220" s="25" t="s">
        <v>56</v>
      </c>
      <c r="AL1220" s="31">
        <v>1080</v>
      </c>
      <c r="AM1220" s="32" t="s">
        <v>972</v>
      </c>
      <c r="AN1220" s="33" t="s">
        <v>987</v>
      </c>
      <c r="AO1220" s="33" t="s">
        <v>988</v>
      </c>
    </row>
    <row r="1221" spans="2:41" ht="75" x14ac:dyDescent="0.25">
      <c r="B1221" s="35" t="s">
        <v>976</v>
      </c>
      <c r="C1221" s="31" t="s">
        <v>837</v>
      </c>
      <c r="D1221" s="31" t="s">
        <v>977</v>
      </c>
      <c r="E1221" s="31" t="s">
        <v>978</v>
      </c>
      <c r="F1221" s="33" t="s">
        <v>979</v>
      </c>
      <c r="G1221" s="31" t="s">
        <v>56</v>
      </c>
      <c r="H1221" s="31" t="s">
        <v>56</v>
      </c>
      <c r="I1221" s="31">
        <v>2008</v>
      </c>
      <c r="J1221" s="31" t="s">
        <v>48</v>
      </c>
      <c r="K1221" s="31" t="s">
        <v>980</v>
      </c>
      <c r="L1221" s="31" t="s">
        <v>981</v>
      </c>
      <c r="M1221" s="31" t="s">
        <v>982</v>
      </c>
      <c r="N1221" s="31" t="s">
        <v>968</v>
      </c>
      <c r="O1221" s="31" t="s">
        <v>503</v>
      </c>
      <c r="P1221" s="31">
        <v>365</v>
      </c>
      <c r="Q1221" s="31" t="s">
        <v>53</v>
      </c>
      <c r="R1221" s="31" t="s">
        <v>984</v>
      </c>
      <c r="S1221" s="31" t="s">
        <v>985</v>
      </c>
      <c r="T1221" s="31" t="s">
        <v>88</v>
      </c>
      <c r="U1221" s="25" t="s">
        <v>56</v>
      </c>
      <c r="V1221" s="31" t="s">
        <v>986</v>
      </c>
      <c r="W1221" s="34">
        <v>0.5</v>
      </c>
      <c r="X1221" s="31">
        <v>1</v>
      </c>
      <c r="Y1221" s="31" t="s">
        <v>111</v>
      </c>
      <c r="Z1221" s="31" t="s">
        <v>55</v>
      </c>
      <c r="AA1221" s="31" t="s">
        <v>55</v>
      </c>
      <c r="AB1221" s="31" t="s">
        <v>987</v>
      </c>
      <c r="AC1221" s="31">
        <v>744</v>
      </c>
      <c r="AD1221" s="31">
        <v>720</v>
      </c>
      <c r="AE1221" s="31">
        <v>21</v>
      </c>
      <c r="AF1221" s="25" t="s">
        <v>56</v>
      </c>
      <c r="AG1221" s="31">
        <v>45</v>
      </c>
      <c r="AH1221" s="25" t="s">
        <v>56</v>
      </c>
      <c r="AI1221" s="25" t="s">
        <v>56</v>
      </c>
      <c r="AJ1221" s="25" t="s">
        <v>56</v>
      </c>
      <c r="AK1221" s="25" t="s">
        <v>56</v>
      </c>
      <c r="AL1221" s="31">
        <v>960</v>
      </c>
      <c r="AM1221" s="31" t="s">
        <v>972</v>
      </c>
      <c r="AN1221" s="33" t="s">
        <v>987</v>
      </c>
      <c r="AO1221" s="33" t="s">
        <v>988</v>
      </c>
    </row>
    <row r="1222" spans="2:41" ht="75" x14ac:dyDescent="0.25">
      <c r="B1222" s="35" t="s">
        <v>976</v>
      </c>
      <c r="C1222" s="31" t="s">
        <v>837</v>
      </c>
      <c r="D1222" s="31" t="s">
        <v>977</v>
      </c>
      <c r="E1222" s="31" t="s">
        <v>978</v>
      </c>
      <c r="F1222" s="33" t="s">
        <v>979</v>
      </c>
      <c r="G1222" s="31" t="s">
        <v>56</v>
      </c>
      <c r="H1222" s="31" t="s">
        <v>56</v>
      </c>
      <c r="I1222" s="32">
        <v>2008</v>
      </c>
      <c r="J1222" s="32" t="s">
        <v>48</v>
      </c>
      <c r="K1222" s="32" t="s">
        <v>980</v>
      </c>
      <c r="L1222" s="32" t="s">
        <v>981</v>
      </c>
      <c r="M1222" s="31" t="s">
        <v>982</v>
      </c>
      <c r="N1222" s="32" t="s">
        <v>968</v>
      </c>
      <c r="O1222" s="32" t="s">
        <v>503</v>
      </c>
      <c r="P1222" s="31">
        <v>365</v>
      </c>
      <c r="Q1222" s="31" t="s">
        <v>983</v>
      </c>
      <c r="R1222" s="31" t="s">
        <v>989</v>
      </c>
      <c r="S1222" s="31" t="s">
        <v>985</v>
      </c>
      <c r="T1222" s="31" t="s">
        <v>88</v>
      </c>
      <c r="U1222" s="25" t="s">
        <v>56</v>
      </c>
      <c r="V1222" s="31" t="s">
        <v>986</v>
      </c>
      <c r="W1222" s="34">
        <v>0.5</v>
      </c>
      <c r="X1222" s="31">
        <v>1</v>
      </c>
      <c r="Y1222" s="31" t="s">
        <v>111</v>
      </c>
      <c r="Z1222" s="32" t="s">
        <v>55</v>
      </c>
      <c r="AA1222" s="31" t="s">
        <v>55</v>
      </c>
      <c r="AB1222" s="31" t="s">
        <v>987</v>
      </c>
      <c r="AC1222" s="31">
        <v>822</v>
      </c>
      <c r="AD1222" s="25" t="s">
        <v>56</v>
      </c>
      <c r="AE1222" s="31">
        <v>15</v>
      </c>
      <c r="AF1222" s="25" t="s">
        <v>56</v>
      </c>
      <c r="AG1222" s="31">
        <v>46</v>
      </c>
      <c r="AH1222" s="25" t="s">
        <v>56</v>
      </c>
      <c r="AI1222" s="25" t="s">
        <v>56</v>
      </c>
      <c r="AJ1222" s="25" t="s">
        <v>56</v>
      </c>
      <c r="AK1222" s="25" t="s">
        <v>56</v>
      </c>
      <c r="AL1222" s="25" t="s">
        <v>56</v>
      </c>
      <c r="AM1222" s="32" t="s">
        <v>972</v>
      </c>
      <c r="AN1222" s="33" t="s">
        <v>987</v>
      </c>
      <c r="AO1222" s="33" t="s">
        <v>988</v>
      </c>
    </row>
    <row r="1223" spans="2:41" ht="75" x14ac:dyDescent="0.25">
      <c r="B1223" s="35" t="s">
        <v>976</v>
      </c>
      <c r="C1223" s="31" t="s">
        <v>837</v>
      </c>
      <c r="D1223" s="31" t="s">
        <v>977</v>
      </c>
      <c r="E1223" s="31" t="s">
        <v>978</v>
      </c>
      <c r="F1223" s="33" t="s">
        <v>979</v>
      </c>
      <c r="G1223" s="31" t="s">
        <v>56</v>
      </c>
      <c r="H1223" s="31" t="s">
        <v>56</v>
      </c>
      <c r="I1223" s="31">
        <v>2008</v>
      </c>
      <c r="J1223" s="31" t="s">
        <v>48</v>
      </c>
      <c r="K1223" s="31" t="s">
        <v>980</v>
      </c>
      <c r="L1223" s="31" t="s">
        <v>981</v>
      </c>
      <c r="M1223" s="31" t="s">
        <v>982</v>
      </c>
      <c r="N1223" s="31" t="s">
        <v>968</v>
      </c>
      <c r="O1223" s="31" t="s">
        <v>503</v>
      </c>
      <c r="P1223" s="31">
        <v>365</v>
      </c>
      <c r="Q1223" s="31" t="s">
        <v>53</v>
      </c>
      <c r="R1223" s="31" t="s">
        <v>989</v>
      </c>
      <c r="S1223" s="31" t="s">
        <v>985</v>
      </c>
      <c r="T1223" s="31" t="s">
        <v>88</v>
      </c>
      <c r="U1223" s="25" t="s">
        <v>56</v>
      </c>
      <c r="V1223" s="31" t="s">
        <v>986</v>
      </c>
      <c r="W1223" s="34">
        <v>0.5</v>
      </c>
      <c r="X1223" s="31">
        <v>1</v>
      </c>
      <c r="Y1223" s="31" t="s">
        <v>111</v>
      </c>
      <c r="Z1223" s="31" t="s">
        <v>55</v>
      </c>
      <c r="AA1223" s="31" t="s">
        <v>55</v>
      </c>
      <c r="AB1223" s="31" t="s">
        <v>987</v>
      </c>
      <c r="AC1223" s="31">
        <v>753</v>
      </c>
      <c r="AD1223" s="25" t="s">
        <v>56</v>
      </c>
      <c r="AE1223" s="31">
        <v>12</v>
      </c>
      <c r="AF1223" s="25" t="s">
        <v>56</v>
      </c>
      <c r="AG1223" s="31">
        <v>38</v>
      </c>
      <c r="AH1223" s="25" t="s">
        <v>56</v>
      </c>
      <c r="AI1223" s="25" t="s">
        <v>56</v>
      </c>
      <c r="AJ1223" s="25" t="s">
        <v>56</v>
      </c>
      <c r="AK1223" s="25" t="s">
        <v>56</v>
      </c>
      <c r="AL1223" s="25" t="s">
        <v>56</v>
      </c>
      <c r="AM1223" s="31" t="s">
        <v>972</v>
      </c>
      <c r="AN1223" s="33" t="s">
        <v>987</v>
      </c>
      <c r="AO1223" s="33" t="s">
        <v>988</v>
      </c>
    </row>
    <row r="1224" spans="2:41" ht="120" x14ac:dyDescent="0.25">
      <c r="B1224" s="35" t="s">
        <v>990</v>
      </c>
      <c r="C1224" s="25" t="s">
        <v>581</v>
      </c>
      <c r="D1224" s="31" t="s">
        <v>563</v>
      </c>
      <c r="E1224" s="31" t="s">
        <v>991</v>
      </c>
      <c r="F1224" s="33" t="s">
        <v>992</v>
      </c>
      <c r="G1224" s="31">
        <v>2001</v>
      </c>
      <c r="H1224" s="31" t="s">
        <v>56</v>
      </c>
      <c r="I1224" s="32">
        <v>2005</v>
      </c>
      <c r="J1224" s="32" t="s">
        <v>48</v>
      </c>
      <c r="K1224" s="27" t="s">
        <v>543</v>
      </c>
      <c r="L1224" s="32" t="s">
        <v>967</v>
      </c>
      <c r="M1224" s="31" t="s">
        <v>993</v>
      </c>
      <c r="N1224" s="32" t="s">
        <v>51</v>
      </c>
      <c r="O1224" s="32" t="s">
        <v>544</v>
      </c>
      <c r="P1224" s="31">
        <v>42</v>
      </c>
      <c r="Q1224" s="32" t="s">
        <v>967</v>
      </c>
      <c r="R1224" s="31" t="s">
        <v>994</v>
      </c>
      <c r="S1224" s="32" t="s">
        <v>995</v>
      </c>
      <c r="T1224" s="31" t="s">
        <v>88</v>
      </c>
      <c r="U1224" s="31" t="s">
        <v>56</v>
      </c>
      <c r="V1224" s="31" t="s">
        <v>891</v>
      </c>
      <c r="W1224" s="31" t="s">
        <v>56</v>
      </c>
      <c r="X1224" s="31" t="s">
        <v>56</v>
      </c>
      <c r="Y1224" s="25" t="s">
        <v>996</v>
      </c>
      <c r="Z1224" s="32" t="s">
        <v>55</v>
      </c>
      <c r="AA1224" s="31" t="s">
        <v>111</v>
      </c>
      <c r="AB1224" s="31" t="s">
        <v>997</v>
      </c>
      <c r="AC1224" s="31" t="s">
        <v>56</v>
      </c>
      <c r="AD1224" s="31">
        <v>970</v>
      </c>
      <c r="AE1224" s="31" t="s">
        <v>56</v>
      </c>
      <c r="AF1224" s="31" t="s">
        <v>56</v>
      </c>
      <c r="AG1224" s="31">
        <v>40</v>
      </c>
      <c r="AH1224" s="31" t="s">
        <v>56</v>
      </c>
      <c r="AI1224" s="31" t="s">
        <v>56</v>
      </c>
      <c r="AJ1224" s="31" t="s">
        <v>56</v>
      </c>
      <c r="AK1224" s="31">
        <v>95</v>
      </c>
      <c r="AL1224" s="31" t="s">
        <v>56</v>
      </c>
      <c r="AM1224" s="32" t="s">
        <v>972</v>
      </c>
      <c r="AN1224" s="37" t="s">
        <v>997</v>
      </c>
      <c r="AO1224" s="33" t="s">
        <v>998</v>
      </c>
    </row>
    <row r="1225" spans="2:41" ht="90" x14ac:dyDescent="0.25">
      <c r="B1225" s="35" t="s">
        <v>990</v>
      </c>
      <c r="C1225" s="25" t="s">
        <v>581</v>
      </c>
      <c r="D1225" s="31" t="s">
        <v>563</v>
      </c>
      <c r="E1225" s="31" t="s">
        <v>991</v>
      </c>
      <c r="F1225" s="33" t="s">
        <v>992</v>
      </c>
      <c r="G1225" s="31">
        <v>2001</v>
      </c>
      <c r="H1225" s="31" t="s">
        <v>56</v>
      </c>
      <c r="I1225" s="31">
        <v>2005</v>
      </c>
      <c r="J1225" s="31" t="s">
        <v>48</v>
      </c>
      <c r="K1225" s="25" t="s">
        <v>543</v>
      </c>
      <c r="L1225" s="31" t="s">
        <v>967</v>
      </c>
      <c r="M1225" s="31" t="s">
        <v>993</v>
      </c>
      <c r="N1225" s="31" t="s">
        <v>51</v>
      </c>
      <c r="O1225" s="31" t="s">
        <v>544</v>
      </c>
      <c r="P1225" s="31">
        <v>42</v>
      </c>
      <c r="Q1225" s="31" t="s">
        <v>53</v>
      </c>
      <c r="R1225" s="31" t="s">
        <v>56</v>
      </c>
      <c r="S1225" s="31" t="s">
        <v>999</v>
      </c>
      <c r="T1225" s="31" t="s">
        <v>88</v>
      </c>
      <c r="U1225" s="31" t="s">
        <v>56</v>
      </c>
      <c r="V1225" s="31" t="s">
        <v>891</v>
      </c>
      <c r="W1225" s="31" t="s">
        <v>56</v>
      </c>
      <c r="X1225" s="31" t="s">
        <v>56</v>
      </c>
      <c r="Y1225" s="25" t="s">
        <v>996</v>
      </c>
      <c r="Z1225" s="31" t="s">
        <v>55</v>
      </c>
      <c r="AA1225" s="31" t="s">
        <v>111</v>
      </c>
      <c r="AB1225" s="31" t="s">
        <v>997</v>
      </c>
      <c r="AC1225" s="31" t="s">
        <v>56</v>
      </c>
      <c r="AD1225" s="31">
        <v>900</v>
      </c>
      <c r="AE1225" s="31" t="s">
        <v>56</v>
      </c>
      <c r="AF1225" s="31" t="s">
        <v>56</v>
      </c>
      <c r="AG1225" s="31">
        <v>40</v>
      </c>
      <c r="AH1225" s="31" t="s">
        <v>56</v>
      </c>
      <c r="AI1225" s="31" t="s">
        <v>56</v>
      </c>
      <c r="AJ1225" s="31" t="s">
        <v>56</v>
      </c>
      <c r="AK1225" s="31">
        <v>330</v>
      </c>
      <c r="AL1225" s="31">
        <v>1150</v>
      </c>
      <c r="AM1225" s="31" t="s">
        <v>972</v>
      </c>
      <c r="AN1225" s="37" t="s">
        <v>997</v>
      </c>
      <c r="AO1225" s="33" t="s">
        <v>998</v>
      </c>
    </row>
    <row r="1226" spans="2:41" ht="165" x14ac:dyDescent="0.25">
      <c r="B1226" s="35" t="s">
        <v>1000</v>
      </c>
      <c r="C1226" s="31" t="s">
        <v>1001</v>
      </c>
      <c r="D1226" s="31" t="s">
        <v>1002</v>
      </c>
      <c r="E1226" s="31" t="s">
        <v>1003</v>
      </c>
      <c r="F1226" s="33" t="s">
        <v>1004</v>
      </c>
      <c r="G1226" s="31" t="s">
        <v>56</v>
      </c>
      <c r="H1226" s="31" t="s">
        <v>56</v>
      </c>
      <c r="I1226" s="32">
        <v>2011</v>
      </c>
      <c r="J1226" s="32" t="s">
        <v>48</v>
      </c>
      <c r="K1226" s="32" t="s">
        <v>980</v>
      </c>
      <c r="L1226" s="32" t="s">
        <v>1005</v>
      </c>
      <c r="M1226" s="31" t="s">
        <v>534</v>
      </c>
      <c r="N1226" s="32" t="s">
        <v>51</v>
      </c>
      <c r="O1226" s="32" t="s">
        <v>762</v>
      </c>
      <c r="P1226" s="31">
        <v>60</v>
      </c>
      <c r="Q1226" s="32" t="s">
        <v>1005</v>
      </c>
      <c r="R1226" s="31" t="s">
        <v>1006</v>
      </c>
      <c r="S1226" s="31" t="s">
        <v>1007</v>
      </c>
      <c r="T1226" s="31" t="s">
        <v>88</v>
      </c>
      <c r="U1226" s="31" t="s">
        <v>56</v>
      </c>
      <c r="V1226" s="31" t="s">
        <v>891</v>
      </c>
      <c r="W1226" s="31" t="s">
        <v>56</v>
      </c>
      <c r="X1226" s="31" t="s">
        <v>1008</v>
      </c>
      <c r="Y1226" s="31" t="s">
        <v>56</v>
      </c>
      <c r="Z1226" s="32" t="s">
        <v>55</v>
      </c>
      <c r="AA1226" s="31" t="s">
        <v>111</v>
      </c>
      <c r="AB1226" s="31" t="s">
        <v>1009</v>
      </c>
      <c r="AC1226" s="31">
        <v>754</v>
      </c>
      <c r="AD1226" s="31">
        <v>836</v>
      </c>
      <c r="AE1226" s="31">
        <v>43</v>
      </c>
      <c r="AF1226" s="31" t="s">
        <v>56</v>
      </c>
      <c r="AG1226" s="31">
        <v>35</v>
      </c>
      <c r="AH1226" s="31" t="s">
        <v>56</v>
      </c>
      <c r="AI1226" s="31" t="s">
        <v>1010</v>
      </c>
      <c r="AJ1226" s="31" t="s">
        <v>1011</v>
      </c>
      <c r="AK1226" s="31" t="s">
        <v>56</v>
      </c>
      <c r="AL1226" s="31">
        <v>1038</v>
      </c>
      <c r="AM1226" s="32" t="s">
        <v>972</v>
      </c>
      <c r="AN1226" s="33" t="s">
        <v>1012</v>
      </c>
      <c r="AO1226" s="33" t="s">
        <v>1013</v>
      </c>
    </row>
    <row r="1227" spans="2:41" ht="60" x14ac:dyDescent="0.25">
      <c r="B1227" s="35" t="s">
        <v>1000</v>
      </c>
      <c r="C1227" s="31" t="s">
        <v>1001</v>
      </c>
      <c r="D1227" s="31" t="s">
        <v>1002</v>
      </c>
      <c r="E1227" s="31" t="s">
        <v>1003</v>
      </c>
      <c r="F1227" s="33" t="s">
        <v>1004</v>
      </c>
      <c r="G1227" s="31" t="s">
        <v>56</v>
      </c>
      <c r="H1227" s="31" t="s">
        <v>56</v>
      </c>
      <c r="I1227" s="31">
        <v>2011</v>
      </c>
      <c r="J1227" s="31" t="s">
        <v>48</v>
      </c>
      <c r="K1227" s="31" t="s">
        <v>980</v>
      </c>
      <c r="L1227" s="31" t="s">
        <v>1005</v>
      </c>
      <c r="M1227" s="31" t="s">
        <v>534</v>
      </c>
      <c r="N1227" s="31" t="s">
        <v>51</v>
      </c>
      <c r="O1227" s="31" t="s">
        <v>762</v>
      </c>
      <c r="P1227" s="31">
        <v>60</v>
      </c>
      <c r="Q1227" s="31" t="s">
        <v>53</v>
      </c>
      <c r="R1227" s="31"/>
      <c r="S1227" s="31" t="s">
        <v>1007</v>
      </c>
      <c r="T1227" s="31" t="s">
        <v>88</v>
      </c>
      <c r="U1227" s="31" t="s">
        <v>56</v>
      </c>
      <c r="V1227" s="31" t="s">
        <v>891</v>
      </c>
      <c r="W1227" s="31" t="s">
        <v>56</v>
      </c>
      <c r="X1227" s="31" t="s">
        <v>1008</v>
      </c>
      <c r="Y1227" s="31" t="s">
        <v>56</v>
      </c>
      <c r="Z1227" s="31" t="s">
        <v>55</v>
      </c>
      <c r="AA1227" s="31" t="s">
        <v>111</v>
      </c>
      <c r="AB1227" s="31" t="s">
        <v>1009</v>
      </c>
      <c r="AC1227" s="31">
        <v>723</v>
      </c>
      <c r="AD1227" s="31">
        <v>759</v>
      </c>
      <c r="AE1227" s="31">
        <v>30.6</v>
      </c>
      <c r="AF1227" s="31" t="s">
        <v>56</v>
      </c>
      <c r="AG1227" s="31">
        <v>31</v>
      </c>
      <c r="AH1227" s="31" t="s">
        <v>56</v>
      </c>
      <c r="AI1227" s="31" t="s">
        <v>1014</v>
      </c>
      <c r="AJ1227" s="31" t="s">
        <v>1015</v>
      </c>
      <c r="AK1227" s="31" t="s">
        <v>56</v>
      </c>
      <c r="AL1227" s="31">
        <v>950</v>
      </c>
      <c r="AM1227" s="31" t="s">
        <v>972</v>
      </c>
      <c r="AN1227" s="33" t="s">
        <v>1012</v>
      </c>
      <c r="AO1227" s="33" t="s">
        <v>1013</v>
      </c>
    </row>
    <row r="1228" spans="2:41" ht="165" x14ac:dyDescent="0.25">
      <c r="B1228" s="38" t="s">
        <v>1016</v>
      </c>
      <c r="C1228" s="31" t="s">
        <v>56</v>
      </c>
      <c r="D1228" s="31" t="s">
        <v>713</v>
      </c>
      <c r="E1228" s="31" t="s">
        <v>714</v>
      </c>
      <c r="F1228" s="33" t="s">
        <v>1017</v>
      </c>
      <c r="G1228" s="31" t="s">
        <v>56</v>
      </c>
      <c r="H1228" s="31" t="s">
        <v>56</v>
      </c>
      <c r="I1228" s="32">
        <v>2009</v>
      </c>
      <c r="J1228" s="32" t="s">
        <v>48</v>
      </c>
      <c r="K1228" s="32" t="s">
        <v>49</v>
      </c>
      <c r="L1228" s="32" t="s">
        <v>1018</v>
      </c>
      <c r="M1228" s="31" t="s">
        <v>982</v>
      </c>
      <c r="N1228" s="32" t="s">
        <v>968</v>
      </c>
      <c r="O1228" s="31" t="s">
        <v>56</v>
      </c>
      <c r="P1228" s="31" t="s">
        <v>56</v>
      </c>
      <c r="Q1228" s="32" t="s">
        <v>1019</v>
      </c>
      <c r="R1228" s="31" t="s">
        <v>1020</v>
      </c>
      <c r="S1228" s="31" t="s">
        <v>1021</v>
      </c>
      <c r="T1228" s="31" t="s">
        <v>56</v>
      </c>
      <c r="U1228" s="31" t="s">
        <v>56</v>
      </c>
      <c r="V1228" s="31" t="s">
        <v>56</v>
      </c>
      <c r="W1228" s="31" t="s">
        <v>56</v>
      </c>
      <c r="X1228" s="31" t="s">
        <v>56</v>
      </c>
      <c r="Y1228" s="31" t="s">
        <v>111</v>
      </c>
      <c r="Z1228" s="32" t="s">
        <v>55</v>
      </c>
      <c r="AA1228" s="31" t="s">
        <v>111</v>
      </c>
      <c r="AB1228" s="31" t="s">
        <v>1022</v>
      </c>
      <c r="AC1228" s="31">
        <v>907</v>
      </c>
      <c r="AD1228" s="31">
        <v>942</v>
      </c>
      <c r="AE1228" s="31">
        <v>30</v>
      </c>
      <c r="AF1228" s="31" t="s">
        <v>56</v>
      </c>
      <c r="AG1228" s="31">
        <v>48</v>
      </c>
      <c r="AH1228" s="31" t="s">
        <v>56</v>
      </c>
      <c r="AI1228" s="31" t="s">
        <v>56</v>
      </c>
      <c r="AJ1228" s="31" t="s">
        <v>56</v>
      </c>
      <c r="AK1228" s="31">
        <v>207</v>
      </c>
      <c r="AL1228" s="31">
        <v>1242</v>
      </c>
      <c r="AM1228" s="32" t="s">
        <v>972</v>
      </c>
      <c r="AN1228" s="33" t="s">
        <v>1022</v>
      </c>
      <c r="AO1228" s="33" t="s">
        <v>1023</v>
      </c>
    </row>
    <row r="1229" spans="2:41" ht="165" x14ac:dyDescent="0.25">
      <c r="B1229" s="38" t="s">
        <v>1016</v>
      </c>
      <c r="C1229" s="31" t="s">
        <v>56</v>
      </c>
      <c r="D1229" s="31" t="s">
        <v>713</v>
      </c>
      <c r="E1229" s="31" t="s">
        <v>714</v>
      </c>
      <c r="F1229" s="33" t="s">
        <v>1017</v>
      </c>
      <c r="G1229" s="31" t="s">
        <v>56</v>
      </c>
      <c r="H1229" s="31" t="s">
        <v>56</v>
      </c>
      <c r="I1229" s="31">
        <v>2009</v>
      </c>
      <c r="J1229" s="31" t="s">
        <v>48</v>
      </c>
      <c r="K1229" s="31" t="s">
        <v>49</v>
      </c>
      <c r="L1229" s="31" t="s">
        <v>1018</v>
      </c>
      <c r="M1229" s="31" t="s">
        <v>982</v>
      </c>
      <c r="N1229" s="31" t="s">
        <v>968</v>
      </c>
      <c r="O1229" s="31" t="s">
        <v>56</v>
      </c>
      <c r="P1229" s="31" t="s">
        <v>56</v>
      </c>
      <c r="Q1229" s="31" t="s">
        <v>53</v>
      </c>
      <c r="R1229" s="31" t="s">
        <v>1020</v>
      </c>
      <c r="S1229" s="31" t="s">
        <v>1021</v>
      </c>
      <c r="T1229" s="31" t="s">
        <v>56</v>
      </c>
      <c r="U1229" s="31" t="s">
        <v>56</v>
      </c>
      <c r="V1229" s="31" t="s">
        <v>56</v>
      </c>
      <c r="W1229" s="31" t="s">
        <v>56</v>
      </c>
      <c r="X1229" s="31" t="s">
        <v>56</v>
      </c>
      <c r="Y1229" s="31" t="s">
        <v>111</v>
      </c>
      <c r="Z1229" s="31" t="s">
        <v>55</v>
      </c>
      <c r="AA1229" s="31" t="s">
        <v>111</v>
      </c>
      <c r="AB1229" s="31" t="s">
        <v>1022</v>
      </c>
      <c r="AC1229" s="31">
        <v>796</v>
      </c>
      <c r="AD1229" s="31">
        <v>862</v>
      </c>
      <c r="AE1229" s="31">
        <v>28</v>
      </c>
      <c r="AF1229" s="31" t="s">
        <v>56</v>
      </c>
      <c r="AG1229" s="31">
        <v>49</v>
      </c>
      <c r="AH1229" s="31" t="s">
        <v>56</v>
      </c>
      <c r="AI1229" s="31" t="s">
        <v>56</v>
      </c>
      <c r="AJ1229" s="31" t="s">
        <v>56</v>
      </c>
      <c r="AK1229" s="31">
        <v>365</v>
      </c>
      <c r="AL1229" s="31">
        <v>1115</v>
      </c>
      <c r="AM1229" s="31" t="s">
        <v>972</v>
      </c>
      <c r="AN1229" s="33" t="s">
        <v>1022</v>
      </c>
      <c r="AO1229" s="33" t="s">
        <v>1023</v>
      </c>
    </row>
    <row r="1230" spans="2:41" ht="165" x14ac:dyDescent="0.25">
      <c r="B1230" s="38" t="s">
        <v>1016</v>
      </c>
      <c r="C1230" s="31" t="s">
        <v>56</v>
      </c>
      <c r="D1230" s="31" t="s">
        <v>713</v>
      </c>
      <c r="E1230" s="31" t="s">
        <v>714</v>
      </c>
      <c r="F1230" s="33" t="s">
        <v>1017</v>
      </c>
      <c r="G1230" s="31" t="s">
        <v>56</v>
      </c>
      <c r="H1230" s="31" t="s">
        <v>56</v>
      </c>
      <c r="I1230" s="32">
        <v>2009</v>
      </c>
      <c r="J1230" s="32" t="s">
        <v>48</v>
      </c>
      <c r="K1230" s="32" t="s">
        <v>49</v>
      </c>
      <c r="L1230" s="32" t="s">
        <v>1018</v>
      </c>
      <c r="M1230" s="31" t="s">
        <v>982</v>
      </c>
      <c r="N1230" s="32" t="s">
        <v>51</v>
      </c>
      <c r="O1230" s="31" t="s">
        <v>56</v>
      </c>
      <c r="P1230" s="31" t="s">
        <v>56</v>
      </c>
      <c r="Q1230" s="32" t="s">
        <v>1019</v>
      </c>
      <c r="R1230" s="31" t="s">
        <v>1020</v>
      </c>
      <c r="S1230" s="31" t="s">
        <v>1021</v>
      </c>
      <c r="T1230" s="31" t="s">
        <v>56</v>
      </c>
      <c r="U1230" s="31" t="s">
        <v>56</v>
      </c>
      <c r="V1230" s="31" t="s">
        <v>56</v>
      </c>
      <c r="W1230" s="31" t="s">
        <v>56</v>
      </c>
      <c r="X1230" s="31" t="s">
        <v>1024</v>
      </c>
      <c r="Y1230" s="31" t="s">
        <v>111</v>
      </c>
      <c r="Z1230" s="32" t="s">
        <v>55</v>
      </c>
      <c r="AA1230" s="31" t="s">
        <v>111</v>
      </c>
      <c r="AB1230" s="31" t="s">
        <v>1022</v>
      </c>
      <c r="AC1230" s="31">
        <v>950</v>
      </c>
      <c r="AD1230" s="31">
        <v>982</v>
      </c>
      <c r="AE1230" s="31">
        <v>38</v>
      </c>
      <c r="AF1230" s="31" t="s">
        <v>56</v>
      </c>
      <c r="AG1230" s="31">
        <v>29</v>
      </c>
      <c r="AH1230" s="31" t="s">
        <v>56</v>
      </c>
      <c r="AI1230" s="31" t="s">
        <v>56</v>
      </c>
      <c r="AJ1230" s="31" t="s">
        <v>56</v>
      </c>
      <c r="AK1230" s="31">
        <v>207</v>
      </c>
      <c r="AL1230" s="31">
        <v>1242</v>
      </c>
      <c r="AM1230" s="32" t="s">
        <v>972</v>
      </c>
      <c r="AN1230" s="33" t="s">
        <v>1022</v>
      </c>
      <c r="AO1230" s="33" t="s">
        <v>1023</v>
      </c>
    </row>
    <row r="1231" spans="2:41" ht="165" x14ac:dyDescent="0.25">
      <c r="B1231" s="38" t="s">
        <v>1016</v>
      </c>
      <c r="C1231" s="31" t="s">
        <v>56</v>
      </c>
      <c r="D1231" s="31" t="s">
        <v>713</v>
      </c>
      <c r="E1231" s="31" t="s">
        <v>714</v>
      </c>
      <c r="F1231" s="33" t="s">
        <v>1017</v>
      </c>
      <c r="G1231" s="31" t="s">
        <v>56</v>
      </c>
      <c r="H1231" s="31" t="s">
        <v>56</v>
      </c>
      <c r="I1231" s="31">
        <v>2009</v>
      </c>
      <c r="J1231" s="31" t="s">
        <v>48</v>
      </c>
      <c r="K1231" s="31" t="s">
        <v>49</v>
      </c>
      <c r="L1231" s="31" t="s">
        <v>1018</v>
      </c>
      <c r="M1231" s="31" t="s">
        <v>982</v>
      </c>
      <c r="N1231" s="31" t="s">
        <v>51</v>
      </c>
      <c r="O1231" s="31" t="s">
        <v>56</v>
      </c>
      <c r="P1231" s="31" t="s">
        <v>56</v>
      </c>
      <c r="Q1231" s="31" t="s">
        <v>53</v>
      </c>
      <c r="R1231" s="31" t="s">
        <v>1020</v>
      </c>
      <c r="S1231" s="31" t="s">
        <v>1021</v>
      </c>
      <c r="T1231" s="31" t="s">
        <v>56</v>
      </c>
      <c r="U1231" s="31" t="s">
        <v>56</v>
      </c>
      <c r="V1231" s="31" t="s">
        <v>56</v>
      </c>
      <c r="W1231" s="31" t="s">
        <v>56</v>
      </c>
      <c r="X1231" s="31" t="s">
        <v>1024</v>
      </c>
      <c r="Y1231" s="31" t="s">
        <v>111</v>
      </c>
      <c r="Z1231" s="31" t="s">
        <v>55</v>
      </c>
      <c r="AA1231" s="31" t="s">
        <v>111</v>
      </c>
      <c r="AB1231" s="31" t="s">
        <v>1022</v>
      </c>
      <c r="AC1231" s="31">
        <v>789</v>
      </c>
      <c r="AD1231" s="31">
        <v>829</v>
      </c>
      <c r="AE1231" s="31">
        <v>42</v>
      </c>
      <c r="AF1231" s="31" t="s">
        <v>56</v>
      </c>
      <c r="AG1231" s="31">
        <v>23</v>
      </c>
      <c r="AH1231" s="31" t="s">
        <v>56</v>
      </c>
      <c r="AI1231" s="31" t="s">
        <v>56</v>
      </c>
      <c r="AJ1231" s="31" t="s">
        <v>56</v>
      </c>
      <c r="AK1231" s="31">
        <v>365</v>
      </c>
      <c r="AL1231" s="31">
        <v>1097</v>
      </c>
      <c r="AM1231" s="31" t="s">
        <v>972</v>
      </c>
      <c r="AN1231" s="33" t="s">
        <v>1022</v>
      </c>
      <c r="AO1231" s="33" t="s">
        <v>1023</v>
      </c>
    </row>
    <row r="1232" spans="2:41" ht="165" x14ac:dyDescent="0.25">
      <c r="B1232" s="38" t="s">
        <v>1016</v>
      </c>
      <c r="C1232" s="31" t="s">
        <v>56</v>
      </c>
      <c r="D1232" s="31" t="s">
        <v>713</v>
      </c>
      <c r="E1232" s="31" t="s">
        <v>714</v>
      </c>
      <c r="F1232" s="33" t="s">
        <v>1017</v>
      </c>
      <c r="G1232" s="31" t="s">
        <v>56</v>
      </c>
      <c r="H1232" s="31" t="s">
        <v>56</v>
      </c>
      <c r="I1232" s="32">
        <v>2009</v>
      </c>
      <c r="J1232" s="32" t="s">
        <v>48</v>
      </c>
      <c r="K1232" s="32" t="s">
        <v>49</v>
      </c>
      <c r="L1232" s="32" t="s">
        <v>1018</v>
      </c>
      <c r="M1232" s="31" t="s">
        <v>982</v>
      </c>
      <c r="N1232" s="32" t="s">
        <v>94</v>
      </c>
      <c r="O1232" s="31" t="s">
        <v>56</v>
      </c>
      <c r="P1232" s="31" t="s">
        <v>56</v>
      </c>
      <c r="Q1232" s="32" t="s">
        <v>1019</v>
      </c>
      <c r="R1232" s="31" t="s">
        <v>1020</v>
      </c>
      <c r="S1232" s="31" t="s">
        <v>1021</v>
      </c>
      <c r="T1232" s="31" t="s">
        <v>56</v>
      </c>
      <c r="U1232" s="31" t="s">
        <v>56</v>
      </c>
      <c r="V1232" s="31" t="s">
        <v>56</v>
      </c>
      <c r="W1232" s="31" t="s">
        <v>56</v>
      </c>
      <c r="X1232" s="31" t="s">
        <v>1024</v>
      </c>
      <c r="Y1232" s="31" t="s">
        <v>111</v>
      </c>
      <c r="Z1232" s="32" t="s">
        <v>55</v>
      </c>
      <c r="AA1232" s="31" t="s">
        <v>111</v>
      </c>
      <c r="AB1232" s="31" t="s">
        <v>1022</v>
      </c>
      <c r="AC1232" s="31">
        <v>841</v>
      </c>
      <c r="AD1232" s="31">
        <v>867</v>
      </c>
      <c r="AE1232" s="31">
        <v>47</v>
      </c>
      <c r="AF1232" s="31" t="s">
        <v>56</v>
      </c>
      <c r="AG1232" s="31">
        <v>19</v>
      </c>
      <c r="AH1232" s="31" t="s">
        <v>56</v>
      </c>
      <c r="AI1232" s="31" t="s">
        <v>56</v>
      </c>
      <c r="AJ1232" s="31" t="s">
        <v>56</v>
      </c>
      <c r="AK1232" s="31">
        <v>227</v>
      </c>
      <c r="AL1232" s="31">
        <v>1108</v>
      </c>
      <c r="AM1232" s="32" t="s">
        <v>972</v>
      </c>
      <c r="AN1232" s="33" t="s">
        <v>1022</v>
      </c>
      <c r="AO1232" s="33" t="s">
        <v>1023</v>
      </c>
    </row>
    <row r="1233" spans="2:41" ht="165" x14ac:dyDescent="0.25">
      <c r="B1233" s="38" t="s">
        <v>1016</v>
      </c>
      <c r="C1233" s="31" t="s">
        <v>56</v>
      </c>
      <c r="D1233" s="31" t="s">
        <v>713</v>
      </c>
      <c r="E1233" s="31" t="s">
        <v>714</v>
      </c>
      <c r="F1233" s="33" t="s">
        <v>1017</v>
      </c>
      <c r="G1233" s="31" t="s">
        <v>56</v>
      </c>
      <c r="H1233" s="31" t="s">
        <v>56</v>
      </c>
      <c r="I1233" s="31">
        <v>2009</v>
      </c>
      <c r="J1233" s="31" t="s">
        <v>48</v>
      </c>
      <c r="K1233" s="31" t="s">
        <v>49</v>
      </c>
      <c r="L1233" s="31" t="s">
        <v>1018</v>
      </c>
      <c r="M1233" s="31" t="s">
        <v>982</v>
      </c>
      <c r="N1233" s="31" t="s">
        <v>94</v>
      </c>
      <c r="O1233" s="31" t="s">
        <v>56</v>
      </c>
      <c r="P1233" s="31" t="s">
        <v>56</v>
      </c>
      <c r="Q1233" s="31" t="s">
        <v>53</v>
      </c>
      <c r="R1233" s="31" t="s">
        <v>1020</v>
      </c>
      <c r="S1233" s="31" t="s">
        <v>1021</v>
      </c>
      <c r="T1233" s="31" t="s">
        <v>56</v>
      </c>
      <c r="U1233" s="31" t="s">
        <v>56</v>
      </c>
      <c r="V1233" s="31" t="s">
        <v>56</v>
      </c>
      <c r="W1233" s="31" t="s">
        <v>56</v>
      </c>
      <c r="X1233" s="31" t="s">
        <v>1024</v>
      </c>
      <c r="Y1233" s="31" t="s">
        <v>111</v>
      </c>
      <c r="Z1233" s="31" t="s">
        <v>55</v>
      </c>
      <c r="AA1233" s="31" t="s">
        <v>111</v>
      </c>
      <c r="AB1233" s="31" t="s">
        <v>1022</v>
      </c>
      <c r="AC1233" s="31">
        <v>801</v>
      </c>
      <c r="AD1233" s="31">
        <v>862</v>
      </c>
      <c r="AE1233" s="31">
        <v>39</v>
      </c>
      <c r="AF1233" s="31" t="s">
        <v>56</v>
      </c>
      <c r="AG1233" s="31">
        <v>26</v>
      </c>
      <c r="AH1233" s="31" t="s">
        <v>56</v>
      </c>
      <c r="AI1233" s="31" t="s">
        <v>56</v>
      </c>
      <c r="AJ1233" s="31" t="s">
        <v>56</v>
      </c>
      <c r="AK1233" s="31">
        <v>412</v>
      </c>
      <c r="AL1233" s="31">
        <v>1115</v>
      </c>
      <c r="AM1233" s="31" t="s">
        <v>972</v>
      </c>
      <c r="AN1233" s="33" t="s">
        <v>1022</v>
      </c>
      <c r="AO1233" s="33" t="s">
        <v>1023</v>
      </c>
    </row>
    <row r="1234" spans="2:41" ht="60" x14ac:dyDescent="0.25">
      <c r="B1234" s="39" t="s">
        <v>1025</v>
      </c>
      <c r="C1234" s="31" t="s">
        <v>1026</v>
      </c>
      <c r="D1234" s="31" t="s">
        <v>1027</v>
      </c>
      <c r="E1234" s="31" t="s">
        <v>1028</v>
      </c>
      <c r="F1234" s="33" t="s">
        <v>1029</v>
      </c>
      <c r="G1234" s="31" t="s">
        <v>56</v>
      </c>
      <c r="H1234" s="31" t="s">
        <v>56</v>
      </c>
      <c r="I1234" s="32">
        <v>2016</v>
      </c>
      <c r="J1234" s="32" t="s">
        <v>48</v>
      </c>
      <c r="K1234" s="32" t="s">
        <v>1030</v>
      </c>
      <c r="L1234" s="32" t="s">
        <v>1031</v>
      </c>
      <c r="M1234" s="31" t="s">
        <v>87</v>
      </c>
      <c r="N1234" s="32" t="s">
        <v>51</v>
      </c>
      <c r="O1234" s="32" t="s">
        <v>585</v>
      </c>
      <c r="P1234" s="31">
        <v>600</v>
      </c>
      <c r="Q1234" s="32" t="s">
        <v>1005</v>
      </c>
      <c r="R1234" s="32" t="s">
        <v>1032</v>
      </c>
      <c r="S1234" s="31" t="s">
        <v>56</v>
      </c>
      <c r="T1234" s="31" t="s">
        <v>56</v>
      </c>
      <c r="U1234" s="31" t="s">
        <v>56</v>
      </c>
      <c r="V1234" s="31" t="s">
        <v>56</v>
      </c>
      <c r="W1234" s="31" t="s">
        <v>56</v>
      </c>
      <c r="X1234" s="31" t="s">
        <v>1033</v>
      </c>
      <c r="Y1234" s="31" t="s">
        <v>111</v>
      </c>
      <c r="Z1234" s="32" t="s">
        <v>55</v>
      </c>
      <c r="AA1234" s="31" t="s">
        <v>111</v>
      </c>
      <c r="AB1234" s="31" t="s">
        <v>1034</v>
      </c>
      <c r="AC1234" s="31">
        <v>920.2</v>
      </c>
      <c r="AD1234" s="31">
        <v>917.5</v>
      </c>
      <c r="AE1234" s="31" t="s">
        <v>56</v>
      </c>
      <c r="AF1234" s="31" t="s">
        <v>56</v>
      </c>
      <c r="AG1234" s="31">
        <v>20</v>
      </c>
      <c r="AH1234" s="31" t="s">
        <v>56</v>
      </c>
      <c r="AI1234" s="31" t="s">
        <v>56</v>
      </c>
      <c r="AJ1234" s="31" t="s">
        <v>56</v>
      </c>
      <c r="AK1234" s="31">
        <v>740</v>
      </c>
      <c r="AL1234" s="31">
        <v>1140</v>
      </c>
      <c r="AM1234" s="32" t="s">
        <v>972</v>
      </c>
      <c r="AN1234" s="33" t="s">
        <v>1034</v>
      </c>
      <c r="AO1234" s="33" t="s">
        <v>1035</v>
      </c>
    </row>
    <row r="1235" spans="2:41" ht="120" x14ac:dyDescent="0.25">
      <c r="B1235" s="39" t="s">
        <v>1025</v>
      </c>
      <c r="C1235" s="31" t="s">
        <v>1026</v>
      </c>
      <c r="D1235" s="31" t="s">
        <v>1027</v>
      </c>
      <c r="E1235" s="31" t="s">
        <v>1028</v>
      </c>
      <c r="F1235" s="33" t="s">
        <v>1029</v>
      </c>
      <c r="G1235" s="31" t="s">
        <v>56</v>
      </c>
      <c r="H1235" s="31" t="s">
        <v>56</v>
      </c>
      <c r="I1235" s="31">
        <v>2016</v>
      </c>
      <c r="J1235" s="31" t="s">
        <v>48</v>
      </c>
      <c r="K1235" s="31" t="s">
        <v>1030</v>
      </c>
      <c r="L1235" s="31" t="s">
        <v>1031</v>
      </c>
      <c r="M1235" s="31" t="s">
        <v>87</v>
      </c>
      <c r="N1235" s="31" t="s">
        <v>51</v>
      </c>
      <c r="O1235" s="31" t="s">
        <v>585</v>
      </c>
      <c r="P1235" s="31">
        <v>600</v>
      </c>
      <c r="Q1235" s="31" t="s">
        <v>53</v>
      </c>
      <c r="R1235" s="31" t="s">
        <v>1036</v>
      </c>
      <c r="S1235" s="31" t="s">
        <v>56</v>
      </c>
      <c r="T1235" s="31" t="s">
        <v>56</v>
      </c>
      <c r="U1235" s="31" t="s">
        <v>56</v>
      </c>
      <c r="V1235" s="31" t="s">
        <v>56</v>
      </c>
      <c r="W1235" s="31" t="s">
        <v>56</v>
      </c>
      <c r="X1235" s="31" t="s">
        <v>1033</v>
      </c>
      <c r="Y1235" s="31" t="s">
        <v>111</v>
      </c>
      <c r="Z1235" s="31" t="s">
        <v>55</v>
      </c>
      <c r="AA1235" s="31" t="s">
        <v>111</v>
      </c>
      <c r="AB1235" s="31" t="s">
        <v>1034</v>
      </c>
      <c r="AC1235" s="31">
        <v>859.9</v>
      </c>
      <c r="AD1235" s="31">
        <v>897</v>
      </c>
      <c r="AE1235" s="31" t="s">
        <v>56</v>
      </c>
      <c r="AF1235" s="31" t="s">
        <v>56</v>
      </c>
      <c r="AG1235" s="31">
        <v>20</v>
      </c>
      <c r="AH1235" s="31" t="s">
        <v>56</v>
      </c>
      <c r="AI1235" s="31" t="s">
        <v>56</v>
      </c>
      <c r="AJ1235" s="31" t="s">
        <v>56</v>
      </c>
      <c r="AK1235" s="31">
        <v>670</v>
      </c>
      <c r="AL1235" s="31">
        <v>995</v>
      </c>
      <c r="AM1235" s="31" t="s">
        <v>972</v>
      </c>
      <c r="AN1235" s="33" t="s">
        <v>1034</v>
      </c>
      <c r="AO1235" s="33" t="s">
        <v>1035</v>
      </c>
    </row>
    <row r="1236" spans="2:41" ht="75" x14ac:dyDescent="0.25">
      <c r="B1236" s="41" t="s">
        <v>1037</v>
      </c>
      <c r="C1236" s="31" t="s">
        <v>104</v>
      </c>
      <c r="D1236" s="31" t="s">
        <v>1038</v>
      </c>
      <c r="E1236" s="31" t="s">
        <v>308</v>
      </c>
      <c r="F1236" s="33" t="s">
        <v>1039</v>
      </c>
      <c r="G1236" s="31" t="s">
        <v>56</v>
      </c>
      <c r="H1236" s="31" t="s">
        <v>56</v>
      </c>
      <c r="I1236" s="32">
        <v>2014</v>
      </c>
      <c r="J1236" s="32" t="s">
        <v>48</v>
      </c>
      <c r="K1236" s="31" t="s">
        <v>980</v>
      </c>
      <c r="L1236" s="32" t="s">
        <v>1005</v>
      </c>
      <c r="M1236" s="31" t="s">
        <v>87</v>
      </c>
      <c r="N1236" s="32" t="s">
        <v>94</v>
      </c>
      <c r="O1236" s="31" t="s">
        <v>568</v>
      </c>
      <c r="P1236" s="31">
        <v>120</v>
      </c>
      <c r="Q1236" s="32" t="s">
        <v>1005</v>
      </c>
      <c r="R1236" s="31" t="s">
        <v>1040</v>
      </c>
      <c r="S1236" s="31" t="s">
        <v>1041</v>
      </c>
      <c r="T1236" s="31" t="s">
        <v>88</v>
      </c>
      <c r="U1236" s="40">
        <v>0.25</v>
      </c>
      <c r="V1236" s="31" t="s">
        <v>56</v>
      </c>
      <c r="W1236" s="31" t="s">
        <v>56</v>
      </c>
      <c r="X1236" s="31">
        <v>5</v>
      </c>
      <c r="Y1236" s="31" t="s">
        <v>111</v>
      </c>
      <c r="Z1236" s="32" t="s">
        <v>55</v>
      </c>
      <c r="AA1236" s="32" t="s">
        <v>111</v>
      </c>
      <c r="AB1236" s="31" t="s">
        <v>1042</v>
      </c>
      <c r="AC1236" s="31" t="s">
        <v>56</v>
      </c>
      <c r="AD1236" s="31" t="s">
        <v>56</v>
      </c>
      <c r="AE1236" s="31" t="s">
        <v>56</v>
      </c>
      <c r="AF1236" s="31" t="s">
        <v>56</v>
      </c>
      <c r="AG1236" s="31">
        <v>45</v>
      </c>
      <c r="AH1236" s="31" t="s">
        <v>56</v>
      </c>
      <c r="AI1236" s="31" t="s">
        <v>56</v>
      </c>
      <c r="AJ1236" s="31" t="s">
        <v>56</v>
      </c>
      <c r="AK1236" s="31" t="s">
        <v>56</v>
      </c>
      <c r="AL1236" s="31" t="s">
        <v>56</v>
      </c>
      <c r="AM1236" s="32" t="s">
        <v>972</v>
      </c>
      <c r="AN1236" s="33" t="s">
        <v>1043</v>
      </c>
      <c r="AO1236" s="33" t="s">
        <v>1044</v>
      </c>
    </row>
    <row r="1237" spans="2:41" ht="75" x14ac:dyDescent="0.25">
      <c r="B1237" s="41" t="s">
        <v>1037</v>
      </c>
      <c r="C1237" s="31" t="s">
        <v>104</v>
      </c>
      <c r="D1237" s="31" t="s">
        <v>1038</v>
      </c>
      <c r="E1237" s="31" t="s">
        <v>308</v>
      </c>
      <c r="F1237" s="33" t="s">
        <v>1039</v>
      </c>
      <c r="G1237" s="31" t="s">
        <v>56</v>
      </c>
      <c r="H1237" s="31" t="s">
        <v>56</v>
      </c>
      <c r="I1237" s="31">
        <v>2014</v>
      </c>
      <c r="J1237" s="31" t="s">
        <v>48</v>
      </c>
      <c r="K1237" s="31" t="s">
        <v>980</v>
      </c>
      <c r="L1237" s="31" t="s">
        <v>1005</v>
      </c>
      <c r="M1237" s="31" t="s">
        <v>87</v>
      </c>
      <c r="N1237" s="31" t="s">
        <v>94</v>
      </c>
      <c r="O1237" s="31" t="s">
        <v>568</v>
      </c>
      <c r="P1237" s="31">
        <v>120</v>
      </c>
      <c r="Q1237" s="31" t="s">
        <v>53</v>
      </c>
      <c r="R1237" s="31" t="s">
        <v>1045</v>
      </c>
      <c r="S1237" s="31" t="s">
        <v>1041</v>
      </c>
      <c r="T1237" s="31" t="s">
        <v>88</v>
      </c>
      <c r="U1237" s="40">
        <v>0.25</v>
      </c>
      <c r="V1237" s="31" t="s">
        <v>56</v>
      </c>
      <c r="W1237" s="31" t="s">
        <v>56</v>
      </c>
      <c r="X1237" s="31">
        <v>5</v>
      </c>
      <c r="Y1237" s="31" t="s">
        <v>111</v>
      </c>
      <c r="Z1237" s="31" t="s">
        <v>55</v>
      </c>
      <c r="AA1237" s="31" t="s">
        <v>111</v>
      </c>
      <c r="AB1237" s="31" t="s">
        <v>1042</v>
      </c>
      <c r="AC1237" s="31" t="s">
        <v>56</v>
      </c>
      <c r="AD1237" s="31" t="s">
        <v>56</v>
      </c>
      <c r="AE1237" s="31" t="s">
        <v>56</v>
      </c>
      <c r="AF1237" s="31" t="s">
        <v>56</v>
      </c>
      <c r="AG1237" s="31">
        <v>40</v>
      </c>
      <c r="AH1237" s="31" t="s">
        <v>56</v>
      </c>
      <c r="AI1237" s="31" t="s">
        <v>56</v>
      </c>
      <c r="AJ1237" s="31" t="s">
        <v>56</v>
      </c>
      <c r="AK1237" s="31" t="s">
        <v>56</v>
      </c>
      <c r="AL1237" s="31" t="s">
        <v>56</v>
      </c>
      <c r="AM1237" s="31" t="s">
        <v>972</v>
      </c>
      <c r="AN1237" s="33" t="s">
        <v>1043</v>
      </c>
      <c r="AO1237" s="33" t="s">
        <v>1044</v>
      </c>
    </row>
    <row r="1238" spans="2:41" ht="75" x14ac:dyDescent="0.25">
      <c r="B1238" s="41" t="s">
        <v>1037</v>
      </c>
      <c r="C1238" s="31" t="s">
        <v>104</v>
      </c>
      <c r="D1238" s="31" t="s">
        <v>1038</v>
      </c>
      <c r="E1238" s="31" t="s">
        <v>308</v>
      </c>
      <c r="F1238" s="33" t="s">
        <v>1039</v>
      </c>
      <c r="G1238" s="31" t="s">
        <v>56</v>
      </c>
      <c r="H1238" s="31" t="s">
        <v>56</v>
      </c>
      <c r="I1238" s="32">
        <v>2014</v>
      </c>
      <c r="J1238" s="32" t="s">
        <v>48</v>
      </c>
      <c r="K1238" s="31" t="s">
        <v>980</v>
      </c>
      <c r="L1238" s="32" t="s">
        <v>1005</v>
      </c>
      <c r="M1238" s="31" t="s">
        <v>87</v>
      </c>
      <c r="N1238" s="32" t="s">
        <v>51</v>
      </c>
      <c r="O1238" s="31" t="s">
        <v>568</v>
      </c>
      <c r="P1238" s="31">
        <v>120</v>
      </c>
      <c r="Q1238" s="32" t="s">
        <v>1005</v>
      </c>
      <c r="R1238" s="31" t="s">
        <v>1040</v>
      </c>
      <c r="S1238" s="31" t="s">
        <v>1041</v>
      </c>
      <c r="T1238" s="31" t="s">
        <v>88</v>
      </c>
      <c r="U1238" s="40">
        <v>0.25</v>
      </c>
      <c r="V1238" s="31" t="s">
        <v>56</v>
      </c>
      <c r="W1238" s="31" t="s">
        <v>56</v>
      </c>
      <c r="X1238" s="31">
        <v>5</v>
      </c>
      <c r="Y1238" s="31" t="s">
        <v>111</v>
      </c>
      <c r="Z1238" s="32" t="s">
        <v>55</v>
      </c>
      <c r="AA1238" s="32" t="s">
        <v>111</v>
      </c>
      <c r="AB1238" s="31" t="s">
        <v>1042</v>
      </c>
      <c r="AC1238" s="31" t="s">
        <v>56</v>
      </c>
      <c r="AD1238" s="31" t="s">
        <v>56</v>
      </c>
      <c r="AE1238" s="31" t="s">
        <v>56</v>
      </c>
      <c r="AF1238" s="31" t="s">
        <v>56</v>
      </c>
      <c r="AG1238" s="31">
        <v>45</v>
      </c>
      <c r="AH1238" s="31" t="s">
        <v>56</v>
      </c>
      <c r="AI1238" s="31" t="s">
        <v>56</v>
      </c>
      <c r="AJ1238" s="31" t="s">
        <v>56</v>
      </c>
      <c r="AK1238" s="31" t="s">
        <v>56</v>
      </c>
      <c r="AL1238" s="31" t="s">
        <v>56</v>
      </c>
      <c r="AM1238" s="32" t="s">
        <v>972</v>
      </c>
      <c r="AN1238" s="33" t="s">
        <v>1043</v>
      </c>
      <c r="AO1238" s="33" t="s">
        <v>1044</v>
      </c>
    </row>
    <row r="1239" spans="2:41" ht="75" x14ac:dyDescent="0.25">
      <c r="B1239" s="41" t="s">
        <v>1037</v>
      </c>
      <c r="C1239" s="31" t="s">
        <v>104</v>
      </c>
      <c r="D1239" s="31" t="s">
        <v>1038</v>
      </c>
      <c r="E1239" s="31" t="s">
        <v>308</v>
      </c>
      <c r="F1239" s="33" t="s">
        <v>1039</v>
      </c>
      <c r="G1239" s="31" t="s">
        <v>56</v>
      </c>
      <c r="H1239" s="31" t="s">
        <v>56</v>
      </c>
      <c r="I1239" s="31">
        <v>2014</v>
      </c>
      <c r="J1239" s="31" t="s">
        <v>48</v>
      </c>
      <c r="K1239" s="31" t="s">
        <v>980</v>
      </c>
      <c r="L1239" s="31" t="s">
        <v>1005</v>
      </c>
      <c r="M1239" s="31" t="s">
        <v>87</v>
      </c>
      <c r="N1239" s="31" t="s">
        <v>51</v>
      </c>
      <c r="O1239" s="31" t="s">
        <v>568</v>
      </c>
      <c r="P1239" s="31">
        <v>120</v>
      </c>
      <c r="Q1239" s="31" t="s">
        <v>53</v>
      </c>
      <c r="R1239" s="31" t="s">
        <v>1045</v>
      </c>
      <c r="S1239" s="31" t="s">
        <v>1041</v>
      </c>
      <c r="T1239" s="31" t="s">
        <v>88</v>
      </c>
      <c r="U1239" s="40">
        <v>0.25</v>
      </c>
      <c r="V1239" s="31" t="s">
        <v>56</v>
      </c>
      <c r="W1239" s="31" t="s">
        <v>56</v>
      </c>
      <c r="X1239" s="31">
        <v>5</v>
      </c>
      <c r="Y1239" s="31" t="s">
        <v>111</v>
      </c>
      <c r="Z1239" s="31" t="s">
        <v>55</v>
      </c>
      <c r="AA1239" s="31" t="s">
        <v>111</v>
      </c>
      <c r="AB1239" s="31" t="s">
        <v>1042</v>
      </c>
      <c r="AC1239" s="31" t="s">
        <v>56</v>
      </c>
      <c r="AD1239" s="31" t="s">
        <v>56</v>
      </c>
      <c r="AE1239" s="31" t="s">
        <v>56</v>
      </c>
      <c r="AF1239" s="31" t="s">
        <v>56</v>
      </c>
      <c r="AG1239" s="31">
        <v>45</v>
      </c>
      <c r="AH1239" s="31" t="s">
        <v>56</v>
      </c>
      <c r="AI1239" s="31" t="s">
        <v>56</v>
      </c>
      <c r="AJ1239" s="31" t="s">
        <v>56</v>
      </c>
      <c r="AK1239" s="31" t="s">
        <v>56</v>
      </c>
      <c r="AL1239" s="31" t="s">
        <v>56</v>
      </c>
      <c r="AM1239" s="31" t="s">
        <v>972</v>
      </c>
      <c r="AN1239" s="33" t="s">
        <v>1043</v>
      </c>
      <c r="AO1239" s="33" t="s">
        <v>1044</v>
      </c>
    </row>
    <row r="1240" spans="2:41" ht="60" x14ac:dyDescent="0.25">
      <c r="B1240" s="42" t="s">
        <v>1046</v>
      </c>
      <c r="C1240" s="31" t="s">
        <v>104</v>
      </c>
      <c r="D1240" s="31" t="s">
        <v>1047</v>
      </c>
      <c r="E1240" s="31" t="s">
        <v>1048</v>
      </c>
      <c r="F1240" s="33" t="s">
        <v>1049</v>
      </c>
      <c r="G1240" s="31" t="s">
        <v>56</v>
      </c>
      <c r="H1240" s="31" t="s">
        <v>56</v>
      </c>
      <c r="I1240" s="31">
        <v>2014</v>
      </c>
      <c r="J1240" s="31" t="s">
        <v>48</v>
      </c>
      <c r="K1240" s="31" t="s">
        <v>980</v>
      </c>
      <c r="L1240" s="31" t="s">
        <v>1050</v>
      </c>
      <c r="M1240" s="25" t="s">
        <v>1162</v>
      </c>
      <c r="N1240" s="32" t="s">
        <v>51</v>
      </c>
      <c r="O1240" s="31" t="s">
        <v>56</v>
      </c>
      <c r="P1240" s="31" t="s">
        <v>56</v>
      </c>
      <c r="Q1240" s="31" t="s">
        <v>1051</v>
      </c>
      <c r="R1240" s="25" t="s">
        <v>1161</v>
      </c>
      <c r="S1240" s="31" t="s">
        <v>1021</v>
      </c>
      <c r="T1240" s="31" t="s">
        <v>56</v>
      </c>
      <c r="U1240" s="31" t="s">
        <v>56</v>
      </c>
      <c r="V1240" s="31" t="s">
        <v>56</v>
      </c>
      <c r="W1240" s="31" t="s">
        <v>56</v>
      </c>
      <c r="X1240" s="31" t="s">
        <v>56</v>
      </c>
      <c r="Y1240" s="31" t="s">
        <v>56</v>
      </c>
      <c r="Z1240" s="31" t="s">
        <v>55</v>
      </c>
      <c r="AA1240" s="31" t="s">
        <v>111</v>
      </c>
      <c r="AB1240" s="31" t="s">
        <v>1052</v>
      </c>
      <c r="AC1240" s="31" t="s">
        <v>56</v>
      </c>
      <c r="AD1240" s="31">
        <v>668</v>
      </c>
      <c r="AE1240" s="31" t="s">
        <v>56</v>
      </c>
      <c r="AF1240" s="31" t="s">
        <v>56</v>
      </c>
      <c r="AG1240" s="31">
        <v>5</v>
      </c>
      <c r="AH1240" s="31" t="s">
        <v>56</v>
      </c>
      <c r="AI1240" s="31" t="s">
        <v>56</v>
      </c>
      <c r="AJ1240" s="31" t="s">
        <v>56</v>
      </c>
      <c r="AK1240" s="31">
        <v>570</v>
      </c>
      <c r="AL1240" s="31">
        <v>685</v>
      </c>
      <c r="AM1240" s="31" t="s">
        <v>972</v>
      </c>
      <c r="AN1240" s="33" t="s">
        <v>1053</v>
      </c>
      <c r="AO1240" s="33" t="s">
        <v>1054</v>
      </c>
    </row>
    <row r="1241" spans="2:41" ht="60" x14ac:dyDescent="0.25">
      <c r="B1241" s="42" t="s">
        <v>1046</v>
      </c>
      <c r="C1241" s="31" t="s">
        <v>104</v>
      </c>
      <c r="D1241" s="31" t="s">
        <v>1047</v>
      </c>
      <c r="E1241" s="31" t="s">
        <v>1048</v>
      </c>
      <c r="F1241" s="33" t="s">
        <v>1049</v>
      </c>
      <c r="G1241" s="31" t="s">
        <v>56</v>
      </c>
      <c r="H1241" s="31" t="s">
        <v>56</v>
      </c>
      <c r="I1241" s="31">
        <v>2014</v>
      </c>
      <c r="J1241" s="31" t="s">
        <v>48</v>
      </c>
      <c r="K1241" s="31" t="s">
        <v>980</v>
      </c>
      <c r="L1241" s="31" t="s">
        <v>1050</v>
      </c>
      <c r="M1241" s="25" t="s">
        <v>1162</v>
      </c>
      <c r="N1241" s="31" t="s">
        <v>51</v>
      </c>
      <c r="O1241" s="31" t="s">
        <v>56</v>
      </c>
      <c r="P1241" s="31" t="s">
        <v>56</v>
      </c>
      <c r="Q1241" s="31" t="s">
        <v>1055</v>
      </c>
      <c r="R1241" s="31" t="s">
        <v>1161</v>
      </c>
      <c r="S1241" s="31" t="s">
        <v>1021</v>
      </c>
      <c r="T1241" s="31" t="s">
        <v>56</v>
      </c>
      <c r="U1241" s="31" t="s">
        <v>56</v>
      </c>
      <c r="V1241" s="31" t="s">
        <v>56</v>
      </c>
      <c r="W1241" s="31" t="s">
        <v>56</v>
      </c>
      <c r="X1241" s="31" t="s">
        <v>56</v>
      </c>
      <c r="Y1241" s="31" t="s">
        <v>56</v>
      </c>
      <c r="Z1241" s="31" t="s">
        <v>55</v>
      </c>
      <c r="AA1241" s="31" t="s">
        <v>111</v>
      </c>
      <c r="AB1241" s="31" t="s">
        <v>1052</v>
      </c>
      <c r="AC1241" s="31" t="s">
        <v>56</v>
      </c>
      <c r="AD1241" s="31">
        <v>937</v>
      </c>
      <c r="AE1241" s="31" t="s">
        <v>56</v>
      </c>
      <c r="AF1241" s="31" t="s">
        <v>56</v>
      </c>
      <c r="AG1241" s="31">
        <v>5</v>
      </c>
      <c r="AH1241" s="31" t="s">
        <v>56</v>
      </c>
      <c r="AI1241" s="31" t="s">
        <v>56</v>
      </c>
      <c r="AJ1241" s="31" t="s">
        <v>56</v>
      </c>
      <c r="AK1241" s="31">
        <v>559</v>
      </c>
      <c r="AL1241" s="31">
        <v>1093</v>
      </c>
      <c r="AM1241" s="31" t="s">
        <v>972</v>
      </c>
      <c r="AN1241" s="33" t="s">
        <v>1053</v>
      </c>
      <c r="AO1241" s="33" t="s">
        <v>1054</v>
      </c>
    </row>
    <row r="1242" spans="2:41" ht="60" x14ac:dyDescent="0.25">
      <c r="B1242" s="46" t="s">
        <v>1046</v>
      </c>
      <c r="C1242" s="31" t="s">
        <v>104</v>
      </c>
      <c r="D1242" s="31" t="s">
        <v>1047</v>
      </c>
      <c r="E1242" s="31" t="s">
        <v>1048</v>
      </c>
      <c r="F1242" s="33" t="s">
        <v>1049</v>
      </c>
      <c r="G1242" s="31" t="s">
        <v>56</v>
      </c>
      <c r="H1242" s="31" t="s">
        <v>56</v>
      </c>
      <c r="I1242" s="31">
        <v>2014</v>
      </c>
      <c r="J1242" s="31" t="s">
        <v>48</v>
      </c>
      <c r="K1242" s="31" t="s">
        <v>980</v>
      </c>
      <c r="L1242" s="31" t="s">
        <v>1050</v>
      </c>
      <c r="M1242" s="25" t="s">
        <v>1162</v>
      </c>
      <c r="N1242" s="32" t="s">
        <v>51</v>
      </c>
      <c r="O1242" s="31" t="s">
        <v>56</v>
      </c>
      <c r="P1242" s="31" t="s">
        <v>56</v>
      </c>
      <c r="Q1242" s="31" t="s">
        <v>53</v>
      </c>
      <c r="R1242" s="31" t="s">
        <v>1161</v>
      </c>
      <c r="S1242" s="31" t="s">
        <v>1021</v>
      </c>
      <c r="T1242" s="31" t="s">
        <v>56</v>
      </c>
      <c r="U1242" s="31" t="s">
        <v>56</v>
      </c>
      <c r="V1242" s="31" t="s">
        <v>56</v>
      </c>
      <c r="W1242" s="31" t="s">
        <v>56</v>
      </c>
      <c r="X1242" s="31" t="s">
        <v>56</v>
      </c>
      <c r="Y1242" s="31" t="s">
        <v>56</v>
      </c>
      <c r="Z1242" s="31" t="s">
        <v>55</v>
      </c>
      <c r="AA1242" s="31" t="s">
        <v>111</v>
      </c>
      <c r="AB1242" s="31" t="s">
        <v>1052</v>
      </c>
      <c r="AC1242" s="31" t="s">
        <v>56</v>
      </c>
      <c r="AD1242" s="31">
        <v>174</v>
      </c>
      <c r="AE1242" s="31" t="s">
        <v>56</v>
      </c>
      <c r="AF1242" s="31" t="s">
        <v>56</v>
      </c>
      <c r="AG1242" s="31">
        <v>5</v>
      </c>
      <c r="AH1242" s="31" t="s">
        <v>56</v>
      </c>
      <c r="AI1242" s="31" t="s">
        <v>56</v>
      </c>
      <c r="AJ1242" s="31" t="s">
        <v>56</v>
      </c>
      <c r="AK1242" s="31">
        <v>164</v>
      </c>
      <c r="AL1242" s="31">
        <v>182</v>
      </c>
      <c r="AM1242" s="31" t="s">
        <v>972</v>
      </c>
      <c r="AN1242" s="33" t="s">
        <v>1053</v>
      </c>
      <c r="AO1242" s="33" t="s">
        <v>1054</v>
      </c>
    </row>
    <row r="1243" spans="2:41" ht="135" x14ac:dyDescent="0.25">
      <c r="B1243" s="35" t="s">
        <v>1056</v>
      </c>
      <c r="C1243" s="31" t="s">
        <v>1057</v>
      </c>
      <c r="D1243" s="31" t="s">
        <v>1058</v>
      </c>
      <c r="E1243" s="31" t="s">
        <v>1059</v>
      </c>
      <c r="F1243" s="33" t="s">
        <v>1060</v>
      </c>
      <c r="G1243" s="31" t="s">
        <v>56</v>
      </c>
      <c r="H1243" s="31" t="s">
        <v>56</v>
      </c>
      <c r="I1243" s="31">
        <v>2014</v>
      </c>
      <c r="J1243" s="31" t="s">
        <v>48</v>
      </c>
      <c r="K1243" s="31" t="s">
        <v>49</v>
      </c>
      <c r="L1243" s="31" t="s">
        <v>1061</v>
      </c>
      <c r="M1243" s="31" t="s">
        <v>87</v>
      </c>
      <c r="N1243" s="31" t="s">
        <v>968</v>
      </c>
      <c r="O1243" s="31" t="s">
        <v>1062</v>
      </c>
      <c r="P1243" s="31">
        <v>112</v>
      </c>
      <c r="Q1243" s="31" t="s">
        <v>1063</v>
      </c>
      <c r="R1243" s="31" t="s">
        <v>1064</v>
      </c>
      <c r="S1243" s="31" t="s">
        <v>1065</v>
      </c>
      <c r="T1243" s="31" t="s">
        <v>88</v>
      </c>
      <c r="U1243" s="40">
        <v>0.29166666666666669</v>
      </c>
      <c r="V1243" s="31" t="s">
        <v>56</v>
      </c>
      <c r="W1243" s="31" t="s">
        <v>56</v>
      </c>
      <c r="X1243" s="31" t="s">
        <v>56</v>
      </c>
      <c r="Y1243" s="31" t="s">
        <v>56</v>
      </c>
      <c r="Z1243" s="31" t="s">
        <v>55</v>
      </c>
      <c r="AA1243" s="31" t="s">
        <v>111</v>
      </c>
      <c r="AB1243" s="31" t="s">
        <v>1066</v>
      </c>
      <c r="AC1243" s="31" t="s">
        <v>56</v>
      </c>
      <c r="AD1243" s="31">
        <v>345</v>
      </c>
      <c r="AE1243" s="31" t="s">
        <v>56</v>
      </c>
      <c r="AF1243" s="31" t="s">
        <v>56</v>
      </c>
      <c r="AG1243" s="31">
        <v>31</v>
      </c>
      <c r="AH1243" s="31" t="s">
        <v>56</v>
      </c>
      <c r="AI1243" s="31" t="s">
        <v>56</v>
      </c>
      <c r="AJ1243" s="31" t="s">
        <v>56</v>
      </c>
      <c r="AK1243" s="31">
        <v>140</v>
      </c>
      <c r="AL1243" s="31">
        <v>490</v>
      </c>
      <c r="AM1243" s="31" t="s">
        <v>972</v>
      </c>
      <c r="AN1243" s="33" t="s">
        <v>1067</v>
      </c>
      <c r="AO1243" s="33" t="s">
        <v>1068</v>
      </c>
    </row>
    <row r="1244" spans="2:41" ht="105" x14ac:dyDescent="0.25">
      <c r="B1244" s="35" t="s">
        <v>1056</v>
      </c>
      <c r="C1244" s="31" t="s">
        <v>1057</v>
      </c>
      <c r="D1244" s="31" t="s">
        <v>1058</v>
      </c>
      <c r="E1244" s="31" t="s">
        <v>1059</v>
      </c>
      <c r="F1244" s="33" t="s">
        <v>1060</v>
      </c>
      <c r="G1244" s="31" t="s">
        <v>56</v>
      </c>
      <c r="H1244" s="31" t="s">
        <v>56</v>
      </c>
      <c r="I1244" s="31">
        <v>2014</v>
      </c>
      <c r="J1244" s="31" t="s">
        <v>48</v>
      </c>
      <c r="K1244" s="31" t="s">
        <v>49</v>
      </c>
      <c r="L1244" s="31" t="s">
        <v>1061</v>
      </c>
      <c r="M1244" s="31" t="s">
        <v>87</v>
      </c>
      <c r="N1244" s="32" t="s">
        <v>968</v>
      </c>
      <c r="O1244" s="31" t="s">
        <v>1062</v>
      </c>
      <c r="P1244" s="31">
        <v>112</v>
      </c>
      <c r="Q1244" s="31" t="s">
        <v>1069</v>
      </c>
      <c r="R1244" s="31" t="s">
        <v>1064</v>
      </c>
      <c r="S1244" s="31" t="s">
        <v>1070</v>
      </c>
      <c r="T1244" s="31" t="s">
        <v>88</v>
      </c>
      <c r="U1244" s="40">
        <v>0.29166666666666669</v>
      </c>
      <c r="V1244" s="31" t="s">
        <v>56</v>
      </c>
      <c r="W1244" s="31" t="s">
        <v>56</v>
      </c>
      <c r="X1244" s="31" t="s">
        <v>56</v>
      </c>
      <c r="Y1244" s="31" t="s">
        <v>56</v>
      </c>
      <c r="Z1244" s="31" t="s">
        <v>55</v>
      </c>
      <c r="AA1244" s="31" t="s">
        <v>111</v>
      </c>
      <c r="AB1244" s="31" t="s">
        <v>1066</v>
      </c>
      <c r="AC1244" s="31" t="s">
        <v>56</v>
      </c>
      <c r="AD1244" s="31">
        <v>234</v>
      </c>
      <c r="AE1244" s="31" t="s">
        <v>56</v>
      </c>
      <c r="AF1244" s="31" t="s">
        <v>56</v>
      </c>
      <c r="AG1244" s="31">
        <v>73</v>
      </c>
      <c r="AH1244" s="31" t="s">
        <v>56</v>
      </c>
      <c r="AI1244" s="31" t="s">
        <v>56</v>
      </c>
      <c r="AJ1244" s="31" t="s">
        <v>56</v>
      </c>
      <c r="AK1244" s="31">
        <v>135</v>
      </c>
      <c r="AL1244" s="31">
        <v>415</v>
      </c>
      <c r="AM1244" s="31" t="s">
        <v>972</v>
      </c>
      <c r="AN1244" s="33" t="s">
        <v>1067</v>
      </c>
      <c r="AO1244" s="33" t="s">
        <v>1068</v>
      </c>
    </row>
    <row r="1245" spans="2:41" ht="75" x14ac:dyDescent="0.25">
      <c r="B1245" s="35" t="s">
        <v>1071</v>
      </c>
      <c r="C1245" s="31" t="s">
        <v>1072</v>
      </c>
      <c r="D1245" s="31" t="s">
        <v>1073</v>
      </c>
      <c r="E1245" s="31" t="s">
        <v>1003</v>
      </c>
      <c r="F1245" s="33" t="s">
        <v>1074</v>
      </c>
      <c r="G1245" s="31" t="s">
        <v>56</v>
      </c>
      <c r="H1245" s="31" t="s">
        <v>56</v>
      </c>
      <c r="I1245" s="31">
        <v>2014</v>
      </c>
      <c r="J1245" s="31" t="s">
        <v>48</v>
      </c>
      <c r="K1245" s="31" t="s">
        <v>980</v>
      </c>
      <c r="L1245" s="31" t="s">
        <v>1005</v>
      </c>
      <c r="M1245" s="31" t="s">
        <v>1075</v>
      </c>
      <c r="N1245" s="31" t="s">
        <v>94</v>
      </c>
      <c r="O1245" s="31" t="s">
        <v>578</v>
      </c>
      <c r="P1245" s="31">
        <v>270</v>
      </c>
      <c r="Q1245" s="31" t="s">
        <v>1076</v>
      </c>
      <c r="R1245" s="31" t="s">
        <v>1077</v>
      </c>
      <c r="S1245" s="31" t="s">
        <v>1078</v>
      </c>
      <c r="T1245" s="31" t="s">
        <v>56</v>
      </c>
      <c r="U1245" s="31" t="s">
        <v>56</v>
      </c>
      <c r="V1245" s="31" t="s">
        <v>56</v>
      </c>
      <c r="W1245" s="31" t="s">
        <v>56</v>
      </c>
      <c r="X1245" s="31" t="s">
        <v>56</v>
      </c>
      <c r="Y1245" s="31" t="s">
        <v>56</v>
      </c>
      <c r="Z1245" s="31" t="s">
        <v>55</v>
      </c>
      <c r="AA1245" s="31" t="s">
        <v>111</v>
      </c>
      <c r="AB1245" s="31" t="s">
        <v>1079</v>
      </c>
      <c r="AC1245" s="31" t="s">
        <v>56</v>
      </c>
      <c r="AD1245" s="31" t="s">
        <v>56</v>
      </c>
      <c r="AE1245" s="31" t="s">
        <v>56</v>
      </c>
      <c r="AF1245" s="31" t="s">
        <v>56</v>
      </c>
      <c r="AG1245" s="31">
        <v>9</v>
      </c>
      <c r="AH1245" s="31" t="s">
        <v>56</v>
      </c>
      <c r="AI1245" s="31" t="s">
        <v>56</v>
      </c>
      <c r="AJ1245" s="31" t="s">
        <v>56</v>
      </c>
      <c r="AK1245" s="31" t="s">
        <v>56</v>
      </c>
      <c r="AL1245" s="31" t="s">
        <v>56</v>
      </c>
      <c r="AM1245" s="31" t="s">
        <v>972</v>
      </c>
      <c r="AN1245" s="33" t="s">
        <v>1079</v>
      </c>
      <c r="AO1245" s="33" t="s">
        <v>1080</v>
      </c>
    </row>
    <row r="1246" spans="2:41" ht="255" x14ac:dyDescent="0.25">
      <c r="B1246" s="35" t="s">
        <v>1071</v>
      </c>
      <c r="C1246" s="31" t="s">
        <v>1072</v>
      </c>
      <c r="D1246" s="31" t="s">
        <v>1073</v>
      </c>
      <c r="E1246" s="31" t="s">
        <v>1003</v>
      </c>
      <c r="F1246" s="33" t="s">
        <v>1074</v>
      </c>
      <c r="G1246" s="31" t="s">
        <v>56</v>
      </c>
      <c r="H1246" s="31" t="s">
        <v>56</v>
      </c>
      <c r="I1246" s="31">
        <v>2014</v>
      </c>
      <c r="J1246" s="31" t="s">
        <v>48</v>
      </c>
      <c r="K1246" s="31" t="s">
        <v>980</v>
      </c>
      <c r="L1246" s="31" t="s">
        <v>1005</v>
      </c>
      <c r="M1246" s="31" t="s">
        <v>1075</v>
      </c>
      <c r="N1246" s="32" t="s">
        <v>94</v>
      </c>
      <c r="O1246" s="31" t="s">
        <v>578</v>
      </c>
      <c r="P1246" s="31">
        <v>270</v>
      </c>
      <c r="Q1246" s="31" t="s">
        <v>1081</v>
      </c>
      <c r="R1246" s="31" t="s">
        <v>1082</v>
      </c>
      <c r="S1246" s="31" t="s">
        <v>1078</v>
      </c>
      <c r="T1246" s="31" t="s">
        <v>56</v>
      </c>
      <c r="U1246" s="31" t="s">
        <v>56</v>
      </c>
      <c r="V1246" s="31" t="s">
        <v>56</v>
      </c>
      <c r="W1246" s="31" t="s">
        <v>56</v>
      </c>
      <c r="X1246" s="31" t="s">
        <v>56</v>
      </c>
      <c r="Y1246" s="31" t="s">
        <v>56</v>
      </c>
      <c r="Z1246" s="31" t="s">
        <v>55</v>
      </c>
      <c r="AA1246" s="31" t="s">
        <v>111</v>
      </c>
      <c r="AB1246" s="31" t="s">
        <v>1079</v>
      </c>
      <c r="AC1246" s="31" t="s">
        <v>56</v>
      </c>
      <c r="AD1246" s="31" t="s">
        <v>56</v>
      </c>
      <c r="AE1246" s="31" t="s">
        <v>56</v>
      </c>
      <c r="AF1246" s="31" t="s">
        <v>56</v>
      </c>
      <c r="AG1246" s="31">
        <v>28</v>
      </c>
      <c r="AH1246" s="31" t="s">
        <v>56</v>
      </c>
      <c r="AI1246" s="31" t="s">
        <v>56</v>
      </c>
      <c r="AJ1246" s="31" t="s">
        <v>56</v>
      </c>
      <c r="AK1246" s="31" t="s">
        <v>56</v>
      </c>
      <c r="AL1246" s="31" t="s">
        <v>56</v>
      </c>
      <c r="AM1246" s="31" t="s">
        <v>972</v>
      </c>
      <c r="AN1246" s="33" t="s">
        <v>1079</v>
      </c>
      <c r="AO1246" s="33" t="s">
        <v>1080</v>
      </c>
    </row>
    <row r="1247" spans="2:41" ht="45" x14ac:dyDescent="0.25">
      <c r="B1247" s="35" t="s">
        <v>1071</v>
      </c>
      <c r="C1247" s="31" t="s">
        <v>1072</v>
      </c>
      <c r="D1247" s="31" t="s">
        <v>1073</v>
      </c>
      <c r="E1247" s="31" t="s">
        <v>1003</v>
      </c>
      <c r="F1247" s="33" t="s">
        <v>1074</v>
      </c>
      <c r="G1247" s="31" t="s">
        <v>56</v>
      </c>
      <c r="H1247" s="31" t="s">
        <v>56</v>
      </c>
      <c r="I1247" s="31">
        <v>2014</v>
      </c>
      <c r="J1247" s="31" t="s">
        <v>48</v>
      </c>
      <c r="K1247" s="31" t="s">
        <v>980</v>
      </c>
      <c r="L1247" s="31" t="s">
        <v>1005</v>
      </c>
      <c r="M1247" s="31" t="s">
        <v>1075</v>
      </c>
      <c r="N1247" s="31" t="s">
        <v>94</v>
      </c>
      <c r="O1247" s="31" t="s">
        <v>578</v>
      </c>
      <c r="P1247" s="31">
        <v>270</v>
      </c>
      <c r="Q1247" s="31" t="s">
        <v>53</v>
      </c>
      <c r="R1247" s="31" t="s">
        <v>56</v>
      </c>
      <c r="S1247" s="31" t="s">
        <v>1078</v>
      </c>
      <c r="T1247" s="31" t="s">
        <v>56</v>
      </c>
      <c r="U1247" s="31" t="s">
        <v>56</v>
      </c>
      <c r="V1247" s="31" t="s">
        <v>56</v>
      </c>
      <c r="W1247" s="31" t="s">
        <v>56</v>
      </c>
      <c r="X1247" s="31" t="s">
        <v>56</v>
      </c>
      <c r="Y1247" s="31" t="s">
        <v>56</v>
      </c>
      <c r="Z1247" s="31" t="s">
        <v>55</v>
      </c>
      <c r="AA1247" s="31" t="s">
        <v>111</v>
      </c>
      <c r="AB1247" s="31" t="s">
        <v>1079</v>
      </c>
      <c r="AC1247" s="31" t="s">
        <v>56</v>
      </c>
      <c r="AD1247" s="31" t="s">
        <v>56</v>
      </c>
      <c r="AE1247" s="31" t="s">
        <v>56</v>
      </c>
      <c r="AF1247" s="31" t="s">
        <v>56</v>
      </c>
      <c r="AG1247" s="31">
        <v>10</v>
      </c>
      <c r="AH1247" s="31" t="s">
        <v>56</v>
      </c>
      <c r="AI1247" s="31" t="s">
        <v>56</v>
      </c>
      <c r="AJ1247" s="31" t="s">
        <v>56</v>
      </c>
      <c r="AK1247" s="31" t="s">
        <v>56</v>
      </c>
      <c r="AL1247" s="31" t="s">
        <v>56</v>
      </c>
      <c r="AM1247" s="31" t="s">
        <v>972</v>
      </c>
      <c r="AN1247" s="33" t="s">
        <v>1079</v>
      </c>
      <c r="AO1247" s="33" t="s">
        <v>1080</v>
      </c>
    </row>
    <row r="1248" spans="2:41" ht="165" x14ac:dyDescent="0.25">
      <c r="B1248" s="35" t="s">
        <v>1083</v>
      </c>
      <c r="C1248" s="31" t="s">
        <v>1084</v>
      </c>
      <c r="D1248" s="31" t="s">
        <v>1085</v>
      </c>
      <c r="E1248" s="31" t="s">
        <v>1003</v>
      </c>
      <c r="F1248" s="33" t="s">
        <v>1086</v>
      </c>
      <c r="G1248" s="31" t="s">
        <v>56</v>
      </c>
      <c r="H1248" s="31" t="s">
        <v>56</v>
      </c>
      <c r="I1248" s="31">
        <v>2014</v>
      </c>
      <c r="J1248" s="31" t="s">
        <v>48</v>
      </c>
      <c r="K1248" s="31" t="s">
        <v>980</v>
      </c>
      <c r="L1248" s="31" t="s">
        <v>1005</v>
      </c>
      <c r="M1248" s="31" t="s">
        <v>1087</v>
      </c>
      <c r="N1248" s="32" t="s">
        <v>51</v>
      </c>
      <c r="O1248" s="31" t="s">
        <v>762</v>
      </c>
      <c r="P1248" s="31">
        <v>60</v>
      </c>
      <c r="Q1248" s="31" t="s">
        <v>1088</v>
      </c>
      <c r="R1248" s="31" t="s">
        <v>1089</v>
      </c>
      <c r="S1248" s="31" t="s">
        <v>1090</v>
      </c>
      <c r="T1248" s="31" t="s">
        <v>56</v>
      </c>
      <c r="U1248" s="31" t="s">
        <v>56</v>
      </c>
      <c r="V1248" s="31" t="s">
        <v>56</v>
      </c>
      <c r="W1248" s="31" t="s">
        <v>56</v>
      </c>
      <c r="X1248" s="31" t="s">
        <v>56</v>
      </c>
      <c r="Y1248" s="31" t="s">
        <v>56</v>
      </c>
      <c r="Z1248" s="31" t="s">
        <v>55</v>
      </c>
      <c r="AA1248" s="31" t="s">
        <v>111</v>
      </c>
      <c r="AB1248" s="31" t="s">
        <v>1091</v>
      </c>
      <c r="AC1248" s="31">
        <v>272</v>
      </c>
      <c r="AD1248" s="31">
        <v>298</v>
      </c>
      <c r="AE1248" s="31">
        <v>25.5</v>
      </c>
      <c r="AF1248" s="31" t="s">
        <v>56</v>
      </c>
      <c r="AG1248" s="31">
        <v>11</v>
      </c>
      <c r="AH1248" s="31" t="s">
        <v>56</v>
      </c>
      <c r="AI1248" s="31" t="s">
        <v>56</v>
      </c>
      <c r="AJ1248" s="31" t="s">
        <v>56</v>
      </c>
      <c r="AK1248" s="31" t="s">
        <v>56</v>
      </c>
      <c r="AL1248" s="31">
        <v>365</v>
      </c>
      <c r="AM1248" s="31" t="s">
        <v>972</v>
      </c>
      <c r="AN1248" s="33" t="s">
        <v>1092</v>
      </c>
      <c r="AO1248" s="26" t="s">
        <v>1093</v>
      </c>
    </row>
    <row r="1249" spans="2:41" ht="90" x14ac:dyDescent="0.25">
      <c r="B1249" s="35" t="s">
        <v>1083</v>
      </c>
      <c r="C1249" s="31" t="s">
        <v>1084</v>
      </c>
      <c r="D1249" s="31" t="s">
        <v>1085</v>
      </c>
      <c r="E1249" s="31" t="s">
        <v>1003</v>
      </c>
      <c r="F1249" s="33" t="s">
        <v>1086</v>
      </c>
      <c r="G1249" s="31" t="s">
        <v>56</v>
      </c>
      <c r="H1249" s="31" t="s">
        <v>56</v>
      </c>
      <c r="I1249" s="31">
        <v>2014</v>
      </c>
      <c r="J1249" s="31" t="s">
        <v>48</v>
      </c>
      <c r="K1249" s="31" t="s">
        <v>980</v>
      </c>
      <c r="L1249" s="31" t="s">
        <v>1005</v>
      </c>
      <c r="M1249" s="31" t="s">
        <v>1087</v>
      </c>
      <c r="N1249" s="31" t="s">
        <v>51</v>
      </c>
      <c r="O1249" s="31" t="s">
        <v>762</v>
      </c>
      <c r="P1249" s="31">
        <v>60</v>
      </c>
      <c r="Q1249" s="31" t="s">
        <v>53</v>
      </c>
      <c r="R1249" s="31"/>
      <c r="S1249" s="31" t="s">
        <v>1090</v>
      </c>
      <c r="T1249" s="31" t="s">
        <v>56</v>
      </c>
      <c r="U1249" s="31" t="s">
        <v>56</v>
      </c>
      <c r="V1249" s="31" t="s">
        <v>56</v>
      </c>
      <c r="W1249" s="31" t="s">
        <v>56</v>
      </c>
      <c r="X1249" s="31" t="s">
        <v>56</v>
      </c>
      <c r="Y1249" s="31" t="s">
        <v>56</v>
      </c>
      <c r="Z1249" s="31" t="s">
        <v>55</v>
      </c>
      <c r="AA1249" s="31" t="s">
        <v>111</v>
      </c>
      <c r="AB1249" s="31" t="s">
        <v>1091</v>
      </c>
      <c r="AC1249" s="31">
        <v>268</v>
      </c>
      <c r="AD1249" s="31">
        <v>282</v>
      </c>
      <c r="AE1249" s="31">
        <v>15.2</v>
      </c>
      <c r="AF1249" s="31" t="s">
        <v>56</v>
      </c>
      <c r="AG1249" s="31">
        <v>12</v>
      </c>
      <c r="AH1249" s="31" t="s">
        <v>56</v>
      </c>
      <c r="AI1249" s="31" t="s">
        <v>56</v>
      </c>
      <c r="AJ1249" s="31" t="s">
        <v>56</v>
      </c>
      <c r="AK1249" s="31" t="s">
        <v>56</v>
      </c>
      <c r="AL1249" s="31">
        <v>333</v>
      </c>
      <c r="AM1249" s="31" t="s">
        <v>972</v>
      </c>
      <c r="AN1249" s="33" t="s">
        <v>1092</v>
      </c>
      <c r="AO1249" s="26" t="s">
        <v>1093</v>
      </c>
    </row>
    <row r="1250" spans="2:41" ht="165" x14ac:dyDescent="0.25">
      <c r="B1250" s="35" t="s">
        <v>1083</v>
      </c>
      <c r="C1250" s="31" t="s">
        <v>1084</v>
      </c>
      <c r="D1250" s="31" t="s">
        <v>1085</v>
      </c>
      <c r="E1250" s="31" t="s">
        <v>1003</v>
      </c>
      <c r="F1250" s="33" t="s">
        <v>1086</v>
      </c>
      <c r="G1250" s="31" t="s">
        <v>56</v>
      </c>
      <c r="H1250" s="31" t="s">
        <v>56</v>
      </c>
      <c r="I1250" s="31">
        <v>2014</v>
      </c>
      <c r="J1250" s="31" t="s">
        <v>48</v>
      </c>
      <c r="K1250" s="31" t="s">
        <v>980</v>
      </c>
      <c r="L1250" s="31" t="s">
        <v>1005</v>
      </c>
      <c r="M1250" s="31" t="s">
        <v>1087</v>
      </c>
      <c r="N1250" s="32" t="s">
        <v>51</v>
      </c>
      <c r="O1250" s="31" t="s">
        <v>568</v>
      </c>
      <c r="P1250" s="31">
        <v>120</v>
      </c>
      <c r="Q1250" s="31" t="s">
        <v>1088</v>
      </c>
      <c r="R1250" s="31" t="s">
        <v>1089</v>
      </c>
      <c r="S1250" s="31" t="s">
        <v>1090</v>
      </c>
      <c r="T1250" s="31" t="s">
        <v>56</v>
      </c>
      <c r="U1250" s="31" t="s">
        <v>56</v>
      </c>
      <c r="V1250" s="31" t="s">
        <v>56</v>
      </c>
      <c r="W1250" s="31" t="s">
        <v>56</v>
      </c>
      <c r="X1250" s="31" t="s">
        <v>56</v>
      </c>
      <c r="Y1250" s="31" t="s">
        <v>56</v>
      </c>
      <c r="Z1250" s="31" t="s">
        <v>55</v>
      </c>
      <c r="AA1250" s="31" t="s">
        <v>111</v>
      </c>
      <c r="AB1250" s="31" t="s">
        <v>1091</v>
      </c>
      <c r="AC1250" s="31">
        <v>293</v>
      </c>
      <c r="AD1250" s="31">
        <v>295</v>
      </c>
      <c r="AE1250" s="31">
        <v>4.7</v>
      </c>
      <c r="AF1250" s="31" t="s">
        <v>56</v>
      </c>
      <c r="AG1250" s="31">
        <v>32</v>
      </c>
      <c r="AH1250" s="31" t="s">
        <v>56</v>
      </c>
      <c r="AI1250" s="31" t="s">
        <v>56</v>
      </c>
      <c r="AJ1250" s="31" t="s">
        <v>56</v>
      </c>
      <c r="AK1250" s="31" t="s">
        <v>56</v>
      </c>
      <c r="AL1250" s="31">
        <v>346</v>
      </c>
      <c r="AM1250" s="31" t="s">
        <v>972</v>
      </c>
      <c r="AN1250" s="33" t="s">
        <v>1092</v>
      </c>
      <c r="AO1250" s="26" t="s">
        <v>1093</v>
      </c>
    </row>
    <row r="1251" spans="2:41" ht="90" x14ac:dyDescent="0.25">
      <c r="B1251" s="35" t="s">
        <v>1083</v>
      </c>
      <c r="C1251" s="31" t="s">
        <v>1084</v>
      </c>
      <c r="D1251" s="31" t="s">
        <v>1085</v>
      </c>
      <c r="E1251" s="31" t="s">
        <v>1003</v>
      </c>
      <c r="F1251" s="33" t="s">
        <v>1086</v>
      </c>
      <c r="G1251" s="31" t="s">
        <v>56</v>
      </c>
      <c r="H1251" s="31" t="s">
        <v>56</v>
      </c>
      <c r="I1251" s="31">
        <v>2014</v>
      </c>
      <c r="J1251" s="31" t="s">
        <v>48</v>
      </c>
      <c r="K1251" s="31" t="s">
        <v>980</v>
      </c>
      <c r="L1251" s="31" t="s">
        <v>1005</v>
      </c>
      <c r="M1251" s="31" t="s">
        <v>1087</v>
      </c>
      <c r="N1251" s="31" t="s">
        <v>51</v>
      </c>
      <c r="O1251" s="31" t="s">
        <v>568</v>
      </c>
      <c r="P1251" s="31">
        <v>120</v>
      </c>
      <c r="Q1251" s="31" t="s">
        <v>53</v>
      </c>
      <c r="R1251" s="31"/>
      <c r="S1251" s="31" t="s">
        <v>1090</v>
      </c>
      <c r="T1251" s="31" t="s">
        <v>56</v>
      </c>
      <c r="U1251" s="31" t="s">
        <v>56</v>
      </c>
      <c r="V1251" s="31" t="s">
        <v>56</v>
      </c>
      <c r="W1251" s="31" t="s">
        <v>56</v>
      </c>
      <c r="X1251" s="31" t="s">
        <v>56</v>
      </c>
      <c r="Y1251" s="31" t="s">
        <v>56</v>
      </c>
      <c r="Z1251" s="31" t="s">
        <v>55</v>
      </c>
      <c r="AA1251" s="31" t="s">
        <v>111</v>
      </c>
      <c r="AB1251" s="31" t="s">
        <v>1091</v>
      </c>
      <c r="AC1251" s="31">
        <v>278</v>
      </c>
      <c r="AD1251" s="31">
        <v>278</v>
      </c>
      <c r="AE1251" s="31">
        <v>5.4</v>
      </c>
      <c r="AF1251" s="31" t="s">
        <v>56</v>
      </c>
      <c r="AG1251" s="31">
        <v>32</v>
      </c>
      <c r="AH1251" s="31" t="s">
        <v>56</v>
      </c>
      <c r="AI1251" s="31" t="s">
        <v>56</v>
      </c>
      <c r="AJ1251" s="31" t="s">
        <v>56</v>
      </c>
      <c r="AK1251" s="31" t="s">
        <v>56</v>
      </c>
      <c r="AL1251" s="31">
        <v>340</v>
      </c>
      <c r="AM1251" s="31" t="s">
        <v>972</v>
      </c>
      <c r="AN1251" s="33" t="s">
        <v>1092</v>
      </c>
      <c r="AO1251" s="26" t="s">
        <v>1093</v>
      </c>
    </row>
    <row r="1252" spans="2:41" ht="165" x14ac:dyDescent="0.25">
      <c r="B1252" s="35" t="s">
        <v>1083</v>
      </c>
      <c r="C1252" s="31" t="s">
        <v>1084</v>
      </c>
      <c r="D1252" s="31" t="s">
        <v>1085</v>
      </c>
      <c r="E1252" s="31" t="s">
        <v>1003</v>
      </c>
      <c r="F1252" s="33" t="s">
        <v>1086</v>
      </c>
      <c r="G1252" s="31" t="s">
        <v>56</v>
      </c>
      <c r="H1252" s="31" t="s">
        <v>56</v>
      </c>
      <c r="I1252" s="31">
        <v>2014</v>
      </c>
      <c r="J1252" s="31" t="s">
        <v>48</v>
      </c>
      <c r="K1252" s="31" t="s">
        <v>980</v>
      </c>
      <c r="L1252" s="31" t="s">
        <v>1005</v>
      </c>
      <c r="M1252" s="31" t="s">
        <v>1087</v>
      </c>
      <c r="N1252" s="32" t="s">
        <v>51</v>
      </c>
      <c r="O1252" s="31" t="s">
        <v>612</v>
      </c>
      <c r="P1252" s="31">
        <v>150</v>
      </c>
      <c r="Q1252" s="31" t="s">
        <v>1088</v>
      </c>
      <c r="R1252" s="31" t="s">
        <v>1089</v>
      </c>
      <c r="S1252" s="31" t="s">
        <v>1090</v>
      </c>
      <c r="T1252" s="31" t="s">
        <v>56</v>
      </c>
      <c r="U1252" s="31" t="s">
        <v>56</v>
      </c>
      <c r="V1252" s="31" t="s">
        <v>56</v>
      </c>
      <c r="W1252" s="31" t="s">
        <v>56</v>
      </c>
      <c r="X1252" s="31" t="s">
        <v>56</v>
      </c>
      <c r="Y1252" s="31" t="s">
        <v>56</v>
      </c>
      <c r="Z1252" s="31" t="s">
        <v>55</v>
      </c>
      <c r="AA1252" s="31" t="s">
        <v>111</v>
      </c>
      <c r="AB1252" s="31" t="s">
        <v>1091</v>
      </c>
      <c r="AC1252" s="31">
        <v>304</v>
      </c>
      <c r="AD1252" s="31">
        <v>305</v>
      </c>
      <c r="AE1252" s="31">
        <v>7.7</v>
      </c>
      <c r="AF1252" s="31" t="s">
        <v>56</v>
      </c>
      <c r="AG1252" s="31">
        <v>18</v>
      </c>
      <c r="AH1252" s="31" t="s">
        <v>56</v>
      </c>
      <c r="AI1252" s="31" t="s">
        <v>56</v>
      </c>
      <c r="AJ1252" s="31" t="s">
        <v>56</v>
      </c>
      <c r="AK1252" s="31" t="s">
        <v>56</v>
      </c>
      <c r="AL1252" s="31">
        <v>370</v>
      </c>
      <c r="AM1252" s="31" t="s">
        <v>972</v>
      </c>
      <c r="AN1252" s="33" t="s">
        <v>1092</v>
      </c>
      <c r="AO1252" s="26" t="s">
        <v>1093</v>
      </c>
    </row>
    <row r="1253" spans="2:41" ht="90" x14ac:dyDescent="0.25">
      <c r="B1253" s="35" t="s">
        <v>1083</v>
      </c>
      <c r="C1253" s="31" t="s">
        <v>1084</v>
      </c>
      <c r="D1253" s="31" t="s">
        <v>1085</v>
      </c>
      <c r="E1253" s="31" t="s">
        <v>1003</v>
      </c>
      <c r="F1253" s="33" t="s">
        <v>1086</v>
      </c>
      <c r="G1253" s="31" t="s">
        <v>56</v>
      </c>
      <c r="H1253" s="31" t="s">
        <v>56</v>
      </c>
      <c r="I1253" s="31">
        <v>2014</v>
      </c>
      <c r="J1253" s="31" t="s">
        <v>48</v>
      </c>
      <c r="K1253" s="31" t="s">
        <v>980</v>
      </c>
      <c r="L1253" s="31" t="s">
        <v>1005</v>
      </c>
      <c r="M1253" s="31" t="s">
        <v>1087</v>
      </c>
      <c r="N1253" s="31" t="s">
        <v>51</v>
      </c>
      <c r="O1253" s="31" t="s">
        <v>612</v>
      </c>
      <c r="P1253" s="31">
        <v>150</v>
      </c>
      <c r="Q1253" s="31" t="s">
        <v>53</v>
      </c>
      <c r="R1253" s="31"/>
      <c r="S1253" s="31" t="s">
        <v>1090</v>
      </c>
      <c r="T1253" s="31" t="s">
        <v>56</v>
      </c>
      <c r="U1253" s="31" t="s">
        <v>56</v>
      </c>
      <c r="V1253" s="31" t="s">
        <v>56</v>
      </c>
      <c r="W1253" s="31" t="s">
        <v>56</v>
      </c>
      <c r="X1253" s="31" t="s">
        <v>56</v>
      </c>
      <c r="Y1253" s="31" t="s">
        <v>56</v>
      </c>
      <c r="Z1253" s="31" t="s">
        <v>55</v>
      </c>
      <c r="AA1253" s="31" t="s">
        <v>111</v>
      </c>
      <c r="AB1253" s="31" t="s">
        <v>1091</v>
      </c>
      <c r="AC1253" s="31">
        <v>285</v>
      </c>
      <c r="AD1253" s="31">
        <v>289</v>
      </c>
      <c r="AE1253" s="31">
        <v>5.5</v>
      </c>
      <c r="AF1253" s="31" t="s">
        <v>56</v>
      </c>
      <c r="AG1253" s="31">
        <v>19</v>
      </c>
      <c r="AH1253" s="31" t="s">
        <v>56</v>
      </c>
      <c r="AI1253" s="31" t="s">
        <v>56</v>
      </c>
      <c r="AJ1253" s="31" t="s">
        <v>56</v>
      </c>
      <c r="AK1253" s="31" t="s">
        <v>56</v>
      </c>
      <c r="AL1253" s="31">
        <v>336</v>
      </c>
      <c r="AM1253" s="31" t="s">
        <v>972</v>
      </c>
      <c r="AN1253" s="33" t="s">
        <v>1092</v>
      </c>
      <c r="AO1253" s="26" t="s">
        <v>1093</v>
      </c>
    </row>
    <row r="1254" spans="2:41" ht="60" x14ac:dyDescent="0.25">
      <c r="B1254" s="45" t="s">
        <v>1094</v>
      </c>
      <c r="C1254" s="31" t="s">
        <v>1095</v>
      </c>
      <c r="D1254" s="31" t="s">
        <v>164</v>
      </c>
      <c r="E1254" s="31" t="s">
        <v>1096</v>
      </c>
      <c r="F1254" s="33" t="s">
        <v>1097</v>
      </c>
      <c r="G1254" s="31" t="s">
        <v>56</v>
      </c>
      <c r="H1254" s="31" t="s">
        <v>56</v>
      </c>
      <c r="I1254" s="31">
        <v>2015</v>
      </c>
      <c r="J1254" s="31" t="s">
        <v>48</v>
      </c>
      <c r="K1254" s="31" t="s">
        <v>980</v>
      </c>
      <c r="L1254" s="31" t="s">
        <v>1005</v>
      </c>
      <c r="M1254" s="25" t="s">
        <v>1160</v>
      </c>
      <c r="N1254" s="32" t="s">
        <v>968</v>
      </c>
      <c r="O1254" s="31" t="s">
        <v>1098</v>
      </c>
      <c r="P1254" s="31">
        <v>20</v>
      </c>
      <c r="Q1254" s="31" t="s">
        <v>1055</v>
      </c>
      <c r="R1254" s="25" t="s">
        <v>1099</v>
      </c>
      <c r="S1254" s="31" t="s">
        <v>1007</v>
      </c>
      <c r="T1254" s="31" t="s">
        <v>56</v>
      </c>
      <c r="U1254" s="31" t="s">
        <v>56</v>
      </c>
      <c r="V1254" s="31" t="s">
        <v>56</v>
      </c>
      <c r="W1254" s="31" t="s">
        <v>56</v>
      </c>
      <c r="X1254" s="31" t="s">
        <v>56</v>
      </c>
      <c r="Y1254" s="31" t="s">
        <v>56</v>
      </c>
      <c r="Z1254" s="31" t="s">
        <v>55</v>
      </c>
      <c r="AA1254" s="31" t="s">
        <v>111</v>
      </c>
      <c r="AB1254" s="31" t="s">
        <v>1100</v>
      </c>
      <c r="AC1254" s="31" t="s">
        <v>56</v>
      </c>
      <c r="AD1254" s="31">
        <v>67</v>
      </c>
      <c r="AE1254" s="31" t="s">
        <v>56</v>
      </c>
      <c r="AF1254" s="31" t="s">
        <v>56</v>
      </c>
      <c r="AG1254" s="31">
        <v>7</v>
      </c>
      <c r="AH1254" s="31" t="s">
        <v>56</v>
      </c>
      <c r="AI1254" s="31" t="s">
        <v>56</v>
      </c>
      <c r="AJ1254" s="31" t="s">
        <v>56</v>
      </c>
      <c r="AK1254" s="31">
        <v>48</v>
      </c>
      <c r="AL1254" s="31">
        <v>115</v>
      </c>
      <c r="AM1254" s="31" t="s">
        <v>972</v>
      </c>
      <c r="AN1254" s="33" t="s">
        <v>1100</v>
      </c>
      <c r="AO1254" s="33" t="s">
        <v>1101</v>
      </c>
    </row>
    <row r="1255" spans="2:41" ht="60" x14ac:dyDescent="0.25">
      <c r="B1255" s="43" t="s">
        <v>1094</v>
      </c>
      <c r="C1255" s="31" t="s">
        <v>1095</v>
      </c>
      <c r="D1255" s="31" t="s">
        <v>164</v>
      </c>
      <c r="E1255" s="31" t="s">
        <v>1096</v>
      </c>
      <c r="F1255" s="33" t="s">
        <v>1097</v>
      </c>
      <c r="G1255" s="31" t="s">
        <v>56</v>
      </c>
      <c r="H1255" s="31" t="s">
        <v>56</v>
      </c>
      <c r="I1255" s="31">
        <v>2017</v>
      </c>
      <c r="J1255" s="31" t="s">
        <v>48</v>
      </c>
      <c r="K1255" s="31" t="s">
        <v>980</v>
      </c>
      <c r="L1255" s="31" t="s">
        <v>1005</v>
      </c>
      <c r="M1255" s="25" t="s">
        <v>1160</v>
      </c>
      <c r="N1255" s="31" t="s">
        <v>968</v>
      </c>
      <c r="O1255" s="31" t="s">
        <v>1098</v>
      </c>
      <c r="P1255" s="31">
        <v>20</v>
      </c>
      <c r="Q1255" s="31" t="s">
        <v>1102</v>
      </c>
      <c r="R1255" s="31" t="s">
        <v>1099</v>
      </c>
      <c r="S1255" s="31" t="s">
        <v>1007</v>
      </c>
      <c r="T1255" s="31" t="s">
        <v>56</v>
      </c>
      <c r="U1255" s="31" t="s">
        <v>56</v>
      </c>
      <c r="V1255" s="31" t="s">
        <v>56</v>
      </c>
      <c r="W1255" s="31" t="s">
        <v>56</v>
      </c>
      <c r="X1255" s="31" t="s">
        <v>56</v>
      </c>
      <c r="Y1255" s="31" t="s">
        <v>56</v>
      </c>
      <c r="Z1255" s="31" t="s">
        <v>55</v>
      </c>
      <c r="AA1255" s="31" t="s">
        <v>111</v>
      </c>
      <c r="AB1255" s="31" t="s">
        <v>1100</v>
      </c>
      <c r="AC1255" s="31" t="s">
        <v>56</v>
      </c>
      <c r="AD1255" s="31">
        <v>100</v>
      </c>
      <c r="AE1255" s="31" t="s">
        <v>56</v>
      </c>
      <c r="AF1255" s="31" t="s">
        <v>56</v>
      </c>
      <c r="AG1255" s="31">
        <v>7</v>
      </c>
      <c r="AH1255" s="31" t="s">
        <v>56</v>
      </c>
      <c r="AI1255" s="31" t="s">
        <v>56</v>
      </c>
      <c r="AJ1255" s="31" t="s">
        <v>56</v>
      </c>
      <c r="AK1255" s="31">
        <v>45</v>
      </c>
      <c r="AL1255" s="31" t="s">
        <v>56</v>
      </c>
      <c r="AM1255" s="31" t="s">
        <v>972</v>
      </c>
      <c r="AN1255" s="33" t="s">
        <v>1100</v>
      </c>
      <c r="AO1255" s="33" t="s">
        <v>1101</v>
      </c>
    </row>
    <row r="1256" spans="2:41" ht="60" x14ac:dyDescent="0.25">
      <c r="B1256" s="43" t="s">
        <v>1094</v>
      </c>
      <c r="C1256" s="31" t="s">
        <v>1095</v>
      </c>
      <c r="D1256" s="31" t="s">
        <v>164</v>
      </c>
      <c r="E1256" s="31" t="s">
        <v>1096</v>
      </c>
      <c r="F1256" s="33" t="s">
        <v>1097</v>
      </c>
      <c r="G1256" s="31" t="s">
        <v>56</v>
      </c>
      <c r="H1256" s="31" t="s">
        <v>56</v>
      </c>
      <c r="I1256" s="31">
        <v>2018</v>
      </c>
      <c r="J1256" s="31" t="s">
        <v>48</v>
      </c>
      <c r="K1256" s="31" t="s">
        <v>980</v>
      </c>
      <c r="L1256" s="31" t="s">
        <v>1005</v>
      </c>
      <c r="M1256" s="25" t="s">
        <v>1160</v>
      </c>
      <c r="N1256" s="32" t="s">
        <v>968</v>
      </c>
      <c r="O1256" s="31" t="s">
        <v>1098</v>
      </c>
      <c r="P1256" s="31">
        <v>20</v>
      </c>
      <c r="Q1256" s="31" t="s">
        <v>53</v>
      </c>
      <c r="R1256" s="31" t="s">
        <v>1099</v>
      </c>
      <c r="S1256" s="31" t="s">
        <v>1007</v>
      </c>
      <c r="T1256" s="31" t="s">
        <v>56</v>
      </c>
      <c r="U1256" s="31" t="s">
        <v>56</v>
      </c>
      <c r="V1256" s="31" t="s">
        <v>56</v>
      </c>
      <c r="W1256" s="31" t="s">
        <v>56</v>
      </c>
      <c r="X1256" s="31" t="s">
        <v>56</v>
      </c>
      <c r="Y1256" s="31" t="s">
        <v>56</v>
      </c>
      <c r="Z1256" s="31" t="s">
        <v>55</v>
      </c>
      <c r="AA1256" s="31" t="s">
        <v>111</v>
      </c>
      <c r="AB1256" s="31" t="s">
        <v>1100</v>
      </c>
      <c r="AC1256" s="31" t="s">
        <v>56</v>
      </c>
      <c r="AD1256" s="31">
        <v>52</v>
      </c>
      <c r="AE1256" s="31" t="s">
        <v>56</v>
      </c>
      <c r="AF1256" s="31" t="s">
        <v>56</v>
      </c>
      <c r="AG1256" s="31">
        <v>26</v>
      </c>
      <c r="AH1256" s="31" t="s">
        <v>56</v>
      </c>
      <c r="AI1256" s="31" t="s">
        <v>56</v>
      </c>
      <c r="AJ1256" s="31" t="s">
        <v>56</v>
      </c>
      <c r="AK1256" s="31">
        <v>25</v>
      </c>
      <c r="AL1256" s="31">
        <v>80</v>
      </c>
      <c r="AM1256" s="31" t="s">
        <v>972</v>
      </c>
      <c r="AN1256" s="33" t="s">
        <v>1100</v>
      </c>
      <c r="AO1256" s="33" t="s">
        <v>1101</v>
      </c>
    </row>
    <row r="1257" spans="2:41" ht="60" x14ac:dyDescent="0.25">
      <c r="B1257" s="43" t="s">
        <v>1094</v>
      </c>
      <c r="C1257" s="31" t="s">
        <v>1095</v>
      </c>
      <c r="D1257" s="31" t="s">
        <v>164</v>
      </c>
      <c r="E1257" s="31" t="s">
        <v>1096</v>
      </c>
      <c r="F1257" s="33" t="s">
        <v>1097</v>
      </c>
      <c r="G1257" s="31" t="s">
        <v>56</v>
      </c>
      <c r="H1257" s="31" t="s">
        <v>56</v>
      </c>
      <c r="I1257" s="31">
        <v>2019</v>
      </c>
      <c r="J1257" s="31" t="s">
        <v>48</v>
      </c>
      <c r="K1257" s="31" t="s">
        <v>980</v>
      </c>
      <c r="L1257" s="31" t="s">
        <v>1005</v>
      </c>
      <c r="M1257" s="25" t="s">
        <v>1160</v>
      </c>
      <c r="N1257" s="31" t="s">
        <v>968</v>
      </c>
      <c r="O1257" s="31" t="s">
        <v>909</v>
      </c>
      <c r="P1257" s="31">
        <v>35</v>
      </c>
      <c r="Q1257" s="31" t="s">
        <v>1102</v>
      </c>
      <c r="R1257" s="31" t="s">
        <v>1099</v>
      </c>
      <c r="S1257" s="31" t="s">
        <v>1007</v>
      </c>
      <c r="T1257" s="31" t="s">
        <v>56</v>
      </c>
      <c r="U1257" s="31" t="s">
        <v>56</v>
      </c>
      <c r="V1257" s="31" t="s">
        <v>56</v>
      </c>
      <c r="W1257" s="31" t="s">
        <v>56</v>
      </c>
      <c r="X1257" s="31" t="s">
        <v>56</v>
      </c>
      <c r="Y1257" s="31" t="s">
        <v>56</v>
      </c>
      <c r="Z1257" s="31" t="s">
        <v>55</v>
      </c>
      <c r="AA1257" s="31" t="s">
        <v>111</v>
      </c>
      <c r="AB1257" s="31" t="s">
        <v>1100</v>
      </c>
      <c r="AC1257" s="31" t="s">
        <v>56</v>
      </c>
      <c r="AD1257" s="31">
        <v>79</v>
      </c>
      <c r="AE1257" s="31" t="s">
        <v>56</v>
      </c>
      <c r="AF1257" s="31" t="s">
        <v>56</v>
      </c>
      <c r="AG1257" s="31">
        <v>12</v>
      </c>
      <c r="AH1257" s="31" t="s">
        <v>56</v>
      </c>
      <c r="AI1257" s="31" t="s">
        <v>56</v>
      </c>
      <c r="AJ1257" s="31" t="s">
        <v>56</v>
      </c>
      <c r="AK1257" s="31">
        <v>58</v>
      </c>
      <c r="AL1257" s="31">
        <v>192</v>
      </c>
      <c r="AM1257" s="31" t="s">
        <v>972</v>
      </c>
      <c r="AN1257" s="33" t="s">
        <v>1100</v>
      </c>
      <c r="AO1257" s="33" t="s">
        <v>1101</v>
      </c>
    </row>
    <row r="1258" spans="2:41" ht="60" x14ac:dyDescent="0.25">
      <c r="B1258" s="43" t="s">
        <v>1094</v>
      </c>
      <c r="C1258" s="31" t="s">
        <v>1095</v>
      </c>
      <c r="D1258" s="31" t="s">
        <v>164</v>
      </c>
      <c r="E1258" s="31" t="s">
        <v>1096</v>
      </c>
      <c r="F1258" s="33" t="s">
        <v>1097</v>
      </c>
      <c r="G1258" s="31" t="s">
        <v>56</v>
      </c>
      <c r="H1258" s="31" t="s">
        <v>56</v>
      </c>
      <c r="I1258" s="31">
        <v>2020</v>
      </c>
      <c r="J1258" s="31" t="s">
        <v>48</v>
      </c>
      <c r="K1258" s="31" t="s">
        <v>980</v>
      </c>
      <c r="L1258" s="31" t="s">
        <v>1005</v>
      </c>
      <c r="M1258" s="25" t="s">
        <v>1160</v>
      </c>
      <c r="N1258" s="32" t="s">
        <v>968</v>
      </c>
      <c r="O1258" s="31" t="s">
        <v>909</v>
      </c>
      <c r="P1258" s="31">
        <v>35</v>
      </c>
      <c r="Q1258" s="31" t="s">
        <v>53</v>
      </c>
      <c r="R1258" s="31" t="s">
        <v>1099</v>
      </c>
      <c r="S1258" s="31" t="s">
        <v>1007</v>
      </c>
      <c r="T1258" s="31" t="s">
        <v>56</v>
      </c>
      <c r="U1258" s="31" t="s">
        <v>56</v>
      </c>
      <c r="V1258" s="31" t="s">
        <v>56</v>
      </c>
      <c r="W1258" s="31" t="s">
        <v>56</v>
      </c>
      <c r="X1258" s="31" t="s">
        <v>56</v>
      </c>
      <c r="Y1258" s="31" t="s">
        <v>56</v>
      </c>
      <c r="Z1258" s="31" t="s">
        <v>55</v>
      </c>
      <c r="AA1258" s="31" t="s">
        <v>111</v>
      </c>
      <c r="AB1258" s="31" t="s">
        <v>1100</v>
      </c>
      <c r="AC1258" s="31" t="s">
        <v>56</v>
      </c>
      <c r="AD1258" s="31">
        <v>51</v>
      </c>
      <c r="AE1258" s="31" t="s">
        <v>56</v>
      </c>
      <c r="AF1258" s="31" t="s">
        <v>56</v>
      </c>
      <c r="AG1258" s="31">
        <v>24</v>
      </c>
      <c r="AH1258" s="31" t="s">
        <v>56</v>
      </c>
      <c r="AI1258" s="31" t="s">
        <v>56</v>
      </c>
      <c r="AJ1258" s="31" t="s">
        <v>56</v>
      </c>
      <c r="AK1258" s="31">
        <v>42</v>
      </c>
      <c r="AL1258" s="31">
        <v>80</v>
      </c>
      <c r="AM1258" s="31" t="s">
        <v>972</v>
      </c>
      <c r="AN1258" s="33" t="s">
        <v>1100</v>
      </c>
      <c r="AO1258" s="33" t="s">
        <v>1101</v>
      </c>
    </row>
    <row r="1259" spans="2:41" ht="75" x14ac:dyDescent="0.25">
      <c r="B1259" s="35" t="s">
        <v>1103</v>
      </c>
      <c r="C1259" s="31" t="s">
        <v>1104</v>
      </c>
      <c r="D1259" s="31" t="s">
        <v>1105</v>
      </c>
      <c r="E1259" s="31" t="s">
        <v>1106</v>
      </c>
      <c r="F1259" s="33" t="s">
        <v>1107</v>
      </c>
      <c r="G1259" s="31" t="s">
        <v>56</v>
      </c>
      <c r="H1259" s="31" t="s">
        <v>56</v>
      </c>
      <c r="I1259" s="31">
        <v>2013</v>
      </c>
      <c r="J1259" s="31" t="s">
        <v>48</v>
      </c>
      <c r="K1259" s="31" t="s">
        <v>1108</v>
      </c>
      <c r="L1259" s="31" t="s">
        <v>1109</v>
      </c>
      <c r="M1259" s="31" t="s">
        <v>550</v>
      </c>
      <c r="N1259" s="31" t="s">
        <v>94</v>
      </c>
      <c r="O1259" s="31" t="s">
        <v>503</v>
      </c>
      <c r="P1259" s="31">
        <v>365</v>
      </c>
      <c r="Q1259" s="31" t="s">
        <v>1110</v>
      </c>
      <c r="R1259" s="31" t="s">
        <v>1111</v>
      </c>
      <c r="S1259" s="31" t="s">
        <v>1112</v>
      </c>
      <c r="T1259" s="31" t="s">
        <v>88</v>
      </c>
      <c r="U1259" s="31" t="s">
        <v>56</v>
      </c>
      <c r="V1259" s="31" t="s">
        <v>718</v>
      </c>
      <c r="W1259" s="34">
        <v>0.18</v>
      </c>
      <c r="X1259" s="31">
        <v>4</v>
      </c>
      <c r="Y1259" s="31" t="s">
        <v>56</v>
      </c>
      <c r="Z1259" s="31" t="s">
        <v>55</v>
      </c>
      <c r="AA1259" s="31" t="s">
        <v>111</v>
      </c>
      <c r="AB1259" s="31" t="s">
        <v>1113</v>
      </c>
      <c r="AC1259" s="31" t="s">
        <v>56</v>
      </c>
      <c r="AD1259" s="31">
        <v>1080</v>
      </c>
      <c r="AE1259" s="31" t="s">
        <v>56</v>
      </c>
      <c r="AF1259" s="31" t="s">
        <v>56</v>
      </c>
      <c r="AG1259" s="31">
        <v>36</v>
      </c>
      <c r="AH1259" s="31" t="s">
        <v>56</v>
      </c>
      <c r="AI1259" s="31" t="s">
        <v>56</v>
      </c>
      <c r="AJ1259" s="31" t="s">
        <v>56</v>
      </c>
      <c r="AK1259" s="31">
        <v>680</v>
      </c>
      <c r="AL1259" s="31">
        <v>1320</v>
      </c>
      <c r="AM1259" s="31" t="s">
        <v>972</v>
      </c>
      <c r="AN1259" s="33" t="s">
        <v>1114</v>
      </c>
      <c r="AO1259" s="33" t="s">
        <v>1115</v>
      </c>
    </row>
    <row r="1260" spans="2:41" ht="75" x14ac:dyDescent="0.25">
      <c r="B1260" s="35" t="s">
        <v>1103</v>
      </c>
      <c r="C1260" s="31" t="s">
        <v>1104</v>
      </c>
      <c r="D1260" s="31" t="s">
        <v>1105</v>
      </c>
      <c r="E1260" s="31" t="s">
        <v>1106</v>
      </c>
      <c r="F1260" s="33" t="s">
        <v>1107</v>
      </c>
      <c r="G1260" s="31" t="s">
        <v>56</v>
      </c>
      <c r="H1260" s="31" t="s">
        <v>56</v>
      </c>
      <c r="I1260" s="31">
        <v>2013</v>
      </c>
      <c r="J1260" s="31" t="s">
        <v>48</v>
      </c>
      <c r="K1260" s="31" t="s">
        <v>1108</v>
      </c>
      <c r="L1260" s="31" t="s">
        <v>1109</v>
      </c>
      <c r="M1260" s="31" t="s">
        <v>550</v>
      </c>
      <c r="N1260" s="32" t="s">
        <v>94</v>
      </c>
      <c r="O1260" s="31" t="s">
        <v>503</v>
      </c>
      <c r="P1260" s="31">
        <v>365</v>
      </c>
      <c r="Q1260" s="31" t="s">
        <v>1116</v>
      </c>
      <c r="R1260" s="31" t="s">
        <v>1117</v>
      </c>
      <c r="S1260" s="31" t="s">
        <v>1112</v>
      </c>
      <c r="T1260" s="31" t="s">
        <v>88</v>
      </c>
      <c r="U1260" s="31" t="s">
        <v>56</v>
      </c>
      <c r="V1260" s="31" t="s">
        <v>718</v>
      </c>
      <c r="W1260" s="34">
        <v>0.18</v>
      </c>
      <c r="X1260" s="31">
        <v>4</v>
      </c>
      <c r="Y1260" s="31" t="s">
        <v>56</v>
      </c>
      <c r="Z1260" s="31" t="s">
        <v>55</v>
      </c>
      <c r="AA1260" s="31" t="s">
        <v>111</v>
      </c>
      <c r="AB1260" s="31" t="s">
        <v>1113</v>
      </c>
      <c r="AC1260" s="31" t="s">
        <v>56</v>
      </c>
      <c r="AD1260" s="31">
        <v>1046</v>
      </c>
      <c r="AE1260" s="31" t="s">
        <v>56</v>
      </c>
      <c r="AF1260" s="31" t="s">
        <v>56</v>
      </c>
      <c r="AG1260" s="31">
        <v>36</v>
      </c>
      <c r="AH1260" s="31" t="s">
        <v>56</v>
      </c>
      <c r="AI1260" s="31" t="s">
        <v>56</v>
      </c>
      <c r="AJ1260" s="31" t="s">
        <v>56</v>
      </c>
      <c r="AK1260" s="31">
        <v>620</v>
      </c>
      <c r="AL1260" s="31">
        <v>1340</v>
      </c>
      <c r="AM1260" s="31" t="s">
        <v>972</v>
      </c>
      <c r="AN1260" s="33" t="s">
        <v>1114</v>
      </c>
      <c r="AO1260" s="33" t="s">
        <v>1115</v>
      </c>
    </row>
    <row r="1261" spans="2:41" ht="81.75" customHeight="1" x14ac:dyDescent="0.25">
      <c r="B1261" s="35" t="s">
        <v>1103</v>
      </c>
      <c r="C1261" s="31" t="s">
        <v>1104</v>
      </c>
      <c r="D1261" s="31" t="s">
        <v>1105</v>
      </c>
      <c r="E1261" s="31" t="s">
        <v>1106</v>
      </c>
      <c r="F1261" s="33" t="s">
        <v>1107</v>
      </c>
      <c r="G1261" s="31" t="s">
        <v>56</v>
      </c>
      <c r="H1261" s="31" t="s">
        <v>56</v>
      </c>
      <c r="I1261" s="31">
        <v>2013</v>
      </c>
      <c r="J1261" s="31" t="s">
        <v>48</v>
      </c>
      <c r="K1261" s="31" t="s">
        <v>1108</v>
      </c>
      <c r="L1261" s="31" t="s">
        <v>1109</v>
      </c>
      <c r="M1261" s="31" t="s">
        <v>550</v>
      </c>
      <c r="N1261" s="31" t="s">
        <v>94</v>
      </c>
      <c r="O1261" s="31" t="s">
        <v>503</v>
      </c>
      <c r="P1261" s="31">
        <v>365</v>
      </c>
      <c r="Q1261" s="31" t="s">
        <v>436</v>
      </c>
      <c r="R1261" s="31" t="s">
        <v>1118</v>
      </c>
      <c r="S1261" s="31"/>
      <c r="T1261" s="31" t="s">
        <v>88</v>
      </c>
      <c r="U1261" s="31" t="s">
        <v>56</v>
      </c>
      <c r="V1261" s="31" t="s">
        <v>718</v>
      </c>
      <c r="W1261" s="34">
        <v>0.18</v>
      </c>
      <c r="X1261" s="31">
        <v>4</v>
      </c>
      <c r="Y1261" s="31" t="s">
        <v>56</v>
      </c>
      <c r="Z1261" s="31" t="s">
        <v>55</v>
      </c>
      <c r="AA1261" s="31" t="s">
        <v>111</v>
      </c>
      <c r="AB1261" s="31" t="s">
        <v>1113</v>
      </c>
      <c r="AC1261" s="31" t="s">
        <v>56</v>
      </c>
      <c r="AD1261" s="31">
        <v>1191</v>
      </c>
      <c r="AE1261" s="31" t="s">
        <v>56</v>
      </c>
      <c r="AF1261" s="31" t="s">
        <v>56</v>
      </c>
      <c r="AG1261" s="31">
        <v>36</v>
      </c>
      <c r="AH1261" s="31" t="s">
        <v>56</v>
      </c>
      <c r="AI1261" s="31" t="s">
        <v>56</v>
      </c>
      <c r="AJ1261" s="31" t="s">
        <v>56</v>
      </c>
      <c r="AK1261" s="31">
        <v>540</v>
      </c>
      <c r="AL1261" s="31">
        <v>1520</v>
      </c>
      <c r="AM1261" s="31" t="s">
        <v>972</v>
      </c>
      <c r="AN1261" s="33" t="s">
        <v>1114</v>
      </c>
      <c r="AO1261" s="33" t="s">
        <v>1115</v>
      </c>
    </row>
    <row r="1262" spans="2:41" ht="75" x14ac:dyDescent="0.25">
      <c r="B1262" s="35" t="s">
        <v>1103</v>
      </c>
      <c r="C1262" s="31" t="s">
        <v>1104</v>
      </c>
      <c r="D1262" s="31" t="s">
        <v>1105</v>
      </c>
      <c r="E1262" s="31" t="s">
        <v>1106</v>
      </c>
      <c r="F1262" s="33" t="s">
        <v>1107</v>
      </c>
      <c r="G1262" s="31" t="s">
        <v>56</v>
      </c>
      <c r="H1262" s="31" t="s">
        <v>56</v>
      </c>
      <c r="I1262" s="31">
        <v>2013</v>
      </c>
      <c r="J1262" s="31" t="s">
        <v>48</v>
      </c>
      <c r="K1262" s="31" t="s">
        <v>1108</v>
      </c>
      <c r="L1262" s="31" t="s">
        <v>1109</v>
      </c>
      <c r="M1262" s="31" t="s">
        <v>550</v>
      </c>
      <c r="N1262" s="32" t="s">
        <v>94</v>
      </c>
      <c r="O1262" s="31" t="s">
        <v>503</v>
      </c>
      <c r="P1262" s="31">
        <v>365</v>
      </c>
      <c r="Q1262" s="31" t="s">
        <v>53</v>
      </c>
      <c r="R1262" s="31" t="s">
        <v>1119</v>
      </c>
      <c r="S1262" s="31" t="s">
        <v>1112</v>
      </c>
      <c r="T1262" s="31" t="s">
        <v>88</v>
      </c>
      <c r="U1262" s="31" t="s">
        <v>56</v>
      </c>
      <c r="V1262" s="31" t="s">
        <v>718</v>
      </c>
      <c r="W1262" s="34">
        <v>0.18</v>
      </c>
      <c r="X1262" s="31">
        <v>4</v>
      </c>
      <c r="Y1262" s="31" t="s">
        <v>56</v>
      </c>
      <c r="Z1262" s="31" t="s">
        <v>55</v>
      </c>
      <c r="AA1262" s="31" t="s">
        <v>111</v>
      </c>
      <c r="AB1262" s="31" t="s">
        <v>1113</v>
      </c>
      <c r="AC1262" s="31" t="s">
        <v>56</v>
      </c>
      <c r="AD1262" s="31">
        <v>983</v>
      </c>
      <c r="AE1262" s="31" t="s">
        <v>56</v>
      </c>
      <c r="AF1262" s="31" t="s">
        <v>56</v>
      </c>
      <c r="AG1262" s="31">
        <v>297</v>
      </c>
      <c r="AH1262" s="31" t="s">
        <v>56</v>
      </c>
      <c r="AI1262" s="31" t="s">
        <v>56</v>
      </c>
      <c r="AJ1262" s="31" t="s">
        <v>56</v>
      </c>
      <c r="AK1262" s="31">
        <v>470</v>
      </c>
      <c r="AL1262" s="31">
        <v>1390</v>
      </c>
      <c r="AM1262" s="31" t="s">
        <v>972</v>
      </c>
      <c r="AN1262" s="33" t="s">
        <v>1114</v>
      </c>
      <c r="AO1262" s="33" t="s">
        <v>1115</v>
      </c>
    </row>
    <row r="1263" spans="2:41" ht="45" x14ac:dyDescent="0.25">
      <c r="B1263" s="24" t="s">
        <v>1120</v>
      </c>
      <c r="C1263" s="25" t="s">
        <v>1121</v>
      </c>
      <c r="D1263" s="25" t="s">
        <v>838</v>
      </c>
      <c r="E1263" s="25" t="s">
        <v>838</v>
      </c>
      <c r="F1263" s="26" t="s">
        <v>1122</v>
      </c>
      <c r="G1263" s="25" t="s">
        <v>56</v>
      </c>
      <c r="H1263" s="25" t="s">
        <v>56</v>
      </c>
      <c r="I1263" s="25">
        <v>1953</v>
      </c>
      <c r="J1263" s="25" t="s">
        <v>48</v>
      </c>
      <c r="K1263" s="25" t="s">
        <v>543</v>
      </c>
      <c r="L1263" s="25" t="s">
        <v>294</v>
      </c>
      <c r="M1263" s="25" t="s">
        <v>1123</v>
      </c>
      <c r="N1263" s="25" t="s">
        <v>94</v>
      </c>
      <c r="O1263" s="29" t="s">
        <v>698</v>
      </c>
      <c r="P1263" s="25">
        <v>28</v>
      </c>
      <c r="Q1263" s="25" t="s">
        <v>1124</v>
      </c>
      <c r="R1263" s="25" t="s">
        <v>56</v>
      </c>
      <c r="S1263" s="25" t="s">
        <v>1125</v>
      </c>
      <c r="T1263" s="25" t="s">
        <v>56</v>
      </c>
      <c r="U1263" s="25" t="s">
        <v>56</v>
      </c>
      <c r="V1263" s="25" t="s">
        <v>56</v>
      </c>
      <c r="W1263" s="25" t="s">
        <v>56</v>
      </c>
      <c r="X1263" s="25" t="s">
        <v>1008</v>
      </c>
      <c r="Y1263" s="25" t="s">
        <v>56</v>
      </c>
      <c r="Z1263" s="25" t="s">
        <v>55</v>
      </c>
      <c r="AA1263" s="25" t="s">
        <v>55</v>
      </c>
      <c r="AB1263" s="25" t="s">
        <v>56</v>
      </c>
      <c r="AC1263" s="25">
        <v>546</v>
      </c>
      <c r="AD1263" s="25" t="s">
        <v>56</v>
      </c>
      <c r="AE1263" s="25" t="s">
        <v>56</v>
      </c>
      <c r="AF1263" s="25" t="s">
        <v>56</v>
      </c>
      <c r="AG1263" s="25">
        <v>55</v>
      </c>
      <c r="AH1263" s="25" t="s">
        <v>56</v>
      </c>
      <c r="AI1263" s="25" t="s">
        <v>56</v>
      </c>
      <c r="AJ1263" s="25" t="s">
        <v>56</v>
      </c>
      <c r="AK1263" s="25">
        <v>301</v>
      </c>
      <c r="AL1263" s="25">
        <v>730</v>
      </c>
      <c r="AM1263" s="25" t="s">
        <v>972</v>
      </c>
      <c r="AN1263" s="6" t="s">
        <v>1126</v>
      </c>
      <c r="AO1263" s="6" t="s">
        <v>1127</v>
      </c>
    </row>
    <row r="1264" spans="2:41" ht="45" x14ac:dyDescent="0.25">
      <c r="B1264" s="24" t="s">
        <v>1120</v>
      </c>
      <c r="C1264" s="25" t="s">
        <v>1121</v>
      </c>
      <c r="D1264" s="25" t="s">
        <v>838</v>
      </c>
      <c r="E1264" s="25" t="s">
        <v>838</v>
      </c>
      <c r="F1264" s="26" t="s">
        <v>1122</v>
      </c>
      <c r="G1264" s="25" t="s">
        <v>56</v>
      </c>
      <c r="H1264" s="25" t="s">
        <v>56</v>
      </c>
      <c r="I1264" s="25">
        <v>1953</v>
      </c>
      <c r="J1264" s="25" t="s">
        <v>48</v>
      </c>
      <c r="K1264" s="25" t="s">
        <v>543</v>
      </c>
      <c r="L1264" s="25" t="s">
        <v>294</v>
      </c>
      <c r="M1264" s="25" t="s">
        <v>1123</v>
      </c>
      <c r="N1264" s="27" t="s">
        <v>94</v>
      </c>
      <c r="O1264" s="29" t="s">
        <v>698</v>
      </c>
      <c r="P1264" s="25">
        <v>28</v>
      </c>
      <c r="Q1264" s="25" t="s">
        <v>53</v>
      </c>
      <c r="R1264" s="25" t="s">
        <v>56</v>
      </c>
      <c r="S1264" s="25" t="s">
        <v>1128</v>
      </c>
      <c r="T1264" s="25" t="s">
        <v>56</v>
      </c>
      <c r="U1264" s="25" t="s">
        <v>56</v>
      </c>
      <c r="V1264" s="25" t="s">
        <v>56</v>
      </c>
      <c r="W1264" s="25" t="s">
        <v>56</v>
      </c>
      <c r="X1264" s="25" t="s">
        <v>1008</v>
      </c>
      <c r="Y1264" s="25" t="s">
        <v>56</v>
      </c>
      <c r="Z1264" s="25" t="s">
        <v>55</v>
      </c>
      <c r="AA1264" s="25" t="s">
        <v>55</v>
      </c>
      <c r="AB1264" s="25" t="s">
        <v>56</v>
      </c>
      <c r="AC1264" s="25">
        <v>653</v>
      </c>
      <c r="AD1264" s="25" t="s">
        <v>56</v>
      </c>
      <c r="AE1264" s="25" t="s">
        <v>56</v>
      </c>
      <c r="AF1264" s="25" t="s">
        <v>56</v>
      </c>
      <c r="AG1264" s="25">
        <v>54</v>
      </c>
      <c r="AH1264" s="25" t="s">
        <v>56</v>
      </c>
      <c r="AI1264" s="25" t="s">
        <v>56</v>
      </c>
      <c r="AJ1264" s="25" t="s">
        <v>56</v>
      </c>
      <c r="AK1264" s="25">
        <v>228</v>
      </c>
      <c r="AL1264" s="25">
        <v>874</v>
      </c>
      <c r="AM1264" s="25" t="s">
        <v>972</v>
      </c>
      <c r="AN1264" s="26" t="s">
        <v>1126</v>
      </c>
      <c r="AO1264" s="26" t="s">
        <v>1127</v>
      </c>
    </row>
    <row r="1265" spans="2:41" ht="45" x14ac:dyDescent="0.25">
      <c r="B1265" s="24" t="s">
        <v>1120</v>
      </c>
      <c r="C1265" s="25" t="s">
        <v>1121</v>
      </c>
      <c r="D1265" s="25" t="s">
        <v>838</v>
      </c>
      <c r="E1265" s="25" t="s">
        <v>838</v>
      </c>
      <c r="F1265" s="26" t="s">
        <v>1122</v>
      </c>
      <c r="G1265" s="25" t="s">
        <v>56</v>
      </c>
      <c r="H1265" s="25" t="s">
        <v>56</v>
      </c>
      <c r="I1265" s="25">
        <v>1953</v>
      </c>
      <c r="J1265" s="25" t="s">
        <v>48</v>
      </c>
      <c r="K1265" s="25" t="s">
        <v>543</v>
      </c>
      <c r="L1265" s="25" t="s">
        <v>294</v>
      </c>
      <c r="M1265" s="25" t="s">
        <v>1123</v>
      </c>
      <c r="N1265" s="25" t="s">
        <v>51</v>
      </c>
      <c r="O1265" s="29" t="s">
        <v>698</v>
      </c>
      <c r="P1265" s="25">
        <v>28</v>
      </c>
      <c r="Q1265" s="25" t="s">
        <v>1124</v>
      </c>
      <c r="R1265" s="25" t="s">
        <v>56</v>
      </c>
      <c r="S1265" s="25" t="s">
        <v>1125</v>
      </c>
      <c r="T1265" s="25" t="s">
        <v>56</v>
      </c>
      <c r="U1265" s="25" t="s">
        <v>56</v>
      </c>
      <c r="V1265" s="25" t="s">
        <v>56</v>
      </c>
      <c r="W1265" s="25" t="s">
        <v>56</v>
      </c>
      <c r="X1265" s="25" t="s">
        <v>1008</v>
      </c>
      <c r="Y1265" s="25" t="s">
        <v>56</v>
      </c>
      <c r="Z1265" s="25" t="s">
        <v>55</v>
      </c>
      <c r="AA1265" s="25" t="s">
        <v>55</v>
      </c>
      <c r="AB1265" s="25" t="s">
        <v>56</v>
      </c>
      <c r="AC1265" s="25">
        <v>606</v>
      </c>
      <c r="AD1265" s="25" t="s">
        <v>56</v>
      </c>
      <c r="AE1265" s="25" t="s">
        <v>56</v>
      </c>
      <c r="AF1265" s="25" t="s">
        <v>56</v>
      </c>
      <c r="AG1265" s="25">
        <v>35</v>
      </c>
      <c r="AH1265" s="25" t="s">
        <v>56</v>
      </c>
      <c r="AI1265" s="25" t="s">
        <v>56</v>
      </c>
      <c r="AJ1265" s="25" t="s">
        <v>56</v>
      </c>
      <c r="AK1265" s="25">
        <v>392</v>
      </c>
      <c r="AL1265" s="25">
        <v>803</v>
      </c>
      <c r="AM1265" s="25" t="s">
        <v>972</v>
      </c>
      <c r="AN1265" s="26" t="s">
        <v>1126</v>
      </c>
      <c r="AO1265" s="26" t="s">
        <v>1127</v>
      </c>
    </row>
    <row r="1266" spans="2:41" ht="45" x14ac:dyDescent="0.25">
      <c r="B1266" s="24" t="s">
        <v>1120</v>
      </c>
      <c r="C1266" s="25" t="s">
        <v>1121</v>
      </c>
      <c r="D1266" s="25" t="s">
        <v>838</v>
      </c>
      <c r="E1266" s="25" t="s">
        <v>838</v>
      </c>
      <c r="F1266" s="26" t="s">
        <v>1122</v>
      </c>
      <c r="G1266" s="25" t="s">
        <v>56</v>
      </c>
      <c r="H1266" s="25" t="s">
        <v>56</v>
      </c>
      <c r="I1266" s="25">
        <v>1953</v>
      </c>
      <c r="J1266" s="25" t="s">
        <v>48</v>
      </c>
      <c r="K1266" s="25" t="s">
        <v>543</v>
      </c>
      <c r="L1266" s="25" t="s">
        <v>294</v>
      </c>
      <c r="M1266" s="25" t="s">
        <v>1123</v>
      </c>
      <c r="N1266" s="27" t="s">
        <v>51</v>
      </c>
      <c r="O1266" s="29" t="s">
        <v>698</v>
      </c>
      <c r="P1266" s="25">
        <v>28</v>
      </c>
      <c r="Q1266" s="25" t="s">
        <v>53</v>
      </c>
      <c r="R1266" s="25" t="s">
        <v>56</v>
      </c>
      <c r="S1266" s="25" t="s">
        <v>1128</v>
      </c>
      <c r="T1266" s="25" t="s">
        <v>56</v>
      </c>
      <c r="U1266" s="25" t="s">
        <v>56</v>
      </c>
      <c r="V1266" s="25" t="s">
        <v>56</v>
      </c>
      <c r="W1266" s="25" t="s">
        <v>56</v>
      </c>
      <c r="X1266" s="25" t="s">
        <v>1008</v>
      </c>
      <c r="Y1266" s="25" t="s">
        <v>56</v>
      </c>
      <c r="Z1266" s="25" t="s">
        <v>55</v>
      </c>
      <c r="AA1266" s="25" t="s">
        <v>55</v>
      </c>
      <c r="AB1266" s="25" t="s">
        <v>56</v>
      </c>
      <c r="AC1266" s="25">
        <v>586</v>
      </c>
      <c r="AD1266" s="25" t="s">
        <v>56</v>
      </c>
      <c r="AE1266" s="25" t="s">
        <v>56</v>
      </c>
      <c r="AF1266" s="25" t="s">
        <v>56</v>
      </c>
      <c r="AG1266" s="25">
        <v>57</v>
      </c>
      <c r="AH1266" s="25" t="s">
        <v>56</v>
      </c>
      <c r="AI1266" s="25" t="s">
        <v>56</v>
      </c>
      <c r="AJ1266" s="25" t="s">
        <v>56</v>
      </c>
      <c r="AK1266" s="25">
        <v>364</v>
      </c>
      <c r="AL1266" s="25">
        <v>735</v>
      </c>
      <c r="AM1266" s="25" t="s">
        <v>972</v>
      </c>
      <c r="AN1266" s="26" t="s">
        <v>1126</v>
      </c>
      <c r="AO1266" s="26" t="s">
        <v>1127</v>
      </c>
    </row>
    <row r="1267" spans="2:41" ht="45" x14ac:dyDescent="0.25">
      <c r="B1267" s="24" t="s">
        <v>1120</v>
      </c>
      <c r="C1267" s="25" t="s">
        <v>1121</v>
      </c>
      <c r="D1267" s="25" t="s">
        <v>838</v>
      </c>
      <c r="E1267" s="25" t="s">
        <v>838</v>
      </c>
      <c r="F1267" s="26" t="s">
        <v>1122</v>
      </c>
      <c r="G1267" s="25" t="s">
        <v>56</v>
      </c>
      <c r="H1267" s="25" t="s">
        <v>56</v>
      </c>
      <c r="I1267" s="25">
        <v>1953</v>
      </c>
      <c r="J1267" s="25" t="s">
        <v>48</v>
      </c>
      <c r="K1267" s="25" t="s">
        <v>543</v>
      </c>
      <c r="L1267" s="25" t="s">
        <v>294</v>
      </c>
      <c r="M1267" s="25" t="s">
        <v>1129</v>
      </c>
      <c r="N1267" s="25" t="s">
        <v>94</v>
      </c>
      <c r="O1267" s="29" t="s">
        <v>698</v>
      </c>
      <c r="P1267" s="25">
        <v>28</v>
      </c>
      <c r="Q1267" s="25" t="s">
        <v>1124</v>
      </c>
      <c r="R1267" s="25" t="s">
        <v>56</v>
      </c>
      <c r="S1267" s="25" t="s">
        <v>1125</v>
      </c>
      <c r="T1267" s="25" t="s">
        <v>56</v>
      </c>
      <c r="U1267" s="25" t="s">
        <v>56</v>
      </c>
      <c r="V1267" s="25" t="s">
        <v>56</v>
      </c>
      <c r="W1267" s="25" t="s">
        <v>56</v>
      </c>
      <c r="X1267" s="25" t="s">
        <v>1008</v>
      </c>
      <c r="Y1267" s="25" t="s">
        <v>56</v>
      </c>
      <c r="Z1267" s="25" t="s">
        <v>55</v>
      </c>
      <c r="AA1267" s="25" t="s">
        <v>55</v>
      </c>
      <c r="AB1267" s="25" t="s">
        <v>56</v>
      </c>
      <c r="AC1267" s="25">
        <v>416</v>
      </c>
      <c r="AD1267" s="25" t="s">
        <v>56</v>
      </c>
      <c r="AE1267" s="25" t="s">
        <v>56</v>
      </c>
      <c r="AF1267" s="25" t="s">
        <v>56</v>
      </c>
      <c r="AG1267" s="25">
        <v>54</v>
      </c>
      <c r="AH1267" s="25" t="s">
        <v>56</v>
      </c>
      <c r="AI1267" s="25" t="s">
        <v>56</v>
      </c>
      <c r="AJ1267" s="25" t="s">
        <v>56</v>
      </c>
      <c r="AK1267" s="25">
        <v>210</v>
      </c>
      <c r="AL1267" s="25">
        <v>656</v>
      </c>
      <c r="AM1267" s="25" t="s">
        <v>972</v>
      </c>
      <c r="AN1267" s="26" t="s">
        <v>1126</v>
      </c>
      <c r="AO1267" s="26" t="s">
        <v>1127</v>
      </c>
    </row>
    <row r="1268" spans="2:41" ht="45" x14ac:dyDescent="0.25">
      <c r="B1268" s="24" t="s">
        <v>1120</v>
      </c>
      <c r="C1268" s="25" t="s">
        <v>1121</v>
      </c>
      <c r="D1268" s="25" t="s">
        <v>838</v>
      </c>
      <c r="E1268" s="25" t="s">
        <v>838</v>
      </c>
      <c r="F1268" s="26" t="s">
        <v>1122</v>
      </c>
      <c r="G1268" s="25" t="s">
        <v>56</v>
      </c>
      <c r="H1268" s="25" t="s">
        <v>56</v>
      </c>
      <c r="I1268" s="25">
        <v>1953</v>
      </c>
      <c r="J1268" s="25" t="s">
        <v>48</v>
      </c>
      <c r="K1268" s="25" t="s">
        <v>543</v>
      </c>
      <c r="L1268" s="25" t="s">
        <v>294</v>
      </c>
      <c r="M1268" s="25" t="s">
        <v>1129</v>
      </c>
      <c r="N1268" s="27" t="s">
        <v>94</v>
      </c>
      <c r="O1268" s="29" t="s">
        <v>698</v>
      </c>
      <c r="P1268" s="25">
        <v>28</v>
      </c>
      <c r="Q1268" s="25" t="s">
        <v>53</v>
      </c>
      <c r="R1268" s="25" t="s">
        <v>56</v>
      </c>
      <c r="S1268" s="25" t="s">
        <v>1128</v>
      </c>
      <c r="T1268" s="25" t="s">
        <v>56</v>
      </c>
      <c r="U1268" s="25" t="s">
        <v>56</v>
      </c>
      <c r="V1268" s="25" t="s">
        <v>56</v>
      </c>
      <c r="W1268" s="25" t="s">
        <v>56</v>
      </c>
      <c r="X1268" s="25" t="s">
        <v>1008</v>
      </c>
      <c r="Y1268" s="25" t="s">
        <v>56</v>
      </c>
      <c r="Z1268" s="25" t="s">
        <v>55</v>
      </c>
      <c r="AA1268" s="25" t="s">
        <v>55</v>
      </c>
      <c r="AB1268" s="25" t="s">
        <v>56</v>
      </c>
      <c r="AC1268" s="25">
        <v>474</v>
      </c>
      <c r="AD1268" s="25" t="s">
        <v>56</v>
      </c>
      <c r="AE1268" s="25" t="s">
        <v>56</v>
      </c>
      <c r="AF1268" s="25" t="s">
        <v>56</v>
      </c>
      <c r="AG1268" s="25">
        <v>74</v>
      </c>
      <c r="AH1268" s="25" t="s">
        <v>56</v>
      </c>
      <c r="AI1268" s="25" t="s">
        <v>56</v>
      </c>
      <c r="AJ1268" s="25" t="s">
        <v>56</v>
      </c>
      <c r="AK1268" s="25">
        <v>269</v>
      </c>
      <c r="AL1268" s="25">
        <v>717</v>
      </c>
      <c r="AM1268" s="25" t="s">
        <v>972</v>
      </c>
      <c r="AN1268" s="26" t="s">
        <v>1126</v>
      </c>
      <c r="AO1268" s="26" t="s">
        <v>1127</v>
      </c>
    </row>
    <row r="1269" spans="2:41" ht="75" x14ac:dyDescent="0.25">
      <c r="B1269" s="35" t="s">
        <v>1130</v>
      </c>
      <c r="C1269" s="31" t="s">
        <v>1131</v>
      </c>
      <c r="D1269" s="31" t="s">
        <v>1132</v>
      </c>
      <c r="E1269" s="31" t="s">
        <v>669</v>
      </c>
      <c r="F1269" s="33" t="s">
        <v>1133</v>
      </c>
      <c r="G1269" s="31" t="s">
        <v>56</v>
      </c>
      <c r="H1269" s="31" t="s">
        <v>56</v>
      </c>
      <c r="I1269" s="31">
        <v>1999</v>
      </c>
      <c r="J1269" s="31" t="s">
        <v>48</v>
      </c>
      <c r="K1269" s="31" t="s">
        <v>543</v>
      </c>
      <c r="L1269" s="31" t="s">
        <v>1134</v>
      </c>
      <c r="M1269" s="31" t="s">
        <v>982</v>
      </c>
      <c r="N1269" s="31" t="s">
        <v>94</v>
      </c>
      <c r="O1269" s="31" t="s">
        <v>503</v>
      </c>
      <c r="P1269" s="31">
        <v>365</v>
      </c>
      <c r="Q1269" s="31" t="s">
        <v>1135</v>
      </c>
      <c r="R1269" s="31" t="s">
        <v>1136</v>
      </c>
      <c r="S1269" s="31" t="s">
        <v>1137</v>
      </c>
      <c r="T1269" s="31" t="s">
        <v>56</v>
      </c>
      <c r="U1269" s="31" t="s">
        <v>56</v>
      </c>
      <c r="V1269" s="31" t="s">
        <v>56</v>
      </c>
      <c r="W1269" s="31" t="s">
        <v>56</v>
      </c>
      <c r="X1269" s="31" t="s">
        <v>56</v>
      </c>
      <c r="Y1269" s="31" t="s">
        <v>56</v>
      </c>
      <c r="Z1269" s="31" t="s">
        <v>55</v>
      </c>
      <c r="AA1269" s="31" t="s">
        <v>55</v>
      </c>
      <c r="AB1269" s="31" t="s">
        <v>56</v>
      </c>
      <c r="AC1269" s="31">
        <v>876</v>
      </c>
      <c r="AD1269" s="31">
        <v>894</v>
      </c>
      <c r="AE1269" s="31">
        <v>18</v>
      </c>
      <c r="AF1269" s="31" t="s">
        <v>56</v>
      </c>
      <c r="AG1269" s="31">
        <v>75</v>
      </c>
      <c r="AH1269" s="31" t="s">
        <v>56</v>
      </c>
      <c r="AI1269" s="31" t="s">
        <v>56</v>
      </c>
      <c r="AJ1269" s="31" t="s">
        <v>56</v>
      </c>
      <c r="AK1269" s="31" t="s">
        <v>56</v>
      </c>
      <c r="AL1269" s="31" t="s">
        <v>56</v>
      </c>
      <c r="AM1269" s="31" t="s">
        <v>972</v>
      </c>
      <c r="AN1269" s="33" t="s">
        <v>1138</v>
      </c>
      <c r="AO1269" s="33" t="s">
        <v>56</v>
      </c>
    </row>
    <row r="1270" spans="2:41" ht="75" x14ac:dyDescent="0.25">
      <c r="B1270" s="35" t="s">
        <v>1130</v>
      </c>
      <c r="C1270" s="31" t="s">
        <v>1131</v>
      </c>
      <c r="D1270" s="31" t="s">
        <v>1132</v>
      </c>
      <c r="E1270" s="31" t="s">
        <v>669</v>
      </c>
      <c r="F1270" s="33" t="s">
        <v>1133</v>
      </c>
      <c r="G1270" s="31" t="s">
        <v>56</v>
      </c>
      <c r="H1270" s="31" t="s">
        <v>56</v>
      </c>
      <c r="I1270" s="31">
        <v>1999</v>
      </c>
      <c r="J1270" s="31" t="s">
        <v>48</v>
      </c>
      <c r="K1270" s="31" t="s">
        <v>543</v>
      </c>
      <c r="L1270" s="31" t="s">
        <v>1134</v>
      </c>
      <c r="M1270" s="31" t="s">
        <v>982</v>
      </c>
      <c r="N1270" s="32" t="s">
        <v>94</v>
      </c>
      <c r="O1270" s="31" t="s">
        <v>503</v>
      </c>
      <c r="P1270" s="31">
        <v>365</v>
      </c>
      <c r="Q1270" s="31" t="s">
        <v>1139</v>
      </c>
      <c r="R1270" s="31" t="s">
        <v>1140</v>
      </c>
      <c r="S1270" s="31" t="s">
        <v>1141</v>
      </c>
      <c r="T1270" s="31" t="s">
        <v>56</v>
      </c>
      <c r="U1270" s="31" t="s">
        <v>56</v>
      </c>
      <c r="V1270" s="31" t="s">
        <v>56</v>
      </c>
      <c r="W1270" s="31" t="s">
        <v>56</v>
      </c>
      <c r="X1270" s="31" t="s">
        <v>56</v>
      </c>
      <c r="Y1270" s="31" t="s">
        <v>56</v>
      </c>
      <c r="Z1270" s="31" t="s">
        <v>55</v>
      </c>
      <c r="AA1270" s="31" t="s">
        <v>55</v>
      </c>
      <c r="AB1270" s="31" t="s">
        <v>56</v>
      </c>
      <c r="AC1270" s="31">
        <v>897</v>
      </c>
      <c r="AD1270" s="31">
        <v>915</v>
      </c>
      <c r="AE1270" s="31">
        <v>15</v>
      </c>
      <c r="AF1270" s="31" t="s">
        <v>56</v>
      </c>
      <c r="AG1270" s="31">
        <v>75</v>
      </c>
      <c r="AH1270" s="31" t="s">
        <v>56</v>
      </c>
      <c r="AI1270" s="31" t="s">
        <v>56</v>
      </c>
      <c r="AJ1270" s="31" t="s">
        <v>56</v>
      </c>
      <c r="AK1270" s="31" t="s">
        <v>56</v>
      </c>
      <c r="AL1270" s="31" t="s">
        <v>56</v>
      </c>
      <c r="AM1270" s="31" t="s">
        <v>972</v>
      </c>
      <c r="AN1270" s="33" t="s">
        <v>1138</v>
      </c>
      <c r="AO1270" s="33" t="s">
        <v>56</v>
      </c>
    </row>
    <row r="1271" spans="2:41" ht="75" x14ac:dyDescent="0.25">
      <c r="B1271" s="35" t="s">
        <v>1130</v>
      </c>
      <c r="C1271" s="31" t="s">
        <v>1131</v>
      </c>
      <c r="D1271" s="31" t="s">
        <v>1132</v>
      </c>
      <c r="E1271" s="31" t="s">
        <v>669</v>
      </c>
      <c r="F1271" s="33" t="s">
        <v>1133</v>
      </c>
      <c r="G1271" s="31" t="s">
        <v>56</v>
      </c>
      <c r="H1271" s="31" t="s">
        <v>56</v>
      </c>
      <c r="I1271" s="31">
        <v>1999</v>
      </c>
      <c r="J1271" s="31" t="s">
        <v>48</v>
      </c>
      <c r="K1271" s="31" t="s">
        <v>543</v>
      </c>
      <c r="L1271" s="31" t="s">
        <v>1134</v>
      </c>
      <c r="M1271" s="31" t="s">
        <v>982</v>
      </c>
      <c r="N1271" s="31" t="s">
        <v>94</v>
      </c>
      <c r="O1271" s="31" t="s">
        <v>503</v>
      </c>
      <c r="P1271" s="31">
        <v>365</v>
      </c>
      <c r="Q1271" s="31" t="s">
        <v>1142</v>
      </c>
      <c r="R1271" s="31" t="s">
        <v>1143</v>
      </c>
      <c r="S1271" s="31" t="s">
        <v>1144</v>
      </c>
      <c r="T1271" s="31" t="s">
        <v>56</v>
      </c>
      <c r="U1271" s="31" t="s">
        <v>56</v>
      </c>
      <c r="V1271" s="31" t="s">
        <v>56</v>
      </c>
      <c r="W1271" s="31" t="s">
        <v>56</v>
      </c>
      <c r="X1271" s="31" t="s">
        <v>56</v>
      </c>
      <c r="Y1271" s="31" t="s">
        <v>56</v>
      </c>
      <c r="Z1271" s="31" t="s">
        <v>55</v>
      </c>
      <c r="AA1271" s="31" t="s">
        <v>55</v>
      </c>
      <c r="AB1271" s="31" t="s">
        <v>56</v>
      </c>
      <c r="AC1271" s="31">
        <v>996</v>
      </c>
      <c r="AD1271" s="31">
        <v>1038</v>
      </c>
      <c r="AE1271" s="31">
        <v>21</v>
      </c>
      <c r="AF1271" s="31" t="s">
        <v>56</v>
      </c>
      <c r="AG1271" s="31">
        <v>75</v>
      </c>
      <c r="AH1271" s="31" t="s">
        <v>56</v>
      </c>
      <c r="AI1271" s="31" t="s">
        <v>56</v>
      </c>
      <c r="AJ1271" s="31" t="s">
        <v>56</v>
      </c>
      <c r="AK1271" s="31" t="s">
        <v>56</v>
      </c>
      <c r="AL1271" s="31" t="s">
        <v>56</v>
      </c>
      <c r="AM1271" s="31" t="s">
        <v>972</v>
      </c>
      <c r="AN1271" s="33" t="s">
        <v>1138</v>
      </c>
      <c r="AO1271" s="33" t="s">
        <v>56</v>
      </c>
    </row>
    <row r="1272" spans="2:41" ht="75" x14ac:dyDescent="0.25">
      <c r="B1272" s="35" t="s">
        <v>1130</v>
      </c>
      <c r="C1272" s="31" t="s">
        <v>1131</v>
      </c>
      <c r="D1272" s="31" t="s">
        <v>1132</v>
      </c>
      <c r="E1272" s="31" t="s">
        <v>669</v>
      </c>
      <c r="F1272" s="33" t="s">
        <v>1133</v>
      </c>
      <c r="G1272" s="31" t="s">
        <v>56</v>
      </c>
      <c r="H1272" s="31" t="s">
        <v>56</v>
      </c>
      <c r="I1272" s="31">
        <v>1999</v>
      </c>
      <c r="J1272" s="31" t="s">
        <v>48</v>
      </c>
      <c r="K1272" s="31" t="s">
        <v>543</v>
      </c>
      <c r="L1272" s="31" t="s">
        <v>1134</v>
      </c>
      <c r="M1272" s="31" t="s">
        <v>982</v>
      </c>
      <c r="N1272" s="32" t="s">
        <v>94</v>
      </c>
      <c r="O1272" s="31" t="s">
        <v>503</v>
      </c>
      <c r="P1272" s="31">
        <v>365</v>
      </c>
      <c r="Q1272" s="31" t="s">
        <v>1145</v>
      </c>
      <c r="R1272" s="31" t="s">
        <v>1146</v>
      </c>
      <c r="S1272" s="31" t="s">
        <v>1147</v>
      </c>
      <c r="T1272" s="31" t="s">
        <v>56</v>
      </c>
      <c r="U1272" s="31" t="s">
        <v>56</v>
      </c>
      <c r="V1272" s="31" t="s">
        <v>56</v>
      </c>
      <c r="W1272" s="31" t="s">
        <v>56</v>
      </c>
      <c r="X1272" s="31" t="s">
        <v>56</v>
      </c>
      <c r="Y1272" s="31" t="s">
        <v>56</v>
      </c>
      <c r="Z1272" s="31" t="s">
        <v>55</v>
      </c>
      <c r="AA1272" s="31" t="s">
        <v>55</v>
      </c>
      <c r="AB1272" s="31" t="s">
        <v>56</v>
      </c>
      <c r="AC1272" s="31">
        <v>978</v>
      </c>
      <c r="AD1272" s="31">
        <v>1008</v>
      </c>
      <c r="AE1272" s="31">
        <v>18</v>
      </c>
      <c r="AF1272" s="31" t="s">
        <v>56</v>
      </c>
      <c r="AG1272" s="31">
        <v>75</v>
      </c>
      <c r="AH1272" s="31" t="s">
        <v>56</v>
      </c>
      <c r="AI1272" s="31" t="s">
        <v>56</v>
      </c>
      <c r="AJ1272" s="31" t="s">
        <v>56</v>
      </c>
      <c r="AK1272" s="31" t="s">
        <v>56</v>
      </c>
      <c r="AL1272" s="31" t="s">
        <v>56</v>
      </c>
      <c r="AM1272" s="31" t="s">
        <v>972</v>
      </c>
      <c r="AN1272" s="33" t="s">
        <v>1138</v>
      </c>
      <c r="AO1272" s="33" t="s">
        <v>56</v>
      </c>
    </row>
    <row r="1273" spans="2:41" ht="45" x14ac:dyDescent="0.25">
      <c r="B1273" s="44" t="s">
        <v>1148</v>
      </c>
      <c r="C1273" s="31" t="s">
        <v>1149</v>
      </c>
      <c r="D1273" s="31" t="s">
        <v>1150</v>
      </c>
      <c r="E1273" s="31" t="s">
        <v>189</v>
      </c>
      <c r="F1273" s="33" t="s">
        <v>1151</v>
      </c>
      <c r="G1273" s="31" t="s">
        <v>56</v>
      </c>
      <c r="H1273" s="31" t="s">
        <v>56</v>
      </c>
      <c r="I1273" s="31">
        <v>2021</v>
      </c>
      <c r="J1273" s="31" t="s">
        <v>48</v>
      </c>
      <c r="K1273" s="31" t="s">
        <v>543</v>
      </c>
      <c r="L1273" s="31" t="s">
        <v>1152</v>
      </c>
      <c r="M1273" s="31" t="s">
        <v>982</v>
      </c>
      <c r="N1273" s="31" t="s">
        <v>94</v>
      </c>
      <c r="O1273" s="31" t="s">
        <v>1153</v>
      </c>
      <c r="P1273" s="31">
        <v>224</v>
      </c>
      <c r="Q1273" s="31" t="s">
        <v>53</v>
      </c>
      <c r="R1273" s="31" t="s">
        <v>56</v>
      </c>
      <c r="S1273" s="31" t="s">
        <v>1154</v>
      </c>
      <c r="T1273" s="31" t="s">
        <v>88</v>
      </c>
      <c r="U1273" s="31" t="s">
        <v>56</v>
      </c>
      <c r="V1273" s="31" t="s">
        <v>1155</v>
      </c>
      <c r="W1273" s="31" t="s">
        <v>56</v>
      </c>
      <c r="X1273" s="31" t="s">
        <v>56</v>
      </c>
      <c r="Y1273" s="31" t="s">
        <v>56</v>
      </c>
      <c r="Z1273" s="31" t="s">
        <v>55</v>
      </c>
      <c r="AA1273" s="31" t="s">
        <v>55</v>
      </c>
      <c r="AB1273" s="31" t="s">
        <v>56</v>
      </c>
      <c r="AC1273" s="31">
        <v>855</v>
      </c>
      <c r="AD1273" s="31">
        <v>870</v>
      </c>
      <c r="AE1273" s="31" t="s">
        <v>56</v>
      </c>
      <c r="AF1273" s="31" t="s">
        <v>56</v>
      </c>
      <c r="AG1273" s="31">
        <v>52</v>
      </c>
      <c r="AH1273" s="31" t="s">
        <v>56</v>
      </c>
      <c r="AI1273" s="31" t="s">
        <v>56</v>
      </c>
      <c r="AJ1273" s="31" t="s">
        <v>56</v>
      </c>
      <c r="AK1273" s="31" t="s">
        <v>56</v>
      </c>
      <c r="AL1273" s="31">
        <v>1080</v>
      </c>
      <c r="AM1273" s="31" t="s">
        <v>972</v>
      </c>
      <c r="AN1273" s="33" t="s">
        <v>1156</v>
      </c>
      <c r="AO1273" s="33" t="s">
        <v>1157</v>
      </c>
    </row>
    <row r="1274" spans="2:41" ht="75" x14ac:dyDescent="0.25">
      <c r="B1274" s="35" t="s">
        <v>1148</v>
      </c>
      <c r="C1274" s="31" t="s">
        <v>1149</v>
      </c>
      <c r="D1274" s="31" t="s">
        <v>1150</v>
      </c>
      <c r="E1274" s="31" t="s">
        <v>189</v>
      </c>
      <c r="F1274" s="33" t="s">
        <v>1151</v>
      </c>
      <c r="G1274" s="31" t="s">
        <v>56</v>
      </c>
      <c r="H1274" s="31" t="s">
        <v>56</v>
      </c>
      <c r="I1274" s="31">
        <v>2021</v>
      </c>
      <c r="J1274" s="31" t="s">
        <v>48</v>
      </c>
      <c r="K1274" s="31" t="s">
        <v>543</v>
      </c>
      <c r="L1274" s="31" t="s">
        <v>1152</v>
      </c>
      <c r="M1274" s="31" t="s">
        <v>982</v>
      </c>
      <c r="N1274" s="32" t="s">
        <v>94</v>
      </c>
      <c r="O1274" s="31" t="s">
        <v>1153</v>
      </c>
      <c r="P1274" s="31">
        <v>224</v>
      </c>
      <c r="Q1274" s="31" t="s">
        <v>1158</v>
      </c>
      <c r="R1274" s="31" t="s">
        <v>1159</v>
      </c>
      <c r="S1274" s="31" t="s">
        <v>1154</v>
      </c>
      <c r="T1274" s="31" t="s">
        <v>88</v>
      </c>
      <c r="U1274" s="31" t="s">
        <v>56</v>
      </c>
      <c r="V1274" s="31" t="s">
        <v>1155</v>
      </c>
      <c r="W1274" s="31" t="s">
        <v>56</v>
      </c>
      <c r="X1274" s="31" t="s">
        <v>56</v>
      </c>
      <c r="Y1274" s="31" t="s">
        <v>56</v>
      </c>
      <c r="Z1274" s="31" t="s">
        <v>55</v>
      </c>
      <c r="AA1274" s="31" t="s">
        <v>55</v>
      </c>
      <c r="AB1274" s="31" t="s">
        <v>56</v>
      </c>
      <c r="AC1274" s="31">
        <v>934</v>
      </c>
      <c r="AD1274" s="31">
        <v>938</v>
      </c>
      <c r="AE1274" s="31" t="s">
        <v>56</v>
      </c>
      <c r="AF1274" s="31" t="s">
        <v>56</v>
      </c>
      <c r="AG1274" s="31">
        <v>47</v>
      </c>
      <c r="AH1274" s="31" t="s">
        <v>56</v>
      </c>
      <c r="AI1274" s="31" t="s">
        <v>56</v>
      </c>
      <c r="AJ1274" s="31" t="s">
        <v>56</v>
      </c>
      <c r="AK1274" s="31" t="s">
        <v>56</v>
      </c>
      <c r="AL1274" s="31">
        <v>1170</v>
      </c>
      <c r="AM1274" s="31" t="s">
        <v>972</v>
      </c>
      <c r="AN1274" s="33" t="s">
        <v>1156</v>
      </c>
      <c r="AO1274" s="33" t="s">
        <v>1157</v>
      </c>
    </row>
    <row r="1275" spans="2:41" ht="45" x14ac:dyDescent="0.25">
      <c r="B1275" s="8" t="s">
        <v>1163</v>
      </c>
      <c r="C1275" s="1" t="s">
        <v>1164</v>
      </c>
      <c r="D1275" s="5" t="s">
        <v>491</v>
      </c>
      <c r="E1275" s="5" t="s">
        <v>491</v>
      </c>
      <c r="F1275" s="5" t="s">
        <v>491</v>
      </c>
      <c r="G1275" s="1" t="s">
        <v>56</v>
      </c>
      <c r="H1275" s="31" t="s">
        <v>56</v>
      </c>
      <c r="I1275" s="1">
        <v>1973</v>
      </c>
      <c r="J1275" s="1" t="s">
        <v>48</v>
      </c>
      <c r="K1275" s="1" t="s">
        <v>1165</v>
      </c>
      <c r="L1275" s="1" t="s">
        <v>1166</v>
      </c>
      <c r="M1275" s="1" t="s">
        <v>87</v>
      </c>
      <c r="N1275" s="1" t="s">
        <v>51</v>
      </c>
      <c r="O1275" s="1" t="s">
        <v>1184</v>
      </c>
      <c r="P1275" s="1">
        <f>(((9.3-7.9)/2)+7.9)*30</f>
        <v>258.00000000000006</v>
      </c>
      <c r="Q1275" s="1" t="s">
        <v>53</v>
      </c>
      <c r="S1275" s="1" t="s">
        <v>494</v>
      </c>
      <c r="T1275" s="1" t="s">
        <v>495</v>
      </c>
      <c r="U1275" s="1" t="s">
        <v>1169</v>
      </c>
      <c r="V1275" s="25" t="s">
        <v>1167</v>
      </c>
      <c r="W1275" s="1" t="s">
        <v>56</v>
      </c>
      <c r="X1275" s="1" t="s">
        <v>1168</v>
      </c>
      <c r="Y1275" s="1" t="s">
        <v>56</v>
      </c>
      <c r="Z1275" s="1" t="s">
        <v>55</v>
      </c>
      <c r="AA1275" s="1" t="s">
        <v>55</v>
      </c>
      <c r="AB1275" s="1" t="s">
        <v>55</v>
      </c>
      <c r="AC1275" s="2">
        <f>22.5*30</f>
        <v>675</v>
      </c>
      <c r="AD1275" s="2">
        <f>22.5*30</f>
        <v>675</v>
      </c>
      <c r="AE1275" s="2">
        <f>0.36*30</f>
        <v>10.799999999999999</v>
      </c>
      <c r="AF1275" s="2">
        <f>Table1[[#This Row],[SE]]*SQRT(Table1[[#This Row],[N]])</f>
        <v>133.15134246412987</v>
      </c>
      <c r="AG1275" s="2">
        <v>152</v>
      </c>
      <c r="AH1275" s="2">
        <f>Table1[[#This Row],[SD]]/Table1[[#This Row],[mean]]</f>
        <v>0.19726124809500722</v>
      </c>
      <c r="AI1275" s="2"/>
      <c r="AJ1275" s="2"/>
      <c r="AK1275" s="2"/>
      <c r="AL1275" s="2">
        <f>30.4*30</f>
        <v>912</v>
      </c>
      <c r="AM1275" s="1" t="s">
        <v>954</v>
      </c>
      <c r="AN1275" s="5" t="s">
        <v>1192</v>
      </c>
      <c r="AO1275" s="5" t="s">
        <v>1193</v>
      </c>
    </row>
    <row r="1276" spans="2:41" ht="45" x14ac:dyDescent="0.25">
      <c r="B1276" s="8" t="s">
        <v>1163</v>
      </c>
      <c r="C1276" s="1" t="s">
        <v>1164</v>
      </c>
      <c r="D1276" s="5" t="s">
        <v>491</v>
      </c>
      <c r="E1276" s="5" t="s">
        <v>491</v>
      </c>
      <c r="F1276" s="5" t="s">
        <v>491</v>
      </c>
      <c r="G1276" s="1" t="s">
        <v>56</v>
      </c>
      <c r="H1276" s="31" t="s">
        <v>56</v>
      </c>
      <c r="I1276" s="1">
        <v>1973</v>
      </c>
      <c r="J1276" s="1" t="s">
        <v>48</v>
      </c>
      <c r="K1276" s="1" t="s">
        <v>1165</v>
      </c>
      <c r="L1276" s="1" t="s">
        <v>1166</v>
      </c>
      <c r="M1276" s="1" t="s">
        <v>87</v>
      </c>
      <c r="N1276" s="1" t="s">
        <v>51</v>
      </c>
      <c r="O1276" s="1" t="s">
        <v>1185</v>
      </c>
      <c r="P1276" s="1">
        <f>8.1*30</f>
        <v>243</v>
      </c>
      <c r="Q1276" s="1" t="s">
        <v>1170</v>
      </c>
      <c r="R1276" s="1" t="s">
        <v>1175</v>
      </c>
      <c r="S1276" s="1" t="s">
        <v>494</v>
      </c>
      <c r="T1276" s="1" t="s">
        <v>495</v>
      </c>
      <c r="U1276" s="1" t="s">
        <v>1169</v>
      </c>
      <c r="V1276" s="25" t="s">
        <v>1167</v>
      </c>
      <c r="W1276" s="1" t="s">
        <v>56</v>
      </c>
      <c r="X1276" s="1" t="s">
        <v>1168</v>
      </c>
      <c r="Y1276" s="1" t="s">
        <v>56</v>
      </c>
      <c r="Z1276" s="1" t="s">
        <v>55</v>
      </c>
      <c r="AA1276" s="1" t="s">
        <v>55</v>
      </c>
      <c r="AB1276" s="1" t="s">
        <v>55</v>
      </c>
      <c r="AC1276" s="2">
        <f>23.25*30</f>
        <v>697.5</v>
      </c>
      <c r="AD1276" s="2">
        <f>24.1*30</f>
        <v>723</v>
      </c>
      <c r="AE1276" s="2">
        <f>0.46*30</f>
        <v>13.8</v>
      </c>
      <c r="AF1276" s="2">
        <f>Table1[[#This Row],[SE]]*SQRT(Table1[[#This Row],[N]])</f>
        <v>106.89434035532472</v>
      </c>
      <c r="AG1276" s="2">
        <v>60</v>
      </c>
      <c r="AH1276" s="2">
        <f>Table1[[#This Row],[SD]]/Table1[[#This Row],[mean]]</f>
        <v>0.15325353455960533</v>
      </c>
      <c r="AI1276" s="2"/>
      <c r="AJ1276" s="2"/>
      <c r="AK1276" s="2"/>
      <c r="AL1276" s="2">
        <f>31.2*30</f>
        <v>936</v>
      </c>
      <c r="AM1276" s="1" t="s">
        <v>954</v>
      </c>
      <c r="AN1276" s="5" t="s">
        <v>1192</v>
      </c>
      <c r="AO1276" s="5" t="s">
        <v>1193</v>
      </c>
    </row>
    <row r="1277" spans="2:41" ht="45" x14ac:dyDescent="0.25">
      <c r="B1277" s="8" t="s">
        <v>1163</v>
      </c>
      <c r="C1277" s="1" t="s">
        <v>1164</v>
      </c>
      <c r="D1277" s="5" t="s">
        <v>491</v>
      </c>
      <c r="E1277" s="5" t="s">
        <v>491</v>
      </c>
      <c r="F1277" s="5" t="s">
        <v>491</v>
      </c>
      <c r="G1277" s="1" t="s">
        <v>56</v>
      </c>
      <c r="H1277" s="31" t="s">
        <v>56</v>
      </c>
      <c r="I1277" s="1">
        <v>1973</v>
      </c>
      <c r="J1277" s="1" t="s">
        <v>48</v>
      </c>
      <c r="K1277" s="1" t="s">
        <v>1165</v>
      </c>
      <c r="L1277" s="1" t="s">
        <v>1166</v>
      </c>
      <c r="M1277" s="1" t="s">
        <v>87</v>
      </c>
      <c r="N1277" s="1" t="s">
        <v>51</v>
      </c>
      <c r="O1277" s="1" t="s">
        <v>1185</v>
      </c>
      <c r="P1277" s="1">
        <f>8.1*30</f>
        <v>243</v>
      </c>
      <c r="Q1277" s="1" t="s">
        <v>1170</v>
      </c>
      <c r="R1277" s="1" t="s">
        <v>1176</v>
      </c>
      <c r="S1277" s="1" t="s">
        <v>494</v>
      </c>
      <c r="T1277" s="1" t="s">
        <v>495</v>
      </c>
      <c r="U1277" s="1" t="s">
        <v>1169</v>
      </c>
      <c r="V1277" s="25" t="s">
        <v>1167</v>
      </c>
      <c r="W1277" s="1" t="s">
        <v>56</v>
      </c>
      <c r="X1277" s="1" t="s">
        <v>1168</v>
      </c>
      <c r="Y1277" s="1" t="s">
        <v>56</v>
      </c>
      <c r="Z1277" s="1" t="s">
        <v>55</v>
      </c>
      <c r="AA1277" s="1" t="s">
        <v>55</v>
      </c>
      <c r="AB1277" s="1" t="s">
        <v>55</v>
      </c>
      <c r="AC1277" s="2">
        <f>20.35*30</f>
        <v>610.5</v>
      </c>
      <c r="AD1277" s="2">
        <f>19.7*30</f>
        <v>591</v>
      </c>
      <c r="AE1277" s="2">
        <f>0.41*30</f>
        <v>12.299999999999999</v>
      </c>
      <c r="AF1277" s="2">
        <f>Table1[[#This Row],[SE]]*SQRT(Table1[[#This Row],[N]])</f>
        <v>95.275390316702456</v>
      </c>
      <c r="AG1277" s="2">
        <v>60</v>
      </c>
      <c r="AH1277" s="2">
        <f>Table1[[#This Row],[SD]]/Table1[[#This Row],[mean]]</f>
        <v>0.15606124540000402</v>
      </c>
      <c r="AI1277" s="2"/>
      <c r="AJ1277" s="2"/>
      <c r="AK1277" s="2"/>
      <c r="AL1277" s="2">
        <f>30.2*30</f>
        <v>906</v>
      </c>
      <c r="AM1277" s="1" t="s">
        <v>954</v>
      </c>
      <c r="AN1277" s="5" t="s">
        <v>1192</v>
      </c>
      <c r="AO1277" s="5" t="s">
        <v>1193</v>
      </c>
    </row>
    <row r="1278" spans="2:41" ht="45" x14ac:dyDescent="0.25">
      <c r="B1278" s="8" t="s">
        <v>1163</v>
      </c>
      <c r="C1278" s="1" t="s">
        <v>1164</v>
      </c>
      <c r="D1278" s="5" t="s">
        <v>491</v>
      </c>
      <c r="E1278" s="5" t="s">
        <v>491</v>
      </c>
      <c r="F1278" s="5" t="s">
        <v>491</v>
      </c>
      <c r="G1278" s="1" t="s">
        <v>56</v>
      </c>
      <c r="H1278" s="31" t="s">
        <v>56</v>
      </c>
      <c r="I1278" s="1">
        <v>1973</v>
      </c>
      <c r="J1278" s="1" t="s">
        <v>48</v>
      </c>
      <c r="K1278" s="1" t="s">
        <v>1165</v>
      </c>
      <c r="L1278" s="1" t="s">
        <v>1166</v>
      </c>
      <c r="M1278" s="1" t="s">
        <v>87</v>
      </c>
      <c r="N1278" s="1" t="s">
        <v>51</v>
      </c>
      <c r="O1278" s="1" t="s">
        <v>1187</v>
      </c>
      <c r="P1278" s="1">
        <f>(((9.3-8.1)/2)+8.1)*30</f>
        <v>261</v>
      </c>
      <c r="Q1278" s="1" t="s">
        <v>1170</v>
      </c>
      <c r="R1278" s="1" t="s">
        <v>1177</v>
      </c>
      <c r="S1278" s="1" t="s">
        <v>494</v>
      </c>
      <c r="T1278" s="1" t="s">
        <v>495</v>
      </c>
      <c r="U1278" s="1" t="s">
        <v>1169</v>
      </c>
      <c r="V1278" s="25" t="s">
        <v>1167</v>
      </c>
      <c r="W1278" s="1" t="s">
        <v>56</v>
      </c>
      <c r="X1278" s="1" t="s">
        <v>1168</v>
      </c>
      <c r="Y1278" s="1" t="s">
        <v>56</v>
      </c>
      <c r="Z1278" s="1" t="s">
        <v>55</v>
      </c>
      <c r="AA1278" s="1" t="s">
        <v>55</v>
      </c>
      <c r="AB1278" s="1" t="s">
        <v>55</v>
      </c>
      <c r="AC1278" s="2">
        <f>22.52*30</f>
        <v>675.6</v>
      </c>
      <c r="AD1278" s="2">
        <f>22.1*30</f>
        <v>663</v>
      </c>
      <c r="AE1278" s="2">
        <f>0.46*30</f>
        <v>13.8</v>
      </c>
      <c r="AF1278" s="2">
        <f>Table1[[#This Row],[SE]]*SQRT(Table1[[#This Row],[N]])</f>
        <v>105.99981132058679</v>
      </c>
      <c r="AG1278" s="2">
        <f>35+24</f>
        <v>59</v>
      </c>
      <c r="AH1278" s="2">
        <f>Table1[[#This Row],[SD]]/Table1[[#This Row],[mean]]</f>
        <v>0.15689729325131258</v>
      </c>
      <c r="AI1278" s="2"/>
      <c r="AJ1278" s="2"/>
      <c r="AK1278" s="2"/>
      <c r="AL1278" s="2">
        <f>31.5*30</f>
        <v>945</v>
      </c>
      <c r="AM1278" s="1" t="s">
        <v>954</v>
      </c>
      <c r="AN1278" s="5" t="s">
        <v>1192</v>
      </c>
      <c r="AO1278" s="5" t="s">
        <v>1193</v>
      </c>
    </row>
    <row r="1279" spans="2:41" ht="45" x14ac:dyDescent="0.25">
      <c r="B1279" s="8" t="s">
        <v>1163</v>
      </c>
      <c r="C1279" s="1" t="s">
        <v>1164</v>
      </c>
      <c r="D1279" s="5" t="s">
        <v>491</v>
      </c>
      <c r="E1279" s="5" t="s">
        <v>491</v>
      </c>
      <c r="F1279" s="5" t="s">
        <v>491</v>
      </c>
      <c r="G1279" s="1" t="s">
        <v>56</v>
      </c>
      <c r="H1279" s="31" t="s">
        <v>56</v>
      </c>
      <c r="I1279" s="1">
        <v>1973</v>
      </c>
      <c r="J1279" s="1" t="s">
        <v>48</v>
      </c>
      <c r="K1279" s="1" t="s">
        <v>1165</v>
      </c>
      <c r="L1279" s="1" t="s">
        <v>1166</v>
      </c>
      <c r="M1279" s="1" t="s">
        <v>87</v>
      </c>
      <c r="N1279" s="1" t="s">
        <v>51</v>
      </c>
      <c r="O1279" s="1" t="s">
        <v>1186</v>
      </c>
      <c r="P1279" s="1">
        <f>9.4*30</f>
        <v>282</v>
      </c>
      <c r="Q1279" s="1" t="s">
        <v>506</v>
      </c>
      <c r="R1279" s="1" t="s">
        <v>1176</v>
      </c>
      <c r="S1279" s="1" t="s">
        <v>494</v>
      </c>
      <c r="T1279" s="1" t="s">
        <v>495</v>
      </c>
      <c r="U1279" s="1" t="s">
        <v>1169</v>
      </c>
      <c r="V1279" s="25" t="s">
        <v>1167</v>
      </c>
      <c r="W1279" s="1" t="s">
        <v>56</v>
      </c>
      <c r="X1279" s="1" t="s">
        <v>1168</v>
      </c>
      <c r="Y1279" s="1" t="s">
        <v>56</v>
      </c>
      <c r="Z1279" s="1" t="s">
        <v>55</v>
      </c>
      <c r="AA1279" s="1" t="s">
        <v>55</v>
      </c>
      <c r="AB1279" s="1" t="s">
        <v>55</v>
      </c>
      <c r="AC1279" s="2">
        <f>23*30</f>
        <v>690</v>
      </c>
      <c r="AD1279" s="2">
        <f>23.1*30</f>
        <v>693</v>
      </c>
      <c r="AE1279" s="2">
        <f>0.44*30</f>
        <v>13.2</v>
      </c>
      <c r="AF1279" s="2">
        <f>Table1[[#This Row],[SE]]*SQRT(Table1[[#This Row],[N]])</f>
        <v>102.24676033987581</v>
      </c>
      <c r="AG1279" s="2">
        <v>60</v>
      </c>
      <c r="AH1279" s="2">
        <f>Table1[[#This Row],[SD]]/Table1[[#This Row],[mean]]</f>
        <v>0.14818371063750116</v>
      </c>
      <c r="AI1279" s="2"/>
      <c r="AJ1279" s="2"/>
      <c r="AK1279" s="2"/>
      <c r="AL1279" s="2">
        <f>30.3*30</f>
        <v>909</v>
      </c>
      <c r="AM1279" s="1" t="s">
        <v>954</v>
      </c>
      <c r="AN1279" s="5" t="s">
        <v>1192</v>
      </c>
      <c r="AO1279" s="5" t="s">
        <v>1193</v>
      </c>
    </row>
    <row r="1280" spans="2:41" ht="75" x14ac:dyDescent="0.25">
      <c r="B1280" s="8" t="s">
        <v>1163</v>
      </c>
      <c r="C1280" s="1" t="s">
        <v>1164</v>
      </c>
      <c r="D1280" s="5" t="s">
        <v>491</v>
      </c>
      <c r="E1280" s="5" t="s">
        <v>491</v>
      </c>
      <c r="F1280" s="5" t="s">
        <v>491</v>
      </c>
      <c r="G1280" s="1" t="s">
        <v>56</v>
      </c>
      <c r="H1280" s="31" t="s">
        <v>56</v>
      </c>
      <c r="I1280" s="1">
        <v>1973</v>
      </c>
      <c r="J1280" s="1" t="s">
        <v>48</v>
      </c>
      <c r="K1280" s="1" t="s">
        <v>1165</v>
      </c>
      <c r="L1280" s="1" t="s">
        <v>1166</v>
      </c>
      <c r="M1280" s="1" t="s">
        <v>87</v>
      </c>
      <c r="N1280" s="1" t="s">
        <v>51</v>
      </c>
      <c r="O1280" s="1" t="s">
        <v>1187</v>
      </c>
      <c r="P1280" s="1">
        <f>(((9.3-8.1)/2)+8.1)*30</f>
        <v>261</v>
      </c>
      <c r="Q1280" s="1" t="s">
        <v>1171</v>
      </c>
      <c r="R1280" s="1" t="s">
        <v>1178</v>
      </c>
      <c r="S1280" s="1" t="s">
        <v>494</v>
      </c>
      <c r="T1280" s="1" t="s">
        <v>495</v>
      </c>
      <c r="U1280" s="1" t="s">
        <v>1169</v>
      </c>
      <c r="V1280" s="25" t="s">
        <v>1167</v>
      </c>
      <c r="W1280" s="1" t="s">
        <v>56</v>
      </c>
      <c r="X1280" s="1" t="s">
        <v>1168</v>
      </c>
      <c r="Y1280" s="1" t="s">
        <v>56</v>
      </c>
      <c r="Z1280" s="1" t="s">
        <v>55</v>
      </c>
      <c r="AA1280" s="1" t="s">
        <v>55</v>
      </c>
      <c r="AB1280" s="1" t="s">
        <v>55</v>
      </c>
      <c r="AC1280" s="2">
        <f>23.37*30</f>
        <v>701.1</v>
      </c>
      <c r="AD1280" s="2">
        <f>23.2*30</f>
        <v>696</v>
      </c>
      <c r="AE1280" s="2">
        <f>0.39*30</f>
        <v>11.700000000000001</v>
      </c>
      <c r="AF1280" s="2">
        <f>Table1[[#This Row],[SE]]*SQRT(Table1[[#This Row],[N]])</f>
        <v>89.104545338607736</v>
      </c>
      <c r="AG1280" s="2">
        <f>35+23</f>
        <v>58</v>
      </c>
      <c r="AH1280" s="2">
        <f>Table1[[#This Row],[SD]]/Table1[[#This Row],[mean]]</f>
        <v>0.12709249085523852</v>
      </c>
      <c r="AI1280" s="2"/>
      <c r="AJ1280" s="2"/>
      <c r="AK1280" s="2"/>
      <c r="AL1280" s="2">
        <f>30.5*30</f>
        <v>915</v>
      </c>
      <c r="AM1280" s="1" t="s">
        <v>954</v>
      </c>
      <c r="AN1280" s="5" t="s">
        <v>1192</v>
      </c>
      <c r="AO1280" s="5" t="s">
        <v>1193</v>
      </c>
    </row>
    <row r="1281" spans="2:41" ht="45" x14ac:dyDescent="0.25">
      <c r="B1281" s="8" t="s">
        <v>1163</v>
      </c>
      <c r="C1281" s="1" t="s">
        <v>1164</v>
      </c>
      <c r="D1281" s="5" t="s">
        <v>491</v>
      </c>
      <c r="E1281" s="5" t="s">
        <v>491</v>
      </c>
      <c r="F1281" s="5" t="s">
        <v>491</v>
      </c>
      <c r="G1281" s="1" t="s">
        <v>56</v>
      </c>
      <c r="H1281" s="31" t="s">
        <v>56</v>
      </c>
      <c r="I1281" s="1">
        <v>1973</v>
      </c>
      <c r="J1281" s="1" t="s">
        <v>48</v>
      </c>
      <c r="K1281" s="1" t="s">
        <v>1165</v>
      </c>
      <c r="L1281" s="1" t="s">
        <v>1166</v>
      </c>
      <c r="M1281" s="1" t="s">
        <v>87</v>
      </c>
      <c r="N1281" s="1" t="s">
        <v>51</v>
      </c>
      <c r="O1281" s="1" t="s">
        <v>1188</v>
      </c>
      <c r="P1281" s="1">
        <f>(((10.7-9.7)/2)+9.7)*30</f>
        <v>306</v>
      </c>
      <c r="Q1281" s="1" t="s">
        <v>1172</v>
      </c>
      <c r="R1281" s="1" t="s">
        <v>1179</v>
      </c>
      <c r="S1281" s="1" t="s">
        <v>494</v>
      </c>
      <c r="T1281" s="1" t="s">
        <v>495</v>
      </c>
      <c r="U1281" s="1" t="s">
        <v>1169</v>
      </c>
      <c r="V1281" s="25" t="s">
        <v>1167</v>
      </c>
      <c r="W1281" s="1" t="s">
        <v>56</v>
      </c>
      <c r="X1281" s="1" t="s">
        <v>1168</v>
      </c>
      <c r="Y1281" s="1" t="s">
        <v>56</v>
      </c>
      <c r="Z1281" s="1" t="s">
        <v>55</v>
      </c>
      <c r="AA1281" s="1" t="s">
        <v>55</v>
      </c>
      <c r="AB1281" s="1" t="s">
        <v>55</v>
      </c>
      <c r="AC1281" s="2">
        <f>22.48*30</f>
        <v>674.4</v>
      </c>
      <c r="AD1281" s="2">
        <f>22.6*30</f>
        <v>678</v>
      </c>
      <c r="AE1281" s="2">
        <f>0.57*30</f>
        <v>17.099999999999998</v>
      </c>
      <c r="AF1281" s="2">
        <f>Table1[[#This Row],[SE]]*SQRT(Table1[[#This Row],[N]])</f>
        <v>131.34759228855319</v>
      </c>
      <c r="AG1281" s="2">
        <f>18+41</f>
        <v>59</v>
      </c>
      <c r="AH1281" s="2">
        <f>Table1[[#This Row],[SD]]/Table1[[#This Row],[mean]]</f>
        <v>0.19476214752157947</v>
      </c>
      <c r="AI1281" s="2"/>
      <c r="AJ1281" s="2"/>
      <c r="AK1281" s="2"/>
      <c r="AL1281" s="2">
        <f>33.9*30</f>
        <v>1017</v>
      </c>
      <c r="AM1281" s="1" t="s">
        <v>954</v>
      </c>
      <c r="AN1281" s="5" t="s">
        <v>1192</v>
      </c>
      <c r="AO1281" s="5" t="s">
        <v>1193</v>
      </c>
    </row>
    <row r="1282" spans="2:41" ht="45" x14ac:dyDescent="0.25">
      <c r="B1282" s="8" t="s">
        <v>1163</v>
      </c>
      <c r="C1282" s="1" t="s">
        <v>1164</v>
      </c>
      <c r="D1282" s="5" t="s">
        <v>491</v>
      </c>
      <c r="E1282" s="5" t="s">
        <v>491</v>
      </c>
      <c r="F1282" s="5" t="s">
        <v>491</v>
      </c>
      <c r="G1282" s="1" t="s">
        <v>56</v>
      </c>
      <c r="H1282" s="31" t="s">
        <v>56</v>
      </c>
      <c r="I1282" s="1">
        <v>1973</v>
      </c>
      <c r="J1282" s="1" t="s">
        <v>48</v>
      </c>
      <c r="K1282" s="1" t="s">
        <v>1165</v>
      </c>
      <c r="L1282" s="1" t="s">
        <v>1166</v>
      </c>
      <c r="M1282" s="1" t="s">
        <v>87</v>
      </c>
      <c r="N1282" s="1" t="s">
        <v>51</v>
      </c>
      <c r="O1282" s="1" t="s">
        <v>1189</v>
      </c>
      <c r="P1282" s="1">
        <f>(((10.4-9.4)/2)+9.4)*30</f>
        <v>297</v>
      </c>
      <c r="Q1282" s="1" t="s">
        <v>1173</v>
      </c>
      <c r="R1282" s="1" t="s">
        <v>1180</v>
      </c>
      <c r="S1282" s="1" t="s">
        <v>494</v>
      </c>
      <c r="T1282" s="1" t="s">
        <v>495</v>
      </c>
      <c r="U1282" s="1" t="s">
        <v>1169</v>
      </c>
      <c r="V1282" s="25" t="s">
        <v>1167</v>
      </c>
      <c r="W1282" s="1" t="s">
        <v>56</v>
      </c>
      <c r="X1282" s="1" t="s">
        <v>1168</v>
      </c>
      <c r="Y1282" s="1" t="s">
        <v>56</v>
      </c>
      <c r="Z1282" s="1" t="s">
        <v>55</v>
      </c>
      <c r="AA1282" s="1" t="s">
        <v>55</v>
      </c>
      <c r="AB1282" s="1" t="s">
        <v>55</v>
      </c>
      <c r="AC1282" s="2">
        <f>22.68*30</f>
        <v>680.4</v>
      </c>
      <c r="AD1282" s="2">
        <f>23.3*30</f>
        <v>699</v>
      </c>
      <c r="AE1282" s="2">
        <f>0.44*30</f>
        <v>13.2</v>
      </c>
      <c r="AF1282" s="2">
        <f>Table1[[#This Row],[SE]]*SQRT(Table1[[#This Row],[N]])</f>
        <v>100.52820499740359</v>
      </c>
      <c r="AG1282" s="2">
        <f>25+33</f>
        <v>58</v>
      </c>
      <c r="AH1282" s="2">
        <f>Table1[[#This Row],[SD]]/Table1[[#This Row],[mean]]</f>
        <v>0.1477486845934797</v>
      </c>
      <c r="AI1282" s="2"/>
      <c r="AJ1282" s="2"/>
      <c r="AK1282" s="2"/>
      <c r="AL1282" s="2">
        <f>29.7*30</f>
        <v>891</v>
      </c>
      <c r="AM1282" s="1" t="s">
        <v>954</v>
      </c>
      <c r="AN1282" s="5" t="s">
        <v>1192</v>
      </c>
      <c r="AO1282" s="5" t="s">
        <v>1193</v>
      </c>
    </row>
    <row r="1283" spans="2:41" ht="45" x14ac:dyDescent="0.25">
      <c r="B1283" s="8" t="s">
        <v>1163</v>
      </c>
      <c r="C1283" s="1" t="s">
        <v>1164</v>
      </c>
      <c r="D1283" s="5" t="s">
        <v>491</v>
      </c>
      <c r="E1283" s="5" t="s">
        <v>491</v>
      </c>
      <c r="F1283" s="5" t="s">
        <v>491</v>
      </c>
      <c r="G1283" s="1" t="s">
        <v>56</v>
      </c>
      <c r="H1283" s="31" t="s">
        <v>56</v>
      </c>
      <c r="I1283" s="1">
        <v>1973</v>
      </c>
      <c r="J1283" s="1" t="s">
        <v>48</v>
      </c>
      <c r="K1283" s="1" t="s">
        <v>1165</v>
      </c>
      <c r="L1283" s="1" t="s">
        <v>1166</v>
      </c>
      <c r="M1283" s="1" t="s">
        <v>87</v>
      </c>
      <c r="N1283" s="1" t="s">
        <v>51</v>
      </c>
      <c r="O1283" s="1" t="s">
        <v>1186</v>
      </c>
      <c r="P1283" s="1">
        <f>9.4*30</f>
        <v>282</v>
      </c>
      <c r="Q1283" s="1" t="s">
        <v>1173</v>
      </c>
      <c r="R1283" s="1" t="s">
        <v>1181</v>
      </c>
      <c r="S1283" s="1" t="s">
        <v>494</v>
      </c>
      <c r="T1283" s="1" t="s">
        <v>495</v>
      </c>
      <c r="U1283" s="1" t="s">
        <v>1169</v>
      </c>
      <c r="V1283" s="25" t="s">
        <v>1167</v>
      </c>
      <c r="W1283" s="1" t="s">
        <v>56</v>
      </c>
      <c r="X1283" s="1" t="s">
        <v>1168</v>
      </c>
      <c r="Y1283" s="1" t="s">
        <v>56</v>
      </c>
      <c r="Z1283" s="1" t="s">
        <v>55</v>
      </c>
      <c r="AA1283" s="1" t="s">
        <v>55</v>
      </c>
      <c r="AB1283" s="1" t="s">
        <v>55</v>
      </c>
      <c r="AC1283" s="2">
        <f>22.08*30</f>
        <v>662.4</v>
      </c>
      <c r="AD1283" s="2">
        <f>22.7*30</f>
        <v>681</v>
      </c>
      <c r="AE1283" s="2">
        <f>0.7*30</f>
        <v>21</v>
      </c>
      <c r="AF1283" s="2">
        <f>Table1[[#This Row],[SE]]*SQRT(Table1[[#This Row],[N]])</f>
        <v>159.9312352231421</v>
      </c>
      <c r="AG1283" s="2">
        <v>58</v>
      </c>
      <c r="AH1283" s="2">
        <f>Table1[[#This Row],[SD]]/Table1[[#This Row],[mean]]</f>
        <v>0.24144208216054061</v>
      </c>
      <c r="AI1283" s="2"/>
      <c r="AJ1283" s="2"/>
      <c r="AK1283" s="2"/>
      <c r="AL1283" s="2">
        <f>34.4*30</f>
        <v>1032</v>
      </c>
      <c r="AM1283" s="1" t="s">
        <v>954</v>
      </c>
      <c r="AN1283" s="5" t="s">
        <v>1192</v>
      </c>
      <c r="AO1283" s="5" t="s">
        <v>1193</v>
      </c>
    </row>
    <row r="1284" spans="2:41" ht="45" x14ac:dyDescent="0.25">
      <c r="B1284" s="8" t="s">
        <v>1163</v>
      </c>
      <c r="C1284" s="1" t="s">
        <v>1164</v>
      </c>
      <c r="D1284" s="5" t="s">
        <v>491</v>
      </c>
      <c r="E1284" s="5" t="s">
        <v>491</v>
      </c>
      <c r="F1284" s="5" t="s">
        <v>491</v>
      </c>
      <c r="G1284" s="1" t="s">
        <v>56</v>
      </c>
      <c r="H1284" s="31" t="s">
        <v>56</v>
      </c>
      <c r="I1284" s="1">
        <v>1973</v>
      </c>
      <c r="J1284" s="1" t="s">
        <v>48</v>
      </c>
      <c r="K1284" s="1" t="s">
        <v>1165</v>
      </c>
      <c r="L1284" s="1" t="s">
        <v>1166</v>
      </c>
      <c r="M1284" s="1" t="s">
        <v>87</v>
      </c>
      <c r="N1284" s="1" t="s">
        <v>51</v>
      </c>
      <c r="O1284" s="1" t="s">
        <v>1190</v>
      </c>
      <c r="P1284" s="1">
        <f>(((10.4-9.4)/2)+9.4)*30</f>
        <v>297</v>
      </c>
      <c r="Q1284" s="1" t="s">
        <v>1174</v>
      </c>
      <c r="R1284" s="1" t="s">
        <v>1182</v>
      </c>
      <c r="S1284" s="1" t="s">
        <v>494</v>
      </c>
      <c r="T1284" s="1" t="s">
        <v>495</v>
      </c>
      <c r="U1284" s="1" t="s">
        <v>1169</v>
      </c>
      <c r="V1284" s="25" t="s">
        <v>1167</v>
      </c>
      <c r="W1284" s="1" t="s">
        <v>56</v>
      </c>
      <c r="X1284" s="1" t="s">
        <v>1168</v>
      </c>
      <c r="Y1284" s="1" t="s">
        <v>56</v>
      </c>
      <c r="Z1284" s="1" t="s">
        <v>55</v>
      </c>
      <c r="AA1284" s="1" t="s">
        <v>55</v>
      </c>
      <c r="AB1284" s="1" t="s">
        <v>55</v>
      </c>
      <c r="AC1284" s="2">
        <f>20.72*30</f>
        <v>621.59999999999991</v>
      </c>
      <c r="AD1284" s="2">
        <f>20*30</f>
        <v>600</v>
      </c>
      <c r="AE1284" s="2">
        <f>0.52*30</f>
        <v>15.600000000000001</v>
      </c>
      <c r="AF1284" s="2">
        <f>Table1[[#This Row],[SE]]*SQRT(Table1[[#This Row],[N]])</f>
        <v>119.8258736667503</v>
      </c>
      <c r="AG1284" s="2">
        <f>19+40</f>
        <v>59</v>
      </c>
      <c r="AH1284" s="2">
        <f>Table1[[#This Row],[SD]]/Table1[[#This Row],[mean]]</f>
        <v>0.19277006703145161</v>
      </c>
      <c r="AI1284" s="2"/>
      <c r="AJ1284" s="2"/>
      <c r="AK1284" s="2"/>
      <c r="AL1284" s="2">
        <f>30.4*30</f>
        <v>912</v>
      </c>
      <c r="AM1284" s="1" t="s">
        <v>954</v>
      </c>
      <c r="AN1284" s="5" t="s">
        <v>1192</v>
      </c>
      <c r="AO1284" s="5" t="s">
        <v>1193</v>
      </c>
    </row>
    <row r="1285" spans="2:41" ht="45" x14ac:dyDescent="0.25">
      <c r="B1285" s="8" t="s">
        <v>1163</v>
      </c>
      <c r="C1285" s="1" t="s">
        <v>1164</v>
      </c>
      <c r="D1285" s="5" t="s">
        <v>491</v>
      </c>
      <c r="E1285" s="5" t="s">
        <v>491</v>
      </c>
      <c r="F1285" s="5" t="s">
        <v>491</v>
      </c>
      <c r="G1285" s="1" t="s">
        <v>56</v>
      </c>
      <c r="H1285" s="31" t="s">
        <v>56</v>
      </c>
      <c r="I1285" s="1">
        <v>1973</v>
      </c>
      <c r="J1285" s="1" t="s">
        <v>48</v>
      </c>
      <c r="K1285" s="1" t="s">
        <v>1165</v>
      </c>
      <c r="L1285" s="1" t="s">
        <v>1166</v>
      </c>
      <c r="M1285" s="1" t="s">
        <v>87</v>
      </c>
      <c r="N1285" s="1" t="s">
        <v>51</v>
      </c>
      <c r="O1285" s="1" t="s">
        <v>1191</v>
      </c>
      <c r="P1285" s="1">
        <f>(((12.4-10.4)/2)+10.4)*30</f>
        <v>342</v>
      </c>
      <c r="Q1285" s="1" t="s">
        <v>1174</v>
      </c>
      <c r="R1285" s="1" t="s">
        <v>1183</v>
      </c>
      <c r="S1285" s="1" t="s">
        <v>494</v>
      </c>
      <c r="T1285" s="1" t="s">
        <v>495</v>
      </c>
      <c r="U1285" s="1" t="s">
        <v>1169</v>
      </c>
      <c r="V1285" s="25" t="s">
        <v>1167</v>
      </c>
      <c r="W1285" s="1" t="s">
        <v>56</v>
      </c>
      <c r="X1285" s="1" t="s">
        <v>1168</v>
      </c>
      <c r="Y1285" s="1" t="s">
        <v>56</v>
      </c>
      <c r="Z1285" s="1" t="s">
        <v>55</v>
      </c>
      <c r="AA1285" s="1" t="s">
        <v>55</v>
      </c>
      <c r="AB1285" s="1" t="s">
        <v>55</v>
      </c>
      <c r="AC1285" s="2">
        <f>22.53*30</f>
        <v>675.90000000000009</v>
      </c>
      <c r="AD1285" s="2">
        <f>23.7*30</f>
        <v>711</v>
      </c>
      <c r="AE1285" s="2">
        <f>0.51*30</f>
        <v>15.3</v>
      </c>
      <c r="AF1285" s="2">
        <f>Table1[[#This Row],[SE]]*SQRT(Table1[[#This Row],[N]])</f>
        <v>117.52152994238971</v>
      </c>
      <c r="AG1285" s="2">
        <f>35+24</f>
        <v>59</v>
      </c>
      <c r="AH1285" s="2">
        <f>Table1[[#This Row],[SD]]/Table1[[#This Row],[mean]]</f>
        <v>0.17387413810088725</v>
      </c>
      <c r="AI1285" s="2"/>
      <c r="AJ1285" s="2"/>
      <c r="AK1285" s="2"/>
      <c r="AL1285" s="2">
        <f>29.8*30</f>
        <v>894</v>
      </c>
      <c r="AM1285" s="1" t="s">
        <v>954</v>
      </c>
      <c r="AN1285" s="5" t="s">
        <v>1192</v>
      </c>
      <c r="AO1285" s="5" t="s">
        <v>1193</v>
      </c>
    </row>
    <row r="1286" spans="2:41" ht="60" x14ac:dyDescent="0.25">
      <c r="B1286" s="8" t="s">
        <v>1194</v>
      </c>
      <c r="C1286" s="1" t="s">
        <v>519</v>
      </c>
      <c r="D1286" s="1" t="s">
        <v>520</v>
      </c>
      <c r="E1286" s="1" t="s">
        <v>1196</v>
      </c>
      <c r="F1286" s="5" t="s">
        <v>1195</v>
      </c>
      <c r="G1286" s="1" t="s">
        <v>56</v>
      </c>
      <c r="H1286" s="1" t="s">
        <v>56</v>
      </c>
      <c r="I1286" s="1">
        <v>1984</v>
      </c>
      <c r="J1286" s="1" t="s">
        <v>48</v>
      </c>
      <c r="K1286" s="1" t="s">
        <v>20</v>
      </c>
      <c r="L1286" s="1" t="s">
        <v>1197</v>
      </c>
      <c r="M1286" s="1" t="s">
        <v>87</v>
      </c>
      <c r="N1286" s="1" t="s">
        <v>94</v>
      </c>
      <c r="O1286" s="1">
        <v>42</v>
      </c>
      <c r="P1286" s="1">
        <v>42</v>
      </c>
      <c r="Q1286" s="1" t="s">
        <v>53</v>
      </c>
      <c r="S1286" s="1" t="s">
        <v>1198</v>
      </c>
      <c r="T1286" s="1" t="s">
        <v>88</v>
      </c>
      <c r="U1286" s="1" t="s">
        <v>56</v>
      </c>
      <c r="V1286" s="1" t="s">
        <v>1199</v>
      </c>
      <c r="W1286" s="1" t="s">
        <v>56</v>
      </c>
      <c r="X1286" s="1" t="s">
        <v>1168</v>
      </c>
      <c r="Y1286" s="1" t="s">
        <v>56</v>
      </c>
      <c r="Z1286" s="1" t="s">
        <v>56</v>
      </c>
      <c r="AA1286" s="1" t="s">
        <v>111</v>
      </c>
      <c r="AB1286" s="3" t="s">
        <v>1200</v>
      </c>
      <c r="AC1286" s="2">
        <v>921</v>
      </c>
      <c r="AD1286" s="2"/>
      <c r="AE1286" s="23">
        <f>Table1[[#This Row],[SD]]/SQRT(Table1[[#This Row],[N]])</f>
        <v>38.537319574666839</v>
      </c>
      <c r="AF1286" s="2">
        <v>109</v>
      </c>
      <c r="AG1286" s="2">
        <v>8</v>
      </c>
      <c r="AH1286" s="2">
        <f>Table1[[#This Row],[SD]]/Table1[[#This Row],[mean]]</f>
        <v>0.11834961997828447</v>
      </c>
      <c r="AI1286" s="2"/>
      <c r="AJ1286" s="2"/>
      <c r="AK1286" s="2"/>
      <c r="AL1286" s="2"/>
      <c r="AM1286" s="1" t="s">
        <v>954</v>
      </c>
      <c r="AN1286" s="4" t="s">
        <v>1203</v>
      </c>
      <c r="AO1286" s="4" t="s">
        <v>1204</v>
      </c>
    </row>
    <row r="1287" spans="2:41" ht="60" x14ac:dyDescent="0.25">
      <c r="B1287" s="8" t="s">
        <v>1194</v>
      </c>
      <c r="C1287" s="1" t="s">
        <v>519</v>
      </c>
      <c r="D1287" s="1" t="s">
        <v>520</v>
      </c>
      <c r="E1287" s="1" t="s">
        <v>1196</v>
      </c>
      <c r="F1287" s="5" t="s">
        <v>1195</v>
      </c>
      <c r="G1287" s="1" t="s">
        <v>56</v>
      </c>
      <c r="H1287" s="1" t="s">
        <v>56</v>
      </c>
      <c r="I1287" s="1">
        <v>1984</v>
      </c>
      <c r="J1287" s="1" t="s">
        <v>48</v>
      </c>
      <c r="K1287" s="1" t="s">
        <v>20</v>
      </c>
      <c r="L1287" s="1" t="s">
        <v>1197</v>
      </c>
      <c r="M1287" s="1" t="s">
        <v>87</v>
      </c>
      <c r="N1287" s="1" t="s">
        <v>94</v>
      </c>
      <c r="O1287" s="1">
        <v>42</v>
      </c>
      <c r="P1287" s="1">
        <v>42</v>
      </c>
      <c r="Q1287" s="1" t="s">
        <v>1201</v>
      </c>
      <c r="R1287" s="1" t="s">
        <v>1202</v>
      </c>
      <c r="S1287" s="1" t="s">
        <v>1198</v>
      </c>
      <c r="T1287" s="1" t="s">
        <v>88</v>
      </c>
      <c r="U1287" s="1" t="s">
        <v>56</v>
      </c>
      <c r="V1287" s="1" t="s">
        <v>1199</v>
      </c>
      <c r="W1287" s="1" t="s">
        <v>56</v>
      </c>
      <c r="X1287" s="1" t="s">
        <v>1168</v>
      </c>
      <c r="Y1287" s="1" t="s">
        <v>56</v>
      </c>
      <c r="Z1287" s="1" t="s">
        <v>56</v>
      </c>
      <c r="AA1287" s="1" t="s">
        <v>111</v>
      </c>
      <c r="AB1287" s="3" t="s">
        <v>1200</v>
      </c>
      <c r="AC1287" s="2">
        <v>766</v>
      </c>
      <c r="AD1287" s="2"/>
      <c r="AE1287" s="23">
        <f>Table1[[#This Row],[SD]]/SQRT(Table1[[#This Row],[N]])</f>
        <v>39.951533137039931</v>
      </c>
      <c r="AF1287" s="2">
        <v>113</v>
      </c>
      <c r="AG1287" s="2">
        <v>8</v>
      </c>
      <c r="AH1287" s="2">
        <f>Table1[[#This Row],[SD]]/Table1[[#This Row],[mean]]</f>
        <v>0.1475195822454308</v>
      </c>
      <c r="AI1287" s="2"/>
      <c r="AJ1287" s="2"/>
      <c r="AK1287" s="2"/>
      <c r="AL1287" s="2"/>
      <c r="AM1287" s="1" t="s">
        <v>954</v>
      </c>
      <c r="AN1287" s="4" t="s">
        <v>1203</v>
      </c>
      <c r="AO1287" s="4" t="s">
        <v>1204</v>
      </c>
    </row>
    <row r="1288" spans="2:41" ht="60" x14ac:dyDescent="0.25">
      <c r="B1288" s="8" t="s">
        <v>1194</v>
      </c>
      <c r="C1288" s="1" t="s">
        <v>519</v>
      </c>
      <c r="D1288" s="1" t="s">
        <v>520</v>
      </c>
      <c r="E1288" s="1" t="s">
        <v>1196</v>
      </c>
      <c r="F1288" s="5" t="s">
        <v>1195</v>
      </c>
      <c r="G1288" s="1" t="s">
        <v>56</v>
      </c>
      <c r="H1288" s="1" t="s">
        <v>56</v>
      </c>
      <c r="I1288" s="1">
        <v>1984</v>
      </c>
      <c r="J1288" s="1" t="s">
        <v>48</v>
      </c>
      <c r="K1288" s="1" t="s">
        <v>20</v>
      </c>
      <c r="L1288" s="1" t="s">
        <v>1197</v>
      </c>
      <c r="M1288" s="1" t="s">
        <v>87</v>
      </c>
      <c r="N1288" s="1" t="s">
        <v>94</v>
      </c>
      <c r="O1288" s="1">
        <v>581</v>
      </c>
      <c r="P1288" s="1">
        <v>581</v>
      </c>
      <c r="Q1288" s="1" t="s">
        <v>53</v>
      </c>
      <c r="S1288" s="1" t="s">
        <v>1198</v>
      </c>
      <c r="T1288" s="1" t="s">
        <v>88</v>
      </c>
      <c r="U1288" s="1" t="s">
        <v>56</v>
      </c>
      <c r="V1288" s="1" t="s">
        <v>1199</v>
      </c>
      <c r="W1288" s="1" t="s">
        <v>56</v>
      </c>
      <c r="X1288" s="1" t="s">
        <v>1168</v>
      </c>
      <c r="Y1288" s="1" t="s">
        <v>56</v>
      </c>
      <c r="Z1288" s="1" t="s">
        <v>56</v>
      </c>
      <c r="AA1288" s="1" t="s">
        <v>111</v>
      </c>
      <c r="AB1288" s="3" t="s">
        <v>1200</v>
      </c>
      <c r="AC1288" s="2">
        <v>755</v>
      </c>
      <c r="AD1288" s="2"/>
      <c r="AE1288" s="23">
        <f>Table1[[#This Row],[SD]]/SQRT(Table1[[#This Row],[N]])</f>
        <v>16.912027278439052</v>
      </c>
      <c r="AF1288" s="2">
        <v>65.5</v>
      </c>
      <c r="AG1288" s="2">
        <v>15</v>
      </c>
      <c r="AH1288" s="2">
        <f>Table1[[#This Row],[SD]]/Table1[[#This Row],[mean]]</f>
        <v>8.6754966887417212E-2</v>
      </c>
      <c r="AI1288" s="2"/>
      <c r="AJ1288" s="2"/>
      <c r="AK1288" s="2"/>
      <c r="AL1288" s="2"/>
      <c r="AM1288" s="1" t="s">
        <v>954</v>
      </c>
      <c r="AN1288" s="4" t="s">
        <v>1203</v>
      </c>
      <c r="AO1288" s="4" t="s">
        <v>1204</v>
      </c>
    </row>
    <row r="1289" spans="2:41" ht="60" x14ac:dyDescent="0.25">
      <c r="B1289" s="8" t="s">
        <v>1194</v>
      </c>
      <c r="C1289" s="1" t="s">
        <v>519</v>
      </c>
      <c r="D1289" s="1" t="s">
        <v>520</v>
      </c>
      <c r="E1289" s="1" t="s">
        <v>1196</v>
      </c>
      <c r="F1289" s="5" t="s">
        <v>1195</v>
      </c>
      <c r="G1289" s="1" t="s">
        <v>56</v>
      </c>
      <c r="H1289" s="1" t="s">
        <v>56</v>
      </c>
      <c r="I1289" s="1">
        <v>1984</v>
      </c>
      <c r="J1289" s="1" t="s">
        <v>48</v>
      </c>
      <c r="K1289" s="1" t="s">
        <v>20</v>
      </c>
      <c r="L1289" s="1" t="s">
        <v>1197</v>
      </c>
      <c r="M1289" s="1" t="s">
        <v>87</v>
      </c>
      <c r="N1289" s="1" t="s">
        <v>94</v>
      </c>
      <c r="O1289" s="1">
        <v>581</v>
      </c>
      <c r="P1289" s="1">
        <v>581</v>
      </c>
      <c r="Q1289" s="1" t="s">
        <v>1201</v>
      </c>
      <c r="R1289" s="1" t="s">
        <v>1202</v>
      </c>
      <c r="S1289" s="1" t="s">
        <v>1198</v>
      </c>
      <c r="T1289" s="1" t="s">
        <v>88</v>
      </c>
      <c r="U1289" s="1" t="s">
        <v>56</v>
      </c>
      <c r="V1289" s="1" t="s">
        <v>1199</v>
      </c>
      <c r="W1289" s="1" t="s">
        <v>56</v>
      </c>
      <c r="X1289" s="1" t="s">
        <v>1168</v>
      </c>
      <c r="Y1289" s="1" t="s">
        <v>56</v>
      </c>
      <c r="Z1289" s="1" t="s">
        <v>56</v>
      </c>
      <c r="AA1289" s="1" t="s">
        <v>111</v>
      </c>
      <c r="AB1289" s="3" t="s">
        <v>1200</v>
      </c>
      <c r="AC1289" s="2">
        <v>757</v>
      </c>
      <c r="AD1289" s="2"/>
      <c r="AE1289" s="23">
        <f>Table1[[#This Row],[SD]]/SQRT(Table1[[#This Row],[N]])</f>
        <v>22.308384074154723</v>
      </c>
      <c r="AF1289" s="2">
        <v>86.4</v>
      </c>
      <c r="AG1289" s="2">
        <v>15</v>
      </c>
      <c r="AH1289" s="2">
        <f>Table1[[#This Row],[SD]]/Table1[[#This Row],[mean]]</f>
        <v>0.11413474240422722</v>
      </c>
      <c r="AI1289" s="2"/>
      <c r="AJ1289" s="2"/>
      <c r="AK1289" s="2"/>
      <c r="AL1289" s="2"/>
      <c r="AM1289" s="1" t="s">
        <v>954</v>
      </c>
      <c r="AN1289" s="4" t="s">
        <v>1203</v>
      </c>
      <c r="AO1289" s="4" t="s">
        <v>1204</v>
      </c>
    </row>
    <row r="1290" spans="2:41" ht="60" x14ac:dyDescent="0.25">
      <c r="B1290" s="8" t="s">
        <v>1205</v>
      </c>
      <c r="C1290" s="1" t="s">
        <v>519</v>
      </c>
      <c r="D1290" s="1" t="s">
        <v>520</v>
      </c>
      <c r="E1290" s="1" t="s">
        <v>1207</v>
      </c>
      <c r="F1290" s="5" t="s">
        <v>1206</v>
      </c>
      <c r="G1290" s="1" t="s">
        <v>56</v>
      </c>
      <c r="H1290" s="1" t="s">
        <v>56</v>
      </c>
      <c r="I1290" s="1">
        <v>1984</v>
      </c>
      <c r="J1290" s="1" t="s">
        <v>48</v>
      </c>
      <c r="K1290" s="1" t="s">
        <v>20</v>
      </c>
      <c r="L1290" s="1" t="s">
        <v>1208</v>
      </c>
      <c r="M1290" s="1" t="s">
        <v>87</v>
      </c>
      <c r="N1290" s="1" t="s">
        <v>94</v>
      </c>
      <c r="O1290" s="1">
        <v>37</v>
      </c>
      <c r="P1290" s="1">
        <v>37</v>
      </c>
      <c r="Q1290" s="1" t="s">
        <v>53</v>
      </c>
      <c r="R1290" s="15"/>
      <c r="S1290" s="1" t="s">
        <v>1198</v>
      </c>
      <c r="T1290" s="1" t="s">
        <v>88</v>
      </c>
      <c r="U1290" s="1" t="s">
        <v>56</v>
      </c>
      <c r="V1290" s="1" t="s">
        <v>1199</v>
      </c>
      <c r="W1290" s="1" t="s">
        <v>56</v>
      </c>
      <c r="X1290" s="1">
        <v>8</v>
      </c>
      <c r="Y1290" s="1" t="s">
        <v>56</v>
      </c>
      <c r="Z1290" s="1" t="s">
        <v>56</v>
      </c>
      <c r="AA1290" s="1" t="s">
        <v>111</v>
      </c>
      <c r="AB1290" s="1" t="s">
        <v>1210</v>
      </c>
      <c r="AC1290" s="2">
        <v>772</v>
      </c>
      <c r="AD1290" s="2"/>
      <c r="AE1290" s="2"/>
      <c r="AF1290" s="2"/>
      <c r="AG1290" s="2"/>
      <c r="AH1290" s="2"/>
      <c r="AI1290" s="2"/>
      <c r="AJ1290" s="2"/>
      <c r="AK1290" s="2">
        <v>454</v>
      </c>
      <c r="AL1290" s="2">
        <v>965</v>
      </c>
      <c r="AM1290" s="1" t="s">
        <v>954</v>
      </c>
      <c r="AN1290" s="4" t="s">
        <v>1211</v>
      </c>
      <c r="AO1290" s="4" t="s">
        <v>1212</v>
      </c>
    </row>
    <row r="1291" spans="2:41" ht="60" x14ac:dyDescent="0.25">
      <c r="B1291" s="8" t="s">
        <v>1205</v>
      </c>
      <c r="C1291" s="1" t="s">
        <v>519</v>
      </c>
      <c r="D1291" s="1" t="s">
        <v>520</v>
      </c>
      <c r="E1291" s="1" t="s">
        <v>1207</v>
      </c>
      <c r="F1291" s="5" t="s">
        <v>1206</v>
      </c>
      <c r="G1291" s="1" t="s">
        <v>56</v>
      </c>
      <c r="H1291" s="1" t="s">
        <v>56</v>
      </c>
      <c r="I1291" s="1">
        <v>1984</v>
      </c>
      <c r="J1291" s="1" t="s">
        <v>48</v>
      </c>
      <c r="K1291" s="1" t="s">
        <v>20</v>
      </c>
      <c r="L1291" s="1" t="s">
        <v>1208</v>
      </c>
      <c r="M1291" s="1" t="s">
        <v>87</v>
      </c>
      <c r="N1291" s="1" t="s">
        <v>94</v>
      </c>
      <c r="O1291" s="1">
        <v>37</v>
      </c>
      <c r="P1291" s="1">
        <v>37</v>
      </c>
      <c r="Q1291" s="1" t="s">
        <v>1209</v>
      </c>
      <c r="R1291" s="15">
        <v>0.01</v>
      </c>
      <c r="S1291" s="1" t="s">
        <v>1198</v>
      </c>
      <c r="T1291" s="1" t="s">
        <v>88</v>
      </c>
      <c r="U1291" s="1" t="s">
        <v>56</v>
      </c>
      <c r="V1291" s="1" t="s">
        <v>1199</v>
      </c>
      <c r="W1291" s="1" t="s">
        <v>56</v>
      </c>
      <c r="X1291" s="1">
        <v>8</v>
      </c>
      <c r="Y1291" s="1" t="s">
        <v>56</v>
      </c>
      <c r="Z1291" s="1" t="s">
        <v>56</v>
      </c>
      <c r="AA1291" s="1" t="s">
        <v>111</v>
      </c>
      <c r="AB1291" s="1" t="s">
        <v>1210</v>
      </c>
      <c r="AC1291" s="2">
        <v>933</v>
      </c>
      <c r="AD1291" s="2"/>
      <c r="AE1291" s="2"/>
      <c r="AF1291" s="2"/>
      <c r="AG1291" s="2"/>
      <c r="AH1291" s="2"/>
      <c r="AI1291" s="2"/>
      <c r="AJ1291" s="2"/>
      <c r="AK1291" s="2"/>
      <c r="AL1291" s="2">
        <v>993</v>
      </c>
      <c r="AM1291" s="1" t="s">
        <v>954</v>
      </c>
      <c r="AN1291" s="4" t="s">
        <v>1211</v>
      </c>
      <c r="AO1291" s="4" t="s">
        <v>1212</v>
      </c>
    </row>
  </sheetData>
  <phoneticPr fontId="1" type="noConversion"/>
  <conditionalFormatting sqref="AC4:AC1048576">
    <cfRule type="colorScale" priority="4">
      <colorScale>
        <cfvo type="min"/>
        <cfvo type="percentile" val="50"/>
        <cfvo type="max"/>
        <color rgb="FFF8696B"/>
        <color rgb="FFFCFCFF"/>
        <color rgb="FF5A8AC6"/>
      </colorScale>
    </cfRule>
  </conditionalFormatting>
  <conditionalFormatting sqref="AD4:AD1048576">
    <cfRule type="colorScale" priority="3">
      <colorScale>
        <cfvo type="min"/>
        <cfvo type="percentile" val="50"/>
        <cfvo type="max"/>
        <color rgb="FFF8696B"/>
        <color rgb="FFFCFCFF"/>
        <color rgb="FF5A8AC6"/>
      </colorScale>
    </cfRule>
  </conditionalFormatting>
  <conditionalFormatting sqref="AK1:AK1048576">
    <cfRule type="colorScale" priority="1">
      <colorScale>
        <cfvo type="min"/>
        <cfvo type="percentile" val="50"/>
        <cfvo type="max"/>
        <color rgb="FFF8696B"/>
        <color rgb="FFFCFCFF"/>
        <color rgb="FF5A8AC6"/>
      </colorScale>
    </cfRule>
  </conditionalFormatting>
  <conditionalFormatting sqref="AL1:AL1048576">
    <cfRule type="colorScale" priority="2">
      <colorScale>
        <cfvo type="min"/>
        <cfvo type="percentile" val="50"/>
        <cfvo type="max"/>
        <color rgb="FF5A8AC6"/>
        <color rgb="FFFCFCFF"/>
        <color rgb="FFF8696B"/>
      </colorScale>
    </cfRule>
  </conditionalFormatting>
  <hyperlinks>
    <hyperlink ref="AB4" r:id="rId1" xr:uid="{C9EC2D5C-5AB3-4629-A09C-88865230138B}"/>
    <hyperlink ref="AB5" r:id="rId2" xr:uid="{DE40ED92-525A-499B-A9CC-3F34F0C2A299}"/>
    <hyperlink ref="AB7" r:id="rId3" xr:uid="{D203B792-5370-49FB-91BC-2BC4085CEB18}"/>
    <hyperlink ref="AB6" r:id="rId4" xr:uid="{FD615DEB-385D-4946-AD37-20162A5FCDD4}"/>
    <hyperlink ref="AB8" r:id="rId5" xr:uid="{327E81D0-CC9F-460E-8164-DE4FFAC7CA6D}"/>
    <hyperlink ref="AB9" r:id="rId6" xr:uid="{8581E8DE-FBFB-4FB3-B48E-C101CD372F98}"/>
    <hyperlink ref="AB10" r:id="rId7" xr:uid="{6CEB6638-2DAC-4D8D-BA5D-34FBB2AFF9F3}"/>
    <hyperlink ref="AB11" r:id="rId8" xr:uid="{9F31ADE0-F437-4BFB-BD13-85C152B8718B}"/>
    <hyperlink ref="AB12" r:id="rId9" xr:uid="{93A27517-600B-4318-A0A8-D636B653CEAA}"/>
    <hyperlink ref="AB13" r:id="rId10" xr:uid="{445FCA4B-6163-4EEA-9E99-044240EEBFF7}"/>
    <hyperlink ref="AB14" r:id="rId11" xr:uid="{A32978B3-1BC0-4C23-B71A-929763304465}"/>
    <hyperlink ref="AB15" r:id="rId12" xr:uid="{BEFD311F-CB42-4043-8852-2877E9FBFAB7}"/>
    <hyperlink ref="AB16" r:id="rId13" xr:uid="{197E548B-6943-4990-8559-0AB0A4B04447}"/>
    <hyperlink ref="AB17" r:id="rId14" xr:uid="{63A405AE-5CDB-4489-AE6C-C4B6B11CF29B}"/>
    <hyperlink ref="AB18" r:id="rId15" xr:uid="{17E13E99-D604-4933-A08E-4550F3B13C65}"/>
    <hyperlink ref="AB19" r:id="rId16" xr:uid="{96903E08-7BFD-49C3-A781-D93D74DB5599}"/>
    <hyperlink ref="AB20" r:id="rId17" xr:uid="{2F7770DA-AB7E-40EA-891A-EB702CC2B5FC}"/>
    <hyperlink ref="AB21" r:id="rId18" xr:uid="{BFDE7007-248E-4631-9E6B-395CE53AF821}"/>
    <hyperlink ref="AB22" r:id="rId19" xr:uid="{BCE49243-F39B-4CC7-9DF3-FAC842AC9034}"/>
    <hyperlink ref="AB23" r:id="rId20" xr:uid="{6D8600C9-9A3D-4909-B7D7-F1589925222F}"/>
    <hyperlink ref="AB24" r:id="rId21" xr:uid="{DFFEE8F6-BE38-4023-8773-ECCE9E2C07AD}"/>
    <hyperlink ref="AB25" r:id="rId22" xr:uid="{AD829196-B4E3-4595-B50C-4475CEBB0F53}"/>
    <hyperlink ref="AB26" r:id="rId23" xr:uid="{2A41594A-4982-4283-9955-32C85AEADEF6}"/>
    <hyperlink ref="AN4" r:id="rId24" xr:uid="{BD862595-AE36-4DBA-BC3B-A08A0C6DEB1D}"/>
    <hyperlink ref="AO4" r:id="rId25" xr:uid="{152F5192-E61C-4EAA-8201-10A70B206633}"/>
    <hyperlink ref="AN5" r:id="rId26" xr:uid="{067B2355-F02C-4D9A-9BA2-B5CCE6FDC3A4}"/>
    <hyperlink ref="AO5" r:id="rId27" xr:uid="{5BFF32E1-9029-4010-A493-264B16C33DB0}"/>
    <hyperlink ref="AN6" r:id="rId28" xr:uid="{4DA2E73D-A16D-473D-B968-A817D8A8CDD4}"/>
    <hyperlink ref="AO6" r:id="rId29" xr:uid="{AE6EA077-35AA-47AF-97DF-A09AF13CA3A8}"/>
    <hyperlink ref="AN7" r:id="rId30" xr:uid="{0D1772F9-BB1C-4CD5-8EAC-5D2BBF57455A}"/>
    <hyperlink ref="AO7" r:id="rId31" xr:uid="{2AF07D0B-4AF3-40E7-A4E6-30B333EDE1CF}"/>
    <hyperlink ref="AN8" r:id="rId32" xr:uid="{DD0EEBC1-EF75-44F2-B314-1294EB7B8271}"/>
    <hyperlink ref="AN12" r:id="rId33" xr:uid="{4BED3C40-BD55-457A-99DC-C6169FB64DED}"/>
    <hyperlink ref="AN16" r:id="rId34" xr:uid="{6F4F5B6A-6CB4-46C4-A2FA-B996B245E041}"/>
    <hyperlink ref="AN20" r:id="rId35" xr:uid="{AF74F39F-FEC4-400F-9F58-872E16561A14}"/>
    <hyperlink ref="AN24" r:id="rId36" xr:uid="{32C92712-AD92-4FDC-AF76-005ABC9E4892}"/>
    <hyperlink ref="AO8" r:id="rId37" xr:uid="{18C33E31-E22E-4187-BCF2-57113A230288}"/>
    <hyperlink ref="AO12" r:id="rId38" xr:uid="{837B245D-942F-46CC-942B-2CB1577C8A4A}"/>
    <hyperlink ref="AO16" r:id="rId39" xr:uid="{D9FB0D76-F4E1-40B4-9394-910AED505374}"/>
    <hyperlink ref="AO20" r:id="rId40" xr:uid="{3370772A-0AED-45A0-AC84-58AD5A9DB4C6}"/>
    <hyperlink ref="AO24" r:id="rId41" xr:uid="{92CE1D5B-A154-4C24-BF3A-73AC13D39D7B}"/>
    <hyperlink ref="AN9" r:id="rId42" xr:uid="{6DBFE020-81D4-4AE2-8C7A-28A594C90CB3}"/>
    <hyperlink ref="AN13" r:id="rId43" xr:uid="{A4D6B26D-D4BC-4354-9964-8A98D158F2EE}"/>
    <hyperlink ref="AN17" r:id="rId44" xr:uid="{EA0BD180-4A28-4F7B-9910-B012BEF69B7F}"/>
    <hyperlink ref="AN21" r:id="rId45" xr:uid="{89E80C3E-C953-4CB7-84C9-A60CC00F2738}"/>
    <hyperlink ref="AN25" r:id="rId46" xr:uid="{EDA25838-4766-4865-82B0-65B4D5482080}"/>
    <hyperlink ref="AO9" r:id="rId47" xr:uid="{49ECAA0C-9089-4C32-8466-5EFE1CDAAA09}"/>
    <hyperlink ref="AO13" r:id="rId48" xr:uid="{F5F94B39-469D-4662-9C07-2A0701CCDCD4}"/>
    <hyperlink ref="AO17" r:id="rId49" xr:uid="{031A4D59-94F0-44BB-AA4E-4408FB6FFDBF}"/>
    <hyperlink ref="AO21" r:id="rId50" xr:uid="{DCE3B136-3705-42F5-893C-4078AF52B022}"/>
    <hyperlink ref="AO25" r:id="rId51" xr:uid="{936332EB-4A21-48E9-BE87-3CEAC85D3168}"/>
    <hyperlink ref="AN10" r:id="rId52" xr:uid="{E6AFFA2F-BADE-4B67-8E8D-F1BBBE0ACCBE}"/>
    <hyperlink ref="AN14" r:id="rId53" xr:uid="{DFC5568C-F370-4A68-94F8-CB3B18EAFE79}"/>
    <hyperlink ref="AN18" r:id="rId54" xr:uid="{B1759A6E-456A-455A-A792-1266A9683430}"/>
    <hyperlink ref="AN22" r:id="rId55" xr:uid="{E7B1C310-3D96-435B-A4F8-2C3E73507523}"/>
    <hyperlink ref="AN26" r:id="rId56" xr:uid="{060FD2FA-951F-44B5-8978-1AD0D904F634}"/>
    <hyperlink ref="AO10" r:id="rId57" xr:uid="{83DE6FE7-28A1-40A8-A176-5AA63CADEB7E}"/>
    <hyperlink ref="AO14" r:id="rId58" xr:uid="{4049AF19-5FEC-46DF-AEFF-CFDE28184E85}"/>
    <hyperlink ref="AO18" r:id="rId59" xr:uid="{8394A5B6-907C-4C9E-8348-E22B5038282A}"/>
    <hyperlink ref="AO22" r:id="rId60" xr:uid="{607ED7CE-3B69-4957-952C-8FC70F6673BB}"/>
    <hyperlink ref="AO26" r:id="rId61" xr:uid="{0C2D94CC-EECC-436D-B037-39E39BE0C0F2}"/>
    <hyperlink ref="AN11" r:id="rId62" xr:uid="{2EBFB358-F3A9-497F-8B45-9676FC9A1B43}"/>
    <hyperlink ref="AN15" r:id="rId63" xr:uid="{A141E332-12DA-4005-AC7E-0F3E10FB22CC}"/>
    <hyperlink ref="AN19" r:id="rId64" xr:uid="{449BCEB2-3FEB-4591-BD11-75645BDBB8A8}"/>
    <hyperlink ref="AN23" r:id="rId65" xr:uid="{13738440-E461-491F-BA98-169D8358F812}"/>
    <hyperlink ref="AO11" r:id="rId66" xr:uid="{0B5A041E-006E-4D2F-ABA6-56EB7D4B63F5}"/>
    <hyperlink ref="AO15" r:id="rId67" xr:uid="{E1ACFF24-8AB1-4F67-98EF-B65559F510F1}"/>
    <hyperlink ref="AO19" r:id="rId68" xr:uid="{56EB6EA6-ACD3-4BA8-ABA8-99AD52112A41}"/>
    <hyperlink ref="AO23" r:id="rId69" xr:uid="{189262FE-EB0C-4826-9C3E-3FBD977FB2D0}"/>
    <hyperlink ref="AB27" r:id="rId70" xr:uid="{602D2E13-4FB3-47A8-8BEB-A54490F87A4E}"/>
    <hyperlink ref="AB28" r:id="rId71" xr:uid="{8E5E1D82-78EE-4E73-A265-C40B25F54AF9}"/>
    <hyperlink ref="AB29" r:id="rId72" xr:uid="{A4F164BF-D5D6-41BD-AF2C-29C320AA671A}"/>
    <hyperlink ref="AB30" r:id="rId73" xr:uid="{6365E468-B328-4766-ADC7-264955A5EF6B}"/>
    <hyperlink ref="AB31" r:id="rId74" xr:uid="{9FD1AE0D-5BAB-4140-B03E-13D8580ECA16}"/>
    <hyperlink ref="AB35" r:id="rId75" xr:uid="{3E04F66C-F4C5-4812-8A3D-F75A32C9C962}"/>
    <hyperlink ref="AB39" r:id="rId76" xr:uid="{2044B68F-41ED-4E45-AC9B-41787431E375}"/>
    <hyperlink ref="AB43" r:id="rId77" xr:uid="{93ACC13D-F912-482D-BC3D-704B5A643A40}"/>
    <hyperlink ref="AB47" r:id="rId78" xr:uid="{BDCCE85D-1E01-4D53-8B9B-D3087EB48E52}"/>
    <hyperlink ref="AB51" r:id="rId79" xr:uid="{965A6C4D-F8FD-4120-836C-375909D62FE7}"/>
    <hyperlink ref="AB55" r:id="rId80" xr:uid="{FB20BB85-F60B-45FF-B473-A1E32CBB9BC0}"/>
    <hyperlink ref="AB59" r:id="rId81" xr:uid="{864B7672-BB6E-4301-9037-AC453B4C9AA2}"/>
    <hyperlink ref="AB63" r:id="rId82" xr:uid="{BE4193AA-C45F-4C58-ACAA-DA278810A7BB}"/>
    <hyperlink ref="AB67" r:id="rId83" xr:uid="{AF0796ED-9FB0-462F-AC87-038E87E48188}"/>
    <hyperlink ref="AB71" r:id="rId84" xr:uid="{18D658B3-F5FB-4CBE-BA85-D00B4D4EC50D}"/>
    <hyperlink ref="AB32" r:id="rId85" xr:uid="{E366FFCD-9919-458D-8B0E-EA68C13F267D}"/>
    <hyperlink ref="AB36" r:id="rId86" xr:uid="{946736FA-0E4D-496E-8D17-EC809FA8CD06}"/>
    <hyperlink ref="AB40" r:id="rId87" xr:uid="{27876B33-45E5-422B-B037-592796E6BF11}"/>
    <hyperlink ref="AB44" r:id="rId88" xr:uid="{97222E59-58E2-4A9E-99B1-CF224F4B94E3}"/>
    <hyperlink ref="AB48" r:id="rId89" xr:uid="{589F4279-0A80-4422-A7D7-559D18C20C81}"/>
    <hyperlink ref="AB52" r:id="rId90" xr:uid="{367590CC-BCF0-4C83-A44B-FDB14722A4DE}"/>
    <hyperlink ref="AB56" r:id="rId91" xr:uid="{35EA45A7-B780-4909-A9D5-B45FB8817D55}"/>
    <hyperlink ref="AB60" r:id="rId92" xr:uid="{AC279783-3F92-4895-892E-A825D90DCB63}"/>
    <hyperlink ref="AB64" r:id="rId93" xr:uid="{24F3CF75-355C-4D10-8306-F49A3AEC60E6}"/>
    <hyperlink ref="AB68" r:id="rId94" xr:uid="{EAB87DEE-9C36-4538-8AF4-401B23D6487D}"/>
    <hyperlink ref="AB72" r:id="rId95" xr:uid="{F69C9DC5-24BB-41DF-B223-9C0E5459830A}"/>
    <hyperlink ref="AB33" r:id="rId96" xr:uid="{BCF1811F-6BFF-4D6E-A0B5-5EFCE6BA78EA}"/>
    <hyperlink ref="AB37" r:id="rId97" xr:uid="{F0DAF1E8-1DC3-49BC-966D-271BC4B1AA23}"/>
    <hyperlink ref="AB41" r:id="rId98" xr:uid="{8CDC6D2B-D166-45ED-B424-9FBFAB3EE800}"/>
    <hyperlink ref="AB45" r:id="rId99" xr:uid="{AB96F20C-CD28-4272-8EFF-3262269A7E28}"/>
    <hyperlink ref="AB49" r:id="rId100" xr:uid="{D5A58557-CACA-4DE6-A18F-BEFFB7079E58}"/>
    <hyperlink ref="AB53" r:id="rId101" xr:uid="{691EBFC7-EF8D-48A7-B8F5-CF9A155DBA61}"/>
    <hyperlink ref="AB57" r:id="rId102" xr:uid="{64582601-12ED-4F3A-9B8E-31CC0FC406AA}"/>
    <hyperlink ref="AB61" r:id="rId103" xr:uid="{E00565C4-576E-4398-87D7-68B00854AA42}"/>
    <hyperlink ref="AB65" r:id="rId104" xr:uid="{2719EA08-52D7-4F5B-9DD8-780E17ECF1E9}"/>
    <hyperlink ref="AB69" r:id="rId105" xr:uid="{6B95A259-B2D6-450D-B8D4-8A5044DDEE77}"/>
    <hyperlink ref="AB73" r:id="rId106" xr:uid="{555CBBA7-9339-4127-B274-06186D784370}"/>
    <hyperlink ref="AB34" r:id="rId107" xr:uid="{82BB64DD-AE37-43F7-AEE8-9EFE3B396FD7}"/>
    <hyperlink ref="AB38" r:id="rId108" xr:uid="{580AFC2D-A497-4821-86FE-A1A3E46371B0}"/>
    <hyperlink ref="AB42" r:id="rId109" xr:uid="{6B159A49-2D54-4F28-8C30-C2AB9E019970}"/>
    <hyperlink ref="AB46" r:id="rId110" xr:uid="{CCEC6F68-56DC-4700-94F6-5A5DCFA979AD}"/>
    <hyperlink ref="AB50" r:id="rId111" xr:uid="{A762DC3D-1E7E-45FD-B295-D8B7D1FDFF83}"/>
    <hyperlink ref="AB54" r:id="rId112" xr:uid="{FC7C4E90-BD5E-4028-8B75-78717D0DD81F}"/>
    <hyperlink ref="AB58" r:id="rId113" xr:uid="{6F16409C-EB46-48E4-B4CF-998B1980EA0F}"/>
    <hyperlink ref="AB62" r:id="rId114" xr:uid="{9419D312-3E25-4432-AB36-ACE449BCDE22}"/>
    <hyperlink ref="AB66" r:id="rId115" xr:uid="{CBBF8EBA-5300-49D3-84DE-ED1C08859D9E}"/>
    <hyperlink ref="AB70" r:id="rId116" xr:uid="{D9FF69CF-C334-4C32-BA5C-9735F683AD41}"/>
    <hyperlink ref="AB74" r:id="rId117" xr:uid="{E20D5605-ED23-4A23-8D49-AEC877611117}"/>
    <hyperlink ref="AO27" r:id="rId118" xr:uid="{F5472C7A-D9B4-44DD-913B-A90A68CF9986}"/>
    <hyperlink ref="AN27" r:id="rId119" xr:uid="{000FDDFD-A942-4D81-849F-81A50D4A07F6}"/>
    <hyperlink ref="AO28" r:id="rId120" xr:uid="{58F515F2-3905-4D3D-8E02-05BD8671F47D}"/>
    <hyperlink ref="AN28" r:id="rId121" xr:uid="{245C50A1-CEFD-4BCD-9D71-EB49907D4584}"/>
    <hyperlink ref="AO29" r:id="rId122" xr:uid="{A0086C2B-07C3-4354-B1DB-450FB3DC647E}"/>
    <hyperlink ref="AN29" r:id="rId123" xr:uid="{CC8AC242-D469-4EFE-A610-301310378E3A}"/>
    <hyperlink ref="AO30" r:id="rId124" xr:uid="{9F13CB6A-69FA-4336-943E-9BD4EB3C6296}"/>
    <hyperlink ref="AN30" r:id="rId125" xr:uid="{D6B8EF2F-2A1C-4A88-9AE4-9EB269FA6426}"/>
    <hyperlink ref="AO31" r:id="rId126" xr:uid="{F201F99B-4A49-4557-83A9-D37186B70C3D}"/>
    <hyperlink ref="AO35" r:id="rId127" xr:uid="{4A86C829-C639-4A0E-AAA6-63EBB6894C32}"/>
    <hyperlink ref="AO39" r:id="rId128" xr:uid="{983C4447-7595-4673-8364-B5E4E8B0EDF2}"/>
    <hyperlink ref="AO43" r:id="rId129" xr:uid="{05CB55CB-4964-47F4-9735-C67F48A939B3}"/>
    <hyperlink ref="AO47" r:id="rId130" xr:uid="{C886BD02-5360-41E8-B7DC-EA8D2E0749AA}"/>
    <hyperlink ref="AO51" r:id="rId131" xr:uid="{4CD17F1F-104D-4F89-BDB7-02DE8C00CD95}"/>
    <hyperlink ref="AO55" r:id="rId132" xr:uid="{2A5DA660-5BCD-4EA7-B246-7E8D0D9A5B06}"/>
    <hyperlink ref="AO59" r:id="rId133" xr:uid="{2DFB0D1B-3295-48E9-9056-0DA2329848AC}"/>
    <hyperlink ref="AO63" r:id="rId134" xr:uid="{0DF28CAB-8EEA-4CBF-881E-2AF788F3E69C}"/>
    <hyperlink ref="AO67" r:id="rId135" xr:uid="{8771AE9F-9A84-4B8A-A2C5-C9C5E373FF13}"/>
    <hyperlink ref="AO71" r:id="rId136" xr:uid="{EB0F6CE7-911B-4E43-9A4A-E39CAC2A6C42}"/>
    <hyperlink ref="AN31" r:id="rId137" xr:uid="{2570325E-1419-4A6A-8894-D49135D96741}"/>
    <hyperlink ref="AN35" r:id="rId138" xr:uid="{3DC774E2-0AF4-4054-A704-64CBF476EE07}"/>
    <hyperlink ref="AN39" r:id="rId139" xr:uid="{5751D8CF-9D10-47FF-845A-36D19C6DE843}"/>
    <hyperlink ref="AN43" r:id="rId140" xr:uid="{A6F721BF-9348-4331-BB83-C2BE6BAB4478}"/>
    <hyperlink ref="AN47" r:id="rId141" xr:uid="{44300635-8266-41FF-BA4C-45CF43E44255}"/>
    <hyperlink ref="AN51" r:id="rId142" xr:uid="{6C6D6C19-B304-4856-A616-B22D9F8B0FCF}"/>
    <hyperlink ref="AN55" r:id="rId143" xr:uid="{3FEEE68D-0D40-4EC8-B34E-5AB1C8355DB8}"/>
    <hyperlink ref="AN59" r:id="rId144" xr:uid="{624433B4-B63E-49C1-BF83-DC8F2D1BB1ED}"/>
    <hyperlink ref="AN63" r:id="rId145" xr:uid="{CB502988-6888-45B0-A034-7E2AC74D50DD}"/>
    <hyperlink ref="AN67" r:id="rId146" xr:uid="{3B92BA35-E88F-4F63-91B4-88518356E2AE}"/>
    <hyperlink ref="AN71" r:id="rId147" xr:uid="{893B3849-50E6-43DD-84DF-8A8611F3CF52}"/>
    <hyperlink ref="AO32" r:id="rId148" xr:uid="{596C9388-AB65-404A-85D2-E63861F7A18B}"/>
    <hyperlink ref="AO36" r:id="rId149" xr:uid="{8DA716E7-FD6B-48E6-8CD1-E6A7ABABC8D3}"/>
    <hyperlink ref="AO40" r:id="rId150" xr:uid="{C4E3CD9A-6FD1-4D87-B814-286C63BE146D}"/>
    <hyperlink ref="AO44" r:id="rId151" xr:uid="{B16210E5-21AD-4ADD-839C-E25AF50BD9EE}"/>
    <hyperlink ref="AO48" r:id="rId152" xr:uid="{D27D1C12-6FF1-43F2-A6DE-0ACEFAEFB48A}"/>
    <hyperlink ref="AO52" r:id="rId153" xr:uid="{70504742-9BB1-46EB-B87C-A6D8C0FEB92A}"/>
    <hyperlink ref="AO56" r:id="rId154" xr:uid="{9CCA6086-0D0A-41A4-B020-3689829DB40E}"/>
    <hyperlink ref="AO60" r:id="rId155" xr:uid="{D1E3D568-2AEF-4CC5-B9A3-21EB337C8A29}"/>
    <hyperlink ref="AO64" r:id="rId156" xr:uid="{D4208C13-1DDB-485B-B5E4-050C3FDF344D}"/>
    <hyperlink ref="AO68" r:id="rId157" xr:uid="{83319128-835B-4460-99E8-A1877E1792F3}"/>
    <hyperlink ref="AO72" r:id="rId158" xr:uid="{E3C7ACB5-1CD9-4373-93C8-CB14DA5AEB6F}"/>
    <hyperlink ref="AN32" r:id="rId159" xr:uid="{D74F78B8-C837-4D69-B82E-DFAFE2F11221}"/>
    <hyperlink ref="AN36" r:id="rId160" xr:uid="{D546B620-CD03-4529-B1C0-29E942AC1171}"/>
    <hyperlink ref="AN40" r:id="rId161" xr:uid="{0C44251F-A6ED-4D71-83E8-E415B2D7CBC7}"/>
    <hyperlink ref="AN44" r:id="rId162" xr:uid="{FBB3DE24-2E37-4A14-8A3A-119CF52DACF8}"/>
    <hyperlink ref="AN48" r:id="rId163" xr:uid="{4D27F6F9-92DF-449C-B774-CBD8C331BA93}"/>
    <hyperlink ref="AN52" r:id="rId164" xr:uid="{7A02B3A2-A2CB-4CAF-8188-6B9FBFFC201B}"/>
    <hyperlink ref="AN56" r:id="rId165" xr:uid="{FC656E90-53FE-4EA8-AA4A-708A9E256E12}"/>
    <hyperlink ref="AN60" r:id="rId166" xr:uid="{87DB3FF9-F97A-4F69-814F-F9D4C6ABCB3B}"/>
    <hyperlink ref="AN64" r:id="rId167" xr:uid="{02DBFBF0-3D67-408B-B1F7-9B2086CB07BC}"/>
    <hyperlink ref="AN68" r:id="rId168" xr:uid="{A9A20648-D41B-4BE0-91F2-D002CEDAB350}"/>
    <hyperlink ref="AN72" r:id="rId169" xr:uid="{2E67116B-9939-4EC4-8508-3804B82766FC}"/>
    <hyperlink ref="AO33" r:id="rId170" xr:uid="{41DEA710-C036-462C-B9EB-61513C938FA2}"/>
    <hyperlink ref="AO37" r:id="rId171" xr:uid="{AE4BC015-26C2-4219-B008-004121B0ED0A}"/>
    <hyperlink ref="AO41" r:id="rId172" xr:uid="{34189015-44A6-4883-95B0-78C6CB445EE1}"/>
    <hyperlink ref="AO45" r:id="rId173" xr:uid="{5E51ABC0-005A-48A7-9569-1B50375E4EEA}"/>
    <hyperlink ref="AO49" r:id="rId174" xr:uid="{84DCBF94-BB71-45CB-B17E-39D0CD96806F}"/>
    <hyperlink ref="AO53" r:id="rId175" xr:uid="{B717892F-469C-4112-A97B-82EE8703E0F6}"/>
    <hyperlink ref="AO57" r:id="rId176" xr:uid="{DA3A0BE3-7D9B-42C9-93B1-9551AA947C6A}"/>
    <hyperlink ref="AO61" r:id="rId177" xr:uid="{17517FBE-2531-47F2-A0AA-CA5EF68E8C02}"/>
    <hyperlink ref="AO65" r:id="rId178" xr:uid="{91E24893-66C0-4407-B9B4-A955C614AE9C}"/>
    <hyperlink ref="AO69" r:id="rId179" xr:uid="{205983D2-86FE-4CA9-9B5C-21299783F162}"/>
    <hyperlink ref="AO73" r:id="rId180" xr:uid="{6248449D-3A4E-48D3-A6A2-AAE4E28B1084}"/>
    <hyperlink ref="AN33" r:id="rId181" xr:uid="{D7CD9DF4-DD39-4A9F-9E52-5848802FA495}"/>
    <hyperlink ref="AN37" r:id="rId182" xr:uid="{D4BEF2B8-2CF1-48CA-AA1C-5A5854A48FE6}"/>
    <hyperlink ref="AN41" r:id="rId183" xr:uid="{AB5CD0C3-C962-426F-A8C3-91ECE571F228}"/>
    <hyperlink ref="AN45" r:id="rId184" xr:uid="{88B9CFA6-9993-435F-B9D9-9EA8F6F8F6B8}"/>
    <hyperlink ref="AN49" r:id="rId185" xr:uid="{F6C17DA1-2746-4FB8-8342-56E0DAC89A51}"/>
    <hyperlink ref="AN53" r:id="rId186" xr:uid="{DF6C592C-A4C7-411F-881B-65306216AE86}"/>
    <hyperlink ref="AN57" r:id="rId187" xr:uid="{B53EF7CF-F7D4-4914-9106-125117D82CD5}"/>
    <hyperlink ref="AN61" r:id="rId188" xr:uid="{009DC73A-E67D-4A26-A4C5-E62B95721FD6}"/>
    <hyperlink ref="AN65" r:id="rId189" xr:uid="{7DFD038C-6297-467D-9575-1118B6E910D8}"/>
    <hyperlink ref="AN69" r:id="rId190" xr:uid="{6FBFBFB9-C071-4FE1-B55C-2753A1976BE5}"/>
    <hyperlink ref="AN73" r:id="rId191" xr:uid="{A9F61AE9-CD55-4E39-9270-B5AE3E1EF5C6}"/>
    <hyperlink ref="AO34" r:id="rId192" xr:uid="{4C51835E-836B-4778-9B4A-845BF94F2142}"/>
    <hyperlink ref="AO38" r:id="rId193" xr:uid="{DD9F22EA-B2CB-4522-BA76-C8AD984CF55B}"/>
    <hyperlink ref="AO42" r:id="rId194" xr:uid="{A0C36DB0-826F-4991-930E-14EE00911C44}"/>
    <hyperlink ref="AO46" r:id="rId195" xr:uid="{C734A8AD-3979-4C61-8F25-E2E3F5F956EE}"/>
    <hyperlink ref="AO50" r:id="rId196" xr:uid="{43071D47-8419-4CD5-ACB3-C48916908834}"/>
    <hyperlink ref="AO54" r:id="rId197" xr:uid="{FA881ADE-E65F-4C06-A434-35D0642F7B92}"/>
    <hyperlink ref="AO58" r:id="rId198" xr:uid="{483ACB77-701E-4D32-BC0B-A97BD596DC3D}"/>
    <hyperlink ref="AO62" r:id="rId199" xr:uid="{B9EA1F5C-1B44-4644-9E0A-BAB7DD11A244}"/>
    <hyperlink ref="AO66" r:id="rId200" xr:uid="{87B18665-6355-46D3-9D51-BBD1731E529B}"/>
    <hyperlink ref="AO70" r:id="rId201" xr:uid="{F121FFD9-8247-43CE-A463-0249DEC7F42B}"/>
    <hyperlink ref="AO74" r:id="rId202" xr:uid="{75E31089-4E68-4647-B728-E3C988397109}"/>
    <hyperlink ref="AN34" r:id="rId203" xr:uid="{B45E6AA5-48FA-419F-A7CC-F724B2CBFD2D}"/>
    <hyperlink ref="AN38" r:id="rId204" xr:uid="{4C511691-BD02-4642-BAAC-4FE1B367801A}"/>
    <hyperlink ref="AN42" r:id="rId205" xr:uid="{7B645039-18FB-4A62-BDEF-44FAEEA64586}"/>
    <hyperlink ref="AN46" r:id="rId206" xr:uid="{CE5D4E36-3A39-4F4A-A1DC-AAE2316D5C06}"/>
    <hyperlink ref="AN50" r:id="rId207" xr:uid="{6FBCC66E-5E21-4A85-AFE3-9B67A89454E4}"/>
    <hyperlink ref="AN54" r:id="rId208" xr:uid="{C0C4C4CD-3F8D-4C0D-89A1-628AC3D966CD}"/>
    <hyperlink ref="AN58" r:id="rId209" xr:uid="{11C00C10-650B-4310-B808-3D193C9976C5}"/>
    <hyperlink ref="AN62" r:id="rId210" xr:uid="{C911D90C-E692-413C-B925-61568902B7FC}"/>
    <hyperlink ref="AN66" r:id="rId211" xr:uid="{EB15A65D-1014-4B98-95D1-E58EDF71BCDA}"/>
    <hyperlink ref="AN70" r:id="rId212" xr:uid="{684617C5-29AA-461E-9E42-8A8F2A6CE819}"/>
    <hyperlink ref="AN74" r:id="rId213" xr:uid="{61975C84-5B2B-4F88-97B8-5E7B25C09E01}"/>
    <hyperlink ref="AB75" r:id="rId214" xr:uid="{148B1A83-7D73-4EBD-802E-1DF141565956}"/>
    <hyperlink ref="AO75" r:id="rId215" xr:uid="{50EFFFE6-A72F-4140-B0E0-C18B23758FA0}"/>
    <hyperlink ref="AO76" r:id="rId216" xr:uid="{8C873245-9DAD-4B0A-9492-68EB4950B95D}"/>
    <hyperlink ref="AO77" r:id="rId217" xr:uid="{306C6005-8906-46E4-9124-1413E6AF6C69}"/>
    <hyperlink ref="AO79" r:id="rId218" xr:uid="{23CF3C46-4BC1-4CC7-AE67-4F88415FFF2B}"/>
    <hyperlink ref="AO81" r:id="rId219" xr:uid="{0C8B0746-2C2C-4DE4-8FE1-862BB0088389}"/>
    <hyperlink ref="AO83" r:id="rId220" xr:uid="{97B2A81C-7514-401A-A34E-D51E2D231D9D}"/>
    <hyperlink ref="AO85" r:id="rId221" xr:uid="{E072E743-EF50-41AB-8D22-BF370367CDAA}"/>
    <hyperlink ref="AO87" r:id="rId222" xr:uid="{6993B841-F8B0-42D6-AF68-0CE3433210CC}"/>
    <hyperlink ref="AO89" r:id="rId223" xr:uid="{76A81FA9-1DB6-4366-8EFE-275881CFF7D2}"/>
    <hyperlink ref="AO91" r:id="rId224" xr:uid="{A985BB67-B522-49DA-AF83-18853C17E89E}"/>
    <hyperlink ref="AO93" r:id="rId225" xr:uid="{4AB2D7DB-672A-48BC-AFFF-DD9432B77E13}"/>
    <hyperlink ref="AO95" r:id="rId226" xr:uid="{F0863107-9A58-4265-A90A-8196CC2B178C}"/>
    <hyperlink ref="AO97" r:id="rId227" xr:uid="{8181CE92-AED1-4E8C-AD0F-8B873C2693F8}"/>
    <hyperlink ref="AO99" r:id="rId228" xr:uid="{7C216F13-8821-4EAF-82DD-1FAA4CA4250B}"/>
    <hyperlink ref="AO101" r:id="rId229" xr:uid="{266486AB-A06E-4F53-ADEC-8D8A6BDA749D}"/>
    <hyperlink ref="AO103" r:id="rId230" xr:uid="{92902E17-1B32-46E3-B16E-64ED20330895}"/>
    <hyperlink ref="AO105" r:id="rId231" xr:uid="{2D36C06A-584C-4DE7-B7CB-72E8275D5D6C}"/>
    <hyperlink ref="AO107" r:id="rId232" xr:uid="{6C878A29-939D-44FC-BF4E-244C7EA5426A}"/>
    <hyperlink ref="AO109" r:id="rId233" xr:uid="{7981ABBB-69D2-4032-8A59-23BEF3C41C21}"/>
    <hyperlink ref="AO111" r:id="rId234" xr:uid="{72F45854-2ADA-4EBD-9B8B-75707F451AED}"/>
    <hyperlink ref="AO113" r:id="rId235" xr:uid="{FF6A672F-82AE-496F-BF6D-5E850FE75E14}"/>
    <hyperlink ref="AO115" r:id="rId236" xr:uid="{B35B72EB-5F0E-41C8-8638-699BBCDFE703}"/>
    <hyperlink ref="AO117" r:id="rId237" xr:uid="{962F8551-4AEE-4B80-A553-5AA99D1ED6DF}"/>
    <hyperlink ref="AO119" r:id="rId238" xr:uid="{51590503-39AD-4AB4-B0F5-E97AC3D36AA2}"/>
    <hyperlink ref="AO121" r:id="rId239" xr:uid="{DBC3EA42-B14C-496A-9D9D-8595E296BB99}"/>
    <hyperlink ref="AO123" r:id="rId240" xr:uid="{6D330710-ED46-40BF-8787-E377A263EFF3}"/>
    <hyperlink ref="AO125" r:id="rId241" xr:uid="{00DB803B-791A-4C05-AC9E-5B5783C18B3E}"/>
    <hyperlink ref="AO127" r:id="rId242" xr:uid="{3A21F0E4-FCEA-44B7-BE4C-FDE335354E14}"/>
    <hyperlink ref="AO129" r:id="rId243" xr:uid="{A9A58C5F-9671-46C4-A4DB-B4628C7C67EE}"/>
    <hyperlink ref="AO131" r:id="rId244" xr:uid="{D138715E-DA54-4254-8F67-94E24EC19BF9}"/>
    <hyperlink ref="AO133" r:id="rId245" xr:uid="{73436BF9-05AA-4A38-B3D3-259F5623160A}"/>
    <hyperlink ref="AO135" r:id="rId246" xr:uid="{8FB0D1B8-AC90-4B82-8B7C-C46078969581}"/>
    <hyperlink ref="AO137" r:id="rId247" xr:uid="{6F658CA4-1666-4333-AE56-6C799F6EAA18}"/>
    <hyperlink ref="AO139" r:id="rId248" xr:uid="{830DFA0B-64EF-4B99-B160-3153D50F5D9B}"/>
    <hyperlink ref="AO141" r:id="rId249" xr:uid="{CA142C9F-F353-4A86-84A0-29E73F84EF7E}"/>
    <hyperlink ref="AO143" r:id="rId250" xr:uid="{82EEA419-F8D1-4DC9-8707-FC2A70E23981}"/>
    <hyperlink ref="AO145" r:id="rId251" xr:uid="{6B3A8F2A-D125-404C-ADE0-CB95696C18B8}"/>
    <hyperlink ref="AO147" r:id="rId252" xr:uid="{4AC68F0C-E0B8-4952-88A1-381C529F98EE}"/>
    <hyperlink ref="AO149" r:id="rId253" xr:uid="{6FE44F06-5EDD-44A3-9844-F0F2F6F1F908}"/>
    <hyperlink ref="AO151" r:id="rId254" xr:uid="{A69BB62D-3A26-4D21-984C-44630BA2FCE9}"/>
    <hyperlink ref="AO153" r:id="rId255" xr:uid="{B8A20B28-B44E-4AAE-98F1-5FB0A639D0F8}"/>
    <hyperlink ref="AO78" r:id="rId256" xr:uid="{F550CA84-39EC-4D15-8854-64F245A3C0DC}"/>
    <hyperlink ref="AO80" r:id="rId257" xr:uid="{5881C918-B168-4347-A593-9AA9B55BDADB}"/>
    <hyperlink ref="AO82" r:id="rId258" xr:uid="{E70A5206-F93D-43C6-BE6B-9E2B241B30E2}"/>
    <hyperlink ref="AO84" r:id="rId259" xr:uid="{F814AEAA-AB5B-4BE1-8968-763843DC3064}"/>
    <hyperlink ref="AO86" r:id="rId260" xr:uid="{CFC5461A-69C3-43B2-A105-9303B0E3809F}"/>
    <hyperlink ref="AO88" r:id="rId261" xr:uid="{9AF365E2-1054-477A-9E9A-D44E4A54CE4E}"/>
    <hyperlink ref="AO90" r:id="rId262" xr:uid="{763CD5C6-975F-48DD-97B1-54BABA877197}"/>
    <hyperlink ref="AO92" r:id="rId263" xr:uid="{D31620DC-C3FC-4197-8A53-022CEEF5BF75}"/>
    <hyperlink ref="AO94" r:id="rId264" xr:uid="{13618EF7-22E7-4A42-972F-CC4243E420CE}"/>
    <hyperlink ref="AO96" r:id="rId265" xr:uid="{7D2C38A7-FC9D-4EDC-A671-190201D95DEC}"/>
    <hyperlink ref="AO98" r:id="rId266" xr:uid="{C37DCDBF-4980-48CC-803A-901F5A128896}"/>
    <hyperlink ref="AO100" r:id="rId267" xr:uid="{CD046E35-3D37-4729-8D78-E505BFC5F141}"/>
    <hyperlink ref="AO102" r:id="rId268" xr:uid="{DC6AB4A2-9E30-4ADE-8F17-CD6A1E0513AE}"/>
    <hyperlink ref="AO104" r:id="rId269" xr:uid="{8ABE3D9B-D779-4C1E-98BC-C68F0293F008}"/>
    <hyperlink ref="AO106" r:id="rId270" xr:uid="{52014F9A-F9C3-42EF-AD69-4EE6572DD675}"/>
    <hyperlink ref="AO108" r:id="rId271" xr:uid="{614D999B-8A62-45A8-9EC8-7B0E62D80955}"/>
    <hyperlink ref="AO110" r:id="rId272" xr:uid="{6241DDF0-B988-46F4-A090-025C1C59058B}"/>
    <hyperlink ref="AO112" r:id="rId273" xr:uid="{A08BA581-5619-4400-8919-958D76704F0E}"/>
    <hyperlink ref="AO114" r:id="rId274" xr:uid="{C6B624BA-DB77-44F2-96BB-ABFE68AE5ABB}"/>
    <hyperlink ref="AO116" r:id="rId275" xr:uid="{08CB6A60-6E40-4D51-9E59-4C50921210AF}"/>
    <hyperlink ref="AO118" r:id="rId276" xr:uid="{87D70AD0-BDD1-4F54-9187-EA619C2BF221}"/>
    <hyperlink ref="AO120" r:id="rId277" xr:uid="{8C1A58AF-F5D5-4007-B0DE-2BD94E2580D1}"/>
    <hyperlink ref="AO122" r:id="rId278" xr:uid="{194D1532-D578-40D6-B23F-D364262D3C31}"/>
    <hyperlink ref="AO124" r:id="rId279" xr:uid="{B5D37470-6AB2-4DEC-B983-3350F8C5DDAF}"/>
    <hyperlink ref="AO126" r:id="rId280" xr:uid="{8B6D55AA-DA4F-4D3C-BA1E-36FB569A8D53}"/>
    <hyperlink ref="AO128" r:id="rId281" xr:uid="{73C229B5-693F-47CA-B0AE-BBE104901C1E}"/>
    <hyperlink ref="AO130" r:id="rId282" xr:uid="{746F8874-03F3-4FEC-ACCF-94A5D4037D1E}"/>
    <hyperlink ref="AO132" r:id="rId283" xr:uid="{ECF32954-7A5B-47BF-B24E-885797C6954D}"/>
    <hyperlink ref="AO134" r:id="rId284" xr:uid="{719CA22F-AB09-491E-8A51-DE1D6EAE7392}"/>
    <hyperlink ref="AO136" r:id="rId285" xr:uid="{91A10FF0-9B52-47AF-BBB6-260F6AA59142}"/>
    <hyperlink ref="AO138" r:id="rId286" xr:uid="{0C0113F8-9343-4473-B56F-BA1AEA751FBD}"/>
    <hyperlink ref="AO140" r:id="rId287" xr:uid="{C8107E44-E6E4-4C80-AC78-CFC79A8E9D5B}"/>
    <hyperlink ref="AO142" r:id="rId288" xr:uid="{A66AFE27-19D6-44E9-AAE5-9022C2554804}"/>
    <hyperlink ref="AO144" r:id="rId289" xr:uid="{AA062972-C41F-44F6-817E-6D6DA874EE2C}"/>
    <hyperlink ref="AO146" r:id="rId290" xr:uid="{E0401FA0-DF9D-4E6A-974A-635C976C6FA7}"/>
    <hyperlink ref="AO148" r:id="rId291" xr:uid="{D0F06AFD-8C79-4B02-A3CA-40D89C338DBF}"/>
    <hyperlink ref="AO150" r:id="rId292" xr:uid="{0C5E8761-0F83-41F0-BD46-0138E3817672}"/>
    <hyperlink ref="AO152" r:id="rId293" xr:uid="{D62FA26E-D3C7-4630-97D9-9CF021D16116}"/>
    <hyperlink ref="AO154" r:id="rId294" xr:uid="{A6016985-7A67-4774-9D1D-EFA9B481FCC7}"/>
    <hyperlink ref="AB76" r:id="rId295" xr:uid="{89FD6070-3C6E-4CD1-972D-134A58D43CA1}"/>
    <hyperlink ref="AB77" r:id="rId296" xr:uid="{C067A9B9-4925-41BE-A7B4-E89BF27B6782}"/>
    <hyperlink ref="AB78" r:id="rId297" xr:uid="{48AA63F7-7513-498B-8149-9006CDF55D16}"/>
    <hyperlink ref="AB81" r:id="rId298" xr:uid="{E0857F42-5A45-4F19-9535-5A7D713BB811}"/>
    <hyperlink ref="AB84" r:id="rId299" xr:uid="{96E2E6CA-E89F-4317-8DB7-6D951FFE898D}"/>
    <hyperlink ref="AB87" r:id="rId300" xr:uid="{AD07B83E-3BA0-4D90-881B-70774F8B6954}"/>
    <hyperlink ref="AB90" r:id="rId301" xr:uid="{13030CDC-D3E4-4062-96AE-0500E7CC69C4}"/>
    <hyperlink ref="AB93" r:id="rId302" xr:uid="{67880F45-63BF-412C-B3CC-F6A9590A2E5E}"/>
    <hyperlink ref="AB96" r:id="rId303" xr:uid="{5661F218-8CCB-409B-BF31-7309890B9CFA}"/>
    <hyperlink ref="AB99" r:id="rId304" xr:uid="{B5911F9E-6763-4ADF-AC71-B6ABA1F947E5}"/>
    <hyperlink ref="AB102" r:id="rId305" xr:uid="{0B6FDCC6-17AA-406C-B72B-E5446F28B827}"/>
    <hyperlink ref="AB105" r:id="rId306" xr:uid="{ED7645E8-DABE-42F7-87CE-FCF0EA938593}"/>
    <hyperlink ref="AB108" r:id="rId307" xr:uid="{FCB12F29-ABBE-463C-A401-0F7E6F09016A}"/>
    <hyperlink ref="AB111" r:id="rId308" xr:uid="{E6EEF81E-F7F9-421A-8C4D-A69E15453C74}"/>
    <hyperlink ref="AB114" r:id="rId309" xr:uid="{0E08DDF7-3840-4F30-B6AB-7060E2A525C1}"/>
    <hyperlink ref="AB117" r:id="rId310" xr:uid="{0309CAFC-C770-4D5C-A158-E3D92A41885C}"/>
    <hyperlink ref="AB120" r:id="rId311" xr:uid="{0960A8BB-A5FB-45E1-A4D6-9F6B507E0907}"/>
    <hyperlink ref="AB123" r:id="rId312" xr:uid="{F830F3F1-BE7A-4F2D-9F2A-0923D9D1EC47}"/>
    <hyperlink ref="AB126" r:id="rId313" xr:uid="{C7EA85B9-D0FB-4539-9A95-793FD8C9ADDE}"/>
    <hyperlink ref="AB129" r:id="rId314" xr:uid="{3963677A-30A0-4F50-954F-704E7DE663F5}"/>
    <hyperlink ref="AB132" r:id="rId315" xr:uid="{64FC717A-8BAD-4952-9036-F96B1B4823C7}"/>
    <hyperlink ref="AB135" r:id="rId316" xr:uid="{0AB44F17-D8F6-4A94-B7C3-D860B6A14DBC}"/>
    <hyperlink ref="AB138" r:id="rId317" xr:uid="{8123E135-D800-4AAF-A22F-74844CF05AB0}"/>
    <hyperlink ref="AB141" r:id="rId318" xr:uid="{7FC28F66-C3A0-4EA1-A4DD-F3FAA54C24F5}"/>
    <hyperlink ref="AB144" r:id="rId319" xr:uid="{1C1EF6FD-A770-4FB8-8AD1-AB6A66F058AF}"/>
    <hyperlink ref="AB147" r:id="rId320" xr:uid="{916CAE55-0109-463E-B710-1FBF9E1C0F1A}"/>
    <hyperlink ref="AB150" r:id="rId321" xr:uid="{D0577E24-6E05-4DB6-A16F-7EBEF781A5F6}"/>
    <hyperlink ref="AB153" r:id="rId322" xr:uid="{81EC29AE-5343-49B7-97EC-C19C10B22FA7}"/>
    <hyperlink ref="AB79" r:id="rId323" xr:uid="{685F0C0A-E2D0-4701-94BB-13278AC86A8F}"/>
    <hyperlink ref="AB82" r:id="rId324" xr:uid="{F66A2694-8227-4BED-B0CC-FF453DF72862}"/>
    <hyperlink ref="AB85" r:id="rId325" xr:uid="{9E2216EF-32F5-4F4E-AA70-A0D3F81B16E7}"/>
    <hyperlink ref="AB88" r:id="rId326" xr:uid="{2A39EB3B-D087-4D7E-8B4F-88F269A6E4D3}"/>
    <hyperlink ref="AB91" r:id="rId327" xr:uid="{7675EE58-260E-478E-ADAB-6ACAE407A449}"/>
    <hyperlink ref="AB94" r:id="rId328" xr:uid="{A76B82E1-325E-486F-AAC5-77CFBA7A7BB5}"/>
    <hyperlink ref="AB97" r:id="rId329" xr:uid="{D78949CB-410C-4E05-9487-CC04958B6736}"/>
    <hyperlink ref="AB100" r:id="rId330" xr:uid="{C4385A97-CE0A-45EC-AE2D-233DC3BB116E}"/>
    <hyperlink ref="AB103" r:id="rId331" xr:uid="{24F4B861-1522-4853-8EB8-230F53FB7362}"/>
    <hyperlink ref="AB106" r:id="rId332" xr:uid="{AD051F61-12A8-4738-B981-0CFBA7ACBC2E}"/>
    <hyperlink ref="AB109" r:id="rId333" xr:uid="{9EA89DC7-2D12-45D9-A23C-6FB0E192AD5F}"/>
    <hyperlink ref="AB112" r:id="rId334" xr:uid="{8E17FA55-B00F-4A4C-8D04-6470BC7D7304}"/>
    <hyperlink ref="AB115" r:id="rId335" xr:uid="{EB9DE9AD-5CC8-48C2-91B9-FFD7AFEE7193}"/>
    <hyperlink ref="AB118" r:id="rId336" xr:uid="{CAC55E05-7232-4E68-AC22-92670153668D}"/>
    <hyperlink ref="AB121" r:id="rId337" xr:uid="{FD02BCC6-904A-4076-B9CD-EAA5E6D3C2CC}"/>
    <hyperlink ref="AB124" r:id="rId338" xr:uid="{39698EA0-DABC-4BD0-972C-8D8F08D88811}"/>
    <hyperlink ref="AB127" r:id="rId339" xr:uid="{55AE03EA-3761-4939-826F-E89AE260982B}"/>
    <hyperlink ref="AB130" r:id="rId340" xr:uid="{A85DE2FD-C7E5-4560-9407-15B6218A80C0}"/>
    <hyperlink ref="AB133" r:id="rId341" xr:uid="{76076841-637E-4491-9E01-6CE9647D2BA2}"/>
    <hyperlink ref="AB136" r:id="rId342" xr:uid="{313BBC6E-879F-4B32-B68E-CF85839AE194}"/>
    <hyperlink ref="AB139" r:id="rId343" xr:uid="{3149B748-77B2-4FFF-B4AF-A048089CD15A}"/>
    <hyperlink ref="AB142" r:id="rId344" xr:uid="{C00FD9CD-2ABA-4E3E-B364-6F26FCB6830F}"/>
    <hyperlink ref="AB145" r:id="rId345" xr:uid="{A7C09A5F-064B-489B-A34F-CAA5E654B03A}"/>
    <hyperlink ref="AB148" r:id="rId346" xr:uid="{A31BF19B-9957-4D57-8443-D761DD100976}"/>
    <hyperlink ref="AB151" r:id="rId347" xr:uid="{5C3E3D62-7945-44E1-A448-38CFB71BD773}"/>
    <hyperlink ref="AB154" r:id="rId348" xr:uid="{95998115-5C95-4702-8199-7FA6136B4A63}"/>
    <hyperlink ref="AB80" r:id="rId349" xr:uid="{10A44DE5-146D-4EF3-A7D5-666B10A9B352}"/>
    <hyperlink ref="AB83" r:id="rId350" xr:uid="{A15C290E-70CE-4DC2-93B8-522A4EE298C3}"/>
    <hyperlink ref="AB86" r:id="rId351" xr:uid="{AB380E5B-6AA6-4C8E-9F88-AFFFD8E61FBE}"/>
    <hyperlink ref="AB89" r:id="rId352" xr:uid="{CB879634-780A-433C-99A7-CB7488B28D2F}"/>
    <hyperlink ref="AB92" r:id="rId353" xr:uid="{706ACD79-088D-40B6-9A94-AD44B1712FDA}"/>
    <hyperlink ref="AB95" r:id="rId354" xr:uid="{F36CF911-B46E-4CB1-BBD7-2CB7FCAE28E3}"/>
    <hyperlink ref="AB98" r:id="rId355" xr:uid="{4C3C5B64-6945-47C4-823D-C498E21FC80B}"/>
    <hyperlink ref="AB101" r:id="rId356" xr:uid="{16441DCA-8C7B-4819-AB6A-6AC2BF6CD8DA}"/>
    <hyperlink ref="AB104" r:id="rId357" xr:uid="{D02E970B-3D72-44C3-9826-5E3DF34D7FC5}"/>
    <hyperlink ref="AB107" r:id="rId358" xr:uid="{DCD6A2C3-231E-4A40-A921-64A774A1B37C}"/>
    <hyperlink ref="AB110" r:id="rId359" xr:uid="{7A64169C-1B2A-4208-91E9-07C8FD1B7D6F}"/>
    <hyperlink ref="AB113" r:id="rId360" xr:uid="{B1A1FAC9-E756-46BE-86EB-B3C80BC6F8CB}"/>
    <hyperlink ref="AB116" r:id="rId361" xr:uid="{F466E010-31B0-4048-9831-DCD2418363CE}"/>
    <hyperlink ref="AB119" r:id="rId362" xr:uid="{2A9DDA72-9046-49E1-9725-821005502519}"/>
    <hyperlink ref="AB122" r:id="rId363" xr:uid="{AFA5D321-E638-437C-BB46-AC727D3E2AD2}"/>
    <hyperlink ref="AB125" r:id="rId364" xr:uid="{D5DD1184-2001-418B-9A63-E94C815AFE94}"/>
    <hyperlink ref="AB128" r:id="rId365" xr:uid="{E3143126-E214-4610-8C50-A36DFDA532C5}"/>
    <hyperlink ref="AB131" r:id="rId366" xr:uid="{255B42CC-4D68-4329-8840-5FDC6459E0A9}"/>
    <hyperlink ref="AB134" r:id="rId367" xr:uid="{DCBE6255-5E26-4ADA-82E1-3D3371978E71}"/>
    <hyperlink ref="AB137" r:id="rId368" xr:uid="{0DED8B9C-274C-4CF3-8F04-BBE9564EDB63}"/>
    <hyperlink ref="AB140" r:id="rId369" xr:uid="{E7FA3E8D-DE7F-4EA7-B012-467C79AD8BE9}"/>
    <hyperlink ref="AB143" r:id="rId370" xr:uid="{E19FDAD9-D15B-49C7-9921-72BBB5D08BEE}"/>
    <hyperlink ref="AB146" r:id="rId371" xr:uid="{A24334C6-7E36-423C-B732-2374F2FBA9C6}"/>
    <hyperlink ref="AB149" r:id="rId372" xr:uid="{ED218DE4-45F1-487E-98D8-25B9208D9D84}"/>
    <hyperlink ref="AB152" r:id="rId373" xr:uid="{BEAA44EB-261C-4807-947D-889576099C0D}"/>
    <hyperlink ref="AO155" r:id="rId374" xr:uid="{2733A930-6D62-4ED6-92E1-8CDF268D4B0E}"/>
    <hyperlink ref="AB155" r:id="rId375" xr:uid="{285635FB-49ED-4B5E-A137-DD1D589628A0}"/>
    <hyperlink ref="AO156" r:id="rId376" xr:uid="{449C43A7-D683-487F-949C-3555E064E37A}"/>
    <hyperlink ref="AO157" r:id="rId377" xr:uid="{58FAE229-3E3B-46DA-AD59-E929FCD29B85}"/>
    <hyperlink ref="AO158" r:id="rId378" xr:uid="{EEC49633-CEB4-4914-8881-FCEB87A2070E}"/>
    <hyperlink ref="AO161" r:id="rId379" xr:uid="{CD15D06E-4EC7-4AD1-ABC9-864468DC7A22}"/>
    <hyperlink ref="AO164" r:id="rId380" xr:uid="{C96A6533-3C80-442E-A77D-87286D14E60E}"/>
    <hyperlink ref="AO167" r:id="rId381" xr:uid="{8BF13811-6FD8-4769-86DF-5A063E290165}"/>
    <hyperlink ref="AO170" r:id="rId382" xr:uid="{1A21EAD3-4FF7-4AC1-9459-28B02EE4468A}"/>
    <hyperlink ref="AO173" r:id="rId383" xr:uid="{81D2A4AB-4E0B-4065-84E5-33580CB9CC9F}"/>
    <hyperlink ref="AO176" r:id="rId384" xr:uid="{E4973452-977F-434D-94B3-778ADAA632B8}"/>
    <hyperlink ref="AO179" r:id="rId385" xr:uid="{30749980-424C-4625-9D96-EB070F8586BB}"/>
    <hyperlink ref="AO182" r:id="rId386" xr:uid="{967506BF-9F5E-4638-A4B7-CB22BB67B90D}"/>
    <hyperlink ref="AO185" r:id="rId387" xr:uid="{4661C4DA-DEC2-473E-8770-6F27B8C30757}"/>
    <hyperlink ref="AO188" r:id="rId388" xr:uid="{343B4B3F-5C22-4130-92C9-C445E88FCD50}"/>
    <hyperlink ref="AO191" r:id="rId389" xr:uid="{F9C96968-B0BD-4069-9A67-ACC1D10AAEE0}"/>
    <hyperlink ref="AO194" r:id="rId390" xr:uid="{D40DED06-5365-45A2-96E9-897C4413E91F}"/>
    <hyperlink ref="AO197" r:id="rId391" xr:uid="{8C6517BE-F5F8-42B7-93C8-06E6DFE6291F}"/>
    <hyperlink ref="AO200" r:id="rId392" xr:uid="{1F8B3CD6-8EA8-4659-B35B-594FA4D74FE7}"/>
    <hyperlink ref="AO203" r:id="rId393" xr:uid="{510B548A-815A-4306-BAF2-24BCE9DDF189}"/>
    <hyperlink ref="AO206" r:id="rId394" xr:uid="{0F5AE846-311E-40B1-9AF0-3D489F853A57}"/>
    <hyperlink ref="AO209" r:id="rId395" xr:uid="{66937DA1-808A-4208-AAFA-7D7E8CF37A13}"/>
    <hyperlink ref="AO212" r:id="rId396" xr:uid="{E4E795D8-38A8-4F39-B6C8-2F35CD233D51}"/>
    <hyperlink ref="AO215" r:id="rId397" xr:uid="{6267418F-123C-4CF4-BF8F-9C77B10D4751}"/>
    <hyperlink ref="AO218" r:id="rId398" xr:uid="{9A3C3D53-244C-47BB-8977-02ED4D4A6164}"/>
    <hyperlink ref="AO221" r:id="rId399" xr:uid="{046AF538-5D4D-4188-B106-FEB12FA3B73C}"/>
    <hyperlink ref="AO224" r:id="rId400" xr:uid="{3E2AA420-D68B-4738-96BF-A304F148670C}"/>
    <hyperlink ref="AO227" r:id="rId401" xr:uid="{2EDBB65A-E214-4E76-B5CC-780A7AED0994}"/>
    <hyperlink ref="AO230" r:id="rId402" xr:uid="{17CC0B45-1E44-45BC-AE5B-F3F0E0693A93}"/>
    <hyperlink ref="AO233" r:id="rId403" xr:uid="{2D2045DC-BBBB-46D6-B586-946E1E14A492}"/>
    <hyperlink ref="AO159" r:id="rId404" xr:uid="{57C26B47-4C43-46A8-9428-54A4BAFA13B3}"/>
    <hyperlink ref="AO162" r:id="rId405" xr:uid="{B853AA35-19E6-4FEF-A31E-CB51497E054B}"/>
    <hyperlink ref="AO165" r:id="rId406" xr:uid="{6836F616-479D-4A98-AC3C-17041B37AE5C}"/>
    <hyperlink ref="AO168" r:id="rId407" xr:uid="{9549688E-003C-41B2-B64F-F1F2D00F6AF2}"/>
    <hyperlink ref="AO171" r:id="rId408" xr:uid="{76095E02-595C-4E59-AA1B-638E85B7AB3D}"/>
    <hyperlink ref="AO174" r:id="rId409" xr:uid="{B2C12B57-AEDB-4C46-8249-10F3B333B5E1}"/>
    <hyperlink ref="AO177" r:id="rId410" xr:uid="{39FE9C55-021E-44DB-970B-272D7CA44206}"/>
    <hyperlink ref="AO180" r:id="rId411" xr:uid="{CF1F3B9A-561B-4508-9901-932893B9C59E}"/>
    <hyperlink ref="AO183" r:id="rId412" xr:uid="{BA1EBA22-0663-4748-B79D-FFDF58E905FE}"/>
    <hyperlink ref="AO186" r:id="rId413" xr:uid="{2DF896BE-A2C2-404E-9781-91E44294339D}"/>
    <hyperlink ref="AO189" r:id="rId414" xr:uid="{4011906E-5D5F-4920-871D-9ACC81EEFD91}"/>
    <hyperlink ref="AO192" r:id="rId415" xr:uid="{E5983112-B9EE-40F6-B0C2-EABB1F45F2C7}"/>
    <hyperlink ref="AO195" r:id="rId416" xr:uid="{DFD25082-FB42-4467-8B18-FFCAB4DB48E6}"/>
    <hyperlink ref="AO198" r:id="rId417" xr:uid="{5EC4071F-3158-4AE8-90FE-C736484EE23D}"/>
    <hyperlink ref="AO201" r:id="rId418" xr:uid="{8E3B9965-1EC2-4673-A9AD-0583682A0B6B}"/>
    <hyperlink ref="AO204" r:id="rId419" xr:uid="{373AA0C0-693A-460F-A16F-3F29A54ED855}"/>
    <hyperlink ref="AO207" r:id="rId420" xr:uid="{101E103D-4016-405B-892B-D12AC94531CD}"/>
    <hyperlink ref="AO210" r:id="rId421" xr:uid="{4EB04CCE-F8CD-4713-AC4D-2439F9F4C9CA}"/>
    <hyperlink ref="AO213" r:id="rId422" xr:uid="{46DA388D-3DB9-4E41-8C54-EA2FF7F4A148}"/>
    <hyperlink ref="AO216" r:id="rId423" xr:uid="{53A95C81-872C-4167-A80E-052F295CC8C8}"/>
    <hyperlink ref="AO219" r:id="rId424" xr:uid="{D91BE286-4498-43B6-854D-2F0AAFDE5FFC}"/>
    <hyperlink ref="AO222" r:id="rId425" xr:uid="{D5E2120F-6E37-436A-AF97-3A450F3A8075}"/>
    <hyperlink ref="AO225" r:id="rId426" xr:uid="{C9E545A4-1AD3-4649-88BC-2A90DE67DFCF}"/>
    <hyperlink ref="AO228" r:id="rId427" xr:uid="{5266F935-8883-4C38-BB1D-60CF70E7611D}"/>
    <hyperlink ref="AO231" r:id="rId428" xr:uid="{295EEBDF-C9A3-46A7-818E-70D10C5B5127}"/>
    <hyperlink ref="AO234" r:id="rId429" xr:uid="{B99C3941-687C-4FAD-9BAC-8619DFD70FDF}"/>
    <hyperlink ref="AO160" r:id="rId430" xr:uid="{95149C57-D557-472D-828C-75D80D279B29}"/>
    <hyperlink ref="AO163" r:id="rId431" xr:uid="{14751F44-2F06-4301-AF2B-4661BEE7461A}"/>
    <hyperlink ref="AO166" r:id="rId432" xr:uid="{34D77978-5D07-4CAC-8FB5-B01404976B84}"/>
    <hyperlink ref="AO169" r:id="rId433" xr:uid="{A51F889F-E83C-4C09-8669-215F5FF8CBB5}"/>
    <hyperlink ref="AO172" r:id="rId434" xr:uid="{6E26784D-D99C-49D3-BFA7-00F6DB2ED685}"/>
    <hyperlink ref="AO175" r:id="rId435" xr:uid="{14A7A6BF-EAC9-464B-B20A-665C2E420AFE}"/>
    <hyperlink ref="AO178" r:id="rId436" xr:uid="{ADC117E5-9892-49DA-8FCA-7BF6F8327A80}"/>
    <hyperlink ref="AO181" r:id="rId437" xr:uid="{771EB9DC-D9EE-4879-9566-0C5019494655}"/>
    <hyperlink ref="AO184" r:id="rId438" xr:uid="{D8EC510B-965B-4F68-A1E9-3171C1C08E17}"/>
    <hyperlink ref="AO187" r:id="rId439" xr:uid="{7D368A1F-0C33-433C-93F9-82BE0A2A80A6}"/>
    <hyperlink ref="AO190" r:id="rId440" xr:uid="{3259C24D-54E6-4418-9715-F0E172856E4B}"/>
    <hyperlink ref="AO193" r:id="rId441" xr:uid="{44E50809-ABE8-4200-B6BE-D9AEA55E0ACA}"/>
    <hyperlink ref="AO196" r:id="rId442" xr:uid="{BB083C63-7244-46BE-9E31-01F20CC54004}"/>
    <hyperlink ref="AO199" r:id="rId443" xr:uid="{149F018A-DBD8-4A21-A36B-DBE5BFFB46CD}"/>
    <hyperlink ref="AO202" r:id="rId444" xr:uid="{8D56CBB5-CF9B-48EE-86EA-32CB58F15A2B}"/>
    <hyperlink ref="AO205" r:id="rId445" xr:uid="{53CEB49B-57D5-4A77-8B00-196D6643E468}"/>
    <hyperlink ref="AO208" r:id="rId446" xr:uid="{6DAD3B56-A0EC-438F-BE6A-5810B5F615D7}"/>
    <hyperlink ref="AO211" r:id="rId447" xr:uid="{9EC8B0A0-C9FF-4DDA-9B8E-7014A5D7C986}"/>
    <hyperlink ref="AO214" r:id="rId448" xr:uid="{D2477C8C-BCFE-450F-9263-5B62E843E748}"/>
    <hyperlink ref="AO217" r:id="rId449" xr:uid="{E1F820D8-1BF7-4DDC-92AF-EA8479A9AC84}"/>
    <hyperlink ref="AO220" r:id="rId450" xr:uid="{FD3A4428-3A1B-4CC4-8210-FA4196A8B327}"/>
    <hyperlink ref="AO223" r:id="rId451" xr:uid="{2E7BCD7D-1564-4D99-95F2-B70AF4A76F4B}"/>
    <hyperlink ref="AO226" r:id="rId452" xr:uid="{9A12B9A3-49FA-4806-AC26-E0DA360701C6}"/>
    <hyperlink ref="AO229" r:id="rId453" xr:uid="{2B184B0C-97AB-4ADB-BE60-04129EDAB54A}"/>
    <hyperlink ref="AO232" r:id="rId454" xr:uid="{BABF331C-8E0B-4481-9A63-3746E49850A1}"/>
    <hyperlink ref="AB156" r:id="rId455" xr:uid="{573716B5-AD69-45E2-B5B5-0E07BF795965}"/>
    <hyperlink ref="AB157" r:id="rId456" xr:uid="{31A51F29-F364-42E0-BB03-BBA9CEA65577}"/>
    <hyperlink ref="AB158" r:id="rId457" xr:uid="{DC033E68-2ACA-4375-B5C1-EF181E365075}"/>
    <hyperlink ref="AB161" r:id="rId458" xr:uid="{A9C31EEA-D11B-40BD-A790-2EC552F5165C}"/>
    <hyperlink ref="AB164" r:id="rId459" xr:uid="{3F94F903-9032-407A-8851-48A2374B4368}"/>
    <hyperlink ref="AB167" r:id="rId460" xr:uid="{E76CF9C3-EF41-424F-8CA9-2106A8F2A532}"/>
    <hyperlink ref="AB170" r:id="rId461" xr:uid="{C6CEB875-92D0-42F9-9899-C73238633DC9}"/>
    <hyperlink ref="AB173" r:id="rId462" xr:uid="{4EC4F9FE-EE73-4251-9FBD-5749036B2D8E}"/>
    <hyperlink ref="AB176" r:id="rId463" xr:uid="{78D5EDB4-64B6-45D8-8288-81B6C274E052}"/>
    <hyperlink ref="AB179" r:id="rId464" xr:uid="{EC8FE7A6-90AC-470E-8ACB-A35A4D572C4A}"/>
    <hyperlink ref="AB182" r:id="rId465" xr:uid="{AD3EBE53-2A5A-4E0C-8BEB-078822DCE21D}"/>
    <hyperlink ref="AB185" r:id="rId466" xr:uid="{3E4E5A79-3A4F-40EB-B42F-629663B018A8}"/>
    <hyperlink ref="AB188" r:id="rId467" xr:uid="{43D52996-65B9-4060-8AEE-080226252F60}"/>
    <hyperlink ref="AB191" r:id="rId468" xr:uid="{C0ED40E1-0DF3-4848-93C0-ED032B0B638B}"/>
    <hyperlink ref="AB194" r:id="rId469" xr:uid="{E746F6E8-0412-4228-908D-BEB3658F8B3B}"/>
    <hyperlink ref="AB197" r:id="rId470" xr:uid="{21D992B1-04BE-4EF1-8479-6F039278EE78}"/>
    <hyperlink ref="AB200" r:id="rId471" xr:uid="{7E81D432-FA24-4EF8-A55E-2C73421B629D}"/>
    <hyperlink ref="AB203" r:id="rId472" xr:uid="{E3B145D5-A0B5-4A45-9CFE-B2BDDAF30EB5}"/>
    <hyperlink ref="AB206" r:id="rId473" xr:uid="{B337E2B1-AA91-4E39-803F-0A45A9628EC2}"/>
    <hyperlink ref="AB209" r:id="rId474" xr:uid="{6CCD4303-96B3-4E2C-85A1-AE336A598790}"/>
    <hyperlink ref="AB212" r:id="rId475" xr:uid="{4135371C-1010-4782-896A-127C95F2DD87}"/>
    <hyperlink ref="AB215" r:id="rId476" xr:uid="{BC77BDCB-E1EB-4726-92F8-FB05A7A5B92B}"/>
    <hyperlink ref="AB218" r:id="rId477" xr:uid="{72BD48FA-D0F2-4ECE-8CD6-EEF20594B10B}"/>
    <hyperlink ref="AB221" r:id="rId478" xr:uid="{E19C87C1-8931-4590-8711-B8037A5AF140}"/>
    <hyperlink ref="AB224" r:id="rId479" xr:uid="{2006E586-070E-468A-BA40-F040BB7BE243}"/>
    <hyperlink ref="AB227" r:id="rId480" xr:uid="{BD8561CD-0A5B-48A6-81FC-502B8F169763}"/>
    <hyperlink ref="AB230" r:id="rId481" xr:uid="{F4BE083F-2DE0-4DF0-ABCE-1421406C7FC4}"/>
    <hyperlink ref="AB233" r:id="rId482" xr:uid="{ED4CAED4-AF0F-4470-8360-550479D30FDB}"/>
    <hyperlink ref="AB159" r:id="rId483" xr:uid="{F9B95BE1-C8A5-44A2-9EFB-3668AFA3CDEF}"/>
    <hyperlink ref="AB162" r:id="rId484" xr:uid="{3C8FCBFA-09FE-42D5-A8FC-83EC8615B57E}"/>
    <hyperlink ref="AB165" r:id="rId485" xr:uid="{B6FE7EA9-07EA-46B9-86FB-ADEB513B6190}"/>
    <hyperlink ref="AB168" r:id="rId486" xr:uid="{1DCE6975-5051-40FD-87A3-446710FCFE00}"/>
    <hyperlink ref="AB171" r:id="rId487" xr:uid="{09ADF8A6-20CC-4B43-8BEB-CB592432D0FD}"/>
    <hyperlink ref="AB174" r:id="rId488" xr:uid="{D1A5E873-FCDC-4AC2-AF5C-492233737B0F}"/>
    <hyperlink ref="AB177" r:id="rId489" xr:uid="{0EE4369E-F8A8-42B6-8CA1-3D4BC99743B9}"/>
    <hyperlink ref="AB180" r:id="rId490" xr:uid="{12841774-AB0D-4EC5-910C-B958DB8F8AF2}"/>
    <hyperlink ref="AB183" r:id="rId491" xr:uid="{FC833CDE-D713-4AA1-A1E5-7EB81C9D84EC}"/>
    <hyperlink ref="AB186" r:id="rId492" xr:uid="{141211E4-1937-431B-8E4F-B9B64C12DB64}"/>
    <hyperlink ref="AB189" r:id="rId493" xr:uid="{2C378887-6F60-4384-9ACF-51059887064A}"/>
    <hyperlink ref="AB192" r:id="rId494" xr:uid="{99E0FE0F-EFCC-4FF1-9017-A00F4D02F8EC}"/>
    <hyperlink ref="AB195" r:id="rId495" xr:uid="{178EA7C1-C009-4C0C-8598-BC142D5D5531}"/>
    <hyperlink ref="AB198" r:id="rId496" xr:uid="{BC22CE3C-147F-405D-80D6-5BDD056658A9}"/>
    <hyperlink ref="AB201" r:id="rId497" xr:uid="{F6AAD5CC-9A85-4D85-8C97-BAA8DA18503A}"/>
    <hyperlink ref="AB204" r:id="rId498" xr:uid="{1BE76EF2-5852-4DD7-B03A-85349BCEF0B4}"/>
    <hyperlink ref="AB207" r:id="rId499" xr:uid="{62BB6E2B-4043-4A2C-9CB8-EED212147B90}"/>
    <hyperlink ref="AB210" r:id="rId500" xr:uid="{324CE14E-3987-4F46-83EA-E6F86DF23795}"/>
    <hyperlink ref="AB213" r:id="rId501" xr:uid="{A3D0B33C-28CA-4DD5-906C-6D6888E5B00F}"/>
    <hyperlink ref="AB216" r:id="rId502" xr:uid="{2B37EDB4-A85F-43F1-B446-F66613ADBD94}"/>
    <hyperlink ref="AB219" r:id="rId503" xr:uid="{5B9CD32A-6E6F-432E-B646-65B897035C5F}"/>
    <hyperlink ref="AB222" r:id="rId504" xr:uid="{D3D059D9-F23C-4326-BD88-383472F67489}"/>
    <hyperlink ref="AB225" r:id="rId505" xr:uid="{B610BFA5-41B3-4D41-810A-F749FE57EA1B}"/>
    <hyperlink ref="AB228" r:id="rId506" xr:uid="{66134C86-2406-4131-91CE-6D94919F49BF}"/>
    <hyperlink ref="AB231" r:id="rId507" xr:uid="{FAF71D58-DD14-4738-ACFC-60A7FCFA146B}"/>
    <hyperlink ref="AB234" r:id="rId508" xr:uid="{63A00813-8A5A-41C4-8C2A-34157084F0F2}"/>
    <hyperlink ref="AB160" r:id="rId509" xr:uid="{D37D404D-07E1-4053-8A8F-C30907F48228}"/>
    <hyperlink ref="AB163" r:id="rId510" xr:uid="{3CB47EC7-86CD-49DE-A4B7-010606A341BE}"/>
    <hyperlink ref="AB166" r:id="rId511" xr:uid="{208A753C-FA72-4993-9A40-05B63DEA96A2}"/>
    <hyperlink ref="AB169" r:id="rId512" xr:uid="{382A9227-89B3-4031-8EE6-EB4BFEA69F42}"/>
    <hyperlink ref="AB172" r:id="rId513" xr:uid="{CDA18561-13CB-46D3-9B00-B3E308DB8808}"/>
    <hyperlink ref="AB175" r:id="rId514" xr:uid="{3552B9F5-748F-4AA5-A439-45591E326FF6}"/>
    <hyperlink ref="AB178" r:id="rId515" xr:uid="{6E65336F-CD1E-489D-B146-DD30862573B1}"/>
    <hyperlink ref="AB181" r:id="rId516" xr:uid="{838A03A0-E4C3-4E8E-8556-E938CCD37AA7}"/>
    <hyperlink ref="AB184" r:id="rId517" xr:uid="{5A908638-3522-4E65-A290-14DCBA278AD1}"/>
    <hyperlink ref="AB187" r:id="rId518" xr:uid="{37780B62-B364-4165-BD74-609802814CB6}"/>
    <hyperlink ref="AB190" r:id="rId519" xr:uid="{8B710046-FE81-481E-8E3F-883BE55FCACD}"/>
    <hyperlink ref="AB193" r:id="rId520" xr:uid="{AFA0816A-34D8-49FB-A980-182CEBD82FBE}"/>
    <hyperlink ref="AB196" r:id="rId521" xr:uid="{083CA3D9-C418-4C9D-8CBF-095CA49508EB}"/>
    <hyperlink ref="AB199" r:id="rId522" xr:uid="{DC1747B0-928C-427C-933A-E651B876FD5E}"/>
    <hyperlink ref="AB202" r:id="rId523" xr:uid="{A2D2E331-04C4-44A4-81E6-41AAF9A2AE44}"/>
    <hyperlink ref="AB205" r:id="rId524" xr:uid="{CD905E1A-F68F-4A04-AC9F-42CCF4375B2F}"/>
    <hyperlink ref="AB208" r:id="rId525" xr:uid="{781799C2-9E99-4CDB-8A25-D863D382B7D8}"/>
    <hyperlink ref="AB211" r:id="rId526" xr:uid="{C07C7959-A783-467D-BDD1-77F59880A3A5}"/>
    <hyperlink ref="AB214" r:id="rId527" xr:uid="{44A0DEA7-D672-41E1-8344-B131AB99E4A6}"/>
    <hyperlink ref="AB217" r:id="rId528" xr:uid="{579A66FE-715C-489C-AB4A-4444AEFE22C9}"/>
    <hyperlink ref="AB220" r:id="rId529" xr:uid="{D9BC8C1E-3498-492A-B97F-9B1CFFA9E963}"/>
    <hyperlink ref="AB223" r:id="rId530" xr:uid="{56DC176D-3AF2-4C9D-B08D-A7711D22EAFE}"/>
    <hyperlink ref="AB226" r:id="rId531" xr:uid="{D67DED94-25D2-43B4-97F5-16F8012C3E61}"/>
    <hyperlink ref="AB229" r:id="rId532" xr:uid="{21554571-7A49-4D1A-A99E-23140C6D8888}"/>
    <hyperlink ref="AB232" r:id="rId533" xr:uid="{E5C4AE91-9762-448A-9527-761B83A2E902}"/>
    <hyperlink ref="AN235" r:id="rId534" location="SD1" xr:uid="{402EDE20-E16C-4321-BD07-70827B866583}"/>
    <hyperlink ref="AN236" r:id="rId535" location="SD1" xr:uid="{61CCA2B1-C53B-40A6-AFE5-C6DD15CE9E35}"/>
    <hyperlink ref="AN237" r:id="rId536" location="SD1" xr:uid="{817C99EA-9F80-4DD7-9AA6-76123783652F}"/>
    <hyperlink ref="AN239" r:id="rId537" location="SD1" xr:uid="{F82AF154-7FCA-49C3-9778-BAB1A4D501A0}"/>
    <hyperlink ref="AN241" r:id="rId538" location="SD1" xr:uid="{7696000B-FE2D-4BCE-B7F3-11B6C90F191D}"/>
    <hyperlink ref="AN243" r:id="rId539" location="SD1" xr:uid="{8A768401-7D1A-4AEA-8059-698F1D871F85}"/>
    <hyperlink ref="AN245" r:id="rId540" location="SD1" xr:uid="{9D964C8C-8CA4-44CC-B9AD-2A14B10B8E95}"/>
    <hyperlink ref="AN247" r:id="rId541" location="SD1" xr:uid="{A4C25E15-99B2-4DEF-BAC8-4ADD138C110C}"/>
    <hyperlink ref="AN249" r:id="rId542" location="SD1" xr:uid="{8383C9B5-6C3E-4FAB-94E3-F5600EEB5F30}"/>
    <hyperlink ref="AN251" r:id="rId543" location="SD1" xr:uid="{B24105B9-007F-4A7D-82FD-7CE1A0B3DDA2}"/>
    <hyperlink ref="AN253" r:id="rId544" location="SD1" xr:uid="{8C0D498F-7DFB-457C-9AF9-C32970DE15FC}"/>
    <hyperlink ref="AN255" r:id="rId545" location="SD1" xr:uid="{65137F44-D5E6-4B32-840E-D41746C5965C}"/>
    <hyperlink ref="AN257" r:id="rId546" location="SD1" xr:uid="{21DE1071-5128-449D-9A6E-A74A7A0B523E}"/>
    <hyperlink ref="AN259" r:id="rId547" location="SD1" xr:uid="{9B72E832-F5F3-47F5-B15D-80E3885C8E2D}"/>
    <hyperlink ref="AN261" r:id="rId548" location="SD1" xr:uid="{A3BC9C08-B433-4CE4-96E5-7153799766FE}"/>
    <hyperlink ref="AN263" r:id="rId549" location="SD1" xr:uid="{CC1A0405-FCE5-4E3C-B6E5-D46F13D1DD52}"/>
    <hyperlink ref="AN265" r:id="rId550" location="SD1" xr:uid="{0F2D1022-998E-43AE-9EA3-F9C8DE4C2BE9}"/>
    <hyperlink ref="AN267" r:id="rId551" location="SD1" xr:uid="{D54ED7DC-F885-439D-804D-7AB07E615C4A}"/>
    <hyperlink ref="AN269" r:id="rId552" location="SD1" xr:uid="{BAFB7551-346C-4637-A805-3545687B7728}"/>
    <hyperlink ref="AN271" r:id="rId553" location="SD1" xr:uid="{F8824293-88A3-4B11-AFC5-705EAC1A66BF}"/>
    <hyperlink ref="AN273" r:id="rId554" location="SD1" xr:uid="{09653C4D-1625-4995-9449-541E73C1BD80}"/>
    <hyperlink ref="AN275" r:id="rId555" location="SD1" xr:uid="{463EEB88-DC00-4386-BCB8-294701D19A36}"/>
    <hyperlink ref="AN238" r:id="rId556" location="SD1" xr:uid="{419D67DE-9308-4036-9AC3-ED1AFA25A19D}"/>
    <hyperlink ref="AN240" r:id="rId557" location="SD1" xr:uid="{291FB1FA-42D9-4395-A378-50480C294559}"/>
    <hyperlink ref="AN242" r:id="rId558" location="SD1" xr:uid="{5585EB4A-A9BD-467D-A111-D4AF5CDD47D5}"/>
    <hyperlink ref="AN244" r:id="rId559" location="SD1" xr:uid="{2326ABBD-D730-493D-AF75-0860046F6FA8}"/>
    <hyperlink ref="AN246" r:id="rId560" location="SD1" xr:uid="{4FF578C8-8011-485F-989F-2E4E9A5B87E0}"/>
    <hyperlink ref="AN248" r:id="rId561" location="SD1" xr:uid="{894E5A44-6F37-49A3-8D57-7BB15EFAFAC6}"/>
    <hyperlink ref="AN250" r:id="rId562" location="SD1" xr:uid="{32FBBA94-8802-4264-B98F-6E6B6E098434}"/>
    <hyperlink ref="AN252" r:id="rId563" location="SD1" xr:uid="{64309442-D59B-42C4-A7D5-EE5CF087C3DC}"/>
    <hyperlink ref="AN254" r:id="rId564" location="SD1" xr:uid="{5319F3EE-CBB7-4666-BCD6-B8968E2AAC90}"/>
    <hyperlink ref="AN256" r:id="rId565" location="SD1" xr:uid="{C6A4092D-5D71-4EB2-BAA9-32629743A142}"/>
    <hyperlink ref="AN258" r:id="rId566" location="SD1" xr:uid="{037CEBD9-60D3-47C6-8859-ED0E05D617B6}"/>
    <hyperlink ref="AN260" r:id="rId567" location="SD1" xr:uid="{E2DD683D-F855-440A-BEE4-CE058C35C891}"/>
    <hyperlink ref="AN262" r:id="rId568" location="SD1" xr:uid="{27AB4266-0D1F-48A9-8FAC-F4F8D2B2AD0C}"/>
    <hyperlink ref="AN264" r:id="rId569" location="SD1" xr:uid="{6398CE8F-358E-48D2-BB47-18445CB4C136}"/>
    <hyperlink ref="AN266" r:id="rId570" location="SD1" xr:uid="{739EBD3B-523D-4CA4-87E0-FB5C3EA2AE36}"/>
    <hyperlink ref="AN268" r:id="rId571" location="SD1" xr:uid="{2C805F9A-4B52-46D2-AC72-B3C01F61D250}"/>
    <hyperlink ref="AN270" r:id="rId572" location="SD1" xr:uid="{64356B64-4458-4B13-B6A9-BF3336FEE160}"/>
    <hyperlink ref="AN272" r:id="rId573" location="SD1" xr:uid="{3E61005E-C2A9-46E5-95F5-4206097FB9B8}"/>
    <hyperlink ref="AN274" r:id="rId574" location="SD1" xr:uid="{326A4E32-C36C-41AB-AF45-E0C4524C5666}"/>
    <hyperlink ref="AN276" r:id="rId575" location="SD1" xr:uid="{E48DD188-7293-4085-9BD8-B4980608F9B0}"/>
    <hyperlink ref="AN277" r:id="rId576" location="SD1" xr:uid="{03CB3C71-D203-4466-A7BE-D3D104B65024}"/>
    <hyperlink ref="AN281" r:id="rId577" location="SD1" xr:uid="{D47A9EB4-057F-44AA-BACC-D7058E10F193}"/>
    <hyperlink ref="AN285" r:id="rId578" location="SD1" xr:uid="{922055CE-8467-4708-ACDE-CED78245EC23}"/>
    <hyperlink ref="AN289" r:id="rId579" location="SD1" xr:uid="{79B12F4B-C3D0-4C1C-9A66-3659F07BEBC8}"/>
    <hyperlink ref="AN293" r:id="rId580" location="SD1" xr:uid="{F9D61B0C-57CA-4DE7-908D-900CC7B7D7F7}"/>
    <hyperlink ref="AN297" r:id="rId581" location="SD1" xr:uid="{3D0BF5B9-8F85-4395-B8EC-749596325248}"/>
    <hyperlink ref="AN301" r:id="rId582" location="SD1" xr:uid="{05A61997-6F69-4EE7-AEDF-FCA761ECA82D}"/>
    <hyperlink ref="AN305" r:id="rId583" location="SD1" xr:uid="{9A9A9A8F-A88C-4029-B488-F56C8D9D9AC0}"/>
    <hyperlink ref="AN309" r:id="rId584" location="SD1" xr:uid="{4C5BA331-87FB-4390-8C4B-B2B7C2D22768}"/>
    <hyperlink ref="AN313" r:id="rId585" location="SD1" xr:uid="{4D200924-92C0-4B9D-B464-57DB88A70081}"/>
    <hyperlink ref="AN317" r:id="rId586" location="SD1" xr:uid="{B4FC0ACE-7511-426E-AF29-50118A77CEE5}"/>
    <hyperlink ref="AN279" r:id="rId587" location="SD1" xr:uid="{EF610B19-41F5-407C-AC54-C0754EB686C9}"/>
    <hyperlink ref="AN283" r:id="rId588" location="SD1" xr:uid="{308CB734-B355-4EEE-B4D4-934E3EB6F3B2}"/>
    <hyperlink ref="AN287" r:id="rId589" location="SD1" xr:uid="{71FCD292-50D4-4042-82E7-C437592CACE3}"/>
    <hyperlink ref="AN291" r:id="rId590" location="SD1" xr:uid="{8F3A3CE0-FA23-449E-AFC1-99879F87DDC4}"/>
    <hyperlink ref="AN295" r:id="rId591" location="SD1" xr:uid="{C0189C60-27A4-40A1-A429-58B4DB7636D7}"/>
    <hyperlink ref="AN299" r:id="rId592" location="SD1" xr:uid="{5A40B72E-90FC-4EDE-887B-AD2A537D6B12}"/>
    <hyperlink ref="AN303" r:id="rId593" location="SD1" xr:uid="{9AD1854A-B8A3-48A5-BD91-556B8FD467C6}"/>
    <hyperlink ref="AN307" r:id="rId594" location="SD1" xr:uid="{D32BEB32-FE8B-4AAF-8EE5-C4D444BBDD7E}"/>
    <hyperlink ref="AN311" r:id="rId595" location="SD1" xr:uid="{622C4633-5B43-4BC9-B8B1-04C1DF1E00C9}"/>
    <hyperlink ref="AN315" r:id="rId596" location="SD1" xr:uid="{CB935AF9-9C81-4A66-AA0F-1C3CACDB5890}"/>
    <hyperlink ref="AN278" r:id="rId597" location="SD1" xr:uid="{BB601C37-BF3B-4436-A7FF-DAD0224297F8}"/>
    <hyperlink ref="AN282" r:id="rId598" location="SD1" xr:uid="{F5711ECF-3F83-41F1-9184-10AD94AE9319}"/>
    <hyperlink ref="AN286" r:id="rId599" location="SD1" xr:uid="{2E201988-A71A-4123-A61E-874CF21BCFD6}"/>
    <hyperlink ref="AN290" r:id="rId600" location="SD1" xr:uid="{5D20426F-EB37-42B6-8DEB-C4701C0524AC}"/>
    <hyperlink ref="AN294" r:id="rId601" location="SD1" xr:uid="{9DDDD9B1-2C35-450A-B979-251FC9EDF579}"/>
    <hyperlink ref="AN298" r:id="rId602" location="SD1" xr:uid="{E0D4AD96-9F7C-4B14-8ECC-9D3BDEB9390F}"/>
    <hyperlink ref="AN302" r:id="rId603" location="SD1" xr:uid="{A05F9D95-1A9F-458F-84B1-ADE6E9496426}"/>
    <hyperlink ref="AN306" r:id="rId604" location="SD1" xr:uid="{C0F1950C-180E-40A2-8F11-05E83EE09450}"/>
    <hyperlink ref="AN310" r:id="rId605" location="SD1" xr:uid="{713B79C1-937F-4244-B909-DD6F52B21834}"/>
    <hyperlink ref="AN314" r:id="rId606" location="SD1" xr:uid="{CD20CA52-193D-4F71-851B-06B6347779B9}"/>
    <hyperlink ref="AN318" r:id="rId607" location="SD1" xr:uid="{61930242-E0A4-44B8-8AAA-B8FEB888446F}"/>
    <hyperlink ref="AN280" r:id="rId608" location="SD1" xr:uid="{517A1CAE-6E45-47A1-B5B3-7F4E4B28B10E}"/>
    <hyperlink ref="AN284" r:id="rId609" location="SD1" xr:uid="{27C9EF58-6497-477D-B885-82A4183BFD49}"/>
    <hyperlink ref="AN288" r:id="rId610" location="SD1" xr:uid="{72E20DD8-4295-4E36-A65B-03E7E15A68B0}"/>
    <hyperlink ref="AN292" r:id="rId611" location="SD1" xr:uid="{99AEA2BB-40DA-468C-A05D-E3142703A897}"/>
    <hyperlink ref="AN296" r:id="rId612" location="SD1" xr:uid="{631174B9-A326-4A7E-9922-4EA35F9E940E}"/>
    <hyperlink ref="AN300" r:id="rId613" location="SD1" xr:uid="{1F178B01-4E47-4814-90FD-67030AE0AEE9}"/>
    <hyperlink ref="AN304" r:id="rId614" location="SD1" xr:uid="{1D1E3920-E1F4-49DA-B7D0-72DCEA32C9E9}"/>
    <hyperlink ref="AN308" r:id="rId615" location="SD1" xr:uid="{BB9A7494-03EA-491E-A2AD-EA91CA9E6898}"/>
    <hyperlink ref="AN312" r:id="rId616" location="SD1" xr:uid="{AE6E5EBA-EA23-4AEA-852C-36EEB89B8FA0}"/>
    <hyperlink ref="AN316" r:id="rId617" location="SD1" xr:uid="{B367276C-F2D8-414D-8E5D-6A253D07FAED}"/>
    <hyperlink ref="AB235" r:id="rId618" xr:uid="{33B938EF-19F0-475B-9830-DEA6D77ADF51}"/>
    <hyperlink ref="AB236" r:id="rId619" xr:uid="{B06B5CD1-FEF5-4940-A88A-632AE52E5E53}"/>
    <hyperlink ref="AB237" r:id="rId620" xr:uid="{39939634-68A0-486D-AC6A-460B913257EA}"/>
    <hyperlink ref="AB239" r:id="rId621" xr:uid="{7D640F0D-DBD4-46EC-A87A-BB5DC55910FE}"/>
    <hyperlink ref="AB241" r:id="rId622" xr:uid="{CC3DF80A-64C9-43D8-8DD6-CFB27FF3D54A}"/>
    <hyperlink ref="AB243" r:id="rId623" xr:uid="{5DAA14E6-E2C0-43BA-A9C0-93457523ACEB}"/>
    <hyperlink ref="AB245" r:id="rId624" xr:uid="{E6068CA7-731E-4C2E-ABA3-91C926C5A348}"/>
    <hyperlink ref="AB247" r:id="rId625" xr:uid="{CC0B3B78-1A8B-4A11-AC1F-794B0DBBAE29}"/>
    <hyperlink ref="AB249" r:id="rId626" xr:uid="{326BF60A-8527-4C8F-B6ED-ECDF30E48174}"/>
    <hyperlink ref="AB251" r:id="rId627" xr:uid="{6AABE425-41F1-4508-8C1D-B81CCC9077B4}"/>
    <hyperlink ref="AB253" r:id="rId628" xr:uid="{955D348B-3560-44BD-859C-63CD10FB4812}"/>
    <hyperlink ref="AB255" r:id="rId629" xr:uid="{8EF37A7A-C166-4A6A-BEFA-4362EE9DC07F}"/>
    <hyperlink ref="AB257" r:id="rId630" xr:uid="{E0F0829F-0C40-493C-A6BB-255DB0BDDF02}"/>
    <hyperlink ref="AB259" r:id="rId631" xr:uid="{0B2934A7-E222-4E85-95F8-8F7A1221FB9F}"/>
    <hyperlink ref="AB261" r:id="rId632" xr:uid="{F5CE2B72-1586-4715-9B3F-46BF670022F0}"/>
    <hyperlink ref="AB263" r:id="rId633" xr:uid="{30542B60-2F36-40E1-939C-F42D4F543C92}"/>
    <hyperlink ref="AB265" r:id="rId634" xr:uid="{60D1B2A4-37CD-4020-88FA-5628E4DF4F88}"/>
    <hyperlink ref="AB267" r:id="rId635" xr:uid="{CAF1683D-4938-498F-B935-D0A8C1D6559C}"/>
    <hyperlink ref="AB269" r:id="rId636" xr:uid="{3221424C-AA70-4113-8229-19220F619F39}"/>
    <hyperlink ref="AB271" r:id="rId637" xr:uid="{FEF8230C-A937-4AF6-A24A-FB9210852A44}"/>
    <hyperlink ref="AB273" r:id="rId638" xr:uid="{392CCAC8-4FF4-4F93-9CE6-B9AAC7A8E904}"/>
    <hyperlink ref="AB275" r:id="rId639" xr:uid="{136364CD-69FF-4798-8545-A6DB984F72B1}"/>
    <hyperlink ref="AB277" r:id="rId640" xr:uid="{6AB691D2-F1C3-45A5-9969-FD9761079DBB}"/>
    <hyperlink ref="AB279" r:id="rId641" xr:uid="{F819AD8A-AB29-4416-A7B9-7D8963E4565C}"/>
    <hyperlink ref="AB281" r:id="rId642" xr:uid="{28342EAB-628F-4C07-B1B9-309ED2995FED}"/>
    <hyperlink ref="AB283" r:id="rId643" xr:uid="{468E895C-46A2-4400-8639-BA78096EC06A}"/>
    <hyperlink ref="AB285" r:id="rId644" xr:uid="{54412448-B9B8-4AA4-8999-0A2D5E602277}"/>
    <hyperlink ref="AB287" r:id="rId645" xr:uid="{9D997B42-20C6-4FF2-AB8D-9C4760DEC914}"/>
    <hyperlink ref="AB289" r:id="rId646" xr:uid="{13E0F147-7928-4114-928C-A571E338FE0E}"/>
    <hyperlink ref="AB291" r:id="rId647" xr:uid="{FE56027A-5C08-4088-B8C7-1104B3C48F5A}"/>
    <hyperlink ref="AB293" r:id="rId648" xr:uid="{C2BDE3E1-4014-4E17-8FD5-287D755BB58A}"/>
    <hyperlink ref="AB295" r:id="rId649" xr:uid="{04B2E614-7BEB-47B7-B44D-B61768FAA7D9}"/>
    <hyperlink ref="AB297" r:id="rId650" xr:uid="{8629D71C-A473-46CB-BFE8-4E83DB7A20DF}"/>
    <hyperlink ref="AB299" r:id="rId651" xr:uid="{069CB4D9-97B4-4A23-BAB3-564A1BA5484D}"/>
    <hyperlink ref="AB301" r:id="rId652" xr:uid="{7170EDC5-2747-4545-99C3-661F20FA6B36}"/>
    <hyperlink ref="AB303" r:id="rId653" xr:uid="{30DF2F16-FF9D-4424-A583-73903E46B010}"/>
    <hyperlink ref="AB305" r:id="rId654" xr:uid="{4641B626-E0D4-4B5F-8261-E8C23B057C85}"/>
    <hyperlink ref="AB307" r:id="rId655" xr:uid="{683CFB37-9B16-4848-A71F-A27C9C632C21}"/>
    <hyperlink ref="AB309" r:id="rId656" xr:uid="{5D8C58BD-F3C5-4595-B880-B579449BF122}"/>
    <hyperlink ref="AB311" r:id="rId657" xr:uid="{8F0985CA-1DEB-4AF5-A528-B04224D5BC38}"/>
    <hyperlink ref="AB313" r:id="rId658" xr:uid="{DB0F737D-2AA6-4561-A722-8C949E00E6E8}"/>
    <hyperlink ref="AB315" r:id="rId659" xr:uid="{A23918A2-69CF-4721-A0CC-0D2163B064CE}"/>
    <hyperlink ref="AB317" r:id="rId660" xr:uid="{82686766-9971-4FA4-A9B5-748216EF9836}"/>
    <hyperlink ref="AB238" r:id="rId661" xr:uid="{27E017DA-1C3F-4E92-849A-09950E0E418F}"/>
    <hyperlink ref="AB240" r:id="rId662" xr:uid="{631DED5A-3289-4198-8EA7-1DB8291BDD08}"/>
    <hyperlink ref="AB242" r:id="rId663" xr:uid="{B82A6BC9-E9DA-421A-ACE4-5706525EBB00}"/>
    <hyperlink ref="AB244" r:id="rId664" xr:uid="{9974B335-3FB1-4C99-B509-C912CD8D3108}"/>
    <hyperlink ref="AB246" r:id="rId665" xr:uid="{7F8A9B22-7026-49A3-B427-D3243AA3316D}"/>
    <hyperlink ref="AB248" r:id="rId666" xr:uid="{B4057F2B-0CE6-41F2-A5B5-3065CC79EC22}"/>
    <hyperlink ref="AB250" r:id="rId667" xr:uid="{55DE37ED-D7E8-4B43-B87B-99E77D76C4F2}"/>
    <hyperlink ref="AB252" r:id="rId668" xr:uid="{533A0D1A-7F1C-44B4-8A0E-566099EBB6DA}"/>
    <hyperlink ref="AB254" r:id="rId669" xr:uid="{155CFDA4-92E0-4AAE-8EDB-BE7A2C0FC9F1}"/>
    <hyperlink ref="AB256" r:id="rId670" xr:uid="{3852EEC6-6CE4-459A-A2E5-DE6968452FDA}"/>
    <hyperlink ref="AB258" r:id="rId671" xr:uid="{18346353-F69F-4644-82D6-49EA0776EF76}"/>
    <hyperlink ref="AB260" r:id="rId672" xr:uid="{E36FE2A1-33C9-49F5-838C-B829EF34245E}"/>
    <hyperlink ref="AB262" r:id="rId673" xr:uid="{EBD1E187-C989-4144-A3B8-A501B6045CE6}"/>
    <hyperlink ref="AB264" r:id="rId674" xr:uid="{ED1408A4-F52D-45C0-AF29-FDEC5743376F}"/>
    <hyperlink ref="AB266" r:id="rId675" xr:uid="{8A127983-63DA-4673-89D5-5D2731F85BD5}"/>
    <hyperlink ref="AB268" r:id="rId676" xr:uid="{DB055AA2-9CAC-43DC-91DF-94CD26950515}"/>
    <hyperlink ref="AB270" r:id="rId677" xr:uid="{5FF16CB6-CF57-470C-AA4B-C0BCD245DA54}"/>
    <hyperlink ref="AB272" r:id="rId678" xr:uid="{BA0124F5-942A-435B-9F8E-58A908BD9CA9}"/>
    <hyperlink ref="AB274" r:id="rId679" xr:uid="{89B30E7B-B5C5-4ABF-B439-E15431AF3DD1}"/>
    <hyperlink ref="AB276" r:id="rId680" xr:uid="{A1155DB7-7D55-4843-A0C7-834F3AEBC07E}"/>
    <hyperlink ref="AB278" r:id="rId681" xr:uid="{4F07F0F1-DBF4-4118-B5F3-A44C2E02F695}"/>
    <hyperlink ref="AB280" r:id="rId682" xr:uid="{3EF8711A-4A2C-4C04-BE75-6714182BF5B6}"/>
    <hyperlink ref="AB282" r:id="rId683" xr:uid="{38928446-EA38-4BD4-8776-989A5196385A}"/>
    <hyperlink ref="AB284" r:id="rId684" xr:uid="{DFB76165-D8F3-4C02-A9B6-1B008114D08D}"/>
    <hyperlink ref="AB286" r:id="rId685" xr:uid="{442655BB-32FE-4BE1-9140-2639191EDB39}"/>
    <hyperlink ref="AB288" r:id="rId686" xr:uid="{E4000DEC-034C-4411-A9F3-96BBAF8C0E94}"/>
    <hyperlink ref="AB290" r:id="rId687" xr:uid="{4BE460A3-B162-40ED-A5A5-608B86C87F3F}"/>
    <hyperlink ref="AB292" r:id="rId688" xr:uid="{C72286D1-EB24-4BFB-A051-76C6EB8253A2}"/>
    <hyperlink ref="AB294" r:id="rId689" xr:uid="{6790B56D-2BB8-43B6-9A55-40252D56843A}"/>
    <hyperlink ref="AB296" r:id="rId690" xr:uid="{5B77F1E8-4C95-4F45-8886-01549DF162C6}"/>
    <hyperlink ref="AB298" r:id="rId691" xr:uid="{3ACD84BD-9CCF-4FC9-A402-3B31F0A6ECC8}"/>
    <hyperlink ref="AB300" r:id="rId692" xr:uid="{107F5660-1312-4F7E-9B3E-2B12F9615074}"/>
    <hyperlink ref="AB302" r:id="rId693" xr:uid="{4D94CC19-7E13-4526-A9F8-70CE7E206C5E}"/>
    <hyperlink ref="AB304" r:id="rId694" xr:uid="{432B6BF9-CCCA-4C6E-85CC-1FB13D98219D}"/>
    <hyperlink ref="AB306" r:id="rId695" xr:uid="{E8507F47-459C-42BF-8508-DAE374FEF50B}"/>
    <hyperlink ref="AB308" r:id="rId696" xr:uid="{5EDE567A-8C3A-4822-B858-A2DD5BD42B97}"/>
    <hyperlink ref="AB310" r:id="rId697" xr:uid="{148834C4-F0A9-4C0B-B34B-15C553E09132}"/>
    <hyperlink ref="AB312" r:id="rId698" xr:uid="{0ED3275F-B320-4E43-A2CB-5C7F24251F7C}"/>
    <hyperlink ref="AB314" r:id="rId699" xr:uid="{7FCFC920-4A7C-449F-BF8B-E63573BAA6B5}"/>
    <hyperlink ref="AB316" r:id="rId700" xr:uid="{F2F2EAA9-BA45-48A6-BC90-F7DAA19A1934}"/>
    <hyperlink ref="AB318" r:id="rId701" xr:uid="{47865790-6829-40E3-B309-92AE5CDD0A64}"/>
    <hyperlink ref="AO319" r:id="rId702" xr:uid="{4D3789FC-7FD5-4DC1-8791-4661A545BC7B}"/>
    <hyperlink ref="AN319" r:id="rId703" xr:uid="{5A577EA5-40EC-4EF8-8756-7D3262C0639D}"/>
    <hyperlink ref="AB319" r:id="rId704" xr:uid="{221EC09E-01E0-46F7-80BE-75B9FC63B7AD}"/>
    <hyperlink ref="AB320" r:id="rId705" xr:uid="{B3BDA86B-EC12-45B0-B4C9-6C049771B146}"/>
    <hyperlink ref="AB321" r:id="rId706" xr:uid="{96B1F826-638A-4F7A-BC95-746083968437}"/>
    <hyperlink ref="AB322" r:id="rId707" xr:uid="{51B02416-7268-4FB0-B3A6-4F8F9266A516}"/>
    <hyperlink ref="AB325" r:id="rId708" xr:uid="{764AA955-D47F-4418-8FB0-C01A3259F4D3}"/>
    <hyperlink ref="AB328" r:id="rId709" xr:uid="{270C48D9-809D-4E44-80FD-324A0920060D}"/>
    <hyperlink ref="AB331" r:id="rId710" xr:uid="{291B650C-560E-450C-9D80-55E8DABFE071}"/>
    <hyperlink ref="AB334" r:id="rId711" xr:uid="{18D30114-6767-4D68-AD96-80CD483E5C58}"/>
    <hyperlink ref="AB337" r:id="rId712" xr:uid="{5F01B83F-AB99-4AC8-95E3-61F1AB890E8A}"/>
    <hyperlink ref="AB340" r:id="rId713" xr:uid="{F03A64F9-6932-40AE-AC52-F4BA8EEF1AA9}"/>
    <hyperlink ref="AB343" r:id="rId714" xr:uid="{5EA14F8C-33BE-447A-8EF8-FBC1C502B881}"/>
    <hyperlink ref="AB346" r:id="rId715" xr:uid="{66DA7077-D877-45D5-90F0-D1B62B966DB4}"/>
    <hyperlink ref="AB349" r:id="rId716" xr:uid="{68F8A277-5A31-4241-9995-8D3291336E9E}"/>
    <hyperlink ref="AB352" r:id="rId717" xr:uid="{1BC8BB4B-28F9-43EC-8F75-DF91A4006381}"/>
    <hyperlink ref="AB355" r:id="rId718" xr:uid="{0916E60A-9F48-4DCE-8F2C-F1339D8FD843}"/>
    <hyperlink ref="AB358" r:id="rId719" xr:uid="{034DB83D-C830-48AF-8AE2-3915489C4F5C}"/>
    <hyperlink ref="AB361" r:id="rId720" xr:uid="{0937C52F-7718-498E-959C-1B57BC7E7869}"/>
    <hyperlink ref="AB364" r:id="rId721" xr:uid="{902B2AE2-ECD0-4852-B5B8-900EBC4242B8}"/>
    <hyperlink ref="AB367" r:id="rId722" xr:uid="{F24BDA57-E19E-48AD-8C40-79D3B22F0981}"/>
    <hyperlink ref="AB370" r:id="rId723" xr:uid="{DF03FE5A-2CF2-4EEC-98BC-A0E967685EA7}"/>
    <hyperlink ref="AB373" r:id="rId724" xr:uid="{9C1887BA-5FC0-4FF6-A4DE-97BFE20AD44D}"/>
    <hyperlink ref="AB376" r:id="rId725" xr:uid="{78978118-684B-4234-8E39-9AE4FEE1671F}"/>
    <hyperlink ref="AB323" r:id="rId726" xr:uid="{D23E75B1-CC4B-4B20-8836-BF4F9429FFC7}"/>
    <hyperlink ref="AB326" r:id="rId727" xr:uid="{24B0534C-429A-45E0-86E1-94806746CFED}"/>
    <hyperlink ref="AB329" r:id="rId728" xr:uid="{B095DA88-3BF1-4419-8B44-5FEA2EF3C3C3}"/>
    <hyperlink ref="AB332" r:id="rId729" xr:uid="{877AB6D9-7157-4AA0-88F2-C12CA98C9909}"/>
    <hyperlink ref="AB335" r:id="rId730" xr:uid="{12FEE941-2A96-4189-8EA2-9E203AC3FA9A}"/>
    <hyperlink ref="AB338" r:id="rId731" xr:uid="{9C4AFE4A-A9A7-44AE-9F05-91DBD45D355F}"/>
    <hyperlink ref="AB341" r:id="rId732" xr:uid="{EBF28542-071F-42B8-9297-D89E375F3CBC}"/>
    <hyperlink ref="AB344" r:id="rId733" xr:uid="{CE1AD455-5D94-464A-ADCD-AB644BB6ABE9}"/>
    <hyperlink ref="AB347" r:id="rId734" xr:uid="{5A8F1DA5-A4F2-4288-8E06-6FF6DB3F7F12}"/>
    <hyperlink ref="AB350" r:id="rId735" xr:uid="{10C4027B-472D-411B-BF61-2A15D1FA6589}"/>
    <hyperlink ref="AB353" r:id="rId736" xr:uid="{4B09F5E9-7B46-4A70-B6A2-F871C4E93928}"/>
    <hyperlink ref="AB356" r:id="rId737" xr:uid="{495E63A6-951C-48C9-B04B-3BF57E369972}"/>
    <hyperlink ref="AB359" r:id="rId738" xr:uid="{66A95EF9-2EFE-43BC-BFA6-16F0093C0E24}"/>
    <hyperlink ref="AB362" r:id="rId739" xr:uid="{C8A2CB79-15CD-4D1E-82E2-B187A897C2CE}"/>
    <hyperlink ref="AB365" r:id="rId740" xr:uid="{E1D915BD-B5D0-4868-9A33-8830006C9762}"/>
    <hyperlink ref="AB368" r:id="rId741" xr:uid="{CFFCA277-CAE3-4155-858A-E66CA35AD8C4}"/>
    <hyperlink ref="AB371" r:id="rId742" xr:uid="{9905ADB3-50E4-4FF6-A6D8-35FDA2D713C5}"/>
    <hyperlink ref="AB374" r:id="rId743" xr:uid="{1B880E27-FB08-4FD7-853F-1514A068F317}"/>
    <hyperlink ref="AB377" r:id="rId744" xr:uid="{AE8BEAF6-1D59-4E40-8366-6EDD2B027D9F}"/>
    <hyperlink ref="AB324" r:id="rId745" xr:uid="{2D0D4985-968A-44D8-84CE-9C03B8A277B6}"/>
    <hyperlink ref="AB327" r:id="rId746" xr:uid="{6C147DBB-3296-4B18-91F1-6748CDAA2CBB}"/>
    <hyperlink ref="AB330" r:id="rId747" xr:uid="{D1CB1686-E93C-4FFC-9A6B-BF874C2D2281}"/>
    <hyperlink ref="AB333" r:id="rId748" xr:uid="{BFAF2A77-4AF5-48DB-9620-F10D6249268E}"/>
    <hyperlink ref="AB336" r:id="rId749" xr:uid="{7A3B70DA-AB7A-4D11-83E1-42DC0BE5EE14}"/>
    <hyperlink ref="AB339" r:id="rId750" xr:uid="{5D1E8D62-7BAA-4B03-A261-F992FA15FAAC}"/>
    <hyperlink ref="AB342" r:id="rId751" xr:uid="{C292E166-1B72-4EA9-936C-D9E13080432A}"/>
    <hyperlink ref="AB345" r:id="rId752" xr:uid="{AD9A803A-0566-48CE-A535-563B86ADCA92}"/>
    <hyperlink ref="AB348" r:id="rId753" xr:uid="{C54E8909-B0C6-4397-B45C-538595E9643D}"/>
    <hyperlink ref="AB351" r:id="rId754" xr:uid="{F213FBF3-8225-465C-B5D9-B47D575012A5}"/>
    <hyperlink ref="AB354" r:id="rId755" xr:uid="{0133D38F-0C23-44CE-B831-9EDFB55F8B18}"/>
    <hyperlink ref="AB357" r:id="rId756" xr:uid="{BEADDC7C-545C-4F0F-A28C-F0757ED5A22F}"/>
    <hyperlink ref="AB360" r:id="rId757" xr:uid="{8F9B2478-4520-4BE0-AF29-EC06C75AAEA9}"/>
    <hyperlink ref="AB363" r:id="rId758" xr:uid="{0046A250-6FDE-4A18-9937-24CC13AD97AC}"/>
    <hyperlink ref="AB366" r:id="rId759" xr:uid="{7C46F78F-8BFE-4D75-8A4E-74D40ED18D0E}"/>
    <hyperlink ref="AB369" r:id="rId760" xr:uid="{9B89240A-9631-4159-8806-70CFE8C1D089}"/>
    <hyperlink ref="AB372" r:id="rId761" xr:uid="{4B45EB01-5F9E-4E2B-9CD4-D29234C96459}"/>
    <hyperlink ref="AB375" r:id="rId762" xr:uid="{2686F2A7-EB50-4673-9B36-816C738F1F83}"/>
    <hyperlink ref="AO320" r:id="rId763" xr:uid="{3E984A8A-D01C-4B0E-B497-41FC2F6A9A3B}"/>
    <hyperlink ref="AN320" r:id="rId764" xr:uid="{477A2920-6180-4082-B7AC-516E8B7A3763}"/>
    <hyperlink ref="AO321" r:id="rId765" xr:uid="{4834AC3B-9CC9-4E27-9765-B21659954680}"/>
    <hyperlink ref="AN321" r:id="rId766" xr:uid="{9DB513D0-BE24-4170-95B7-022B23AB9D32}"/>
    <hyperlink ref="AO322" r:id="rId767" xr:uid="{79BDF215-C8C4-4C43-9851-DE621F24E182}"/>
    <hyperlink ref="AO325" r:id="rId768" xr:uid="{8B5086F2-D03C-45F0-A17D-B52A43FF0FDA}"/>
    <hyperlink ref="AO328" r:id="rId769" xr:uid="{75D6F867-1567-4962-A1B7-65E434F928DD}"/>
    <hyperlink ref="AO331" r:id="rId770" xr:uid="{02BD8AEF-C235-4735-8BB7-9CCCA8E4FA87}"/>
    <hyperlink ref="AO334" r:id="rId771" xr:uid="{EC528C85-04A0-4235-9975-854069F24B28}"/>
    <hyperlink ref="AO337" r:id="rId772" xr:uid="{8C5644D3-92AB-4513-A5E3-52D99A87FD96}"/>
    <hyperlink ref="AO340" r:id="rId773" xr:uid="{60624EA1-4CEF-486E-A410-562042057D5B}"/>
    <hyperlink ref="AO343" r:id="rId774" xr:uid="{360D31C5-F7D6-4C3B-AF17-16852FF984CD}"/>
    <hyperlink ref="AO346" r:id="rId775" xr:uid="{BAF9C3B7-9C4B-49E2-88CE-CCFD5E3565BA}"/>
    <hyperlink ref="AO349" r:id="rId776" xr:uid="{4A941D25-4F3C-4015-A1DD-A28C0691D07E}"/>
    <hyperlink ref="AO352" r:id="rId777" xr:uid="{D6802ED1-3593-4497-B9F5-1ED5BEB417B8}"/>
    <hyperlink ref="AO355" r:id="rId778" xr:uid="{613D37BC-4BC1-44BB-B953-9046CCBFFD53}"/>
    <hyperlink ref="AO358" r:id="rId779" xr:uid="{7FEC7E05-5321-4DCD-9527-6913610B9BDF}"/>
    <hyperlink ref="AO361" r:id="rId780" xr:uid="{3D2ECB31-2D6C-4D40-ADA4-316AC595B3B3}"/>
    <hyperlink ref="AO364" r:id="rId781" xr:uid="{05FD116E-8A5D-4E85-B139-C114EE8A946B}"/>
    <hyperlink ref="AO367" r:id="rId782" xr:uid="{F02503AA-EE6A-439A-8F5C-0F7BD582D7D0}"/>
    <hyperlink ref="AO370" r:id="rId783" xr:uid="{1A277224-B3BD-4E06-89FE-18284D6EB4D6}"/>
    <hyperlink ref="AO373" r:id="rId784" xr:uid="{DB8F6821-DFCB-4E10-AD1E-2B65E92D0CF1}"/>
    <hyperlink ref="AO376" r:id="rId785" xr:uid="{73247829-9CC1-464A-A9C7-DE55971BC6A2}"/>
    <hyperlink ref="AN322" r:id="rId786" xr:uid="{8A966619-7058-4A73-A17A-9AFFFDF2E8B8}"/>
    <hyperlink ref="AN325" r:id="rId787" xr:uid="{7943707B-B868-40C4-8D1C-E438912C9D06}"/>
    <hyperlink ref="AN328" r:id="rId788" xr:uid="{BA181859-1D89-4845-8956-B194201E2455}"/>
    <hyperlink ref="AN331" r:id="rId789" xr:uid="{771A4B21-EA43-4891-BC05-216FC9473741}"/>
    <hyperlink ref="AN334" r:id="rId790" xr:uid="{FA32D549-8C49-4532-9E23-8E932677ACD9}"/>
    <hyperlink ref="AN337" r:id="rId791" xr:uid="{95F8CEC1-F266-403E-94DB-AABAA9D76B76}"/>
    <hyperlink ref="AN340" r:id="rId792" xr:uid="{FA7A4C9A-1D03-46EC-A440-B7818981C09D}"/>
    <hyperlink ref="AN343" r:id="rId793" xr:uid="{70B6DF2B-361D-41FD-A497-592748A61044}"/>
    <hyperlink ref="AN346" r:id="rId794" xr:uid="{FA76A694-F2A3-4838-9FD7-663E2F9DCFE7}"/>
    <hyperlink ref="AN349" r:id="rId795" xr:uid="{E2464EE6-15C0-4FAE-9BA5-5ACF7AB4A7FD}"/>
    <hyperlink ref="AN352" r:id="rId796" xr:uid="{068CDFA9-712E-48C0-B790-B8ACCCDA21AC}"/>
    <hyperlink ref="AN355" r:id="rId797" xr:uid="{EB789D30-0303-4377-A9C8-37C7DE98B49A}"/>
    <hyperlink ref="AN358" r:id="rId798" xr:uid="{1D95EC8A-DF0C-4823-8605-41A43EB9F5A7}"/>
    <hyperlink ref="AN361" r:id="rId799" xr:uid="{D2E35A4A-090C-44EC-A8EB-7DAEAF379B44}"/>
    <hyperlink ref="AN364" r:id="rId800" xr:uid="{185B5C08-85C8-4B9F-A00F-C14EE8124F93}"/>
    <hyperlink ref="AN367" r:id="rId801" xr:uid="{7E01CCE7-4698-4155-9D7D-AE486870A225}"/>
    <hyperlink ref="AN370" r:id="rId802" xr:uid="{87EB4FF5-955A-4758-A54F-BA9D1D69B783}"/>
    <hyperlink ref="AN373" r:id="rId803" xr:uid="{C9D46CE0-46CD-480C-B58B-6CB3EEEBAA59}"/>
    <hyperlink ref="AN376" r:id="rId804" xr:uid="{04A47D25-4A8B-4A38-9328-13044E53C036}"/>
    <hyperlink ref="AO323" r:id="rId805" xr:uid="{AF3377C9-E06A-4630-B680-2F1E35D3F4D3}"/>
    <hyperlink ref="AO326" r:id="rId806" xr:uid="{45BEE189-C16A-4C07-96F5-87E5D19B8AD4}"/>
    <hyperlink ref="AO329" r:id="rId807" xr:uid="{16AFA584-75CB-46C0-A0FE-61916F920A94}"/>
    <hyperlink ref="AO332" r:id="rId808" xr:uid="{CBB96375-F52D-402F-B9C6-DAF5A5DB96C0}"/>
    <hyperlink ref="AO335" r:id="rId809" xr:uid="{DE60FFD3-9566-41A9-91A8-AFFF2D6FC931}"/>
    <hyperlink ref="AO338" r:id="rId810" xr:uid="{397E624F-606A-43C1-8015-AAE65DD7A1B4}"/>
    <hyperlink ref="AO341" r:id="rId811" xr:uid="{614DC1EA-B7CF-48E0-9A7D-3114AD202D6A}"/>
    <hyperlink ref="AO344" r:id="rId812" xr:uid="{27FC651E-DAF0-4802-8260-FF6E980513A5}"/>
    <hyperlink ref="AO347" r:id="rId813" xr:uid="{F804E6F1-8AB8-4D29-810D-97BB8E5172D8}"/>
    <hyperlink ref="AO350" r:id="rId814" xr:uid="{F151ADBA-24D0-4A23-A290-DC20E69D5028}"/>
    <hyperlink ref="AO353" r:id="rId815" xr:uid="{86CECAEB-7F8D-45DC-9B3B-735E7E8FE250}"/>
    <hyperlink ref="AO356" r:id="rId816" xr:uid="{39E88B1C-C3CB-4748-986B-17F1FA7373CA}"/>
    <hyperlink ref="AO359" r:id="rId817" xr:uid="{19D77DA0-F10C-46DA-854F-7D8FE88D24CD}"/>
    <hyperlink ref="AO362" r:id="rId818" xr:uid="{80C09092-EE5A-4A35-9DAA-23F41EDBC61F}"/>
    <hyperlink ref="AO365" r:id="rId819" xr:uid="{D1905D18-5489-4128-BC3B-367442590A4F}"/>
    <hyperlink ref="AO368" r:id="rId820" xr:uid="{4D202521-E061-4C0A-8108-28C5A1D0265C}"/>
    <hyperlink ref="AO371" r:id="rId821" xr:uid="{38C7E3AB-DA18-4A54-B637-2376441E3301}"/>
    <hyperlink ref="AO374" r:id="rId822" xr:uid="{FB8A19AE-9747-4068-B2C3-32E5DC9CE21B}"/>
    <hyperlink ref="AO377" r:id="rId823" xr:uid="{1857D21E-C636-49C2-BAC9-010E38F138B4}"/>
    <hyperlink ref="AN323" r:id="rId824" xr:uid="{85A1C0A2-BA25-4419-9ECB-6496719EF22A}"/>
    <hyperlink ref="AN326" r:id="rId825" xr:uid="{AB5AA6B9-24E4-40AC-91F2-2417F35C6A6C}"/>
    <hyperlink ref="AN329" r:id="rId826" xr:uid="{F1BE5C2E-3AEA-474E-BF66-F2AB786ADFF7}"/>
    <hyperlink ref="AN332" r:id="rId827" xr:uid="{46994BBC-3670-4B87-A7CD-2AE09609AD45}"/>
    <hyperlink ref="AN335" r:id="rId828" xr:uid="{DCA86C6F-B12E-4C42-98EA-37A7E7A3C3AC}"/>
    <hyperlink ref="AN338" r:id="rId829" xr:uid="{581B7836-F582-4422-B554-387075D2D529}"/>
    <hyperlink ref="AN341" r:id="rId830" xr:uid="{808531DE-E03C-4C08-A8D8-87FB06D091B1}"/>
    <hyperlink ref="AN344" r:id="rId831" xr:uid="{4F9AC115-5999-4CB3-9643-F262D0FBB7A8}"/>
    <hyperlink ref="AN347" r:id="rId832" xr:uid="{555C00EC-5778-4F31-8ECE-29907FA0496B}"/>
    <hyperlink ref="AN350" r:id="rId833" xr:uid="{EFF2E208-8387-4FA0-AC41-8E95F9E84F06}"/>
    <hyperlink ref="AN353" r:id="rId834" xr:uid="{81354374-97AC-455C-AEB9-386DF39C1054}"/>
    <hyperlink ref="AN356" r:id="rId835" xr:uid="{4626B8E8-EA5D-4EF3-9F34-1F31E610AFE7}"/>
    <hyperlink ref="AN359" r:id="rId836" xr:uid="{016088EC-8A7C-4497-9520-930767266A22}"/>
    <hyperlink ref="AN362" r:id="rId837" xr:uid="{8A3A357C-A62D-4D3C-A00C-9FC54578561F}"/>
    <hyperlink ref="AN365" r:id="rId838" xr:uid="{03B37EC6-12E4-467C-8131-FDD4151676EC}"/>
    <hyperlink ref="AN368" r:id="rId839" xr:uid="{D4570F76-87F8-41C8-A201-4F824D739751}"/>
    <hyperlink ref="AN371" r:id="rId840" xr:uid="{F4720F5F-531D-4F67-B02C-72680616255A}"/>
    <hyperlink ref="AN374" r:id="rId841" xr:uid="{5910C4E2-9823-45AB-A121-2D17B5E41D57}"/>
    <hyperlink ref="AN377" r:id="rId842" xr:uid="{53F5C533-4C3F-427F-A654-90D86AB28AD2}"/>
    <hyperlink ref="AO324" r:id="rId843" xr:uid="{BE472C7C-54C9-41FC-A742-6D7D9E2BF6CB}"/>
    <hyperlink ref="AO327" r:id="rId844" xr:uid="{7F9ED3FA-DECC-4F1E-8A64-0CA4101AECAE}"/>
    <hyperlink ref="AO330" r:id="rId845" xr:uid="{E9023F98-CF2B-4157-B92A-4BAB0095B216}"/>
    <hyperlink ref="AO333" r:id="rId846" xr:uid="{A16B5BAE-A541-481B-8E98-A89478BB744C}"/>
    <hyperlink ref="AO336" r:id="rId847" xr:uid="{3F1B7D9B-8099-4B82-A15D-1CFC3FDA2C81}"/>
    <hyperlink ref="AO339" r:id="rId848" xr:uid="{37EDCF02-A76F-40BE-97BC-4CC87A06413B}"/>
    <hyperlink ref="AO342" r:id="rId849" xr:uid="{50529674-F42E-4D7F-8554-0E94B3C3C391}"/>
    <hyperlink ref="AO345" r:id="rId850" xr:uid="{75CAEF72-791E-4F4F-9492-6B9EF503F712}"/>
    <hyperlink ref="AO348" r:id="rId851" xr:uid="{79DDD18E-AB8C-4B3C-80AA-96F8855E9B7D}"/>
    <hyperlink ref="AO351" r:id="rId852" xr:uid="{8943DDD0-D845-491B-9ECD-DF5E2CB48621}"/>
    <hyperlink ref="AO354" r:id="rId853" xr:uid="{6123FDFD-685E-40DE-9333-EA6901FF589F}"/>
    <hyperlink ref="AO357" r:id="rId854" xr:uid="{1AE43E0C-64C4-4F22-98C3-B35F1072287A}"/>
    <hyperlink ref="AO360" r:id="rId855" xr:uid="{139713AD-2CAA-44BC-97E3-2ABF1A8065A0}"/>
    <hyperlink ref="AO363" r:id="rId856" xr:uid="{3DF46424-767E-4861-BB3B-DD5781F77232}"/>
    <hyperlink ref="AO366" r:id="rId857" xr:uid="{368FBDF2-D95E-41B4-A96C-E79F1E404AFF}"/>
    <hyperlink ref="AO369" r:id="rId858" xr:uid="{A2A94A73-F4DE-4597-9F67-1C9B252E275A}"/>
    <hyperlink ref="AO372" r:id="rId859" xr:uid="{31213688-8DD7-4FF5-BF8B-947B8468B6A7}"/>
    <hyperlink ref="AO375" r:id="rId860" xr:uid="{A5490AF6-087C-466E-887D-8213A8783787}"/>
    <hyperlink ref="AN324" r:id="rId861" xr:uid="{C947DCFF-88DA-4455-B99D-35DD5673595A}"/>
    <hyperlink ref="AN327" r:id="rId862" xr:uid="{3A10EAA0-FB60-43CD-87EC-33D3AA5D0386}"/>
    <hyperlink ref="AN330" r:id="rId863" xr:uid="{0F048104-BACB-4488-9F6C-DB86469ED26E}"/>
    <hyperlink ref="AN333" r:id="rId864" xr:uid="{AEE687D7-6845-4858-809E-C919470E89C8}"/>
    <hyperlink ref="AN336" r:id="rId865" xr:uid="{F154822E-8726-4040-AE89-45FB4623B9AA}"/>
    <hyperlink ref="AN339" r:id="rId866" xr:uid="{AB5B047F-5665-43B3-BDBD-5082B7B92F7E}"/>
    <hyperlink ref="AN342" r:id="rId867" xr:uid="{CBFD7FCC-2B9D-467C-953C-654183941F81}"/>
    <hyperlink ref="AN345" r:id="rId868" xr:uid="{E659219C-6EF4-44A9-BA15-F499E05A76B7}"/>
    <hyperlink ref="AN348" r:id="rId869" xr:uid="{01C2D40D-58D7-42AE-8CAC-71324526F4D2}"/>
    <hyperlink ref="AN351" r:id="rId870" xr:uid="{0408E07E-FBA3-40E7-9919-745BC5E6154A}"/>
    <hyperlink ref="AN354" r:id="rId871" xr:uid="{4132EBE7-AAFB-4562-B242-BF66EE57EA8A}"/>
    <hyperlink ref="AN357" r:id="rId872" xr:uid="{EFEBBC91-D48D-4AEF-8A3B-17584909FCE2}"/>
    <hyperlink ref="AN360" r:id="rId873" xr:uid="{C5A809CF-C655-49EF-A9EF-C81AB5D734FD}"/>
    <hyperlink ref="AN363" r:id="rId874" xr:uid="{D8E74A24-C2BA-4A58-A313-51A954141047}"/>
    <hyperlink ref="AN366" r:id="rId875" xr:uid="{31A95345-A757-4BDE-A54B-DD15A5DB5BCF}"/>
    <hyperlink ref="AN369" r:id="rId876" xr:uid="{84CC5E53-3613-41E5-A73A-674B3F833B88}"/>
    <hyperlink ref="AN372" r:id="rId877" xr:uid="{47D7B0BB-92F4-4DC3-815F-1B5D870E9BAE}"/>
    <hyperlink ref="AN375" r:id="rId878" xr:uid="{2EEE138F-5875-4298-8503-4D92DBE7EA13}"/>
    <hyperlink ref="AB378" r:id="rId879" xr:uid="{C142713E-B4B4-4E92-954A-CA8B78F7E6F1}"/>
    <hyperlink ref="AN378" r:id="rId880" xr:uid="{F3AF3259-1F16-48A1-A531-9A2B77C69095}"/>
    <hyperlink ref="AO378" r:id="rId881" xr:uid="{F4558DE6-5E1A-4286-B676-80BA28AE793A}"/>
    <hyperlink ref="AB379" r:id="rId882" xr:uid="{CFA5AA37-3DAA-40D6-AEFC-0F77277FABFF}"/>
    <hyperlink ref="AB380" r:id="rId883" xr:uid="{5457BAC3-3A05-43CC-BB48-D59709A818B1}"/>
    <hyperlink ref="AB381" r:id="rId884" xr:uid="{74351A4D-CAB2-493B-8B90-81FA6FEE7D6B}"/>
    <hyperlink ref="AB384" r:id="rId885" xr:uid="{352EBA16-0E39-4324-94AA-D0C2B02450B3}"/>
    <hyperlink ref="AB387" r:id="rId886" xr:uid="{17561D01-22EA-405A-9AB3-26DC0A62CB0C}"/>
    <hyperlink ref="AB390" r:id="rId887" xr:uid="{81E90497-BFD3-4D90-8EDC-BA10245415B8}"/>
    <hyperlink ref="AB393" r:id="rId888" xr:uid="{F6CED3D3-C6A4-493B-AA8A-48B68D31BF35}"/>
    <hyperlink ref="AB396" r:id="rId889" xr:uid="{EE95B207-A2CC-4B92-B61A-BC5FDC862858}"/>
    <hyperlink ref="AB399" r:id="rId890" xr:uid="{7D4407D4-8781-4695-9AA0-B15C81732B26}"/>
    <hyperlink ref="AB402" r:id="rId891" xr:uid="{CF83F311-6D1B-4367-88F7-D7FB7989D9EF}"/>
    <hyperlink ref="AB405" r:id="rId892" xr:uid="{F6FC6D92-DE50-4BC2-AB7B-34F4D73738B9}"/>
    <hyperlink ref="AB408" r:id="rId893" xr:uid="{AD52360A-701E-44E2-B6BA-C4C9A10DB372}"/>
    <hyperlink ref="AB411" r:id="rId894" xr:uid="{FF43EC5D-170F-4D30-B8CE-86AEFBC19121}"/>
    <hyperlink ref="AB414" r:id="rId895" xr:uid="{452E75AA-8229-4484-A2EB-6DABEF49634A}"/>
    <hyperlink ref="AB417" r:id="rId896" xr:uid="{6BA86B51-DA99-475E-90D6-99FAED5720F5}"/>
    <hyperlink ref="AB420" r:id="rId897" xr:uid="{8CEC5043-B0B7-4051-9913-A4664A5397FA}"/>
    <hyperlink ref="AB423" r:id="rId898" xr:uid="{CBBB9424-812D-4D2E-BA8D-62329041DA2E}"/>
    <hyperlink ref="AB426" r:id="rId899" xr:uid="{8A87727E-95C6-496C-8C28-C50DE3D7BA1D}"/>
    <hyperlink ref="AB429" r:id="rId900" xr:uid="{A8420639-9328-40E9-92D1-39D743363F77}"/>
    <hyperlink ref="AB432" r:id="rId901" xr:uid="{14223FDA-7BB0-4119-AC3D-2B1389F712C4}"/>
    <hyperlink ref="AB435" r:id="rId902" xr:uid="{5DD55575-CA12-424D-AA78-82294EC3F9CA}"/>
    <hyperlink ref="AB438" r:id="rId903" xr:uid="{4E9247B6-0A5F-4318-B2B0-70C2F4129455}"/>
    <hyperlink ref="AB441" r:id="rId904" xr:uid="{D6E9FB75-5980-4614-BB54-2316C42B29DA}"/>
    <hyperlink ref="AB444" r:id="rId905" xr:uid="{CE44453A-8CE8-47A0-A723-CC7488249D73}"/>
    <hyperlink ref="AB447" r:id="rId906" xr:uid="{04A60069-3E7B-4099-A74E-301872CDFC26}"/>
    <hyperlink ref="AB450" r:id="rId907" xr:uid="{199CA1E1-ADDB-44EF-BDB2-9D5528077E6D}"/>
    <hyperlink ref="AB453" r:id="rId908" xr:uid="{0496AFB9-48B2-4856-A84B-23B97FC93344}"/>
    <hyperlink ref="AB456" r:id="rId909" xr:uid="{257D17CB-BAE4-43B2-AFAB-3C6C50274304}"/>
    <hyperlink ref="AB459" r:id="rId910" xr:uid="{CBB958E8-DBD8-44ED-8498-914DACBF3EAA}"/>
    <hyperlink ref="AB382" r:id="rId911" xr:uid="{CD61AE81-79D8-4975-92A4-384BDD34EFCC}"/>
    <hyperlink ref="AB385" r:id="rId912" xr:uid="{C2B6C0F5-71F0-4F52-8A10-8A60A34C72FB}"/>
    <hyperlink ref="AB388" r:id="rId913" xr:uid="{CDB38CE0-DBDD-474A-8C64-A717A7C1F06F}"/>
    <hyperlink ref="AB391" r:id="rId914" xr:uid="{B56B333D-C4E8-45AF-BC84-6EA9F2DB422C}"/>
    <hyperlink ref="AB394" r:id="rId915" xr:uid="{CE81F9CB-98C3-4B03-8263-6F262C80E629}"/>
    <hyperlink ref="AB397" r:id="rId916" xr:uid="{808C3BD8-344D-441B-A759-FE0247787820}"/>
    <hyperlink ref="AB400" r:id="rId917" xr:uid="{B13FABCB-AD26-4325-81DC-461C2CD69657}"/>
    <hyperlink ref="AB403" r:id="rId918" xr:uid="{2C652BD8-76F8-426D-8980-CF9BF9DA86F9}"/>
    <hyperlink ref="AB406" r:id="rId919" xr:uid="{3FCE8C8E-EC55-460E-9BA4-53C421AD211F}"/>
    <hyperlink ref="AB409" r:id="rId920" xr:uid="{C7945947-5BB9-49D5-A1E2-4FF8959A5398}"/>
    <hyperlink ref="AB412" r:id="rId921" xr:uid="{5D817639-65F9-46E8-84B3-38449441E076}"/>
    <hyperlink ref="AB415" r:id="rId922" xr:uid="{7CEA421E-7A7B-464C-8242-2AEA0622215F}"/>
    <hyperlink ref="AB418" r:id="rId923" xr:uid="{AFC44D3C-9EB6-43D1-9231-5C3BD6C47E38}"/>
    <hyperlink ref="AB421" r:id="rId924" xr:uid="{B80C1D2E-0CDF-4E14-9C6B-BB2883B7E2A7}"/>
    <hyperlink ref="AB424" r:id="rId925" xr:uid="{F9B997D4-CBF1-4743-9058-3213C74141B5}"/>
    <hyperlink ref="AB427" r:id="rId926" xr:uid="{94616757-FD12-4C42-B66B-BD952A84BE31}"/>
    <hyperlink ref="AB430" r:id="rId927" xr:uid="{70A912FD-C709-4860-B75C-DE8FCEF14CA2}"/>
    <hyperlink ref="AB433" r:id="rId928" xr:uid="{0FD201B1-179A-4DE4-BD88-323B24DA2847}"/>
    <hyperlink ref="AB436" r:id="rId929" xr:uid="{14B4EC22-D78F-42B0-951F-BD5EB96E7500}"/>
    <hyperlink ref="AB439" r:id="rId930" xr:uid="{FA60E1B6-A8CD-4BB1-8B73-EC0F8C5C84B9}"/>
    <hyperlink ref="AB442" r:id="rId931" xr:uid="{681B11DE-D54B-4D3B-AF5B-046D776ABDA8}"/>
    <hyperlink ref="AB445" r:id="rId932" xr:uid="{268F8B01-042A-405D-B959-55823A0252B2}"/>
    <hyperlink ref="AB448" r:id="rId933" xr:uid="{FC9D3188-4612-450A-8C96-86114F8838A3}"/>
    <hyperlink ref="AB451" r:id="rId934" xr:uid="{3791C518-1635-431B-A5DD-AC05CA6A719E}"/>
    <hyperlink ref="AB454" r:id="rId935" xr:uid="{724AE269-ADE7-4C7B-BE80-36A61B7F5E13}"/>
    <hyperlink ref="AB457" r:id="rId936" xr:uid="{F08E3763-879C-47E4-8B17-5BA8B7BBC339}"/>
    <hyperlink ref="AB383" r:id="rId937" xr:uid="{DD60C6A5-8D73-400B-8AF3-4F6A3C15E478}"/>
    <hyperlink ref="AB386" r:id="rId938" xr:uid="{119F0233-83AD-4DBC-AA89-7FB8EBDFBAEE}"/>
    <hyperlink ref="AB389" r:id="rId939" xr:uid="{B8C702A6-A16E-423B-A857-96FECEAC7F5D}"/>
    <hyperlink ref="AB392" r:id="rId940" xr:uid="{1AFAF19F-745A-4563-82C0-FFACF7795B2D}"/>
    <hyperlink ref="AB395" r:id="rId941" xr:uid="{46020470-1BF9-4842-A662-E4580411DEB1}"/>
    <hyperlink ref="AB398" r:id="rId942" xr:uid="{914A7654-3CC3-412B-BBF3-EB9682796A55}"/>
    <hyperlink ref="AB401" r:id="rId943" xr:uid="{92B83CC4-589C-4D00-BC4C-3FAD01221333}"/>
    <hyperlink ref="AB404" r:id="rId944" xr:uid="{56961B8A-F4F3-4D57-A00B-3890346B2060}"/>
    <hyperlink ref="AB407" r:id="rId945" xr:uid="{B9263BC1-A189-4899-B69B-8E16BAA78A88}"/>
    <hyperlink ref="AB410" r:id="rId946" xr:uid="{B8BB321D-04BE-41E2-AF38-94D3D6CE7B59}"/>
    <hyperlink ref="AB413" r:id="rId947" xr:uid="{4BD8EE4D-6F1B-49B7-AAE5-439E33C292A7}"/>
    <hyperlink ref="AB416" r:id="rId948" xr:uid="{F8C18C14-4372-418A-BDF2-7DA7A6C986F8}"/>
    <hyperlink ref="AB419" r:id="rId949" xr:uid="{30AAB6D1-D9E2-4C6B-9EC0-98F5CE27E03D}"/>
    <hyperlink ref="AB422" r:id="rId950" xr:uid="{17A63192-9E7F-4A9F-9BDA-939C5DFCF56E}"/>
    <hyperlink ref="AB425" r:id="rId951" xr:uid="{D43D08B3-7037-4F16-970D-394913D3E6F7}"/>
    <hyperlink ref="AB428" r:id="rId952" xr:uid="{655B02E5-BFA6-42B8-852F-E0F7C907EC01}"/>
    <hyperlink ref="AB431" r:id="rId953" xr:uid="{60F44774-C657-467B-AEBB-70AE80BB2351}"/>
    <hyperlink ref="AB434" r:id="rId954" xr:uid="{04044586-5575-4B7C-BC5E-5A773DAE0DA7}"/>
    <hyperlink ref="AB437" r:id="rId955" xr:uid="{F60442A1-701D-4B69-9B24-DF49F0CD9260}"/>
    <hyperlink ref="AB440" r:id="rId956" xr:uid="{19F2D386-51C7-4908-83E8-DDD3A1594B62}"/>
    <hyperlink ref="AB443" r:id="rId957" xr:uid="{F1FB7872-7758-43A3-A39F-D50702515B33}"/>
    <hyperlink ref="AB446" r:id="rId958" xr:uid="{434D6715-123C-4428-9355-E250BBC5985A}"/>
    <hyperlink ref="AB449" r:id="rId959" xr:uid="{1C4AA96A-1436-4C1F-9B18-121A913AD173}"/>
    <hyperlink ref="AB452" r:id="rId960" xr:uid="{78099B09-8458-4BC7-8E68-55B4B4C34B33}"/>
    <hyperlink ref="AB455" r:id="rId961" xr:uid="{5F103858-1E8D-47BA-A313-9EACD45702F0}"/>
    <hyperlink ref="AB458" r:id="rId962" xr:uid="{6F19DAD8-6555-4C17-932E-39B6C04AEA22}"/>
    <hyperlink ref="AN379" r:id="rId963" xr:uid="{235D8D9C-93F4-46AE-8D84-83FBEA35304F}"/>
    <hyperlink ref="AO379" r:id="rId964" xr:uid="{4758A5DC-BBFD-4DA0-9C8B-AB207934729E}"/>
    <hyperlink ref="AN380" r:id="rId965" xr:uid="{BDA87FD6-4AFA-4D96-9B87-8464EB8D3F5E}"/>
    <hyperlink ref="AO380" r:id="rId966" xr:uid="{3860F44B-5BDA-4FDC-A6C0-BFBBC68816A2}"/>
    <hyperlink ref="AN381" r:id="rId967" xr:uid="{0E6CECCD-1ACD-4F72-A027-AF8D45669CC3}"/>
    <hyperlink ref="AN384" r:id="rId968" xr:uid="{162834C5-925B-4023-B119-03FAFE848308}"/>
    <hyperlink ref="AN387" r:id="rId969" xr:uid="{DB0AFA92-2077-4B07-87A1-494AB24A2A62}"/>
    <hyperlink ref="AN390" r:id="rId970" xr:uid="{39EABCD5-BA62-46CF-AF23-9403E9B11F1F}"/>
    <hyperlink ref="AN393" r:id="rId971" xr:uid="{7FC1867A-C0CF-4B53-B5F3-D39751172B62}"/>
    <hyperlink ref="AN396" r:id="rId972" xr:uid="{825FECFD-B905-48E3-83A3-CC62BF2C0451}"/>
    <hyperlink ref="AN399" r:id="rId973" xr:uid="{31AAD99F-CC7F-4E78-ADD3-D87889C8F5B4}"/>
    <hyperlink ref="AN402" r:id="rId974" xr:uid="{BF2BE4BC-30A7-44CF-B9B7-79570B84E2E3}"/>
    <hyperlink ref="AN405" r:id="rId975" xr:uid="{E80840B4-A918-4A73-9799-6A87913EF1DA}"/>
    <hyperlink ref="AN408" r:id="rId976" xr:uid="{BE17A85F-9E33-4D2D-A700-3D3E7A7AB184}"/>
    <hyperlink ref="AN411" r:id="rId977" xr:uid="{304B7CA6-791F-4A49-BEB0-D63DA96E379B}"/>
    <hyperlink ref="AN414" r:id="rId978" xr:uid="{3D1525F4-CF85-4AEC-9F5A-42E40EF0C81F}"/>
    <hyperlink ref="AN417" r:id="rId979" xr:uid="{D93C7AB6-8F10-4983-8B54-5CF56BFD9762}"/>
    <hyperlink ref="AN420" r:id="rId980" xr:uid="{A9D4D55C-FBF5-406E-BD99-0C55C33264A1}"/>
    <hyperlink ref="AN423" r:id="rId981" xr:uid="{7215BE48-1459-40EA-BE7F-726111FD175E}"/>
    <hyperlink ref="AN426" r:id="rId982" xr:uid="{4C6716C2-5959-4DB3-B7C0-B607C4CE19FA}"/>
    <hyperlink ref="AN429" r:id="rId983" xr:uid="{E2C526C1-D42E-45BA-BEC1-06AD153EA99B}"/>
    <hyperlink ref="AN432" r:id="rId984" xr:uid="{40CFAA3A-4EF1-46B4-8707-518E1AEE042F}"/>
    <hyperlink ref="AN435" r:id="rId985" xr:uid="{F87DC06A-6DF8-4409-89A2-3C03BB56753D}"/>
    <hyperlink ref="AN438" r:id="rId986" xr:uid="{1E35B497-8A82-415B-9EB2-FE5145368978}"/>
    <hyperlink ref="AN441" r:id="rId987" xr:uid="{73BBC5B1-F391-4580-98E9-274B70EEDF2F}"/>
    <hyperlink ref="AN444" r:id="rId988" xr:uid="{7892D73B-247C-41CC-A0C1-28C4E63CBCFF}"/>
    <hyperlink ref="AN447" r:id="rId989" xr:uid="{9DA4AD7D-FE9F-4D56-BF38-08A039229B4A}"/>
    <hyperlink ref="AN450" r:id="rId990" xr:uid="{963E0A6E-EC9A-4F1D-ADCA-77037E6526CC}"/>
    <hyperlink ref="AN453" r:id="rId991" xr:uid="{C3C33097-6866-49A6-9842-E62F7590DDB4}"/>
    <hyperlink ref="AN456" r:id="rId992" xr:uid="{5B389934-636F-4FC4-9FD0-E0549AD3EE7C}"/>
    <hyperlink ref="AN459" r:id="rId993" xr:uid="{F0D794C9-0BD4-424B-86A5-0B4554DD0538}"/>
    <hyperlink ref="AO381" r:id="rId994" xr:uid="{6FDD2AD8-FE95-47B6-A2A0-CE8E9978E278}"/>
    <hyperlink ref="AO384" r:id="rId995" xr:uid="{01D6E1BA-683E-4502-AF08-65766C77C30E}"/>
    <hyperlink ref="AO387" r:id="rId996" xr:uid="{A522CA28-4382-41B9-9A85-88833BD2A9D5}"/>
    <hyperlink ref="AO390" r:id="rId997" xr:uid="{3281C40A-3EE9-4A81-8218-FE404A749C18}"/>
    <hyperlink ref="AO393" r:id="rId998" xr:uid="{46B95CE7-7276-424C-BE34-5FA0961AFDCB}"/>
    <hyperlink ref="AO396" r:id="rId999" xr:uid="{A7318FED-958E-428D-847E-3B8DB5202CA2}"/>
    <hyperlink ref="AO399" r:id="rId1000" xr:uid="{AAC94D92-35EC-4CCA-BC4B-DF483F018909}"/>
    <hyperlink ref="AO402" r:id="rId1001" xr:uid="{F08C9F5B-442E-41C3-8292-D7230F4A86AF}"/>
    <hyperlink ref="AO405" r:id="rId1002" xr:uid="{0EC9F495-B7E2-42D3-A78C-47B6446B5871}"/>
    <hyperlink ref="AO408" r:id="rId1003" xr:uid="{F1CB42E3-AB54-45F0-AF4C-B579DF36D077}"/>
    <hyperlink ref="AO411" r:id="rId1004" xr:uid="{D6D568A3-6AD9-4D39-934B-7F3E7B9D22EA}"/>
    <hyperlink ref="AO414" r:id="rId1005" xr:uid="{8996AA09-8949-40F3-AC14-CE1E7FBF2545}"/>
    <hyperlink ref="AO417" r:id="rId1006" xr:uid="{B66C2E42-99BA-46C2-B3FA-E494E157FC43}"/>
    <hyperlink ref="AO420" r:id="rId1007" xr:uid="{9BCFAAF0-FEA5-4706-BE02-819D746BFE55}"/>
    <hyperlink ref="AO423" r:id="rId1008" xr:uid="{836205FE-434F-4C67-A99A-A4931A48B7B4}"/>
    <hyperlink ref="AO426" r:id="rId1009" xr:uid="{78359E8D-4542-46C8-8072-FB5C3CB2ADD2}"/>
    <hyperlink ref="AO429" r:id="rId1010" xr:uid="{47BFC3EF-4433-45D6-8C1A-394A721D0E9E}"/>
    <hyperlink ref="AO432" r:id="rId1011" xr:uid="{3283D199-2016-4888-AA08-A701D5D6C236}"/>
    <hyperlink ref="AO435" r:id="rId1012" xr:uid="{3456DD55-1B63-487C-8469-48FD6789BA23}"/>
    <hyperlink ref="AO438" r:id="rId1013" xr:uid="{BE907B12-3118-442C-A2F1-BFD42E767455}"/>
    <hyperlink ref="AO441" r:id="rId1014" xr:uid="{C102D54C-294E-4342-898F-7F1CD5F7CD88}"/>
    <hyperlink ref="AO444" r:id="rId1015" xr:uid="{34A36568-6485-40D4-8AD3-BDE950E0200E}"/>
    <hyperlink ref="AO447" r:id="rId1016" xr:uid="{1F62F0A5-8E46-471E-BBC6-138BA72BAA27}"/>
    <hyperlink ref="AO450" r:id="rId1017" xr:uid="{45090463-6B2A-443A-999F-0BD122CF3AA3}"/>
    <hyperlink ref="AO453" r:id="rId1018" xr:uid="{85D1F2B2-B7C3-4BED-ADA4-6AA86DADA266}"/>
    <hyperlink ref="AO456" r:id="rId1019" xr:uid="{59850ADE-C1C3-4419-9CD4-30FAA37EB03E}"/>
    <hyperlink ref="AO459" r:id="rId1020" xr:uid="{CB93FACB-61C4-41E3-9144-9EF0CDC520FB}"/>
    <hyperlink ref="AN382" r:id="rId1021" xr:uid="{07B45E28-443D-454F-80EE-C3C25FFBA585}"/>
    <hyperlink ref="AN385" r:id="rId1022" xr:uid="{086BE983-FCC1-4C03-9F0B-5AB6C607C8E4}"/>
    <hyperlink ref="AN388" r:id="rId1023" xr:uid="{8B69FFFB-2D26-40D5-8C6C-E55E1F5EAC6C}"/>
    <hyperlink ref="AN391" r:id="rId1024" xr:uid="{4FA59F09-249E-43DF-A558-51096EF0CB75}"/>
    <hyperlink ref="AN394" r:id="rId1025" xr:uid="{762A271D-462E-4983-93A3-54FA9502CBF6}"/>
    <hyperlink ref="AN397" r:id="rId1026" xr:uid="{DC98BEF8-E3DB-4B23-82D3-D9F360FE2208}"/>
    <hyperlink ref="AN400" r:id="rId1027" xr:uid="{6BA017F1-4B7E-43F9-AE10-C87055894AF8}"/>
    <hyperlink ref="AN403" r:id="rId1028" xr:uid="{11113013-97D8-4A56-81E7-9BFFE780B1D0}"/>
    <hyperlink ref="AN406" r:id="rId1029" xr:uid="{ACA705A6-E5F1-4E63-9CFD-DEB4777A7D38}"/>
    <hyperlink ref="AN409" r:id="rId1030" xr:uid="{1D4B1FB4-2A3B-4CD8-9136-B89A3CF9C5F8}"/>
    <hyperlink ref="AN412" r:id="rId1031" xr:uid="{EA7D1E80-B3B3-4649-BA6F-275411B81A5F}"/>
    <hyperlink ref="AN415" r:id="rId1032" xr:uid="{BDDA2D1F-2C69-4714-9A16-F3A6E13F35BD}"/>
    <hyperlink ref="AN418" r:id="rId1033" xr:uid="{D787F68E-5BD9-4B98-9C8F-5F68BCD1B534}"/>
    <hyperlink ref="AN421" r:id="rId1034" xr:uid="{FEB3A7C2-4472-47C9-94FB-76E056984BF9}"/>
    <hyperlink ref="AN424" r:id="rId1035" xr:uid="{81AE4C59-CC40-4AB8-BC7D-C5085E25BC53}"/>
    <hyperlink ref="AN427" r:id="rId1036" xr:uid="{EEDBC2F6-3619-4B90-8F11-1A692E255044}"/>
    <hyperlink ref="AN430" r:id="rId1037" xr:uid="{29E66F9F-3101-4664-ABA6-893B052918FA}"/>
    <hyperlink ref="AN433" r:id="rId1038" xr:uid="{22F6AADC-DEEB-4F57-B502-3E6D5FCF222F}"/>
    <hyperlink ref="AN436" r:id="rId1039" xr:uid="{03007EC4-A6EE-492A-81BE-9B7262FEDE4C}"/>
    <hyperlink ref="AN439" r:id="rId1040" xr:uid="{23F49661-10B0-40D1-A283-98ED06353921}"/>
    <hyperlink ref="AN442" r:id="rId1041" xr:uid="{CE8CC8AD-8E1A-401D-9EA2-10A908B34E5D}"/>
    <hyperlink ref="AN445" r:id="rId1042" xr:uid="{8FAF97DF-2207-492B-813A-58F3575CF049}"/>
    <hyperlink ref="AN448" r:id="rId1043" xr:uid="{BB23A886-4499-4058-8A0E-4E864D02F09E}"/>
    <hyperlink ref="AN451" r:id="rId1044" xr:uid="{1849FF31-F3A7-4743-A3DD-8EE3653C286D}"/>
    <hyperlink ref="AN454" r:id="rId1045" xr:uid="{536041CC-6661-4CD6-99CA-B8EDBA16491D}"/>
    <hyperlink ref="AN457" r:id="rId1046" xr:uid="{DB362BD2-4802-4605-B6FB-C88E9B87788E}"/>
    <hyperlink ref="AO382" r:id="rId1047" xr:uid="{9057B17B-09D9-49A5-A12D-7678FF4C4784}"/>
    <hyperlink ref="AO385" r:id="rId1048" xr:uid="{195BE1AC-4CCF-4C9F-BCBA-3FF73D9BE8AF}"/>
    <hyperlink ref="AO388" r:id="rId1049" xr:uid="{29A5C963-F943-42AD-B627-ADF81C489667}"/>
    <hyperlink ref="AO391" r:id="rId1050" xr:uid="{8D4C7B8A-C9BC-4B66-BAE8-E189D9622C4B}"/>
    <hyperlink ref="AO394" r:id="rId1051" xr:uid="{A58F8201-03BB-4767-95B9-F6833F0DAD8D}"/>
    <hyperlink ref="AO397" r:id="rId1052" xr:uid="{91A63A1A-1147-4DE6-8B63-0DA344DF3F1B}"/>
    <hyperlink ref="AO400" r:id="rId1053" xr:uid="{7D414006-621D-4624-BF13-CE6C6843D2C6}"/>
    <hyperlink ref="AO403" r:id="rId1054" xr:uid="{CF63A42C-630B-41E3-8949-B67E7536537F}"/>
    <hyperlink ref="AO406" r:id="rId1055" xr:uid="{7CD46DEF-8339-45E5-98E2-86328C29E6CA}"/>
    <hyperlink ref="AO409" r:id="rId1056" xr:uid="{06810696-D3BD-40D9-BBFF-27A1A8495F21}"/>
    <hyperlink ref="AO412" r:id="rId1057" xr:uid="{948D476F-B1DF-465A-BDD8-096F61E73375}"/>
    <hyperlink ref="AO415" r:id="rId1058" xr:uid="{D560F02D-AE31-4482-9155-66E57EBE71D1}"/>
    <hyperlink ref="AO418" r:id="rId1059" xr:uid="{1C1D7F9F-8031-4FCC-97E6-72237502D0E5}"/>
    <hyperlink ref="AO421" r:id="rId1060" xr:uid="{5349A4E3-44D6-49E0-8606-1EBB611024A2}"/>
    <hyperlink ref="AO424" r:id="rId1061" xr:uid="{E1A2C38F-59D9-49CB-AB4B-539E19B6BAF7}"/>
    <hyperlink ref="AO427" r:id="rId1062" xr:uid="{E6DDE620-B3C9-4539-BE14-A44B54A083B9}"/>
    <hyperlink ref="AO430" r:id="rId1063" xr:uid="{7E0B4E4F-3D2C-407A-A224-C9AD232A6682}"/>
    <hyperlink ref="AO433" r:id="rId1064" xr:uid="{A742D414-1C59-4B19-B346-BC0CD661062B}"/>
    <hyperlink ref="AO436" r:id="rId1065" xr:uid="{4F500328-5D7D-424A-AE20-11202DEBB448}"/>
    <hyperlink ref="AO439" r:id="rId1066" xr:uid="{E2F076FC-0DD8-412D-B34F-E24A5AA07B78}"/>
    <hyperlink ref="AO442" r:id="rId1067" xr:uid="{04CDE864-7497-4E9D-8BAF-8775ACA9DFAA}"/>
    <hyperlink ref="AO445" r:id="rId1068" xr:uid="{12847E20-2C3D-498D-B199-9967B33E4604}"/>
    <hyperlink ref="AO448" r:id="rId1069" xr:uid="{2468D2C8-5865-4AFE-886A-56DC0F6BE355}"/>
    <hyperlink ref="AO451" r:id="rId1070" xr:uid="{0EB4FC6F-DA85-48A5-921B-E16F30244A6E}"/>
    <hyperlink ref="AO454" r:id="rId1071" xr:uid="{E6DCF08A-BCAD-43FF-8A29-09E745BBF89E}"/>
    <hyperlink ref="AO457" r:id="rId1072" xr:uid="{F5EEE5C6-D263-4F92-9669-DE37475BA05F}"/>
    <hyperlink ref="AN383" r:id="rId1073" xr:uid="{064EF002-E277-4478-A292-999128CA8197}"/>
    <hyperlink ref="AN386" r:id="rId1074" xr:uid="{767E1299-0BE8-4045-983D-237EEAEFB349}"/>
    <hyperlink ref="AN389" r:id="rId1075" xr:uid="{A1BF8063-46F5-49AA-84A7-84E7F477FDCE}"/>
    <hyperlink ref="AN392" r:id="rId1076" xr:uid="{480F3BED-BC40-436C-A1B6-B5CAF35F2043}"/>
    <hyperlink ref="AN395" r:id="rId1077" xr:uid="{DC4016CE-A097-489B-9070-B98C124133A6}"/>
    <hyperlink ref="AN398" r:id="rId1078" xr:uid="{959E3875-C3BF-44CC-9F7C-80C983EF6751}"/>
    <hyperlink ref="AN401" r:id="rId1079" xr:uid="{5600899D-932E-4C1A-97A4-390603C7BE41}"/>
    <hyperlink ref="AN404" r:id="rId1080" xr:uid="{2FD0B7D6-968E-4752-8604-5E5E46FA64E8}"/>
    <hyperlink ref="AN407" r:id="rId1081" xr:uid="{E0C8DADB-C9D0-4B3A-979B-5DEB6B7568B5}"/>
    <hyperlink ref="AN410" r:id="rId1082" xr:uid="{555E5106-CFB9-4DCA-96C1-55DACE011B2F}"/>
    <hyperlink ref="AN413" r:id="rId1083" xr:uid="{E4DA5CCF-5F4C-4C6F-AEAB-260FD3B3642E}"/>
    <hyperlink ref="AN416" r:id="rId1084" xr:uid="{63B7259D-2E8F-4954-AC55-1BB8BB7AE707}"/>
    <hyperlink ref="AN419" r:id="rId1085" xr:uid="{BD514B66-0525-4862-9DDA-2E767A6B72F6}"/>
    <hyperlink ref="AN422" r:id="rId1086" xr:uid="{CA5AA2E8-83B2-4652-91D9-CDE020845F81}"/>
    <hyperlink ref="AN425" r:id="rId1087" xr:uid="{1C77B626-C1C4-4A27-98AC-BB6F9A512D3C}"/>
    <hyperlink ref="AN428" r:id="rId1088" xr:uid="{50378137-4D63-42C7-AF98-287B9BA4363C}"/>
    <hyperlink ref="AN431" r:id="rId1089" xr:uid="{8E06C7B2-8897-40CB-8FC8-95EEF5CEEE14}"/>
    <hyperlink ref="AN434" r:id="rId1090" xr:uid="{E2036766-16FD-4409-BBE7-1C9B004E3700}"/>
    <hyperlink ref="AN437" r:id="rId1091" xr:uid="{03559D7A-A20E-4D67-93A4-8E46511FD688}"/>
    <hyperlink ref="AN440" r:id="rId1092" xr:uid="{50EB11DD-3A4E-4054-97B3-E9598827958E}"/>
    <hyperlink ref="AN443" r:id="rId1093" xr:uid="{387C30A3-BBAB-4800-9D9D-FFEFDC47A183}"/>
    <hyperlink ref="AN446" r:id="rId1094" xr:uid="{08D045D5-1BF9-410E-856A-B391E4391638}"/>
    <hyperlink ref="AN449" r:id="rId1095" xr:uid="{9834AC41-4F1B-4E18-BE91-22795A81C1A9}"/>
    <hyperlink ref="AN452" r:id="rId1096" xr:uid="{08544B47-0C4A-4CC0-933B-A2EB08144D0C}"/>
    <hyperlink ref="AN455" r:id="rId1097" xr:uid="{5629899D-B16A-46AB-81E2-F7629C609089}"/>
    <hyperlink ref="AN458" r:id="rId1098" xr:uid="{1CB4615D-EB91-4E8B-8ABE-93ECB7880BE7}"/>
    <hyperlink ref="AO383" r:id="rId1099" xr:uid="{3EA95EA1-BA9D-4D60-8972-6CE79CF39E9E}"/>
    <hyperlink ref="AO386" r:id="rId1100" xr:uid="{C4FD7779-781A-40F3-8523-E5406584B602}"/>
    <hyperlink ref="AO389" r:id="rId1101" xr:uid="{019B3D64-B3AC-41D4-A219-BD46BD451374}"/>
    <hyperlink ref="AO392" r:id="rId1102" xr:uid="{A1518853-3498-4C71-9F41-4B2DD47908EA}"/>
    <hyperlink ref="AO395" r:id="rId1103" xr:uid="{1BDDE3D0-DC1B-4D70-9B6B-F4E382D92E6E}"/>
    <hyperlink ref="AO398" r:id="rId1104" xr:uid="{D0CE22A8-1718-4114-BEED-B8CD8D5DDD19}"/>
    <hyperlink ref="AO401" r:id="rId1105" xr:uid="{83B4A796-BEA6-469B-B645-52438915424C}"/>
    <hyperlink ref="AO404" r:id="rId1106" xr:uid="{89045F20-59C4-4893-BD17-1EFFC5E0A8B1}"/>
    <hyperlink ref="AO407" r:id="rId1107" xr:uid="{8E12038C-701D-41A2-B655-D4496EEA620F}"/>
    <hyperlink ref="AO410" r:id="rId1108" xr:uid="{93BF7800-E2C7-4848-9B22-5CDA3292CD0A}"/>
    <hyperlink ref="AO413" r:id="rId1109" xr:uid="{3AE36A15-DC34-48B8-8661-5CB83992D5AF}"/>
    <hyperlink ref="AO416" r:id="rId1110" xr:uid="{70570BEF-CBE8-4EC1-9988-E48ED7B4AC41}"/>
    <hyperlink ref="AO419" r:id="rId1111" xr:uid="{250DA64E-7486-4043-B6A9-D15698E9F57A}"/>
    <hyperlink ref="AO422" r:id="rId1112" xr:uid="{AC9D3163-00AE-4459-8419-44F0A16DA744}"/>
    <hyperlink ref="AO425" r:id="rId1113" xr:uid="{EEA6DCB6-3663-48E1-97B1-C06EEDC775E3}"/>
    <hyperlink ref="AO428" r:id="rId1114" xr:uid="{C20BC8D2-653C-432F-B847-FC09041D76F4}"/>
    <hyperlink ref="AO431" r:id="rId1115" xr:uid="{EBDD88FE-729A-4CA3-91F8-112572DBA443}"/>
    <hyperlink ref="AO434" r:id="rId1116" xr:uid="{E5CE2C94-76D4-41D5-A00B-695B567643E4}"/>
    <hyperlink ref="AO437" r:id="rId1117" xr:uid="{11031865-3FCC-424C-8F87-DF6A0966F67E}"/>
    <hyperlink ref="AO440" r:id="rId1118" xr:uid="{70A12998-7D8D-4A3A-BEA8-008F5F0F2BA0}"/>
    <hyperlink ref="AO443" r:id="rId1119" xr:uid="{AF2F6637-FC73-42C8-AEB8-6D431CE83626}"/>
    <hyperlink ref="AO446" r:id="rId1120" xr:uid="{3A5A55F3-7B60-410C-A7B2-642443EE54C8}"/>
    <hyperlink ref="AO449" r:id="rId1121" xr:uid="{90DC0BE1-9A3B-401A-A80B-E213440D63EF}"/>
    <hyperlink ref="AO452" r:id="rId1122" xr:uid="{4117AFA7-817C-4B20-93F0-F107BDD2E76C}"/>
    <hyperlink ref="AO455" r:id="rId1123" xr:uid="{69D1757C-9BF8-4808-9D06-FE114CAFF983}"/>
    <hyperlink ref="AO458" r:id="rId1124" xr:uid="{44D2DD8A-4912-4540-AA82-EC065BCD34BC}"/>
    <hyperlink ref="AB460" r:id="rId1125" xr:uid="{B5F2B238-B7EC-4B4E-9E01-16BDEF05FAD6}"/>
    <hyperlink ref="AN460" r:id="rId1126" xr:uid="{434167DE-0230-4A5F-8798-6B72F25353CB}"/>
    <hyperlink ref="AO460" r:id="rId1127" xr:uid="{062EC133-268D-445F-AAF8-D6C31325A135}"/>
    <hyperlink ref="AN461" r:id="rId1128" xr:uid="{07E8C3AF-A591-4FB4-94D5-9EB6A2DB81E6}"/>
    <hyperlink ref="AN463" r:id="rId1129" xr:uid="{CEB5F200-2EB4-4AD1-AF85-61F0B740C6DD}"/>
    <hyperlink ref="AN465" r:id="rId1130" xr:uid="{0081890B-FFFB-487B-BDEB-C28BAF8E4ECC}"/>
    <hyperlink ref="AN467" r:id="rId1131" xr:uid="{00C1DDB0-D1A0-4619-80DC-AF1A52D5DFFB}"/>
    <hyperlink ref="AN469" r:id="rId1132" xr:uid="{2576B891-CB54-4E15-9EC0-E12DD478403B}"/>
    <hyperlink ref="AN471" r:id="rId1133" xr:uid="{B761332E-B380-45D7-96DB-3BE9B04A98BA}"/>
    <hyperlink ref="AN473" r:id="rId1134" xr:uid="{EB3DAFD9-EF3B-460E-A61B-E3E5DEB52694}"/>
    <hyperlink ref="AN475" r:id="rId1135" xr:uid="{406C1999-0F41-4B9B-BB7B-D4B27F818A96}"/>
    <hyperlink ref="AN477" r:id="rId1136" xr:uid="{DAADBA70-E621-4A44-AE31-B3023532B247}"/>
    <hyperlink ref="AN479" r:id="rId1137" xr:uid="{0519C318-9E9B-4BF5-B5E6-F74F87CFC6D1}"/>
    <hyperlink ref="AN481" r:id="rId1138" xr:uid="{DBFB2078-1785-43E2-95F4-13A957EDC1ED}"/>
    <hyperlink ref="AN483" r:id="rId1139" xr:uid="{F6B66D36-D594-4923-96EA-9F65EBCA3714}"/>
    <hyperlink ref="AN485" r:id="rId1140" xr:uid="{6B9CE2ED-E966-4BCF-8758-51E30B079323}"/>
    <hyperlink ref="AN487" r:id="rId1141" xr:uid="{AFDDC291-4CC4-470F-83A3-A3BAE20F638D}"/>
    <hyperlink ref="AN489" r:id="rId1142" xr:uid="{866B89D0-EBD5-4184-8524-5FF32ACD7214}"/>
    <hyperlink ref="AN491" r:id="rId1143" xr:uid="{5BB879F7-9513-411B-B4EA-24172158283D}"/>
    <hyperlink ref="AN493" r:id="rId1144" xr:uid="{155E760B-FB75-4533-B08F-043A6738E6EC}"/>
    <hyperlink ref="AN495" r:id="rId1145" xr:uid="{4A09A48F-9796-4D5E-8F18-1713EEF45AC7}"/>
    <hyperlink ref="AN497" r:id="rId1146" xr:uid="{894D9DA0-08EE-4CAC-8318-BC981770C099}"/>
    <hyperlink ref="AN499" r:id="rId1147" xr:uid="{D6B31942-182B-45BF-9110-76E461D9C52E}"/>
    <hyperlink ref="AN501" r:id="rId1148" xr:uid="{134F6A04-E4C7-4BC3-96DA-AD526C39E703}"/>
    <hyperlink ref="AN503" r:id="rId1149" xr:uid="{B0873026-10A9-4A62-822E-0A49D66FEF57}"/>
    <hyperlink ref="AN505" r:id="rId1150" xr:uid="{0B000E16-F2D4-4166-AA8B-5806BF3CA2A1}"/>
    <hyperlink ref="AN507" r:id="rId1151" xr:uid="{C77AEE62-5EB1-44F0-B909-D4940CD88240}"/>
    <hyperlink ref="AN509" r:id="rId1152" xr:uid="{CB5F0E90-E8BE-4D43-908B-20D2999BAFA4}"/>
    <hyperlink ref="AN511" r:id="rId1153" xr:uid="{CC318E69-EDF7-41CB-AAC3-6FE98B8BFCC0}"/>
    <hyperlink ref="AN513" r:id="rId1154" xr:uid="{E7E6AFE8-1DAA-42FC-AC76-606783489EA5}"/>
    <hyperlink ref="AN515" r:id="rId1155" xr:uid="{72CEE94E-019E-4914-AF10-21DEB5797254}"/>
    <hyperlink ref="AN517" r:id="rId1156" xr:uid="{7DA2BE17-3CA9-46FB-96C2-4FDFC3F9F270}"/>
    <hyperlink ref="AN519" r:id="rId1157" xr:uid="{F3E4D233-4AC1-4E2E-9BBA-352A4D92F339}"/>
    <hyperlink ref="AN521" r:id="rId1158" xr:uid="{C6A12BF9-B604-4C7D-9F99-D6E7F2F6A0FA}"/>
    <hyperlink ref="AN523" r:id="rId1159" xr:uid="{7EB10029-A0B7-4D93-842F-560DA58B0F67}"/>
    <hyperlink ref="AN525" r:id="rId1160" xr:uid="{D66A72DD-3266-4AD3-AD04-69AEEFC3E12D}"/>
    <hyperlink ref="AN527" r:id="rId1161" xr:uid="{6B1B9FAF-9174-4938-B2CA-886DE9C96B80}"/>
    <hyperlink ref="AN529" r:id="rId1162" xr:uid="{F01A59D4-61D0-4935-8282-7B5390964F95}"/>
    <hyperlink ref="AN531" r:id="rId1163" xr:uid="{7D6585B7-96A8-4277-B0FD-C2D7381E26BA}"/>
    <hyperlink ref="AN533" r:id="rId1164" xr:uid="{241B3749-DA87-4075-B893-BA53D8A31940}"/>
    <hyperlink ref="AN535" r:id="rId1165" xr:uid="{DCC54FCE-3DDC-4707-A8D8-5E1677930792}"/>
    <hyperlink ref="AN537" r:id="rId1166" xr:uid="{4025CB5D-AF8A-4E1E-8AB7-8DA84946298B}"/>
    <hyperlink ref="AN539" r:id="rId1167" xr:uid="{F269CD46-5254-4478-BEDB-1368EB560DFF}"/>
    <hyperlink ref="AN541" r:id="rId1168" xr:uid="{19F9E222-3464-4B95-9625-786342A5FA06}"/>
    <hyperlink ref="AN543" r:id="rId1169" xr:uid="{CA411705-08A1-4CA7-B179-F4803A92D9CE}"/>
    <hyperlink ref="AO461" r:id="rId1170" xr:uid="{31753F05-9F41-4545-A747-B2B356019BAA}"/>
    <hyperlink ref="AO463" r:id="rId1171" xr:uid="{72B5F7F5-F414-411D-82D1-FB2FA8F20E97}"/>
    <hyperlink ref="AO465" r:id="rId1172" xr:uid="{D908FA64-14CA-4686-9708-A49A9798C396}"/>
    <hyperlink ref="AO467" r:id="rId1173" xr:uid="{8021A626-F812-4AAE-9A0F-0699028BA366}"/>
    <hyperlink ref="AO469" r:id="rId1174" xr:uid="{90EE4C6C-A017-4A0B-B215-A6A302F16021}"/>
    <hyperlink ref="AO471" r:id="rId1175" xr:uid="{7CA54275-10E5-4F90-901D-1507C9A32A26}"/>
    <hyperlink ref="AO473" r:id="rId1176" xr:uid="{CACFD735-4F39-4147-8422-D461E663536D}"/>
    <hyperlink ref="AO475" r:id="rId1177" xr:uid="{BF8D460D-6B34-40FE-A5EB-1D0A2B376355}"/>
    <hyperlink ref="AO477" r:id="rId1178" xr:uid="{E044377F-7886-443E-A2DC-4FC4850F3438}"/>
    <hyperlink ref="AO479" r:id="rId1179" xr:uid="{62873187-9664-41D1-AC8D-775026FB7CE6}"/>
    <hyperlink ref="AO481" r:id="rId1180" xr:uid="{22D8A346-4498-4E9D-9F6D-211CB2FD59AA}"/>
    <hyperlink ref="AO483" r:id="rId1181" xr:uid="{5C2FD261-A09C-4810-8628-969246D6C57E}"/>
    <hyperlink ref="AO485" r:id="rId1182" xr:uid="{A39A9F61-95C0-48FE-98D5-4984D45568AB}"/>
    <hyperlink ref="AO487" r:id="rId1183" xr:uid="{64BA6CA9-A696-4B17-A879-F88108525009}"/>
    <hyperlink ref="AO489" r:id="rId1184" xr:uid="{08BC99B5-36B5-4591-8035-5D18CAE3C430}"/>
    <hyperlink ref="AO491" r:id="rId1185" xr:uid="{0F0BE9F4-98E7-4361-A908-063BED0D5A2F}"/>
    <hyperlink ref="AO493" r:id="rId1186" xr:uid="{9A553F8A-BB05-4E19-9F2A-14AF2FE1D0A4}"/>
    <hyperlink ref="AO495" r:id="rId1187" xr:uid="{A7D710C8-02E3-458C-A02C-4B96097370D2}"/>
    <hyperlink ref="AO497" r:id="rId1188" xr:uid="{2F1CFD08-6D4C-4837-BF8E-376914BD9A52}"/>
    <hyperlink ref="AO499" r:id="rId1189" xr:uid="{751BA0E9-3034-45DD-916D-369690F4308A}"/>
    <hyperlink ref="AO501" r:id="rId1190" xr:uid="{F8A67A48-4BA7-4115-A36F-06AC6CDE0724}"/>
    <hyperlink ref="AO503" r:id="rId1191" xr:uid="{C53160A3-99F6-412A-9B53-0486904C33A8}"/>
    <hyperlink ref="AO505" r:id="rId1192" xr:uid="{E0A2B81F-7AF9-48F2-BA58-12A801562E5E}"/>
    <hyperlink ref="AO507" r:id="rId1193" xr:uid="{AEACDE22-5BAE-4A84-860A-A029D43BC0F9}"/>
    <hyperlink ref="AO509" r:id="rId1194" xr:uid="{7F20F673-85F0-4E82-9163-60FC0A84B3CD}"/>
    <hyperlink ref="AO511" r:id="rId1195" xr:uid="{7A97A299-518F-4399-B356-210CB89BC17F}"/>
    <hyperlink ref="AO513" r:id="rId1196" xr:uid="{9E049E63-BC4F-490E-A49A-191FFBD222E6}"/>
    <hyperlink ref="AO515" r:id="rId1197" xr:uid="{4C59C8CB-9423-437D-9C42-9EE46C03F2BC}"/>
    <hyperlink ref="AO517" r:id="rId1198" xr:uid="{3471F85F-1404-49DA-B3C1-CF7D874A880A}"/>
    <hyperlink ref="AO519" r:id="rId1199" xr:uid="{7BC9B2FB-A5FA-42A9-BA9C-BCBE70634302}"/>
    <hyperlink ref="AO521" r:id="rId1200" xr:uid="{D40CD3B9-1486-4DAD-B9CF-18AB30127007}"/>
    <hyperlink ref="AO523" r:id="rId1201" xr:uid="{A9488A25-C91D-4294-9B25-423695EF1B9C}"/>
    <hyperlink ref="AO525" r:id="rId1202" xr:uid="{606C803B-FF8E-4F4D-91DF-48416F0AE503}"/>
    <hyperlink ref="AO527" r:id="rId1203" xr:uid="{600B744D-5686-45DC-8C53-F9B0FB94A2EB}"/>
    <hyperlink ref="AO529" r:id="rId1204" xr:uid="{521D25CC-2B5A-4767-B1D2-75D9BA86F85A}"/>
    <hyperlink ref="AO531" r:id="rId1205" xr:uid="{F222D85B-44D3-4728-8505-B2CDF723072F}"/>
    <hyperlink ref="AO533" r:id="rId1206" xr:uid="{99A687E5-F265-4C30-A1AE-30257CD7B79F}"/>
    <hyperlink ref="AO535" r:id="rId1207" xr:uid="{C05036A6-C63E-4839-8C71-22E1410EF001}"/>
    <hyperlink ref="AO537" r:id="rId1208" xr:uid="{AC71C8B0-D4C4-457D-8FF2-4AF724A9B685}"/>
    <hyperlink ref="AO539" r:id="rId1209" xr:uid="{5DD1D2B2-86DD-4A30-A8B9-03C33E84039D}"/>
    <hyperlink ref="AO541" r:id="rId1210" xr:uid="{D3156F70-2094-40D8-84AC-69EA672AFF00}"/>
    <hyperlink ref="AO543" r:id="rId1211" xr:uid="{B9A75B22-AEEF-48E9-BAE7-5024B541661F}"/>
    <hyperlink ref="AN462" r:id="rId1212" xr:uid="{6863BCD5-B9AE-44AF-9B95-7A743060FF87}"/>
    <hyperlink ref="AN464" r:id="rId1213" xr:uid="{DF5E8657-DE23-4460-9FD9-6EECE8BD9C2E}"/>
    <hyperlink ref="AN466" r:id="rId1214" xr:uid="{A954A85A-D349-4CA6-A66F-03AA1DCA2478}"/>
    <hyperlink ref="AN468" r:id="rId1215" xr:uid="{80B43242-B889-425C-B7D3-7E6A11E8FA54}"/>
    <hyperlink ref="AN470" r:id="rId1216" xr:uid="{000F9B73-2FFA-4F6D-84B5-2B69F6421DCD}"/>
    <hyperlink ref="AN472" r:id="rId1217" xr:uid="{820F11EC-76A7-4370-BC98-B2E78CDBBCF0}"/>
    <hyperlink ref="AN474" r:id="rId1218" xr:uid="{13533302-4486-4A78-A203-2A9ED3625FA2}"/>
    <hyperlink ref="AN476" r:id="rId1219" xr:uid="{054A5A64-4DD3-4888-8848-EC64804D1E91}"/>
    <hyperlink ref="AN478" r:id="rId1220" xr:uid="{A3BC9E0B-D454-480C-8B11-A3E31EA2AAD7}"/>
    <hyperlink ref="AN480" r:id="rId1221" xr:uid="{2CB944FD-A1FE-4316-AA8F-4779260C0F5D}"/>
    <hyperlink ref="AN482" r:id="rId1222" xr:uid="{60B04795-DB13-47A0-87A2-9094272EB6C9}"/>
    <hyperlink ref="AN484" r:id="rId1223" xr:uid="{90B800FA-E54D-4CE5-9B49-767A941538F2}"/>
    <hyperlink ref="AN486" r:id="rId1224" xr:uid="{DA86ED7E-596D-4318-BE2B-A30CBFC4BEE4}"/>
    <hyperlink ref="AN488" r:id="rId1225" xr:uid="{9D6DB23E-0320-43C1-A410-F9F7D31635D2}"/>
    <hyperlink ref="AN490" r:id="rId1226" xr:uid="{F0C3F677-5040-44A8-AAD9-45B019DFBB72}"/>
    <hyperlink ref="AN492" r:id="rId1227" xr:uid="{6F272BC8-1C43-43BD-A0CE-7224FCAE133F}"/>
    <hyperlink ref="AN494" r:id="rId1228" xr:uid="{FB8758F3-3F91-4725-807B-BA65FFEAAFB3}"/>
    <hyperlink ref="AN496" r:id="rId1229" xr:uid="{2E840A2A-B8F5-4BC1-9564-EEDA8FB5227D}"/>
    <hyperlink ref="AN498" r:id="rId1230" xr:uid="{AD146EE9-519B-406C-B945-1373AEAB4371}"/>
    <hyperlink ref="AN500" r:id="rId1231" xr:uid="{3DDF261C-3318-4F4E-8A5E-B23DC1FD6231}"/>
    <hyperlink ref="AN502" r:id="rId1232" xr:uid="{6622C95F-9111-413D-9EA0-5BEDAA71EAD2}"/>
    <hyperlink ref="AN504" r:id="rId1233" xr:uid="{BD3CC321-4834-4D4E-A496-A741AB5C121C}"/>
    <hyperlink ref="AN506" r:id="rId1234" xr:uid="{B2A19A8A-761B-4970-AAF0-B17C93524A52}"/>
    <hyperlink ref="AN508" r:id="rId1235" xr:uid="{6F638E2D-C645-4831-BCF5-1611E9E98D64}"/>
    <hyperlink ref="AN510" r:id="rId1236" xr:uid="{497F7E58-00B6-4B47-BDD9-D078F24C7207}"/>
    <hyperlink ref="AN512" r:id="rId1237" xr:uid="{EDB71B63-C3A7-43FC-A80F-2FB8EF767543}"/>
    <hyperlink ref="AN514" r:id="rId1238" xr:uid="{ADBC82B2-4923-4F1C-9C8C-284DCCC40B5D}"/>
    <hyperlink ref="AN516" r:id="rId1239" xr:uid="{BF6E7764-0345-4A8C-A299-B0B962E022D6}"/>
    <hyperlink ref="AN518" r:id="rId1240" xr:uid="{4F908A70-EAB4-4B1D-A2FF-0A6F41B21B8C}"/>
    <hyperlink ref="AN520" r:id="rId1241" xr:uid="{8014EDA3-3BF4-40E5-9D58-C2F54108D4FD}"/>
    <hyperlink ref="AN522" r:id="rId1242" xr:uid="{11A1F4D4-AB60-463A-A15B-5CAEF6F9D8B0}"/>
    <hyperlink ref="AN524" r:id="rId1243" xr:uid="{DF945ED3-A2DC-4543-B122-E77FEF12FB93}"/>
    <hyperlink ref="AN526" r:id="rId1244" xr:uid="{7C8CB6DA-9B2E-4E8B-8B6F-B78C7784E743}"/>
    <hyperlink ref="AN528" r:id="rId1245" xr:uid="{396A8E41-1E94-41E4-8693-45BB74AC9445}"/>
    <hyperlink ref="AN530" r:id="rId1246" xr:uid="{39E72D79-28A6-495B-8EC0-0B8B999EC1F8}"/>
    <hyperlink ref="AN532" r:id="rId1247" xr:uid="{8B03F3F9-C838-4FDD-A0D4-91257F6E0715}"/>
    <hyperlink ref="AN534" r:id="rId1248" xr:uid="{F3ACF853-E85C-4316-812D-3953D2631B9D}"/>
    <hyperlink ref="AN536" r:id="rId1249" xr:uid="{B92C035C-ADC7-40B2-A185-0459DB3725C3}"/>
    <hyperlink ref="AN538" r:id="rId1250" xr:uid="{C7818A5A-9236-4CCB-99A1-7A3933E68355}"/>
    <hyperlink ref="AN540" r:id="rId1251" xr:uid="{57831E9A-0407-416D-A4B2-AFBA90F22CBF}"/>
    <hyperlink ref="AN542" r:id="rId1252" xr:uid="{D8CE41CB-4AF8-41C2-A64E-A0733A54A7A1}"/>
    <hyperlink ref="AN544" r:id="rId1253" xr:uid="{5D7EDB47-045E-46EE-A35D-D22AE8B1A894}"/>
    <hyperlink ref="AO462" r:id="rId1254" xr:uid="{C55A201D-C5D7-4222-9D1F-084246739A1B}"/>
    <hyperlink ref="AO464" r:id="rId1255" xr:uid="{DF26623C-A9B3-4BB9-9ED3-63AC4F4C4237}"/>
    <hyperlink ref="AO466" r:id="rId1256" xr:uid="{EC1AFFA0-D92A-41E1-9977-DCE036515538}"/>
    <hyperlink ref="AO468" r:id="rId1257" xr:uid="{9FE47789-F3F3-4B13-8C8E-52183F65BA73}"/>
    <hyperlink ref="AO470" r:id="rId1258" xr:uid="{5183E073-D5A1-4431-8B6F-C1DFF41A2559}"/>
    <hyperlink ref="AO472" r:id="rId1259" xr:uid="{D223D6A6-42B4-4DB6-8CB2-E5976FB700C0}"/>
    <hyperlink ref="AO474" r:id="rId1260" xr:uid="{F3CF1DDE-2EA4-408D-A71D-BADB8AFE5EB0}"/>
    <hyperlink ref="AO476" r:id="rId1261" xr:uid="{0627FCE5-3AFD-45AD-A7B5-583E21810F57}"/>
    <hyperlink ref="AO478" r:id="rId1262" xr:uid="{9B8C917E-8A33-4F46-8A8C-8027D7B92B87}"/>
    <hyperlink ref="AO480" r:id="rId1263" xr:uid="{03CC1F10-EB5F-45A7-BCA5-4CAA44D48BF3}"/>
    <hyperlink ref="AO482" r:id="rId1264" xr:uid="{5E9EC9C6-1A3C-4CBE-9359-EDE5D6DC13AA}"/>
    <hyperlink ref="AO484" r:id="rId1265" xr:uid="{4E16919A-0E5C-4523-ABB7-3324FA073675}"/>
    <hyperlink ref="AO486" r:id="rId1266" xr:uid="{C2E2CBE0-57D8-499E-8E67-398EC6CBE8F8}"/>
    <hyperlink ref="AO488" r:id="rId1267" xr:uid="{FA0E178B-D649-453B-9B46-1C62E2CBC33A}"/>
    <hyperlink ref="AO490" r:id="rId1268" xr:uid="{FEF98188-2D01-4E3C-97F5-599B69AFA468}"/>
    <hyperlink ref="AO492" r:id="rId1269" xr:uid="{850A1C33-B024-4403-A1E0-033A13710022}"/>
    <hyperlink ref="AO494" r:id="rId1270" xr:uid="{D008B133-3DCA-44B8-9339-DCDAEEF79D10}"/>
    <hyperlink ref="AO496" r:id="rId1271" xr:uid="{1D136E18-F502-4563-906E-5DE7722592F2}"/>
    <hyperlink ref="AO498" r:id="rId1272" xr:uid="{68133F84-55BE-439F-BBAC-839854D2084F}"/>
    <hyperlink ref="AO500" r:id="rId1273" xr:uid="{AC3CC503-D027-46E7-ADAD-0BFFECE38F9B}"/>
    <hyperlink ref="AO502" r:id="rId1274" xr:uid="{E9569056-25F6-4FAB-B40E-840C4F5A1F38}"/>
    <hyperlink ref="AO504" r:id="rId1275" xr:uid="{38C66715-5C74-4755-A1F2-559308FABBA7}"/>
    <hyperlink ref="AO506" r:id="rId1276" xr:uid="{6123DD68-F02B-41A1-B9A7-B9C7F126AB76}"/>
    <hyperlink ref="AO508" r:id="rId1277" xr:uid="{654AAF5A-33B8-489F-A74A-527549BB1E33}"/>
    <hyperlink ref="AO510" r:id="rId1278" xr:uid="{1FDAA1B8-BC1A-4DBE-B10F-FD63A770439E}"/>
    <hyperlink ref="AO512" r:id="rId1279" xr:uid="{ECE19EB1-88F6-445D-9F93-0B23E8E40DF6}"/>
    <hyperlink ref="AO514" r:id="rId1280" xr:uid="{C2E269A5-DADE-4832-AA72-5019F6355397}"/>
    <hyperlink ref="AO516" r:id="rId1281" xr:uid="{DEB59B6A-2A41-46F6-BE7C-EC83B44E89BD}"/>
    <hyperlink ref="AO518" r:id="rId1282" xr:uid="{B8160E67-81BC-456A-8DAC-2AC32C688D56}"/>
    <hyperlink ref="AO520" r:id="rId1283" xr:uid="{BF2295B0-14B8-4132-BAB2-8FA6F9E38239}"/>
    <hyperlink ref="AO522" r:id="rId1284" xr:uid="{DE0834F3-E781-4AEE-BD0E-AFCF3E155DAC}"/>
    <hyperlink ref="AO524" r:id="rId1285" xr:uid="{25AFFEFE-5109-4F60-8B2F-0B6394EC2734}"/>
    <hyperlink ref="AO526" r:id="rId1286" xr:uid="{66006161-B7B7-45F1-9BA6-A698CEE7F4BE}"/>
    <hyperlink ref="AO528" r:id="rId1287" xr:uid="{AAC350C2-6896-4D92-9BD9-A3DA114C1B99}"/>
    <hyperlink ref="AO530" r:id="rId1288" xr:uid="{D196BB76-01A0-4174-88D5-EAC8B30FEA07}"/>
    <hyperlink ref="AO532" r:id="rId1289" xr:uid="{87845F97-65F8-428A-B951-E18A51928174}"/>
    <hyperlink ref="AO534" r:id="rId1290" xr:uid="{F09E7436-90D2-475B-A9CC-8DC557BE2B26}"/>
    <hyperlink ref="AO536" r:id="rId1291" xr:uid="{36429B72-5BDA-4894-92B3-C00B2BC324EF}"/>
    <hyperlink ref="AO538" r:id="rId1292" xr:uid="{12BB29F4-577B-4F96-9C25-B83A3B766AE6}"/>
    <hyperlink ref="AO540" r:id="rId1293" xr:uid="{653E0179-8D84-4ADD-8D5F-40DBDAA57467}"/>
    <hyperlink ref="AO542" r:id="rId1294" xr:uid="{1495D184-896E-436B-BCFA-AFCDE6F1AD92}"/>
    <hyperlink ref="AO544" r:id="rId1295" xr:uid="{09CC9A7A-4CC0-49C9-9BF0-B8347117B616}"/>
    <hyperlink ref="AB461" r:id="rId1296" xr:uid="{373D7BFA-ABC3-48D7-AE10-BAD72ABB4BD4}"/>
    <hyperlink ref="AB462" r:id="rId1297" xr:uid="{65BD8D3A-D767-474E-BBE0-AEC65C8DD3E5}"/>
    <hyperlink ref="AB463" r:id="rId1298" xr:uid="{A1BC9378-349B-4926-BAE1-20A7BF382FC1}"/>
    <hyperlink ref="AB466" r:id="rId1299" xr:uid="{04E3AD9D-F699-44A8-80D3-321AC7C5FB9F}"/>
    <hyperlink ref="AB469" r:id="rId1300" xr:uid="{5AEE31D7-FE0A-41E8-9193-CA22625BF14F}"/>
    <hyperlink ref="AB472" r:id="rId1301" xr:uid="{551124A9-E3BA-493B-A80E-8CDD734B8927}"/>
    <hyperlink ref="AB475" r:id="rId1302" xr:uid="{4DFE8B97-048A-4761-B3F9-044BC9375FA8}"/>
    <hyperlink ref="AB478" r:id="rId1303" xr:uid="{08730798-F285-4EA7-BF4A-7C36D37AA185}"/>
    <hyperlink ref="AB481" r:id="rId1304" xr:uid="{C4A4AE85-B381-439D-8E30-98A05838DC32}"/>
    <hyperlink ref="AB484" r:id="rId1305" xr:uid="{715972A6-2352-42A8-9448-71E53C5CF295}"/>
    <hyperlink ref="AB487" r:id="rId1306" xr:uid="{2FB66B70-99CC-41A0-924B-9039577789D1}"/>
    <hyperlink ref="AB490" r:id="rId1307" xr:uid="{E1ED031E-F84C-4F1B-92AD-C4ED42188A9E}"/>
    <hyperlink ref="AB493" r:id="rId1308" xr:uid="{7A0A46B9-6807-4A31-A9AC-655A5FABC55E}"/>
    <hyperlink ref="AB496" r:id="rId1309" xr:uid="{EDEA02AB-2DCA-4323-8D50-423B2C83BBB7}"/>
    <hyperlink ref="AB499" r:id="rId1310" xr:uid="{BCFFF149-8C10-4864-A346-67A2364970EF}"/>
    <hyperlink ref="AB502" r:id="rId1311" xr:uid="{8EBB1B97-6AEC-4A1E-86FA-BB3C63C9EDD7}"/>
    <hyperlink ref="AB505" r:id="rId1312" xr:uid="{121EB2E7-0232-4B08-9615-E722CB7CD4AA}"/>
    <hyperlink ref="AB508" r:id="rId1313" xr:uid="{D83CF0C7-9EA2-4F9F-A723-1A57E5BA83A3}"/>
    <hyperlink ref="AB511" r:id="rId1314" xr:uid="{98DF7627-9920-4D06-B41E-EFCADA9B99FF}"/>
    <hyperlink ref="AB514" r:id="rId1315" xr:uid="{C1B1F898-8255-4EAB-A566-8AA120950C7A}"/>
    <hyperlink ref="AB517" r:id="rId1316" xr:uid="{B519A9BE-2A48-45F2-A804-1D71930D35FB}"/>
    <hyperlink ref="AB520" r:id="rId1317" xr:uid="{3F419A5A-7D8A-4353-BCC7-98DD459B7E5A}"/>
    <hyperlink ref="AB523" r:id="rId1318" xr:uid="{F1D1C3B7-2E52-4808-ACCC-E7F26E5B70F0}"/>
    <hyperlink ref="AB526" r:id="rId1319" xr:uid="{5EFD53BD-9B28-4A8C-BB16-A1A36DB3A600}"/>
    <hyperlink ref="AB529" r:id="rId1320" xr:uid="{686EF8AE-8B3A-47BB-B949-73B94A30F278}"/>
    <hyperlink ref="AB532" r:id="rId1321" xr:uid="{DAC95751-8C47-4636-812D-399DA5B0155E}"/>
    <hyperlink ref="AB535" r:id="rId1322" xr:uid="{6F2E5383-3AD7-485F-B0CF-A2DED5FA257C}"/>
    <hyperlink ref="AB538" r:id="rId1323" xr:uid="{492E9D8F-2086-44E0-B980-5431F1AB9FAA}"/>
    <hyperlink ref="AB541" r:id="rId1324" xr:uid="{1DB3E659-D196-4316-9E70-34C664D7BCF3}"/>
    <hyperlink ref="AB544" r:id="rId1325" xr:uid="{DA790E1B-D135-472E-899E-C27AC5B2B28F}"/>
    <hyperlink ref="AB464" r:id="rId1326" xr:uid="{7CBCFEFE-C535-422B-A591-64339263CE20}"/>
    <hyperlink ref="AB467" r:id="rId1327" xr:uid="{A98B2155-CA8A-415C-8037-4948BA76AB5C}"/>
    <hyperlink ref="AB470" r:id="rId1328" xr:uid="{9D2978BD-0CE3-4F41-9090-B38438B17C2D}"/>
    <hyperlink ref="AB473" r:id="rId1329" xr:uid="{85D8ACBC-3B3D-4220-801A-D0FE501CB32C}"/>
    <hyperlink ref="AB476" r:id="rId1330" xr:uid="{AAA5D816-CCF5-4C18-AAEC-8CE33B5F4713}"/>
    <hyperlink ref="AB479" r:id="rId1331" xr:uid="{C7D77D56-9AA2-45C5-AD91-167E72B347C7}"/>
    <hyperlink ref="AB482" r:id="rId1332" xr:uid="{919A6D7F-D00E-4C62-8DE1-CFDAFC247064}"/>
    <hyperlink ref="AB485" r:id="rId1333" xr:uid="{7C25830B-B72D-4634-A032-36820E0186A0}"/>
    <hyperlink ref="AB488" r:id="rId1334" xr:uid="{308AB6C9-03F3-4385-B5E0-A140E2C31F1A}"/>
    <hyperlink ref="AB491" r:id="rId1335" xr:uid="{4418EA40-739A-4D95-A53B-573BC187F6D2}"/>
    <hyperlink ref="AB494" r:id="rId1336" xr:uid="{A38380EF-8669-426B-B902-04290F85BCB8}"/>
    <hyperlink ref="AB497" r:id="rId1337" xr:uid="{01B9CE89-0423-4549-9221-96C9CC6E8E00}"/>
    <hyperlink ref="AB500" r:id="rId1338" xr:uid="{6CD07AD9-7F4B-4F68-96A3-1D6B2495E677}"/>
    <hyperlink ref="AB503" r:id="rId1339" xr:uid="{77376EE4-EF12-49A8-99A7-EBB0E218089C}"/>
    <hyperlink ref="AB506" r:id="rId1340" xr:uid="{47856147-53CC-4DE9-A413-A4B36EFD8D5C}"/>
    <hyperlink ref="AB509" r:id="rId1341" xr:uid="{2F965974-E001-4DC4-B9E2-C548EBB0DFFB}"/>
    <hyperlink ref="AB512" r:id="rId1342" xr:uid="{E7A8D1FA-DEA9-46AA-8F66-F4CDB55BFC17}"/>
    <hyperlink ref="AB515" r:id="rId1343" xr:uid="{C06B1455-D90F-4602-8A83-A18D245353B6}"/>
    <hyperlink ref="AB518" r:id="rId1344" xr:uid="{03F0E4CA-D647-4061-A18A-312574F91646}"/>
    <hyperlink ref="AB521" r:id="rId1345" xr:uid="{2A49A89D-23F8-4809-90CD-8F718E4482F9}"/>
    <hyperlink ref="AB524" r:id="rId1346" xr:uid="{6F11FA72-5C63-4E31-A7CD-086B9304E14D}"/>
    <hyperlink ref="AB527" r:id="rId1347" xr:uid="{42072E0D-E77E-4C05-BF8E-5E68B38F6887}"/>
    <hyperlink ref="AB530" r:id="rId1348" xr:uid="{4937C3AA-423D-45FC-9CAC-253E717E89DF}"/>
    <hyperlink ref="AB533" r:id="rId1349" xr:uid="{41F56C4E-FA8A-47AB-9E07-99CDA4653CBA}"/>
    <hyperlink ref="AB536" r:id="rId1350" xr:uid="{2AE03193-B0AD-4EA6-8876-5B3C85F90780}"/>
    <hyperlink ref="AB539" r:id="rId1351" xr:uid="{4CD112DD-FC9D-488D-A0CC-44A3EDBE8CFA}"/>
    <hyperlink ref="AB542" r:id="rId1352" xr:uid="{6EBD3CBE-6603-4254-A756-772951D61683}"/>
    <hyperlink ref="AB465" r:id="rId1353" xr:uid="{F9A20257-5A63-4D97-8459-094697578342}"/>
    <hyperlink ref="AB468" r:id="rId1354" xr:uid="{D7469B72-8BA8-49E2-AC99-D72CE597F587}"/>
    <hyperlink ref="AB471" r:id="rId1355" xr:uid="{BBA7BD28-346C-4584-AE1E-F71249F85385}"/>
    <hyperlink ref="AB474" r:id="rId1356" xr:uid="{56781F5B-28BF-425B-AB9C-E3AF32E8D26C}"/>
    <hyperlink ref="AB477" r:id="rId1357" xr:uid="{B5D9CA1A-0A8D-4C1D-B15E-FAFE017C5DDA}"/>
    <hyperlink ref="AB480" r:id="rId1358" xr:uid="{B4645935-30F2-4FB0-B816-E7E2A0907393}"/>
    <hyperlink ref="AB483" r:id="rId1359" xr:uid="{80601B71-703B-4EAA-A18A-DB56EC000C12}"/>
    <hyperlink ref="AB486" r:id="rId1360" xr:uid="{F7B340BC-3311-43C8-8ADC-933DA10A3036}"/>
    <hyperlink ref="AB489" r:id="rId1361" xr:uid="{067B3E17-5E8A-438A-992B-37D529B22028}"/>
    <hyperlink ref="AB492" r:id="rId1362" xr:uid="{8DEF1316-F55B-4B48-AA7F-194F8E53114E}"/>
    <hyperlink ref="AB495" r:id="rId1363" xr:uid="{01F6B5FE-39AE-4243-B66B-949B47E4684A}"/>
    <hyperlink ref="AB498" r:id="rId1364" xr:uid="{C538CF5E-CFED-486A-9935-4DDD7F034A4B}"/>
    <hyperlink ref="AB501" r:id="rId1365" xr:uid="{77018056-0AA8-4F7F-9897-5B6E7EEFE21C}"/>
    <hyperlink ref="AB504" r:id="rId1366" xr:uid="{8C3B5F86-F73F-4A5C-AF48-F1BAB9E7D8F6}"/>
    <hyperlink ref="AB507" r:id="rId1367" xr:uid="{27D600CB-D23D-43F1-B873-630B4FD0AB3E}"/>
    <hyperlink ref="AB510" r:id="rId1368" xr:uid="{17B261DB-C494-4BF7-841F-366EC7C63570}"/>
    <hyperlink ref="AB513" r:id="rId1369" xr:uid="{981E2464-AA84-46F4-9E6B-24C066B27843}"/>
    <hyperlink ref="AB516" r:id="rId1370" xr:uid="{BFF48AE0-651C-4A16-8C30-E27C8605E237}"/>
    <hyperlink ref="AB519" r:id="rId1371" xr:uid="{4891FEB9-9324-4FF6-A9DF-71ADFF58D2D6}"/>
    <hyperlink ref="AB522" r:id="rId1372" xr:uid="{5DFA2DFE-EB24-400E-97DE-6AF5E39152AF}"/>
    <hyperlink ref="AB525" r:id="rId1373" xr:uid="{01C4070F-601C-4895-98FC-A23D62AC246F}"/>
    <hyperlink ref="AB528" r:id="rId1374" xr:uid="{B68AD67B-2488-47B8-A375-0C84D49834AC}"/>
    <hyperlink ref="AB531" r:id="rId1375" xr:uid="{6D7FAC9F-B841-40CE-A62E-14B0001111B8}"/>
    <hyperlink ref="AB534" r:id="rId1376" xr:uid="{BDDE1C13-599B-4929-8119-4AE35D40A95B}"/>
    <hyperlink ref="AB537" r:id="rId1377" xr:uid="{9CA085B3-E44A-4E88-A0DC-7C34B4CE2AF0}"/>
    <hyperlink ref="AB540" r:id="rId1378" xr:uid="{2F462819-F81F-4B77-B229-60113A27A681}"/>
    <hyperlink ref="AB543" r:id="rId1379" xr:uid="{A99D2448-DBF3-47C8-B858-BF77641A0A49}"/>
    <hyperlink ref="AB545" r:id="rId1380" xr:uid="{D911C038-CDB1-4BAF-93B6-6656D191ED22}"/>
    <hyperlink ref="AB546" r:id="rId1381" xr:uid="{5300F592-7C35-4D9E-933A-3C581C5BCDEF}"/>
    <hyperlink ref="AN545" r:id="rId1382" xr:uid="{F4DA3128-5EB3-491A-9650-10D65EB7F2A9}"/>
    <hyperlink ref="AO545" r:id="rId1383" xr:uid="{5BDC4053-BCC9-4BB4-8F81-B79319C44AA5}"/>
    <hyperlink ref="AN546" r:id="rId1384" xr:uid="{CC83961D-F98A-460B-AE2F-DF0C696EB2AF}"/>
    <hyperlink ref="AO546" r:id="rId1385" xr:uid="{0DE0F906-5553-4ABE-B039-6454F7DB420B}"/>
    <hyperlink ref="AB547" r:id="rId1386" xr:uid="{DF7C3B1C-BAA0-4DF1-B406-D5721D154378}"/>
    <hyperlink ref="AB548" r:id="rId1387" xr:uid="{46A585B1-A039-4005-A371-E53379C31C01}"/>
    <hyperlink ref="AB549" r:id="rId1388" xr:uid="{5F65B13F-0085-419A-B010-E2A821D6BA6B}"/>
    <hyperlink ref="AB550" r:id="rId1389" xr:uid="{13BC3066-0972-4876-B4ED-BCA70ECBF043}"/>
    <hyperlink ref="AN547" r:id="rId1390" xr:uid="{42B885CF-8D1C-4A15-9577-CD96567F77F6}"/>
    <hyperlink ref="AO547" r:id="rId1391" xr:uid="{29982523-09B7-4416-9DE4-61C832E355FC}"/>
    <hyperlink ref="AN548" r:id="rId1392" xr:uid="{B28D435F-5341-4B9D-B264-574B387D6855}"/>
    <hyperlink ref="AO548" r:id="rId1393" xr:uid="{322D9B72-BA4D-497D-9DB2-20D8D245A794}"/>
    <hyperlink ref="AN549" r:id="rId1394" xr:uid="{A24A3709-B163-4B4B-A2FC-A89D1DB6014F}"/>
    <hyperlink ref="AO549" r:id="rId1395" xr:uid="{AD26DFF4-ECE9-4B1F-ACB8-AD84C459DC6D}"/>
    <hyperlink ref="AN550" r:id="rId1396" xr:uid="{E751CFEE-BE9A-47B5-B1CF-0C7DDBC90AE9}"/>
    <hyperlink ref="AO550" r:id="rId1397" xr:uid="{E5C4229D-5AC5-4E59-845A-E6561B3C3BBC}"/>
    <hyperlink ref="AB551" r:id="rId1398" xr:uid="{51FDE386-74C7-48F6-A54E-FF341EF7307A}"/>
    <hyperlink ref="AB552" r:id="rId1399" xr:uid="{B67CDBE7-1379-4143-8076-92BDA5DB010C}"/>
    <hyperlink ref="AN551" r:id="rId1400" xr:uid="{59A13FFD-DC13-4109-B21A-40242AD125FF}"/>
    <hyperlink ref="AN552" r:id="rId1401" xr:uid="{35ABBE44-20C9-4B5D-91F5-A0A517A593FD}"/>
    <hyperlink ref="AO551" r:id="rId1402" xr:uid="{48B0B529-2D22-48D0-B574-928A10B05151}"/>
    <hyperlink ref="AO552" r:id="rId1403" xr:uid="{03CDB29F-C2C6-4E13-BDEF-036716CBD616}"/>
    <hyperlink ref="AB553" r:id="rId1404" xr:uid="{728BC237-3180-4185-9838-28DE6C733F8F}"/>
    <hyperlink ref="AB554" r:id="rId1405" xr:uid="{71E8A31D-C1BE-4E0F-BF07-F0D4E0643FB6}"/>
    <hyperlink ref="AN553" r:id="rId1406" xr:uid="{C266A786-9C7A-4064-9A5D-B2679ED02D78}"/>
    <hyperlink ref="AN554" r:id="rId1407" xr:uid="{9AC06D21-D52F-47F5-ADF8-3E573897E6D6}"/>
    <hyperlink ref="AO553" r:id="rId1408" xr:uid="{BADB5261-7D43-42B1-8164-DBE418681365}"/>
    <hyperlink ref="AO554" r:id="rId1409" xr:uid="{078B2330-DC1A-404D-8388-E1B96D7D578B}"/>
    <hyperlink ref="AN555" r:id="rId1410" xr:uid="{E4D0ECF7-0DE4-4030-ADFC-FD2DFF1256FE}"/>
    <hyperlink ref="AN556" r:id="rId1411" xr:uid="{A968CD95-A66B-4B71-B56F-AAE1174002D6}"/>
    <hyperlink ref="AN557" r:id="rId1412" xr:uid="{265EE0E9-9F3F-4CF4-A750-8A3C93716EC6}"/>
    <hyperlink ref="AN558" r:id="rId1413" xr:uid="{B7C8A5A7-B401-48E5-883B-1828AD4B774E}"/>
    <hyperlink ref="AB555" r:id="rId1414" xr:uid="{1FCC3AD2-C8EF-4A11-94CC-81EB1E32ADCE}"/>
    <hyperlink ref="AB556" r:id="rId1415" xr:uid="{E73A3E00-FAAA-48B6-BC2E-BE5920D2B39D}"/>
    <hyperlink ref="AB557" r:id="rId1416" xr:uid="{E315820B-1BF5-4DA9-932C-A50A23573CEB}"/>
    <hyperlink ref="AB558" r:id="rId1417" xr:uid="{B1A302F4-37EF-484B-A0D7-7F6A1CBC64BF}"/>
    <hyperlink ref="AO555" r:id="rId1418" xr:uid="{4A84E315-60F0-461E-B6A3-69BE1A724FC4}"/>
    <hyperlink ref="AO556" r:id="rId1419" xr:uid="{B527C3E5-1720-46F5-A8B4-12B439D0091A}"/>
    <hyperlink ref="AO557" r:id="rId1420" xr:uid="{FF016BD8-3673-47D8-B434-FED3FDFE5AF0}"/>
    <hyperlink ref="AO558" r:id="rId1421" xr:uid="{50109B25-CB24-4948-AE87-5DEA30C72429}"/>
    <hyperlink ref="AB559" r:id="rId1422" xr:uid="{D758AC50-F617-4002-9769-6AE2CD94C725}"/>
    <hyperlink ref="AB560" r:id="rId1423" xr:uid="{2F5A4314-56C0-40CF-A993-AB0C6FEAD543}"/>
    <hyperlink ref="AN559" r:id="rId1424" xr:uid="{7A758300-A80B-4665-AB1D-367D65E5191D}"/>
    <hyperlink ref="AN560" r:id="rId1425" xr:uid="{AA19A129-4FF4-492B-8107-84DBC116244D}"/>
    <hyperlink ref="AN561" r:id="rId1426" xr:uid="{18ECEDFA-8136-4CCC-9031-431A56690C5D}"/>
    <hyperlink ref="AN562" r:id="rId1427" xr:uid="{A035A86B-07A9-4B69-AEC7-AF219A125D37}"/>
    <hyperlink ref="AN563" r:id="rId1428" xr:uid="{652CD801-F48C-4D32-8878-C0E0D09902BF}"/>
    <hyperlink ref="AN564" r:id="rId1429" xr:uid="{18ACD2B4-2CFA-4C38-84C5-BEC7C2BD3A09}"/>
    <hyperlink ref="AB565" r:id="rId1430" xr:uid="{70A744E4-C3F9-4377-9BAA-1247E3D775C6}"/>
    <hyperlink ref="AB566" r:id="rId1431" xr:uid="{2FAF942C-7DB6-4084-A282-9651B81BA3DC}"/>
    <hyperlink ref="AN565" r:id="rId1432" xr:uid="{A5360092-7BD3-4207-B013-5D49B2A6926B}"/>
    <hyperlink ref="AN566" r:id="rId1433" xr:uid="{2443A1F2-A3EE-4549-BADF-690CFB9E4FBF}"/>
    <hyperlink ref="AB567" r:id="rId1434" xr:uid="{BA4A58B1-EA59-44CB-A864-52DF3D9FDE60}"/>
    <hyperlink ref="AB568" r:id="rId1435" xr:uid="{67C8D2E4-A891-4DA3-BF0E-9CD7C409324A}"/>
    <hyperlink ref="AB569" r:id="rId1436" xr:uid="{44E289C7-7515-4D5F-96B5-16AAEBBA1A8A}"/>
    <hyperlink ref="AB570" r:id="rId1437" xr:uid="{E2DF3E81-B31D-4730-BFCF-0E64BBD53FB0}"/>
    <hyperlink ref="AB573" r:id="rId1438" xr:uid="{5FEB1F23-E074-4A78-83C1-AFA1252087D3}"/>
    <hyperlink ref="AB576" r:id="rId1439" xr:uid="{AA9B6A00-62D2-498F-9AFF-6D27B01BBAC0}"/>
    <hyperlink ref="AB579" r:id="rId1440" xr:uid="{191362DD-7023-4430-83BF-E4E08C981C6A}"/>
    <hyperlink ref="AB582" r:id="rId1441" xr:uid="{2AD2B56A-6CA7-4960-95E5-B05095D44CB1}"/>
    <hyperlink ref="AB585" r:id="rId1442" xr:uid="{85581E27-D0DE-42B4-8848-49C8E99130B5}"/>
    <hyperlink ref="AB588" r:id="rId1443" xr:uid="{D19BE339-9061-4F2A-B275-D19F2FEFCB74}"/>
    <hyperlink ref="AB591" r:id="rId1444" xr:uid="{DF9A865C-1D6B-45FD-9695-52F171575A97}"/>
    <hyperlink ref="AB594" r:id="rId1445" xr:uid="{812A6F55-887D-4003-9717-CD3F84141984}"/>
    <hyperlink ref="AB597" r:id="rId1446" xr:uid="{51BAD988-5BBA-49C7-9AFB-D8A3FBF68EB7}"/>
    <hyperlink ref="AB600" r:id="rId1447" xr:uid="{CEFB5FF2-C2DD-4AFE-8448-B08D0E57F31B}"/>
    <hyperlink ref="AB603" r:id="rId1448" xr:uid="{B0914E0F-1B1B-4DF2-9FF5-9AE7FA6CEE88}"/>
    <hyperlink ref="AB606" r:id="rId1449" xr:uid="{520E84D5-568D-4819-861A-644CC77C63A0}"/>
    <hyperlink ref="AB571" r:id="rId1450" xr:uid="{DABECAEF-AA4B-4C3C-A83D-C4D3DDCDCC3E}"/>
    <hyperlink ref="AB574" r:id="rId1451" xr:uid="{2A7511FB-6268-47AE-AF7E-ED8309902EB8}"/>
    <hyperlink ref="AB577" r:id="rId1452" xr:uid="{0C747605-F600-43A5-B1B2-F404E605297B}"/>
    <hyperlink ref="AB580" r:id="rId1453" xr:uid="{F8501A31-1557-4134-B8EF-100A2127B193}"/>
    <hyperlink ref="AB583" r:id="rId1454" xr:uid="{79FDDBA8-AAEC-4ABF-96AA-E5EE025BF2E3}"/>
    <hyperlink ref="AB586" r:id="rId1455" xr:uid="{FD4D1B88-C741-471D-B3F3-0E3301066C8D}"/>
    <hyperlink ref="AB589" r:id="rId1456" xr:uid="{5AFE3569-BEEF-4C7D-B072-8EC6EE691303}"/>
    <hyperlink ref="AB592" r:id="rId1457" xr:uid="{B159DFF9-970D-433F-843A-8CCA832843BD}"/>
    <hyperlink ref="AB595" r:id="rId1458" xr:uid="{0D7E0FBF-A6AD-4048-B60E-F407F3C96A06}"/>
    <hyperlink ref="AB598" r:id="rId1459" xr:uid="{CE11C9BE-3F5F-4561-B349-67DBB2E55CEF}"/>
    <hyperlink ref="AB601" r:id="rId1460" xr:uid="{96C4C6C9-D61D-4AF7-8247-AAF12F0A9534}"/>
    <hyperlink ref="AB604" r:id="rId1461" xr:uid="{60482A40-483E-4FD5-919A-018E78A63C90}"/>
    <hyperlink ref="AB607" r:id="rId1462" xr:uid="{C309A004-99DB-4106-B065-BDCF900D9DBB}"/>
    <hyperlink ref="AB572" r:id="rId1463" xr:uid="{F92BA2D4-9655-422C-B5F4-6D61DBAF355E}"/>
    <hyperlink ref="AB575" r:id="rId1464" xr:uid="{5D21D048-5EA7-41A4-B1DE-C10E3D104DD5}"/>
    <hyperlink ref="AB578" r:id="rId1465" xr:uid="{5F1F391A-C542-418E-9A76-4577CD450515}"/>
    <hyperlink ref="AB581" r:id="rId1466" xr:uid="{4234655C-6DF5-457C-AF2B-7DB96336DFC8}"/>
    <hyperlink ref="AB584" r:id="rId1467" xr:uid="{4F68D961-A85B-48E2-8B89-32E7644D717E}"/>
    <hyperlink ref="AB587" r:id="rId1468" xr:uid="{9970E15E-08A7-4F90-8CBF-BF67A82F4490}"/>
    <hyperlink ref="AB590" r:id="rId1469" xr:uid="{3A566B24-3FF4-4A81-8F5C-30A82C4EB421}"/>
    <hyperlink ref="AB593" r:id="rId1470" xr:uid="{E97623C7-33FB-40E8-A691-D9AFA75812DF}"/>
    <hyperlink ref="AB596" r:id="rId1471" xr:uid="{1DABB33A-1B6B-4E8C-A24C-616D774A1ED0}"/>
    <hyperlink ref="AB599" r:id="rId1472" xr:uid="{7E968C5B-6C6C-4C15-9B59-C1574284D050}"/>
    <hyperlink ref="AB602" r:id="rId1473" xr:uid="{54436DFC-E636-41E9-B0CB-23F2DEADA383}"/>
    <hyperlink ref="AB605" r:id="rId1474" xr:uid="{2FB01F95-2DA3-42D7-98E1-BD549B3970F9}"/>
    <hyperlink ref="AB608" r:id="rId1475" xr:uid="{CA7E14F7-0B4D-4854-AA57-7458406D1306}"/>
    <hyperlink ref="AN567" r:id="rId1476" xr:uid="{80C7E5BA-32FE-4047-83E9-F021A357DE8E}"/>
    <hyperlink ref="AO567" r:id="rId1477" xr:uid="{C95F898B-2F91-405D-B244-007301815518}"/>
    <hyperlink ref="AN568" r:id="rId1478" xr:uid="{E987F3CD-56ED-4420-90B9-E9C3F5B09A4C}"/>
    <hyperlink ref="AO568" r:id="rId1479" xr:uid="{15DC5C8A-4EFB-4043-9FB0-D8BBE713EDC5}"/>
    <hyperlink ref="AN569" r:id="rId1480" xr:uid="{D5E086AE-3CF7-4EB6-B8AA-821E0E45B12C}"/>
    <hyperlink ref="AO569" r:id="rId1481" xr:uid="{090A1802-6576-48D5-8647-F331F29F3907}"/>
    <hyperlink ref="AN570" r:id="rId1482" xr:uid="{09EF2F1B-F19B-4F03-94B3-441F5E04E80A}"/>
    <hyperlink ref="AN573" r:id="rId1483" xr:uid="{FB5A96F6-67D8-4130-8200-F3074F996A88}"/>
    <hyperlink ref="AN576" r:id="rId1484" xr:uid="{7CF48C62-15A0-4F6E-A06D-8E560C2B1428}"/>
    <hyperlink ref="AN579" r:id="rId1485" xr:uid="{D4D344D5-3216-4589-BD82-4AA75A0A7AC9}"/>
    <hyperlink ref="AN582" r:id="rId1486" xr:uid="{4931EEDB-4FE4-49F9-9B9E-2832367152CA}"/>
    <hyperlink ref="AN585" r:id="rId1487" xr:uid="{76A295C9-7C4C-419A-9C31-92D334CC459C}"/>
    <hyperlink ref="AN588" r:id="rId1488" xr:uid="{E98BC1A7-36C4-403C-BA70-5A7926D55599}"/>
    <hyperlink ref="AN591" r:id="rId1489" xr:uid="{5E0E76E3-125D-4779-8201-D252A5420194}"/>
    <hyperlink ref="AN594" r:id="rId1490" xr:uid="{ACD184B7-3827-4715-84A9-E3AF98A6BE54}"/>
    <hyperlink ref="AN597" r:id="rId1491" xr:uid="{72F93695-675F-455D-B5AF-423D8B25ED52}"/>
    <hyperlink ref="AN600" r:id="rId1492" xr:uid="{36B3196C-816D-4813-AF80-D8C4535F1CA4}"/>
    <hyperlink ref="AN603" r:id="rId1493" xr:uid="{66BE24BB-AE4D-4410-B164-4C1061C8DA21}"/>
    <hyperlink ref="AN606" r:id="rId1494" xr:uid="{25B1161A-694C-4A48-932D-25C4959BF20C}"/>
    <hyperlink ref="AO570" r:id="rId1495" xr:uid="{20FE2959-122F-441A-9BBA-00F3BB451DC7}"/>
    <hyperlink ref="AO573" r:id="rId1496" xr:uid="{B7AEA820-2FA9-4502-BD1D-B8523B8F3C4E}"/>
    <hyperlink ref="AO576" r:id="rId1497" xr:uid="{87DEF92B-160A-4562-8497-D5EF5553E3F6}"/>
    <hyperlink ref="AO579" r:id="rId1498" xr:uid="{49A41DB4-54DC-4772-99F0-25C0F024A9B3}"/>
    <hyperlink ref="AO582" r:id="rId1499" xr:uid="{62D2E4BD-2074-4DC9-AE41-D29D57D3DF77}"/>
    <hyperlink ref="AO585" r:id="rId1500" xr:uid="{AAC07E42-A5B1-450C-A285-F744DB16BBC4}"/>
    <hyperlink ref="AO588" r:id="rId1501" xr:uid="{FD87E294-58CD-4E23-BD0A-F23BAD97BEEF}"/>
    <hyperlink ref="AO591" r:id="rId1502" xr:uid="{66A24DAF-E15F-4FD1-8A62-5351FFF23277}"/>
    <hyperlink ref="AO594" r:id="rId1503" xr:uid="{82E344FC-12F7-40C3-9F9A-C4550B15AC56}"/>
    <hyperlink ref="AO597" r:id="rId1504" xr:uid="{2564C7E9-D7D3-4B15-8D2E-D6D8399609E0}"/>
    <hyperlink ref="AO600" r:id="rId1505" xr:uid="{77E8C4F0-FA70-4B83-B9B4-7EBE9F98BA4F}"/>
    <hyperlink ref="AO603" r:id="rId1506" xr:uid="{859D3840-5863-472F-A572-5A2948C58C0A}"/>
    <hyperlink ref="AO606" r:id="rId1507" xr:uid="{905C28EC-0935-448C-A841-F8A002123B06}"/>
    <hyperlink ref="AN571" r:id="rId1508" xr:uid="{53563003-20B3-402D-98B8-26F288609F19}"/>
    <hyperlink ref="AN574" r:id="rId1509" xr:uid="{10ED6570-9FF3-47A9-A217-140BD610DEA0}"/>
    <hyperlink ref="AN577" r:id="rId1510" xr:uid="{E2747F72-A058-4A31-AF51-E2C41C99BC41}"/>
    <hyperlink ref="AN580" r:id="rId1511" xr:uid="{9F9DB006-5A8F-4910-87C6-98C1B6CE8F11}"/>
    <hyperlink ref="AN583" r:id="rId1512" xr:uid="{307747BC-D147-44DC-9A72-D202F325C832}"/>
    <hyperlink ref="AN586" r:id="rId1513" xr:uid="{BE773A3F-4A39-48EA-BE57-FBFFBB978EAC}"/>
    <hyperlink ref="AN589" r:id="rId1514" xr:uid="{675253AA-ACC5-4D97-BBE0-A5FD5CC8FD3E}"/>
    <hyperlink ref="AN592" r:id="rId1515" xr:uid="{ABCD70B3-D77B-439D-975F-C7C7BE695A13}"/>
    <hyperlink ref="AN595" r:id="rId1516" xr:uid="{B4A5D932-6FD8-4903-8E0A-964980B93CA3}"/>
    <hyperlink ref="AN598" r:id="rId1517" xr:uid="{42133FD7-F7EF-4949-9A4B-2BA6EEF672FF}"/>
    <hyperlink ref="AN601" r:id="rId1518" xr:uid="{85D49280-BC69-42A8-A5F5-DA4A2B00AC57}"/>
    <hyperlink ref="AN604" r:id="rId1519" xr:uid="{BB2D64D4-8BDD-4383-AFA0-FCBC9183CDD7}"/>
    <hyperlink ref="AN607" r:id="rId1520" xr:uid="{703EDCB2-8913-46C8-A47C-A55C22C8C86B}"/>
    <hyperlink ref="AO571" r:id="rId1521" xr:uid="{7564A9B5-B9A1-4B9A-8AD4-24AC13C0165E}"/>
    <hyperlink ref="AO574" r:id="rId1522" xr:uid="{DC2923D1-D55D-4C3C-9786-4E936839150E}"/>
    <hyperlink ref="AO577" r:id="rId1523" xr:uid="{42E55E14-1DCB-49D4-93EA-C32E8016E302}"/>
    <hyperlink ref="AO580" r:id="rId1524" xr:uid="{A2220FB1-978A-4BB2-B5F9-E87F9647A8E3}"/>
    <hyperlink ref="AO583" r:id="rId1525" xr:uid="{9D2E87E0-6B67-4A19-BBD5-148592C70A97}"/>
    <hyperlink ref="AO586" r:id="rId1526" xr:uid="{391AF4D8-68BD-414A-AD6B-ABA24AB6BDFA}"/>
    <hyperlink ref="AO589" r:id="rId1527" xr:uid="{CCCF7570-8040-4195-9FEB-65A159C0169E}"/>
    <hyperlink ref="AO592" r:id="rId1528" xr:uid="{96E1475C-8B60-4E94-AFF8-CFE230D89363}"/>
    <hyperlink ref="AO595" r:id="rId1529" xr:uid="{93D20E7D-509B-4B2F-8AE0-2F3B6BB729CD}"/>
    <hyperlink ref="AO598" r:id="rId1530" xr:uid="{18F8A452-442D-41A2-87DD-99D9B3A7A0E7}"/>
    <hyperlink ref="AO601" r:id="rId1531" xr:uid="{6B3E1A6B-E42E-4ACA-8542-DFD633D0A12E}"/>
    <hyperlink ref="AO604" r:id="rId1532" xr:uid="{57C22DE0-81F4-48A9-B582-232C6AC64F73}"/>
    <hyperlink ref="AO607" r:id="rId1533" xr:uid="{3D08169D-30DA-4C41-8882-0BE2A607D3B7}"/>
    <hyperlink ref="AN572" r:id="rId1534" xr:uid="{50B74CE4-5DF5-4A54-808B-723889DC6862}"/>
    <hyperlink ref="AN575" r:id="rId1535" xr:uid="{3EB919B5-67FA-4595-8161-733CC550932B}"/>
    <hyperlink ref="AN578" r:id="rId1536" xr:uid="{E2854523-25D2-446A-991A-FB51ED033860}"/>
    <hyperlink ref="AN581" r:id="rId1537" xr:uid="{B37DE292-3409-4326-9975-85E04EF12AD1}"/>
    <hyperlink ref="AN584" r:id="rId1538" xr:uid="{99D71928-E2CC-492E-9491-4E5801D9B40E}"/>
    <hyperlink ref="AN587" r:id="rId1539" xr:uid="{ED0F1D57-6714-4D6D-8288-EF5D4BA33EB1}"/>
    <hyperlink ref="AN590" r:id="rId1540" xr:uid="{72BFB787-F6BA-4B83-BFD0-F6D01F2EF32A}"/>
    <hyperlink ref="AN593" r:id="rId1541" xr:uid="{0088F971-1533-4037-A219-E10C9CC261F6}"/>
    <hyperlink ref="AN596" r:id="rId1542" xr:uid="{FB73E90A-638C-4409-A9E0-F07CD713CBD0}"/>
    <hyperlink ref="AN599" r:id="rId1543" xr:uid="{62B683D8-FDCE-49D6-84E4-736252D589C2}"/>
    <hyperlink ref="AN602" r:id="rId1544" xr:uid="{D77D7D31-14EF-408A-B7C4-88A37406593A}"/>
    <hyperlink ref="AN605" r:id="rId1545" xr:uid="{DBF58F73-551F-4FCB-8D1D-5EDC5136DDB5}"/>
    <hyperlink ref="AN608" r:id="rId1546" xr:uid="{BF51158D-3DBA-4F59-8E35-ECC9243389CA}"/>
    <hyperlink ref="AO572" r:id="rId1547" xr:uid="{31A3BE62-E062-4803-A3DA-C5E6B76DDBFA}"/>
    <hyperlink ref="AO575" r:id="rId1548" xr:uid="{8965C4C2-FCA0-4E47-AF02-77E71BFC6BAC}"/>
    <hyperlink ref="AO578" r:id="rId1549" xr:uid="{9DAE9375-68C6-4AC5-A744-B580AEEDAFE2}"/>
    <hyperlink ref="AO581" r:id="rId1550" xr:uid="{2BA9BC95-4404-4830-9B8C-590197D7FE17}"/>
    <hyperlink ref="AO584" r:id="rId1551" xr:uid="{D8203F99-3C5C-4AF0-B813-B6177CFFBD55}"/>
    <hyperlink ref="AO587" r:id="rId1552" xr:uid="{D92FFBB1-5261-4525-9040-B5B8A1D40EA2}"/>
    <hyperlink ref="AO590" r:id="rId1553" xr:uid="{5562C212-940F-4B39-A6B5-005752DF6FDF}"/>
    <hyperlink ref="AO593" r:id="rId1554" xr:uid="{58855DE2-F6BE-45DF-95C0-CF2743395AB6}"/>
    <hyperlink ref="AO596" r:id="rId1555" xr:uid="{B3F75658-138A-4F7D-A0BD-7619B2A26404}"/>
    <hyperlink ref="AO599" r:id="rId1556" xr:uid="{53017FD0-0DAE-45CA-87A2-DE4B7E3D10A6}"/>
    <hyperlink ref="AO602" r:id="rId1557" xr:uid="{AAEE848B-72AF-4750-AB48-C87215FFC83E}"/>
    <hyperlink ref="AO605" r:id="rId1558" xr:uid="{0EFE3811-3C32-4ECF-B9DA-41C6831EA6B0}"/>
    <hyperlink ref="AO608" r:id="rId1559" xr:uid="{49530987-9CBB-4C82-955E-68A6BEECC790}"/>
    <hyperlink ref="AB609" r:id="rId1560" xr:uid="{645685E6-3045-4613-B873-A039E09E5354}"/>
    <hyperlink ref="AN609" r:id="rId1561" xr:uid="{5BCAB458-58FA-4308-8D27-7E97785A9051}"/>
    <hyperlink ref="AB610" r:id="rId1562" xr:uid="{BDA781EF-88FA-4653-A4C8-549EFC88F171}"/>
    <hyperlink ref="AB611" r:id="rId1563" xr:uid="{5BC14061-6DA9-4058-911C-975727B239B0}"/>
    <hyperlink ref="AB612" r:id="rId1564" xr:uid="{1216AFEA-5A82-48F9-9891-474B9AD0D161}"/>
    <hyperlink ref="AB613" r:id="rId1565" xr:uid="{4FF4857C-8FBB-4BA2-83E1-798FEA32053F}"/>
    <hyperlink ref="AB614" r:id="rId1566" xr:uid="{CCFCCFFA-C63F-47C8-B4DD-98E8E75EF75D}"/>
    <hyperlink ref="AN610" r:id="rId1567" xr:uid="{36A3D2EC-820D-4736-A4A9-AB0200C1CF02}"/>
    <hyperlink ref="AN611" r:id="rId1568" xr:uid="{098000FF-EAD3-4EC4-BD90-2C7959A39425}"/>
    <hyperlink ref="AN612" r:id="rId1569" xr:uid="{C90CDE9A-A0B2-4809-B10E-2E0872E3EC7F}"/>
    <hyperlink ref="AN613" r:id="rId1570" xr:uid="{E1F6831A-CC68-47D6-9090-599ACFBC6DC3}"/>
    <hyperlink ref="AN614" r:id="rId1571" xr:uid="{D690B72D-308E-431F-90D1-3925B249E8AB}"/>
    <hyperlink ref="AN615" r:id="rId1572" xr:uid="{8249059E-1010-4EB8-8B71-178BE3013C92}"/>
    <hyperlink ref="AN616" r:id="rId1573" xr:uid="{13928A96-026C-4460-AD8F-41D2E09B33AC}"/>
    <hyperlink ref="AO615" r:id="rId1574" xr:uid="{DA5C2B1C-996B-4434-AF63-CC3512C2A437}"/>
    <hyperlink ref="AO616" r:id="rId1575" xr:uid="{F9858B53-9885-4922-9A19-ECBE18EC50E3}"/>
    <hyperlink ref="AO622" r:id="rId1576" display="https://doi.org/10.18632/aging.102114" xr:uid="{E275EB8C-D990-43D4-AC6B-42AC19E47225}"/>
    <hyperlink ref="AO623" r:id="rId1577" display="https://doi.org/10.18632/aging.102114" xr:uid="{8C225CE1-DB5F-417E-81A5-6DCDAF490C35}"/>
    <hyperlink ref="AB643" r:id="rId1578" xr:uid="{05FF0C8F-0F8A-4848-906C-DD6C2B8596A1}"/>
    <hyperlink ref="AB642" r:id="rId1579" xr:uid="{41F7A8DC-F17D-4193-A55C-E1163215C2E1}"/>
    <hyperlink ref="AN617" r:id="rId1580" xr:uid="{E308A8E1-E8C9-4C59-98DC-9677CA6042AE}"/>
    <hyperlink ref="AO617" r:id="rId1581" display="https://doi.org/10.1159/000212216" xr:uid="{15BF5D33-7A6F-44E2-9051-C070CA09C62D}"/>
    <hyperlink ref="AN622" r:id="rId1582" xr:uid="{AB342D22-1896-4421-ACF9-821F37CD4729}"/>
    <hyperlink ref="AN623" r:id="rId1583" xr:uid="{E7016628-9D3C-4923-9573-FD40905FB56F}"/>
    <hyperlink ref="AB644" r:id="rId1584" xr:uid="{6B2E3EA6-6971-4446-8029-77E78C98B2EB}"/>
    <hyperlink ref="AB648" r:id="rId1585" xr:uid="{A9786081-45B0-4C5C-974B-B130F6B7EF9D}"/>
    <hyperlink ref="AB652" r:id="rId1586" xr:uid="{51A321F6-E0C9-4314-B0D9-9E8877C60989}"/>
    <hyperlink ref="AO654" r:id="rId1587" display="https://doi.org/10.1159/000211981" xr:uid="{95130A0B-91CC-46D4-B4D6-428ABA0E44E5}"/>
    <hyperlink ref="AN665" r:id="rId1588" xr:uid="{F5890BA6-AEC0-4089-9396-1D1213B49062}"/>
    <hyperlink ref="AO665" r:id="rId1589" display="https://doi.org/10.1159/000212788" xr:uid="{26A1B78B-5E94-451A-B002-63696C0D64B5}"/>
    <hyperlink ref="AN666" r:id="rId1590" location="Sec2" xr:uid="{30E7D148-2893-4E3B-9D43-8AAD6D0649EC}"/>
    <hyperlink ref="AO667" r:id="rId1591" display="https://doi.org/10.1038/nature01298" xr:uid="{F9839C59-EAA5-452E-988F-F7089DCED4F9}"/>
    <hyperlink ref="AO666" r:id="rId1592" display="https://doi.org/10.1038/nature01298" xr:uid="{8EF6A39D-0A8E-4F1B-B4DB-FD9F9D2469AC}"/>
    <hyperlink ref="AN669" r:id="rId1593" xr:uid="{8BB2E0EB-7630-40C6-81FA-6D690608A9D3}"/>
    <hyperlink ref="AN668" r:id="rId1594" xr:uid="{955306B9-96AF-473F-9A0A-2D7DB280FDC0}"/>
    <hyperlink ref="AN670" r:id="rId1595" xr:uid="{C81354E9-574E-45CD-9B9E-57BE9B3B6EF4}"/>
    <hyperlink ref="AN671" r:id="rId1596" display="https://www.science.org/doi/10.1126/sageke.2003.25.as1 " xr:uid="{EE652B7C-206E-4085-8C91-7DE0644149D5}"/>
    <hyperlink ref="AM624" r:id="rId1597" location="SD2" display="https://www.ncbi.nlm.nih.gov/pmc/articles/PMC4911707/ - SD2" xr:uid="{B7D43E0D-A45D-4748-B758-286AAC27B7C4}"/>
    <hyperlink ref="AM625:AM635" r:id="rId1598" location="SD2" display="https://www.ncbi.nlm.nih.gov/pmc/articles/PMC4911707/ - SD2" xr:uid="{6E04D744-4EC9-49F4-A354-706063DD7F4D}"/>
    <hyperlink ref="AM636" r:id="rId1599" display="https://watermark.silverchair.com/dds210.pdf?token=AQECAHi208BE49Ooan9kkhW_Ercy7Dm3ZL_9Cf3qfKAc485ysgAAAr4wggK6BgkqhkiG9w0BBwagggKrMIICpwIBADCCAqAGCSqGSIb3DQEHATAeBglghkgBZQMEAS4wEQQMXtGA0Bwxbyru43q8AgEQgIICccpYhyQMxcBw1q71AU76Rd_tdRY-SMLG_sp3jH-32YG5yAY4I7GPoZOFsSrS7Zpd2nA4ZY2c2ItobWuwRT3RGkS72vTQZMvjh04ycGOPxn-dMt-pbd7msuXgnuALlnvmnIPvH2sA0quzLeU8RQ6dYRtiASWM0nzmAMH5QxLj_v9ShebFb0H9USvE_XRqSdCVUPgLfGzIwB_ZhlWdGQIGy3Q4fd6Ee5K0xkSA1XdRq6oy8_tk6xbX5JBP0Xaf5NpXddKgjGpsUS_HWcwkAzC6qBEtY4uKLPU7oDF4RL3bWs7cJ4Ophk6K3fR_nAyNd1oQnMXugSBVlKGqHJeaV3RiBoZNql36HyEKLA2IVHpleigsejO4ZqC_UAdYZ__odSNUO2zbGIaKmgRQuwh7D9-iihGRGrV2auyJa03Iek5GAv82VT9hyYgvrTjCX7dLF8xIG7VhO6tGRa3xkz4NJUmJzxDdJaIJT-EDyGBD22F2jzRFr3PmX3XS_vzptnAC40xzAVASx00B4L4oNtx-EMA6tyiKi9xVsBd86-bTsz9YzTi17ll7aRJ3wmb43xHG6um9nrLSPKjzULCZf1GHfbaT0dZ9sObYJQVXjCxQuKpG2JU_yV9VMWfVRFPH0uB0RF8KUuVgOq8KIbCQ2xd84ZIZOwkhosZ-ajR5bYrKYD9vfZeGWvTDPW9C_pmyHgufQITLTVK9OmbLzoLP6LXuJJLUJjt5DfjIfkeHuCLzUziBsrKYKG8b_8OaaiaQj3QUSfltTeAMeJWTS42YI1mYr8Gd3NonY2ga2E25IXfGcuoBcnE_LCenLGpiXgf1ik0VlyA87mI" xr:uid="{F242D8D7-7CF1-489C-B2D3-AFFEB02F0DA9}"/>
    <hyperlink ref="AM637:AM639" r:id="rId1600" display="https://watermark.silverchair.com/dds210.pdf?token=AQECAHi208BE49Ooan9kkhW_Ercy7Dm3ZL_9Cf3qfKAc485ysgAAAr4wggK6BgkqhkiG9w0BBwagggKrMIICpwIBADCCAqAGCSqGSIb3DQEHATAeBglghkgBZQMEAS4wEQQMXtGA0Bwxbyru43q8AgEQgIICccpYhyQMxcBw1q71AU76Rd_tdRY-SMLG_sp3jH-32YG5yAY4I7GPoZOFsSrS7Zpd2nA4ZY2c2ItobWuwRT3RGkS72vTQZMvjh04ycGOPxn-dMt-pbd7msuXgnuALlnvmnIPvH2sA0quzLeU8RQ6dYRtiASWM0nzmAMH5QxLj_v9ShebFb0H9USvE_XRqSdCVUPgLfGzIwB_ZhlWdGQIGy3Q4fd6Ee5K0xkSA1XdRq6oy8_tk6xbX5JBP0Xaf5NpXddKgjGpsUS_HWcwkAzC6qBEtY4uKLPU7oDF4RL3bWs7cJ4Ophk6K3fR_nAyNd1oQnMXugSBVlKGqHJeaV3RiBoZNql36HyEKLA2IVHpleigsejO4ZqC_UAdYZ__odSNUO2zbGIaKmgRQuwh7D9-iihGRGrV2auyJa03Iek5GAv82VT9hyYgvrTjCX7dLF8xIG7VhO6tGRa3xkz4NJUmJzxDdJaIJT-EDyGBD22F2jzRFr3PmX3XS_vzptnAC40xzAVASx00B4L4oNtx-EMA6tyiKi9xVsBd86-bTsz9YzTi17ll7aRJ3wmb43xHG6um9nrLSPKjzULCZf1GHfbaT0dZ9sObYJQVXjCxQuKpG2JU_yV9VMWfVRFPH0uB0RF8KUuVgOq8KIbCQ2xd84ZIZOwkhosZ-ajR5bYrKYD9vfZeGWvTDPW9C_pmyHgufQITLTVK9OmbLzoLP6LXuJJLUJjt5DfjIfkeHuCLzUziBsrKYKG8b_8OaaiaQj3QUSfltTeAMeJWTS42YI1mYr8Gd3NonY2ga2E25IXfGcuoBcnE_LCenLGpiXgf1ik0VlyA87mI" xr:uid="{C40789D9-C2F2-4496-825F-5E22965CD2DE}"/>
    <hyperlink ref="AN640" r:id="rId1601" display="https://www.ncbi.nlm.nih.gov/pmc/articles/PMC3292902/" xr:uid="{852C187C-BBD0-4F8E-AB62-44E61108CB6B}"/>
    <hyperlink ref="AN641" r:id="rId1602" display="https://www.ncbi.nlm.nih.gov/pmc/articles/PMC3292902/" xr:uid="{57CD289C-083E-4AD2-A028-8644FF06855B}"/>
    <hyperlink ref="AB647" r:id="rId1603" display="https://www.cell.com/cms/10.1016/j.cell.2014.12.016/attachment/53f54203-e573-4e23-bfa6-da089a239553/mmc2 " xr:uid="{A3BB53C1-18E8-4848-AE77-13807C19CEBF}"/>
    <hyperlink ref="AB645" r:id="rId1604" display="https://www.cell.com/cms/10.1016/j.cell.2014.12.016/attachment/53f54203-e573-4e23-bfa6-da089a239553/mmc1" xr:uid="{EDE5DE97-8072-4D79-8D26-BC05620001AC}"/>
    <hyperlink ref="AB646" r:id="rId1605" display="https://www.cell.com/cms/10.1016/j.cell.2014.12.016/attachment/53f54203-e573-4e23-bfa6-da089a239553/mmc1" xr:uid="{23EB1FBA-E56C-4FFE-B866-982157210A44}"/>
    <hyperlink ref="AB653" r:id="rId1606" xr:uid="{FED5B7CE-2B74-4624-B178-46F4F5CCB037}"/>
    <hyperlink ref="AN673" r:id="rId1607" xr:uid="{58079FDC-BB73-48C5-AA47-529301E238F6}"/>
    <hyperlink ref="AN674" r:id="rId1608" xr:uid="{468C6DED-7C8B-4A26-B5EC-17AC8064146C}"/>
    <hyperlink ref="AN675" r:id="rId1609" xr:uid="{22DEDC5C-543B-42D8-AD87-7991E523323E}"/>
    <hyperlink ref="AN677" r:id="rId1610" xr:uid="{DE39A80B-CB14-40D9-82C9-A2D502348805}"/>
    <hyperlink ref="AN679" r:id="rId1611" xr:uid="{7391B94A-9932-4B2D-96AD-CDEFE507A377}"/>
    <hyperlink ref="AN681" r:id="rId1612" xr:uid="{CFDD2224-95A4-40A4-8470-C68C82A05AA1}"/>
    <hyperlink ref="AN683" r:id="rId1613" xr:uid="{4E404FC7-66C1-407B-9485-5890301F15AE}"/>
    <hyperlink ref="AN685" r:id="rId1614" xr:uid="{1D79620F-3E7F-4A11-8C2C-FFA24021D5CA}"/>
    <hyperlink ref="AN687" r:id="rId1615" xr:uid="{BA9165B5-FA8B-4D1E-9577-949506151744}"/>
    <hyperlink ref="AN689" r:id="rId1616" xr:uid="{1FF07452-44CD-4031-A0E5-3510DD18D584}"/>
    <hyperlink ref="AN691" r:id="rId1617" xr:uid="{C70D7ED7-88FE-42D2-BF23-6DC99B52ACBF}"/>
    <hyperlink ref="AN693" r:id="rId1618" xr:uid="{1710AFE1-9B4C-4AB1-866C-5CFD5EA86B03}"/>
    <hyperlink ref="AN695" r:id="rId1619" xr:uid="{F3D4FF67-4EE1-458C-9E65-925F4B8442A7}"/>
    <hyperlink ref="AN697" r:id="rId1620" xr:uid="{285D3938-9D37-4723-8648-745373B346C8}"/>
    <hyperlink ref="AN699" r:id="rId1621" xr:uid="{728FADB6-46AD-4F7D-BA74-6594B75DD303}"/>
    <hyperlink ref="AN701" r:id="rId1622" xr:uid="{0AB407D7-4854-4DED-9C30-7B4BF0875EDE}"/>
    <hyperlink ref="AN703" r:id="rId1623" xr:uid="{7C7C1B68-8131-4F3A-8E28-F91B9301ED4E}"/>
    <hyperlink ref="AN705" r:id="rId1624" xr:uid="{65F19990-710F-4077-B4B4-BA238F457C6F}"/>
    <hyperlink ref="AN707" r:id="rId1625" xr:uid="{1F724E7E-5AF7-489E-B685-A99F793D9D88}"/>
    <hyperlink ref="AN709" r:id="rId1626" xr:uid="{B651EEFC-CCC8-44BF-BC5F-63667A575F03}"/>
    <hyperlink ref="AN711" r:id="rId1627" xr:uid="{BDE5DFB2-29A4-41E3-8423-706A9F30BE6D}"/>
    <hyperlink ref="AN713" r:id="rId1628" xr:uid="{EB88B5AB-6679-4005-8309-9332495B3CD4}"/>
    <hyperlink ref="AN715" r:id="rId1629" xr:uid="{2840A6EF-64F7-48B9-8F68-88FB1EDEA88F}"/>
    <hyperlink ref="AN717" r:id="rId1630" xr:uid="{31E50D32-7026-423E-8520-49E02744EFA9}"/>
    <hyperlink ref="AN719" r:id="rId1631" xr:uid="{D3B2D83E-3E5C-4FF9-ADD8-BFD6D1C3E17E}"/>
    <hyperlink ref="AN721" r:id="rId1632" xr:uid="{D2C391FD-113B-4F94-8404-E06770DBD94A}"/>
    <hyperlink ref="AN723" r:id="rId1633" xr:uid="{9E86C42A-CE4E-42C3-B30A-6956D4429FCF}"/>
    <hyperlink ref="AN725" r:id="rId1634" xr:uid="{CFFA75CC-A995-4275-BBF6-3E214BBBCDC3}"/>
    <hyperlink ref="AN727" r:id="rId1635" xr:uid="{DBB2B76D-796B-4C8E-8669-5BE66D893793}"/>
    <hyperlink ref="AN729" r:id="rId1636" xr:uid="{D04DD0E9-5B69-410D-A315-82F7E829DCC1}"/>
    <hyperlink ref="AN731" r:id="rId1637" xr:uid="{797A5B9A-7CAB-462E-8730-4E3F33764D93}"/>
    <hyperlink ref="AN733" r:id="rId1638" xr:uid="{C274B9EA-2C66-4EB1-BDA2-052EF5091BF2}"/>
    <hyperlink ref="AN735" r:id="rId1639" xr:uid="{A63D0667-F109-48BE-922E-C6B738B5BDEB}"/>
    <hyperlink ref="AN737" r:id="rId1640" xr:uid="{6A7CD888-1911-4F84-B70F-CD3FAD990023}"/>
    <hyperlink ref="AN739" r:id="rId1641" xr:uid="{D2F6F260-EDB9-4F3E-8E79-B62CD0F8842D}"/>
    <hyperlink ref="AN741" r:id="rId1642" xr:uid="{228114DB-9F60-46A0-ACAD-D3E731E92348}"/>
    <hyperlink ref="AN743" r:id="rId1643" xr:uid="{DDC15AA1-2F2E-44F6-9177-14D14BD0F534}"/>
    <hyperlink ref="AN745" r:id="rId1644" xr:uid="{5B8F8513-5B61-4802-99CB-5EB60CFD88BD}"/>
    <hyperlink ref="AN747" r:id="rId1645" xr:uid="{79640CD1-E10F-4761-896B-7D721D35AEB9}"/>
    <hyperlink ref="AN749" r:id="rId1646" xr:uid="{2A135121-52D8-4295-B722-7DE3EAAFF7DB}"/>
    <hyperlink ref="AN751" r:id="rId1647" xr:uid="{83C3174A-66BB-4E51-9818-5E1F794B96AD}"/>
    <hyperlink ref="AN753" r:id="rId1648" xr:uid="{9915F02F-D82F-46DD-8913-229374E08CD2}"/>
    <hyperlink ref="AN755" r:id="rId1649" xr:uid="{A8B1EA59-224A-4E48-8128-36FC2EB1D58E}"/>
    <hyperlink ref="AN757" r:id="rId1650" xr:uid="{74CC6ADB-7517-4AFC-A1AE-B2B7337DB3FB}"/>
    <hyperlink ref="AN759" r:id="rId1651" xr:uid="{671EC197-80C7-4234-8045-030E8985A2A4}"/>
    <hyperlink ref="AN761" r:id="rId1652" xr:uid="{3626655A-B360-4C2F-8FF5-292A294DD3ED}"/>
    <hyperlink ref="AN763" r:id="rId1653" xr:uid="{024A64F6-3AE5-4E83-A00C-4E1253A78C80}"/>
    <hyperlink ref="AN765" r:id="rId1654" xr:uid="{8F02050B-533B-494E-AEEA-39DC18348255}"/>
    <hyperlink ref="AN767" r:id="rId1655" xr:uid="{4CCB4E3D-C709-40AD-B26D-31978AFB6A0E}"/>
    <hyperlink ref="AN769" r:id="rId1656" xr:uid="{61B63F24-A9AA-4215-9CAE-265EBBDAECFB}"/>
    <hyperlink ref="AN771" r:id="rId1657" xr:uid="{D9183F1A-4E0E-402D-BA6E-EA45F59DE723}"/>
    <hyperlink ref="AN773" r:id="rId1658" xr:uid="{6C6FD3E0-995B-4E8F-8C7B-9E318A7F377D}"/>
    <hyperlink ref="AN775" r:id="rId1659" xr:uid="{1D0AEE4A-355F-4DE6-B4E8-E90EA993B2D1}"/>
    <hyperlink ref="AN777" r:id="rId1660" xr:uid="{603ECC60-2CCD-4D82-BB1F-75F655FFBFCB}"/>
    <hyperlink ref="AN779" r:id="rId1661" xr:uid="{2708E362-4884-41EF-8E9F-B10269870BE4}"/>
    <hyperlink ref="AN781" r:id="rId1662" xr:uid="{E7517D7B-3802-466F-8062-C2CD358337A7}"/>
    <hyperlink ref="AN783" r:id="rId1663" xr:uid="{9FEBEB84-D064-4BDA-A23B-E4487527A5D2}"/>
    <hyperlink ref="AN785" r:id="rId1664" xr:uid="{8A7F52B6-FD3C-42E7-86D0-98ED60E3327F}"/>
    <hyperlink ref="AN787" r:id="rId1665" xr:uid="{572BD684-1D42-4FD4-8109-A9AADDD9E778}"/>
    <hyperlink ref="AN789" r:id="rId1666" xr:uid="{CB54E6D0-6005-423F-B6B1-8E057A4CA893}"/>
    <hyperlink ref="AN791" r:id="rId1667" xr:uid="{D34C063A-42EA-419D-87AF-E6830A58C22D}"/>
    <hyperlink ref="AN793" r:id="rId1668" xr:uid="{B0547ADB-407A-4714-A86F-65B827DD68E2}"/>
    <hyperlink ref="AN795" r:id="rId1669" xr:uid="{55834CBE-65D4-4504-BF06-B65E05780873}"/>
    <hyperlink ref="AN797" r:id="rId1670" xr:uid="{B93234E5-882D-4C48-8886-6CB11C414118}"/>
    <hyperlink ref="AN799" r:id="rId1671" xr:uid="{F1B3CB02-EDF0-4B34-B1C8-9F8E18298629}"/>
    <hyperlink ref="AN801" r:id="rId1672" xr:uid="{5BFD0703-E1A2-4ACB-9543-5F5EDAE5F19E}"/>
    <hyperlink ref="AN803" r:id="rId1673" xr:uid="{BC511015-2564-4011-9AD3-863DABB60195}"/>
    <hyperlink ref="AN805" r:id="rId1674" xr:uid="{6427509D-F413-48A3-8AEC-98F436488A21}"/>
    <hyperlink ref="AN807" r:id="rId1675" xr:uid="{210F8ACB-F15C-4B26-B52B-73BE01AAE9F8}"/>
    <hyperlink ref="AN809" r:id="rId1676" xr:uid="{0715CB32-DBCD-4CE5-914D-7A23386D2CA4}"/>
    <hyperlink ref="AN811" r:id="rId1677" xr:uid="{71D7AD69-AB01-49C9-A598-7AE74900B977}"/>
    <hyperlink ref="AN813" r:id="rId1678" xr:uid="{F98177A9-E53E-46F8-81BB-16875F8AE4FA}"/>
    <hyperlink ref="AN815" r:id="rId1679" xr:uid="{2AAD6861-8F10-4A7C-BF7B-B14B5BE52530}"/>
    <hyperlink ref="AN817" r:id="rId1680" xr:uid="{5010E2CF-C9C3-462C-B3AD-7FE873AE337C}"/>
    <hyperlink ref="AN819" r:id="rId1681" xr:uid="{E4CCC3A2-CD9E-4E9A-B32A-D3165D25E617}"/>
    <hyperlink ref="AN821" r:id="rId1682" xr:uid="{B8A6A428-55D5-45C8-8BBF-4F8503D8008B}"/>
    <hyperlink ref="AN823" r:id="rId1683" xr:uid="{3AC6F63B-C287-4DF6-B148-BE2C78182196}"/>
    <hyperlink ref="AN825" r:id="rId1684" xr:uid="{FA2294C0-E98E-427D-8AB8-EA5B2FFD6DCD}"/>
    <hyperlink ref="AN827" r:id="rId1685" xr:uid="{F13BC3A6-993E-48D8-A98C-2B8386E0D45B}"/>
    <hyperlink ref="AN829" r:id="rId1686" xr:uid="{3DBCEFBF-FAB3-4534-B18B-07A957C6ACAE}"/>
    <hyperlink ref="AN831" r:id="rId1687" xr:uid="{74356031-30FA-46DA-AA93-24D75342369E}"/>
    <hyperlink ref="AN833" r:id="rId1688" xr:uid="{B29813F6-1544-48FD-A6D5-C5A5C3B93158}"/>
    <hyperlink ref="AN835" r:id="rId1689" xr:uid="{BCA7B63A-99C3-46D1-BF2C-6C63A95EAEE5}"/>
    <hyperlink ref="AN837" r:id="rId1690" xr:uid="{F3319C73-3C8C-4D40-B30E-71F3FB6E99D3}"/>
    <hyperlink ref="AN839" r:id="rId1691" xr:uid="{DF3FC87E-B2FE-4BDE-BDB1-6CA6590988A4}"/>
    <hyperlink ref="AN841" r:id="rId1692" xr:uid="{B1FAA385-0AB2-4CE5-B365-B4469EDC6640}"/>
    <hyperlink ref="AN843" r:id="rId1693" xr:uid="{BE4123B7-BC52-4718-B39B-1444F10A14E4}"/>
    <hyperlink ref="AN845" r:id="rId1694" xr:uid="{CE6B4F97-3885-4D60-9A2D-BEBA21F24BB7}"/>
    <hyperlink ref="AN847" r:id="rId1695" xr:uid="{58A88F63-CCCE-43D1-AD3E-C51FD6521DEE}"/>
    <hyperlink ref="AN849" r:id="rId1696" xr:uid="{15963016-D780-4395-AFB6-B49D94CF7A7B}"/>
    <hyperlink ref="AN851" r:id="rId1697" xr:uid="{27D0001C-90A7-4815-A3FF-F9776CE44C5D}"/>
    <hyperlink ref="AN853" r:id="rId1698" xr:uid="{E4AB29D0-B811-4C24-B440-E7C425D37158}"/>
    <hyperlink ref="AN855" r:id="rId1699" xr:uid="{B233752A-06AE-4B09-BD9F-DBFCEBA1248E}"/>
    <hyperlink ref="AN857" r:id="rId1700" xr:uid="{9D5B3F23-3E4D-434E-934D-06DB2DE4096D}"/>
    <hyperlink ref="AN859" r:id="rId1701" xr:uid="{D0087E22-ED2E-4049-9B92-69D939495DBE}"/>
    <hyperlink ref="AN861" r:id="rId1702" xr:uid="{B2F236D9-163E-4C6B-9605-0E24F56BA969}"/>
    <hyperlink ref="AN863" r:id="rId1703" xr:uid="{1C0EC0FA-61C2-472A-BF1C-89B59409A6BF}"/>
    <hyperlink ref="AN865" r:id="rId1704" xr:uid="{9338DEF1-55F8-4215-8DBC-3AD4CB642243}"/>
    <hyperlink ref="AN867" r:id="rId1705" xr:uid="{88D84006-A894-4A63-9C9C-D1A6FEA3E597}"/>
    <hyperlink ref="AN869" r:id="rId1706" xr:uid="{2564738E-62B9-44BF-8B66-A8429A5972BA}"/>
    <hyperlink ref="AN871" r:id="rId1707" xr:uid="{3A036A1E-CE8D-42E0-AC18-8037E81A0DFD}"/>
    <hyperlink ref="AN873" r:id="rId1708" xr:uid="{E0F1E7CF-0009-4D79-93ED-849803E81AA2}"/>
    <hyperlink ref="AN875" r:id="rId1709" xr:uid="{8220F169-7D45-46DF-8372-5C3977711A40}"/>
    <hyperlink ref="AN877" r:id="rId1710" xr:uid="{F1F89591-FB98-491A-8A28-3CBA45D616D5}"/>
    <hyperlink ref="AN879" r:id="rId1711" xr:uid="{A6990F90-ECDC-4E12-912A-EE3C642D3F1C}"/>
    <hyperlink ref="AN881" r:id="rId1712" xr:uid="{F605BD17-858C-4D9D-98B7-6B112680C193}"/>
    <hyperlink ref="AN883" r:id="rId1713" xr:uid="{2D97FF2A-EB10-4193-B511-FBF49E3EFFDB}"/>
    <hyperlink ref="AN885" r:id="rId1714" xr:uid="{20DEB187-2234-4602-9ADE-6DAF40991108}"/>
    <hyperlink ref="AN887" r:id="rId1715" xr:uid="{F3EE5D7A-A397-424D-B9B1-92A30383C8F6}"/>
    <hyperlink ref="AN889" r:id="rId1716" xr:uid="{BF7C7F8C-F60D-4FCB-98E1-37EBA6FEC3D7}"/>
    <hyperlink ref="AN891" r:id="rId1717" xr:uid="{842EDDC2-FB6C-415E-95CE-AE4A62A0707D}"/>
    <hyperlink ref="AN893" r:id="rId1718" xr:uid="{BA448636-697F-4259-8410-1A1F6DCD4438}"/>
    <hyperlink ref="AN895" r:id="rId1719" xr:uid="{A3C16105-5C2C-4D2F-A4F6-742C0D7A37E0}"/>
    <hyperlink ref="AN897" r:id="rId1720" xr:uid="{F1856DB5-E27F-4258-9BF8-5FE867999293}"/>
    <hyperlink ref="AN899" r:id="rId1721" xr:uid="{0D3D6EF2-B94A-4210-BF9D-AD9BC9090D35}"/>
    <hyperlink ref="AN901" r:id="rId1722" xr:uid="{D918D532-21B3-4443-BE92-817DD8E734C4}"/>
    <hyperlink ref="AN903" r:id="rId1723" xr:uid="{37373E73-64AC-440B-AE0C-F79FEAAA9289}"/>
    <hyperlink ref="AN905" r:id="rId1724" xr:uid="{A2D1DF85-3E18-40D8-B1DC-6BC55C46275B}"/>
    <hyperlink ref="AN907" r:id="rId1725" xr:uid="{060CC512-EEE7-493B-AA29-7396B112AF80}"/>
    <hyperlink ref="AN909" r:id="rId1726" xr:uid="{78664145-DF09-41DA-B3F8-611734DD7366}"/>
    <hyperlink ref="AN676" r:id="rId1727" xr:uid="{DCC46BD5-E317-42DD-AD64-48D6A484627E}"/>
    <hyperlink ref="AN678" r:id="rId1728" xr:uid="{CE690171-1D76-4132-88FD-520C3E0FBC33}"/>
    <hyperlink ref="AN680" r:id="rId1729" xr:uid="{03E02BCE-784F-4C19-B89F-16F1A4E6B910}"/>
    <hyperlink ref="AN682" r:id="rId1730" xr:uid="{87CDB9BE-1E2A-47CA-83B8-363CC5885557}"/>
    <hyperlink ref="AN684" r:id="rId1731" xr:uid="{364BE01F-C88C-4234-A7C6-A8F9DF24057F}"/>
    <hyperlink ref="AN686" r:id="rId1732" xr:uid="{6E63E8EA-843E-4DEE-98AE-25A71F679FD2}"/>
    <hyperlink ref="AN688" r:id="rId1733" xr:uid="{EE588BFB-451D-4155-8467-CE5CE96F35E6}"/>
    <hyperlink ref="AN690" r:id="rId1734" xr:uid="{A3238836-4C78-4241-82C1-970E1A954EF5}"/>
    <hyperlink ref="AN692" r:id="rId1735" xr:uid="{F9B71B08-3E57-4396-A727-B91A75B944F6}"/>
    <hyperlink ref="AN694" r:id="rId1736" xr:uid="{0D636F67-8FC2-4A8F-B003-D1B6A49FB9C1}"/>
    <hyperlink ref="AN696" r:id="rId1737" xr:uid="{005BCD13-94DC-4BE1-8AD4-5DFA9D8EE82A}"/>
    <hyperlink ref="AN698" r:id="rId1738" xr:uid="{872ADEAC-819A-4863-968B-C881879ED911}"/>
    <hyperlink ref="AN700" r:id="rId1739" xr:uid="{0B37A8B3-D616-4AD9-A3F9-0F4774617573}"/>
    <hyperlink ref="AN702" r:id="rId1740" xr:uid="{AF021463-562A-4688-BBC7-956586CC69F9}"/>
    <hyperlink ref="AN704" r:id="rId1741" xr:uid="{482A7D4B-1662-412F-B9D1-BD36024F1417}"/>
    <hyperlink ref="AN706" r:id="rId1742" xr:uid="{57178613-D28A-44CA-9204-80B6C158C8A5}"/>
    <hyperlink ref="AN708" r:id="rId1743" xr:uid="{43CE8847-33F6-417D-8983-1306B0C72091}"/>
    <hyperlink ref="AN710" r:id="rId1744" xr:uid="{24A301FF-1593-49A5-951F-C81F027FF2FD}"/>
    <hyperlink ref="AN712" r:id="rId1745" xr:uid="{B4C7844B-8DC2-4A7F-B69C-BF0ED9A5DE2D}"/>
    <hyperlink ref="AN714" r:id="rId1746" xr:uid="{E00443E6-9048-488B-B755-81C77AF02A5D}"/>
    <hyperlink ref="AN716" r:id="rId1747" xr:uid="{ABE0B8FA-9F78-46E6-BFFB-8E1D980DD6ED}"/>
    <hyperlink ref="AN718" r:id="rId1748" xr:uid="{4FDBF506-9D7A-4930-A447-B8F300AC608C}"/>
    <hyperlink ref="AN720" r:id="rId1749" xr:uid="{13125CA9-D31A-472F-ABCF-3604FC354740}"/>
    <hyperlink ref="AN722" r:id="rId1750" xr:uid="{1A41B559-8B76-4354-8EB6-4AD6B23224F4}"/>
    <hyperlink ref="AN724" r:id="rId1751" xr:uid="{D3BC42A3-1AF1-49A8-A45F-F7D329A4AE67}"/>
    <hyperlink ref="AN726" r:id="rId1752" xr:uid="{AA7DD943-55FF-4E2D-A50B-2EC0CF1D270A}"/>
    <hyperlink ref="AN728" r:id="rId1753" xr:uid="{1AF39C34-5DBB-4EA3-970F-8D79A5600BA0}"/>
    <hyperlink ref="AN730" r:id="rId1754" xr:uid="{D1F677B3-AEBD-4A38-BBAF-85B68E125674}"/>
    <hyperlink ref="AN732" r:id="rId1755" xr:uid="{C3C4A2C8-90D7-4B3D-AE16-311134B703AD}"/>
    <hyperlink ref="AN734" r:id="rId1756" xr:uid="{D944EF6F-5F99-41B9-92B9-B9515E5B652B}"/>
    <hyperlink ref="AN736" r:id="rId1757" xr:uid="{6754A828-E12D-40B5-AB8D-8DB18D013F6A}"/>
    <hyperlink ref="AN738" r:id="rId1758" xr:uid="{8963F288-9A8A-4B0A-928E-45D35C66129D}"/>
    <hyperlink ref="AN740" r:id="rId1759" xr:uid="{FE7893F1-C984-4A6C-89CF-FDCB7682917C}"/>
    <hyperlink ref="AN742" r:id="rId1760" xr:uid="{EB1CB3BB-B00C-47C5-9982-FFD5823F8D55}"/>
    <hyperlink ref="AN744" r:id="rId1761" xr:uid="{64012489-89E0-4566-9F8E-413619399329}"/>
    <hyperlink ref="AN746" r:id="rId1762" xr:uid="{43C16E35-B71E-4EE5-9359-998B02CA77D1}"/>
    <hyperlink ref="AN748" r:id="rId1763" xr:uid="{CC8210CB-DFD0-452E-93E4-93FBB0907543}"/>
    <hyperlink ref="AN750" r:id="rId1764" xr:uid="{72C39D52-47B9-4452-8521-F890CE543119}"/>
    <hyperlink ref="AN752" r:id="rId1765" xr:uid="{03DAFD07-599D-4229-84B5-19DCCCBA2BE3}"/>
    <hyperlink ref="AN754" r:id="rId1766" xr:uid="{F2286BCE-D504-4AE5-816A-4086D58DA803}"/>
    <hyperlink ref="AN756" r:id="rId1767" xr:uid="{303D0997-23D2-4BF5-819E-FD8AD87107FD}"/>
    <hyperlink ref="AN758" r:id="rId1768" xr:uid="{DC962F59-8CED-4DF4-9FE6-510EC057FFD4}"/>
    <hyperlink ref="AN760" r:id="rId1769" xr:uid="{2CB7AB27-7D8A-4D1C-8DD8-545C4B3E8CF4}"/>
    <hyperlink ref="AN762" r:id="rId1770" xr:uid="{B53A3B22-3766-423E-B3CB-E7B65EF60B02}"/>
    <hyperlink ref="AN764" r:id="rId1771" xr:uid="{0B5734C8-D7C2-40E3-963A-E01DE14C1D48}"/>
    <hyperlink ref="AN766" r:id="rId1772" xr:uid="{BE54CF77-6545-4829-85BC-33B767F8789F}"/>
    <hyperlink ref="AN768" r:id="rId1773" xr:uid="{C76F9394-6035-43BA-949B-0BAEA842F400}"/>
    <hyperlink ref="AN770" r:id="rId1774" xr:uid="{62B1683C-7AD9-4B64-A1B4-599C651DC45C}"/>
    <hyperlink ref="AN772" r:id="rId1775" xr:uid="{90F811D3-3455-49E6-84C0-C02644FBF58F}"/>
    <hyperlink ref="AN774" r:id="rId1776" xr:uid="{8A422EEF-9C62-40FB-97C3-345685ED5419}"/>
    <hyperlink ref="AN776" r:id="rId1777" xr:uid="{79102E1B-82C9-4F5B-98D0-997DE51EBDC7}"/>
    <hyperlink ref="AN778" r:id="rId1778" xr:uid="{ADB4E2FF-7C85-43E4-8695-6DCF9DEE9F83}"/>
    <hyperlink ref="AN780" r:id="rId1779" xr:uid="{5A1C3446-D1CA-47B2-A658-603334FFC07E}"/>
    <hyperlink ref="AN782" r:id="rId1780" xr:uid="{8D5E9A34-4F2B-4F56-9745-3C000622DA94}"/>
    <hyperlink ref="AN784" r:id="rId1781" xr:uid="{F19461CA-2894-462B-A12B-ED0F95FE8C3B}"/>
    <hyperlink ref="AN786" r:id="rId1782" xr:uid="{03B8E72B-6260-4670-BBE8-4E4E819C6111}"/>
    <hyperlink ref="AN788" r:id="rId1783" xr:uid="{59DCEAE2-B554-4186-A22E-40457946B9B1}"/>
    <hyperlink ref="AN790" r:id="rId1784" xr:uid="{040AB63D-1C81-4B72-BBC1-4A5D19C60F2B}"/>
    <hyperlink ref="AN792" r:id="rId1785" xr:uid="{38B68FE2-7786-4725-A5EE-A7D0A046A4DB}"/>
    <hyperlink ref="AN794" r:id="rId1786" xr:uid="{1D901490-26EE-4702-B182-54F7746F5AE9}"/>
    <hyperlink ref="AN796" r:id="rId1787" xr:uid="{78E4BB16-E73E-42C3-8CAE-53CD5D526694}"/>
    <hyperlink ref="AN798" r:id="rId1788" xr:uid="{2B0C839B-219C-44E5-8911-578316F45491}"/>
    <hyperlink ref="AN800" r:id="rId1789" xr:uid="{B27D5FBE-836C-4145-939E-3B31D8D8FBBA}"/>
    <hyperlink ref="AN802" r:id="rId1790" xr:uid="{274A6FDE-F38D-43C4-99D1-B88178E8736E}"/>
    <hyperlink ref="AN804" r:id="rId1791" xr:uid="{D0E1C0DF-88BE-405F-8894-57809C69E15A}"/>
    <hyperlink ref="AN806" r:id="rId1792" xr:uid="{3839E0A9-1393-4E19-B02B-EDDEDD5F9CC5}"/>
    <hyperlink ref="AN808" r:id="rId1793" xr:uid="{204F8118-14A0-4ED2-A270-A4D85DEFA68D}"/>
    <hyperlink ref="AN810" r:id="rId1794" xr:uid="{B9539A16-6B19-40CD-9769-E90C54E9614C}"/>
    <hyperlink ref="AN812" r:id="rId1795" xr:uid="{FE53ACA5-13CD-4514-8665-DC1147806ED4}"/>
    <hyperlink ref="AN814" r:id="rId1796" xr:uid="{4332682A-AD89-42F2-BC31-B22EB3981BCC}"/>
    <hyperlink ref="AN816" r:id="rId1797" xr:uid="{50027724-8B18-42DB-9C4D-87857A8A1279}"/>
    <hyperlink ref="AN818" r:id="rId1798" xr:uid="{D46748AF-3C54-481D-8AEE-4518AF0B038F}"/>
    <hyperlink ref="AN820" r:id="rId1799" xr:uid="{127AAA0E-1EB7-4688-8F82-606FED48ECB3}"/>
    <hyperlink ref="AN822" r:id="rId1800" xr:uid="{AA6D8867-9AF7-4544-83FA-9E4EE55071B5}"/>
    <hyperlink ref="AN824" r:id="rId1801" xr:uid="{E225964E-BC39-4E13-A7DB-9B9272D8B974}"/>
    <hyperlink ref="AN826" r:id="rId1802" xr:uid="{9399155B-21E9-47FC-BC70-8F052F2F98CE}"/>
    <hyperlink ref="AN828" r:id="rId1803" xr:uid="{E8A1142F-03E3-4B81-8435-B48143E650AC}"/>
    <hyperlink ref="AN830" r:id="rId1804" xr:uid="{B7E2779F-86E6-49A5-BA1E-DEB3BF6B8C29}"/>
    <hyperlink ref="AN832" r:id="rId1805" xr:uid="{AF5B74C9-8D35-43E5-9F8B-BB4EB931E50F}"/>
    <hyperlink ref="AN834" r:id="rId1806" xr:uid="{5EFD44D1-7B9C-409D-81BA-31A4B2264C28}"/>
    <hyperlink ref="AN836" r:id="rId1807" xr:uid="{2A7A24BE-339F-4D51-9C84-2BDEE6DFA77E}"/>
    <hyperlink ref="AN838" r:id="rId1808" xr:uid="{4B3B8F49-3947-4074-84CC-326C105135F9}"/>
    <hyperlink ref="AN840" r:id="rId1809" xr:uid="{16437D2D-58C8-405C-86A6-76FDF58BFFCD}"/>
    <hyperlink ref="AN842" r:id="rId1810" xr:uid="{0DD1FBBF-1940-4ABA-81EB-6958C2D67B41}"/>
    <hyperlink ref="AN844" r:id="rId1811" xr:uid="{708292EB-25B6-4C58-ABB5-3E4EE0334147}"/>
    <hyperlink ref="AN846" r:id="rId1812" xr:uid="{00726175-018A-4FB7-8C4D-31D669B26592}"/>
    <hyperlink ref="AN848" r:id="rId1813" xr:uid="{D89D415B-3DB6-46C7-A1B1-14C83181F2B2}"/>
    <hyperlink ref="AN850" r:id="rId1814" xr:uid="{343403C0-0EF7-479A-A66E-3BFDFFE0632D}"/>
    <hyperlink ref="AN852" r:id="rId1815" xr:uid="{FEED2471-0326-4BE1-949C-04656DAC5718}"/>
    <hyperlink ref="AN854" r:id="rId1816" xr:uid="{10B4A5A9-389C-4829-9C8E-26B67C4B0936}"/>
    <hyperlink ref="AN856" r:id="rId1817" xr:uid="{C8EBCA91-5FAD-4F70-B590-135E442B7CE7}"/>
    <hyperlink ref="AN858" r:id="rId1818" xr:uid="{D6DE366E-13EB-4D6C-91E2-62E75642E94F}"/>
    <hyperlink ref="AN860" r:id="rId1819" xr:uid="{78736F47-B212-458C-8BDF-6079AF5C2D98}"/>
    <hyperlink ref="AN862" r:id="rId1820" xr:uid="{A5E1FF1C-CB2C-4F9E-BFEF-927ED6890025}"/>
    <hyperlink ref="AN864" r:id="rId1821" xr:uid="{91484D67-24DC-439C-BA17-EB7228A39B22}"/>
    <hyperlink ref="AN866" r:id="rId1822" xr:uid="{428B7921-403E-4481-9041-6AC6D0E9D84D}"/>
    <hyperlink ref="AN868" r:id="rId1823" xr:uid="{B57257B3-32E3-4CEB-812E-391F881B87F6}"/>
    <hyperlink ref="AN870" r:id="rId1824" xr:uid="{E0ACE89A-2AFD-4A4F-8089-86DA629CFBA7}"/>
    <hyperlink ref="AN872" r:id="rId1825" xr:uid="{416CB233-E424-4F9A-AC47-7D411A3DB722}"/>
    <hyperlink ref="AN874" r:id="rId1826" xr:uid="{1B6CDFC7-3DB5-452A-AF44-8D5A5DA276CB}"/>
    <hyperlink ref="AN876" r:id="rId1827" xr:uid="{C7034D0E-56DF-48B3-A2D5-36AF39591F71}"/>
    <hyperlink ref="AN878" r:id="rId1828" xr:uid="{B07356B3-AE3C-4D70-9F78-1E88E0B740B1}"/>
    <hyperlink ref="AN880" r:id="rId1829" xr:uid="{0B9FC7C3-0C4B-4AF1-90F2-7A9E9FD6FF76}"/>
    <hyperlink ref="AN882" r:id="rId1830" xr:uid="{53D92B55-8A8F-4169-8CBF-59E36060D8C2}"/>
    <hyperlink ref="AN884" r:id="rId1831" xr:uid="{E261FEDF-B72E-4B4B-A36F-8D500D4C8C41}"/>
    <hyperlink ref="AN886" r:id="rId1832" xr:uid="{45B8EED1-A3D2-41BB-81E6-F63791BD5F15}"/>
    <hyperlink ref="AN888" r:id="rId1833" xr:uid="{32E1B998-C662-4F62-85CE-5CDE18552BE6}"/>
    <hyperlink ref="AN890" r:id="rId1834" xr:uid="{85C4296E-EF0B-4EB4-A7B4-A953FB38C8D5}"/>
    <hyperlink ref="AN892" r:id="rId1835" xr:uid="{BD28C773-52EC-4886-B708-82D675E211E8}"/>
    <hyperlink ref="AN894" r:id="rId1836" xr:uid="{5650F94F-2BB4-49EB-8BF9-D4ADEED98B44}"/>
    <hyperlink ref="AN896" r:id="rId1837" xr:uid="{F9F08858-A0AF-4680-BFBD-4659AC5CE7A0}"/>
    <hyperlink ref="AN898" r:id="rId1838" xr:uid="{79745057-1883-41A5-B68B-5EDF9BABB977}"/>
    <hyperlink ref="AN900" r:id="rId1839" xr:uid="{809062EF-8BA5-405A-8492-CEEACCA79E55}"/>
    <hyperlink ref="AN902" r:id="rId1840" xr:uid="{5ED13918-CE17-4104-8848-19981D104E4E}"/>
    <hyperlink ref="AN904" r:id="rId1841" xr:uid="{7473B9C8-79C1-450A-8070-3D2D9F5EC60D}"/>
    <hyperlink ref="AN906" r:id="rId1842" xr:uid="{7B681DA1-87A1-4666-89BF-626C7F3A04AB}"/>
    <hyperlink ref="AN908" r:id="rId1843" xr:uid="{960D2C62-A5A1-406E-87F7-E37FDD586026}"/>
    <hyperlink ref="AN910" r:id="rId1844" xr:uid="{D4D3F346-65C7-4420-AD77-E00E1E747A02}"/>
    <hyperlink ref="AO925" r:id="rId1845" xr:uid="{58C407B5-D13E-439C-A76A-14031F5A882C}"/>
    <hyperlink ref="AO926" r:id="rId1846" xr:uid="{DF225271-98FB-4886-A4B0-1E2A3E6970DE}"/>
    <hyperlink ref="AO927" r:id="rId1847" xr:uid="{12D4F29F-2092-4D1A-A6A3-B93458DDA4A8}"/>
    <hyperlink ref="AO928" r:id="rId1848" xr:uid="{14D39501-3130-4CE9-B44A-5EAEF9D77718}"/>
    <hyperlink ref="AO929" r:id="rId1849" xr:uid="{0D0C2A88-D1C9-4D33-B88A-A9166A5669B9}"/>
    <hyperlink ref="AO930" r:id="rId1850" xr:uid="{55A13165-6377-440F-8196-107222E13AAA}"/>
    <hyperlink ref="AO931" r:id="rId1851" xr:uid="{A9D6101B-0147-4D0D-ACC7-4F3B52B1180B}"/>
    <hyperlink ref="AO932" r:id="rId1852" xr:uid="{D310CF52-351A-4F42-A3B0-CA3403804189}"/>
    <hyperlink ref="AO933" r:id="rId1853" xr:uid="{08B6419A-A3B8-417A-95D1-94E6D00A69D5}"/>
    <hyperlink ref="AO934" r:id="rId1854" xr:uid="{644A0D57-6914-40DB-97B6-A4D8CF1532F4}"/>
    <hyperlink ref="AO935" r:id="rId1855" xr:uid="{EDD422AE-7DB5-486E-A82A-42B0F5920315}"/>
    <hyperlink ref="AO936" r:id="rId1856" xr:uid="{B9AE2DCC-5B4A-435D-A1D5-A2B6AF337B82}"/>
    <hyperlink ref="AO937" r:id="rId1857" xr:uid="{335D0093-FBDB-4109-B494-922E8CB6E35C}"/>
    <hyperlink ref="AO938" r:id="rId1858" xr:uid="{7E41F84E-1FD1-491D-8FB6-625F5A5AFE63}"/>
    <hyperlink ref="AO939" r:id="rId1859" xr:uid="{155B7C56-A082-477A-B694-76F4AB1CC8FA}"/>
    <hyperlink ref="AO940" r:id="rId1860" xr:uid="{6083971B-2AA7-463E-A6F2-176E341F0104}"/>
    <hyperlink ref="AO941" r:id="rId1861" xr:uid="{5A0C0C9B-5303-4DC8-B498-3E15723FFA71}"/>
    <hyperlink ref="AO942" r:id="rId1862" xr:uid="{03FE58E5-C639-4164-8A05-5DB92E41D5E1}"/>
    <hyperlink ref="AO943" r:id="rId1863" xr:uid="{FE9F7007-D330-41F4-80A3-615AD1CD0BB2}"/>
    <hyperlink ref="AO944" r:id="rId1864" xr:uid="{F7C63183-8C92-4045-9803-6F39061FEE51}"/>
    <hyperlink ref="AO945" r:id="rId1865" xr:uid="{49E52479-7CF0-4204-91A8-864908C5C5CB}"/>
    <hyperlink ref="AO946" r:id="rId1866" xr:uid="{625D5F57-9767-4C48-AE3F-E11AB8B859A9}"/>
    <hyperlink ref="AO947" r:id="rId1867" xr:uid="{D13422F9-2548-4BBF-AA6E-97139E11B4D3}"/>
    <hyperlink ref="AO948" r:id="rId1868" xr:uid="{7C49CFFA-D18A-4FA6-8BAD-32F107DF3F49}"/>
    <hyperlink ref="AN672" r:id="rId1869" xr:uid="{C77C62E4-9CB2-42F9-ADDD-3EF5CFAA421A}"/>
    <hyperlink ref="AN1205" r:id="rId1870" xr:uid="{92FA5D0E-C909-4227-8E86-E7B2BFA813E1}"/>
    <hyperlink ref="AN1206" r:id="rId1871" xr:uid="{C050A36E-88AB-4E7F-9E67-7573FCE7334B}"/>
    <hyperlink ref="AN1207" r:id="rId1872" xr:uid="{7B97C517-55E8-4247-AC0B-A55A643D7240}"/>
    <hyperlink ref="AN1208" r:id="rId1873" xr:uid="{E9683121-AD4D-441D-8EF5-00D5E63C391A}"/>
    <hyperlink ref="AO1205" r:id="rId1874" xr:uid="{136769E2-2548-4475-8391-44234CEF3B78}"/>
    <hyperlink ref="AO1206" r:id="rId1875" xr:uid="{417D5347-E820-4E93-AEF0-7326D6974CE3}"/>
    <hyperlink ref="AO1207" r:id="rId1876" xr:uid="{8C7ACB73-39EB-4EE2-A5C0-2807DE307A05}"/>
    <hyperlink ref="AO1208" r:id="rId1877" xr:uid="{0F6BCE02-1A79-4465-8146-D399CD0B859D}"/>
    <hyperlink ref="AO1218" r:id="rId1878" xr:uid="{EAB2DA4C-5846-4743-97DF-CF2E721A4F46}"/>
    <hyperlink ref="AO1219" r:id="rId1879" xr:uid="{636F725E-1D2D-471D-A2A5-E62C22EFF0AE}"/>
    <hyperlink ref="AN1224" r:id="rId1880" xr:uid="{FC7DCBD0-E454-479C-B421-1D9F383A51B0}"/>
    <hyperlink ref="AN1225" r:id="rId1881" xr:uid="{7795365F-9232-42F5-961D-D60F864390D7}"/>
    <hyperlink ref="AB1286" r:id="rId1882" xr:uid="{EE7DB7FD-4CD5-4135-8D0A-68FC59163914}"/>
    <hyperlink ref="AB1287" r:id="rId1883" xr:uid="{B5B1C5DB-DCD0-40A5-90AE-34BFFA91B6F8}"/>
    <hyperlink ref="AB1288" r:id="rId1884" xr:uid="{6729D4D7-8F61-43C4-A366-126DD8272413}"/>
    <hyperlink ref="AB1289" r:id="rId1885" xr:uid="{AD1CF5C3-0662-4F04-899C-EEF1772C3338}"/>
    <hyperlink ref="AN1286" r:id="rId1886" xr:uid="{2B32059B-0E0C-4944-8CEF-5394A845B657}"/>
    <hyperlink ref="AO1286" r:id="rId1887" xr:uid="{C3BAF9EE-58BB-4711-97FC-7273CCEE6A79}"/>
    <hyperlink ref="AN1287" r:id="rId1888" xr:uid="{90CF85EE-5B0E-4C2F-8453-803273BD9C6B}"/>
    <hyperlink ref="AO1287" r:id="rId1889" xr:uid="{9C6680E5-D1A3-4755-94C8-E84F6153ECD4}"/>
    <hyperlink ref="AN1288" r:id="rId1890" xr:uid="{C23B8EBA-C8D9-4EE4-B605-CB710C1AA681}"/>
    <hyperlink ref="AO1288" r:id="rId1891" xr:uid="{D3799AB3-D516-4453-9473-4B242D3F1AA0}"/>
    <hyperlink ref="AN1289" r:id="rId1892" xr:uid="{D9C6CD8C-EB61-4F65-8FE1-E63D00D7EAD6}"/>
    <hyperlink ref="AO1289" r:id="rId1893" xr:uid="{7A887387-5D55-493E-94D3-A2A2864E8A16}"/>
    <hyperlink ref="AN1290" r:id="rId1894" xr:uid="{6EC5863B-1AA4-4A34-8831-B3DC13F2F213}"/>
    <hyperlink ref="AO1290" r:id="rId1895" xr:uid="{BE5D751F-17AB-471E-A996-B3116FD0E23A}"/>
    <hyperlink ref="AN1291" r:id="rId1896" xr:uid="{144E6C42-A595-4B0A-B59E-02BA1D308C3F}"/>
    <hyperlink ref="AO1291" r:id="rId1897" xr:uid="{E8C6B224-F943-4C73-A427-A5C5FBFF5209}"/>
    <hyperlink ref="AN923" r:id="rId1898" xr:uid="{4F6B7823-525C-46A4-BBE6-20B60C447F0F}"/>
    <hyperlink ref="AN1003" r:id="rId1899" xr:uid="{5B75257C-4D20-4A44-902D-537843635E71}"/>
    <hyperlink ref="AN1014" r:id="rId1900" xr:uid="{7C0988C1-6FAA-4AC9-A20B-170F108A949F}"/>
    <hyperlink ref="AN1035" r:id="rId1901" xr:uid="{2B8A891E-5A04-47A5-92FC-3B481E754544}"/>
    <hyperlink ref="AN1089" r:id="rId1902" xr:uid="{A5C8972E-78AA-44A4-9425-CC4146D63558}"/>
    <hyperlink ref="AN1160" r:id="rId1903" xr:uid="{4703D294-5E7E-4ADF-A62E-DAB2CD4BED0C}"/>
    <hyperlink ref="AN1187" r:id="rId1904" xr:uid="{E2BE328A-E55B-4DFD-81E6-561A0EC48FAE}"/>
    <hyperlink ref="AN1263" r:id="rId1905" xr:uid="{69DADDC0-E9CD-43D7-9AFA-7B3F9EF4B82B}"/>
    <hyperlink ref="AO1263" r:id="rId1906" xr:uid="{289F309A-7CB7-4AB4-A6E0-B0DDD12EDE64}"/>
  </hyperlinks>
  <pageMargins left="0.7" right="0.7" top="0.75" bottom="0.75" header="0.3" footer="0.3"/>
  <pageSetup orientation="portrait" r:id="rId1907"/>
  <drawing r:id="rId1908"/>
  <tableParts count="1">
    <tablePart r:id="rId1909"/>
  </tableParts>
  <extLst>
    <ext xmlns:x15="http://schemas.microsoft.com/office/spreadsheetml/2010/11/main" uri="{3A4CF648-6AED-40f4-86FF-DC5316D8AED3}">
      <x14:slicerList xmlns:x14="http://schemas.microsoft.com/office/spreadsheetml/2009/9/main">
        <x14:slicer r:id="rId1910"/>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6e0d1539-1940-4963-b15e-ba08be49a55c" xsi:nil="true"/>
    <lcf76f155ced4ddcb4097134ff3c332f xmlns="92e77603-4986-47f0-bd09-0616c866d547">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17DB7BC606C3F4D8C2A5802EB502456" ma:contentTypeVersion="22" ma:contentTypeDescription="Create a new document." ma:contentTypeScope="" ma:versionID="37aa08def9131be4f5a136e24f41e54e">
  <xsd:schema xmlns:xsd="http://www.w3.org/2001/XMLSchema" xmlns:xs="http://www.w3.org/2001/XMLSchema" xmlns:p="http://schemas.microsoft.com/office/2006/metadata/properties" xmlns:ns2="92e77603-4986-47f0-bd09-0616c866d547" xmlns:ns3="6e0d1539-1940-4963-b15e-ba08be49a55c" targetNamespace="http://schemas.microsoft.com/office/2006/metadata/properties" ma:root="true" ma:fieldsID="0d10d8837da886af116c137d81d5a1c5" ns2:_="" ns3:_="">
    <xsd:import namespace="92e77603-4986-47f0-bd09-0616c866d547"/>
    <xsd:import namespace="6e0d1539-1940-4963-b15e-ba08be49a55c"/>
    <xsd:element name="properties">
      <xsd:complexType>
        <xsd:sequence>
          <xsd:element name="documentManagement">
            <xsd:complexType>
              <xsd:all>
                <xsd:element ref="ns2:MediaServiceMetadata" minOccurs="0"/>
                <xsd:element ref="ns2:MediaServiceFastMetadata" minOccurs="0"/>
                <xsd:element ref="ns2:MediaLengthInSeconds" minOccurs="0"/>
                <xsd:element ref="ns2:MediaServiceDateTaken"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3:TaxCatchAll" minOccurs="0"/>
                <xsd:element ref="ns2:lcf76f155ced4ddcb4097134ff3c332f"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e77603-4986-47f0-bd09-0616c866d54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MediaServiceDateTaken" ma:index="11" nillable="true" ma:displayName="MediaServiceDateTaken" ma:hidden="true" ma:internalName="MediaServiceDateTaken" ma:readOnly="true">
      <xsd:simpleType>
        <xsd:restriction base="dms:Text"/>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c8ab95b9-39aa-4b9d-a2e7-0451eedf9b8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e0d1539-1940-4963-b15e-ba08be49a55c"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62924d88-dab5-4daa-aeed-833b4408deed}" ma:internalName="TaxCatchAll" ma:showField="CatchAllData" ma:web="6e0d1539-1940-4963-b15e-ba08be49a55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69CF49D-3C1D-4658-A191-5153707906E5}">
  <ds:schemaRefs>
    <ds:schemaRef ds:uri="http://schemas.microsoft.com/sharepoint/v3/contenttype/forms"/>
  </ds:schemaRefs>
</ds:datastoreItem>
</file>

<file path=customXml/itemProps2.xml><?xml version="1.0" encoding="utf-8"?>
<ds:datastoreItem xmlns:ds="http://schemas.openxmlformats.org/officeDocument/2006/customXml" ds:itemID="{93911D0C-EFE9-4B9E-9F79-A2BB6AED4DFA}">
  <ds:schemaRefs>
    <ds:schemaRef ds:uri="http://schemas.microsoft.com/office/2006/metadata/properties"/>
    <ds:schemaRef ds:uri="http://schemas.microsoft.com/office/infopath/2007/PartnerControls"/>
    <ds:schemaRef ds:uri="6e0d1539-1940-4963-b15e-ba08be49a55c"/>
    <ds:schemaRef ds:uri="92e77603-4986-47f0-bd09-0616c866d547"/>
  </ds:schemaRefs>
</ds:datastoreItem>
</file>

<file path=customXml/itemProps3.xml><?xml version="1.0" encoding="utf-8"?>
<ds:datastoreItem xmlns:ds="http://schemas.openxmlformats.org/officeDocument/2006/customXml" ds:itemID="{FAE6FDF4-5D22-497D-B2B2-114BF8069D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2e77603-4986-47f0-bd09-0616c866d547"/>
    <ds:schemaRef ds:uri="6e0d1539-1940-4963-b15e-ba08be49a55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Charts</vt:lpstr>
      </vt:variant>
      <vt:variant>
        <vt:i4>2</vt:i4>
      </vt:variant>
    </vt:vector>
  </HeadingPairs>
  <TitlesOfParts>
    <vt:vector size="3" baseType="lpstr">
      <vt:lpstr>Data</vt:lpstr>
      <vt:lpstr>Histogram_of_means</vt:lpstr>
      <vt:lpstr>Histogram_of_medians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A</dc:creator>
  <cp:keywords/>
  <dc:description/>
  <cp:lastModifiedBy>Ashbrook, David</cp:lastModifiedBy>
  <cp:revision/>
  <dcterms:created xsi:type="dcterms:W3CDTF">2020-07-07T13:30:26Z</dcterms:created>
  <dcterms:modified xsi:type="dcterms:W3CDTF">2023-09-15T15:44:23Z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0x010100217DB7BC606C3F4D8C2A5802EB502456</vt:lpwstr>
  </property>
  <property fmtid="{D5CDD505-2E9C-101B-9397-08002B2CF9AE}" pid="3" name="MediaServiceImageTags">
    <vt:lpwstr/>
  </property>
</Properties>
</file>