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utilisateur/Documents/projets/genese/metrics/src/core/mocks/peitek-2021/"/>
    </mc:Choice>
  </mc:AlternateContent>
  <xr:revisionPtr revIDLastSave="0" documentId="13_ncr:1_{0D7D7385-ADCF-A34C-9A7D-5CF14DF51AB9}" xr6:coauthVersionLast="47" xr6:coauthVersionMax="47" xr10:uidLastSave="{00000000-0000-0000-0000-000000000000}"/>
  <bookViews>
    <workbookView xWindow="0" yWindow="500" windowWidth="35840" windowHeight="21900" activeTab="2" xr2:uid="{E3999CCB-9ED0-3445-84E9-42CD1661CA3C}"/>
  </bookViews>
  <sheets>
    <sheet name="Feuil37" sheetId="64" state="hidden" r:id="rId1"/>
    <sheet name="me" sheetId="2" state="hidden" r:id="rId2"/>
    <sheet name="peitek2021" sheetId="71" r:id="rId3"/>
    <sheet name="10" sheetId="10" state="hidden" r:id="rId4"/>
    <sheet name="11" sheetId="11" state="hidden" r:id="rId5"/>
    <sheet name="12" sheetId="12" state="hidden" r:id="rId6"/>
    <sheet name="13" sheetId="13" state="hidden" r:id="rId7"/>
    <sheet name="14" sheetId="14" state="hidden" r:id="rId8"/>
    <sheet name="15" sheetId="26" state="hidden" r:id="rId9"/>
    <sheet name="16" sheetId="15" state="hidden" r:id="rId10"/>
    <sheet name="17" sheetId="16" state="hidden" r:id="rId11"/>
    <sheet name="18" sheetId="17" state="hidden" r:id="rId12"/>
    <sheet name="19" sheetId="18" state="hidden" r:id="rId13"/>
  </sheets>
  <definedNames>
    <definedName name="_xlnm._FilterDatabase" localSheetId="0" hidden="1">Feuil37!$B$7:$C$42</definedName>
    <definedName name="xdata1" hidden="1">#REF!</definedName>
    <definedName name="xdata2" hidden="1">#REF!</definedName>
    <definedName name="xdata3" hidden="1">#REF!</definedName>
    <definedName name="xdata4" hidden="1">#REF!</definedName>
    <definedName name="xdata5" hidden="1">#REF!</definedName>
    <definedName name="xdata6" hidden="1">#REF!</definedName>
    <definedName name="ydata1" hidden="1">#REF!</definedName>
    <definedName name="ydata2" hidden="1">#REF!</definedName>
    <definedName name="ydata3" hidden="1">#REF!</definedName>
    <definedName name="ydata4" hidden="1">#REF!</definedName>
    <definedName name="ydata5" hidden="1">#REF!</definedName>
    <definedName name="ydata6" hidden="1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8" l="1"/>
  <c r="G9" i="10"/>
  <c r="G10" i="10"/>
  <c r="G3" i="10"/>
  <c r="H4" i="11"/>
  <c r="H9" i="11"/>
  <c r="H10" i="11"/>
  <c r="H11" i="11"/>
  <c r="H3" i="11"/>
  <c r="H8" i="12"/>
  <c r="H9" i="12"/>
  <c r="H10" i="12"/>
  <c r="H3" i="12"/>
  <c r="G8" i="14"/>
  <c r="G9" i="14"/>
  <c r="G10" i="14"/>
  <c r="G11" i="14"/>
  <c r="G12" i="14"/>
  <c r="G13" i="14"/>
  <c r="G14" i="14"/>
  <c r="G15" i="14"/>
  <c r="G16" i="14"/>
  <c r="G3" i="14"/>
  <c r="I9" i="16"/>
  <c r="I11" i="16"/>
  <c r="I13" i="16"/>
  <c r="I3" i="16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" i="18"/>
  <c r="G3" i="13"/>
  <c r="G3" i="15"/>
  <c r="F10" i="11"/>
  <c r="F11" i="11"/>
  <c r="F3" i="11"/>
  <c r="F9" i="12"/>
  <c r="F10" i="12"/>
  <c r="F3" i="12"/>
  <c r="E9" i="14"/>
  <c r="E10" i="14"/>
  <c r="E11" i="14"/>
  <c r="E12" i="14"/>
  <c r="E13" i="14"/>
  <c r="E14" i="14"/>
  <c r="E15" i="14"/>
  <c r="E16" i="14"/>
  <c r="E3" i="14"/>
  <c r="F11" i="18"/>
  <c r="F12" i="18"/>
  <c r="F14" i="18"/>
  <c r="F15" i="18"/>
  <c r="F16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" i="18"/>
  <c r="E3" i="10"/>
  <c r="E3" i="13"/>
  <c r="E3" i="15"/>
  <c r="G3" i="16"/>
  <c r="D27" i="18"/>
  <c r="D23" i="18"/>
  <c r="D19" i="18"/>
  <c r="D15" i="18"/>
  <c r="D11" i="18"/>
  <c r="D8" i="18"/>
  <c r="H4" i="18"/>
  <c r="G4" i="18"/>
  <c r="I4" i="16"/>
  <c r="H4" i="16"/>
  <c r="G4" i="15"/>
  <c r="F4" i="15"/>
  <c r="G4" i="14"/>
  <c r="F4" i="14"/>
  <c r="G4" i="13"/>
  <c r="F4" i="13"/>
  <c r="H4" i="12"/>
  <c r="G4" i="12"/>
  <c r="G4" i="11"/>
  <c r="G4" i="10"/>
  <c r="G14" i="18"/>
  <c r="G18" i="18"/>
  <c r="G22" i="18"/>
  <c r="G26" i="18"/>
  <c r="G30" i="18"/>
  <c r="G3" i="18"/>
  <c r="H3" i="16"/>
  <c r="F3" i="15"/>
  <c r="F3" i="14"/>
  <c r="F3" i="13"/>
  <c r="G3" i="12"/>
  <c r="G3" i="11"/>
  <c r="F3" i="10"/>
  <c r="F4" i="18"/>
  <c r="G4" i="16"/>
  <c r="E4" i="15"/>
  <c r="E4" i="14"/>
  <c r="E4" i="13"/>
  <c r="F4" i="12"/>
  <c r="F4" i="11"/>
  <c r="F4" i="10"/>
  <c r="E4" i="10"/>
  <c r="E20" i="71"/>
  <c r="D20" i="7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4" i="2"/>
</calcChain>
</file>

<file path=xl/sharedStrings.xml><?xml version="1.0" encoding="utf-8"?>
<sst xmlns="http://schemas.openxmlformats.org/spreadsheetml/2006/main" count="307" uniqueCount="211">
  <si>
    <t>snippet_id</t>
  </si>
  <si>
    <t>sonarqube</t>
  </si>
  <si>
    <t>genese_cpx</t>
  </si>
  <si>
    <t>correct</t>
  </si>
  <si>
    <t>ArrayAverage</t>
  </si>
  <si>
    <t>ContainsSubstring</t>
  </si>
  <si>
    <t>CountVowels</t>
  </si>
  <si>
    <t>DumbSort</t>
  </si>
  <si>
    <t>GreatestCommonDivisor</t>
  </si>
  <si>
    <t>hIndex</t>
  </si>
  <si>
    <t>isHurricane</t>
  </si>
  <si>
    <t>isPalindrome</t>
  </si>
  <si>
    <t>lengthOfLastWord</t>
  </si>
  <si>
    <t>RecursiveBinaryToDecimal</t>
  </si>
  <si>
    <t>RecursiveCrossSum</t>
  </si>
  <si>
    <t>RecursiveFactorial</t>
  </si>
  <si>
    <t>RecursiveFibonacciVariant</t>
  </si>
  <si>
    <t>RecursivePower</t>
  </si>
  <si>
    <t>SquareRoot</t>
  </si>
  <si>
    <t>1-factorial</t>
  </si>
  <si>
    <t>7-find-max-nb</t>
  </si>
  <si>
    <t>8-cross-sum</t>
  </si>
  <si>
    <t>9-prime-test</t>
  </si>
  <si>
    <t>10-find-middle-nb</t>
  </si>
  <si>
    <t>11-power</t>
  </si>
  <si>
    <t>14-reverse-string</t>
  </si>
  <si>
    <t>17-check-wether-substring-is-contained</t>
  </si>
  <si>
    <t>20-decimal-to-binary</t>
  </si>
  <si>
    <t>22-median-sorted-data</t>
  </si>
  <si>
    <t>2-count-chars-at-same-pos-in-string</t>
  </si>
  <si>
    <t>6-sum-from-1-to-n</t>
  </si>
  <si>
    <t>13-swap</t>
  </si>
  <si>
    <t>12-palindrom</t>
  </si>
  <si>
    <t>3-greatest-common-divisor</t>
  </si>
  <si>
    <t>4-bubblesort</t>
  </si>
  <si>
    <t>5-binary-search</t>
  </si>
  <si>
    <t>15-matrix-mult</t>
  </si>
  <si>
    <t>16-arithmetic-mean</t>
  </si>
  <si>
    <t>18-last-common-multiple</t>
  </si>
  <si>
    <t>19-capitalize-first-letter</t>
  </si>
  <si>
    <t>23-double-entries-of-array</t>
  </si>
  <si>
    <t>YesNo</t>
  </si>
  <si>
    <t>answer</t>
  </si>
  <si>
    <t>snippet</t>
  </si>
  <si>
    <t>Error</t>
  </si>
  <si>
    <t>Remarks</t>
  </si>
  <si>
    <t>Done loop x 4. Results : [2 / 19] =&gt; [19 / 5] =&gt; [19 / 17] =&gt; 19
Understood only at the end the role of the method</t>
  </si>
  <si>
    <t>Difficulty</t>
  </si>
  <si>
    <t>Looped 3 times: [11 / true / 2] = &gt; [11 / true / 3] =&gt; [11 / True / 4]
Understood that should find a divisor of 11 =&gt; 11</t>
  </si>
  <si>
    <t>true</t>
  </si>
  <si>
    <t>Just check the 3 ifs</t>
  </si>
  <si>
    <t>?</t>
  </si>
  <si>
    <t>Memorization of vars: [23 / 42 / 23] =&gt; [42 / 23] =&gt; 42</t>
  </si>
  <si>
    <t>olleH</t>
  </si>
  <si>
    <t>Loop x 2 
Then understood function role</t>
  </si>
  <si>
    <t>40s to check the index of the the word Java
First if + second if</t>
  </si>
  <si>
    <t>Substring is contained: Java
Substring is not contained: Pascal</t>
  </si>
  <si>
    <t>Very long to loop (3 times). Results : [3 / 32,3] =&gt; [5,3 / 3,23] =&gt; [8,53 / 0,323]
Understood that n never equals to 0 =&gt; THE FUNCTION HAS A BUG</t>
  </si>
  <si>
    <t>BUG</t>
  </si>
  <si>
    <t>The "else" was not correctly indented =&gt; thought there was a bug</t>
  </si>
  <si>
    <t>Too long to solve (more than 400 s) 
Cause: array of array with triple loop nested and anddition of products of elts of arrays of arrays</t>
  </si>
  <si>
    <t>too long</t>
  </si>
  <si>
    <t>260 s to do loop x 3 : [1, 6, 4, 10, 2] -&gt; [1, 6, 4, 10, 1] -&gt; [2, 6, 4, 10, 1]
[2, 4, 6, 1] -&gt; [2, 10, 4, 6, 1]
[2, 10, 4, 6, 1]</t>
  </si>
  <si>
    <t>21-reverse-entries-array-3-ELEMENTS</t>
  </si>
  <si>
    <t>The Peitek ex. had 5 elements in array, but only 3 for siegmund-2012 =&gt; mean : 90 =&gt; 264 s</t>
  </si>
  <si>
    <t>BUG : a "f" put a syntax error</t>
  </si>
  <si>
    <t>1 modulo =&gt; Addition of two elements with index calculated with a division</t>
  </si>
  <si>
    <t>appr 60</t>
  </si>
  <si>
    <t>1 comparison inside one if 
Loop x 2 =&gt; understood the role of the method</t>
  </si>
  <si>
    <t>loop x 2 very easy
the longer : remember the values of x and result the 2 first times</t>
  </si>
  <si>
    <t xml:space="preserve">loop x2 very easy </t>
  </si>
  <si>
    <t>Difficult to understand the double loop in inverse order for i and j</t>
  </si>
  <si>
    <t>Here Are A Bunch Of Words</t>
  </si>
  <si>
    <t>loop x 2 =&gt; understand role of function</t>
  </si>
  <si>
    <t>loop x 1 =&gt; understand role of the function</t>
  </si>
  <si>
    <t>Need some time to understand the inversion of numbers and the modulo
+ Time for loop</t>
  </si>
  <si>
    <t>No inputs !</t>
  </si>
  <si>
    <t>Need to remember the values of "result" and num2</t>
  </si>
  <si>
    <t>First loops are difficult to calculate</t>
  </si>
  <si>
    <t>Loop x3 with 4 values to remeber and evaluate</t>
  </si>
  <si>
    <t>Only one calculation, without some values to remember</t>
  </si>
  <si>
    <t>Long</t>
  </si>
  <si>
    <t>Short time to calculate min and max
Loop x ? And calculate modulo =&gt; understand function role ?</t>
  </si>
  <si>
    <t>my time (s)</t>
  </si>
  <si>
    <t>others (s)</t>
  </si>
  <si>
    <t>result</t>
  </si>
  <si>
    <t>i</t>
  </si>
  <si>
    <t>System.out.println(result);</t>
  </si>
  <si>
    <t>index1</t>
  </si>
  <si>
    <t>index2</t>
  </si>
  <si>
    <t>boolean result = true;</t>
  </si>
  <si>
    <t>int num1 = 5;</t>
  </si>
  <si>
    <t>int num2 = 3;</t>
  </si>
  <si>
    <t>int num3 = 10;</t>
  </si>
  <si>
    <t>num1</t>
  </si>
  <si>
    <t>num2</t>
  </si>
  <si>
    <t>num3</t>
  </si>
  <si>
    <t>if (num1 &gt; num2 &amp;&amp; num1 &gt; num3)</t>
  </si>
  <si>
    <t>else if (num3 &gt; num1 &amp;&amp; num3 &gt; num2)</t>
  </si>
  <si>
    <t>else if (num2 &gt; num1 &amp;&amp; num2 &gt; num3)</t>
  </si>
  <si>
    <t>System.out.println(num3);</t>
  </si>
  <si>
    <t>int num1 = 2;</t>
  </si>
  <si>
    <t>int result = num1;</t>
  </si>
  <si>
    <t>for (int i = 1; i &lt; num2; i++) {</t>
  </si>
  <si>
    <t>result = result * num1;</t>
  </si>
  <si>
    <t>String word = "otto";</t>
  </si>
  <si>
    <t>word</t>
  </si>
  <si>
    <t>otto</t>
  </si>
  <si>
    <t>for (int i = 0, int j = word.length() - 1; i &lt; word.length()/2; i++, j--)</t>
  </si>
  <si>
    <t>j</t>
  </si>
  <si>
    <t xml:space="preserve">if (word.charAt(i) != word.charAt(j)) { </t>
  </si>
  <si>
    <t>int var1 = 23;</t>
  </si>
  <si>
    <t xml:space="preserve">       int var2 = 42;</t>
  </si>
  <si>
    <t xml:space="preserve">       int temp;</t>
  </si>
  <si>
    <t xml:space="preserve">       temp = var1;</t>
  </si>
  <si>
    <t xml:space="preserve">       var1 = var2;</t>
  </si>
  <si>
    <t xml:space="preserve">       var2 = temp;</t>
  </si>
  <si>
    <t xml:space="preserve">       System.out.println(var1);</t>
  </si>
  <si>
    <t>var1</t>
  </si>
  <si>
    <t>var2</t>
  </si>
  <si>
    <t>temp</t>
  </si>
  <si>
    <t xml:space="preserve">14. Reverse string </t>
  </si>
  <si>
    <t>String word = “Hello”;</t>
  </si>
  <si>
    <t>String result = new String();</t>
  </si>
  <si>
    <t>Hello</t>
  </si>
  <si>
    <t>new String()</t>
  </si>
  <si>
    <t>for ( int j = word.length() - 1; j &gt;= 0; j-- )</t>
  </si>
  <si>
    <t xml:space="preserve">result += word.charAt(j); </t>
  </si>
  <si>
    <t>o</t>
  </si>
  <si>
    <t>ol</t>
  </si>
  <si>
    <t>oll</t>
  </si>
  <si>
    <t>olle</t>
  </si>
  <si>
    <t>1
(Little bug at the end)</t>
  </si>
  <si>
    <t xml:space="preserve">16. Arithmetic mean </t>
  </si>
  <si>
    <t>int a = 4;</t>
  </si>
  <si>
    <t>int b = 8;</t>
  </si>
  <si>
    <t>int result = (a + b) / 2;</t>
  </si>
  <si>
    <t>a</t>
  </si>
  <si>
    <t>b</t>
  </si>
  <si>
    <t xml:space="preserve">17. Check whether substring is contained </t>
  </si>
  <si>
    <t>String word = "Programming in Java";</t>
  </si>
  <si>
    <t>String key1 = "Java";</t>
  </si>
  <si>
    <t>String key2 = "Pascal";</t>
  </si>
  <si>
    <t>int index1 = word.indexOf(key1);</t>
  </si>
  <si>
    <t>int index2 = word.indexOf(key2);</t>
  </si>
  <si>
    <t>if (index1 != -1)</t>
  </si>
  <si>
    <t>else</t>
  </si>
  <si>
    <t>System.out.println("Substring is contained: " + key1);</t>
  </si>
  <si>
    <t>key1</t>
  </si>
  <si>
    <t>key2</t>
  </si>
  <si>
    <t>Programming in Java</t>
  </si>
  <si>
    <t>Java</t>
  </si>
  <si>
    <t>Pascal</t>
  </si>
  <si>
    <t>if (index2 != -1)</t>
  </si>
  <si>
    <t>System.out.println("Substring is not contained: " + key2);</t>
  </si>
  <si>
    <t xml:space="preserve">18. Least common multiple </t>
  </si>
  <si>
    <t>int number1 = 23;</t>
  </si>
  <si>
    <t>} else {</t>
  </si>
  <si>
    <t>for(int i=1; i&lt;=min; i++) {</t>
  </si>
  <si>
    <t>if(result != -1)</t>
  </si>
  <si>
    <t xml:space="preserve">       System.out.println(results);</t>
  </si>
  <si>
    <t xml:space="preserve">       System.out.println(“Error!”);</t>
  </si>
  <si>
    <t>int number2 = 42;</t>
  </si>
  <si>
    <t>int max, min;</t>
  </si>
  <si>
    <t>int results = -1</t>
  </si>
  <si>
    <t>if (number1&gt;number2) {</t>
  </si>
  <si>
    <t>max = number2; min = number1;</t>
  </si>
  <si>
    <t>if( (max*i)%min == 0 ) {</t>
  </si>
  <si>
    <t>result = i*max; break;</t>
  </si>
  <si>
    <t>number1</t>
  </si>
  <si>
    <t>number2</t>
  </si>
  <si>
    <t>max</t>
  </si>
  <si>
    <t>min</t>
  </si>
  <si>
    <t>BUG : The inputs are not the same than in the experiment</t>
  </si>
  <si>
    <t>Impossible to conclude : default values are not correct in Tasks.pdf (result = 70 for the developers in the experiment)</t>
  </si>
  <si>
    <t xml:space="preserve">19. Capitalize first letter of word </t>
  </si>
  <si>
    <t>String s = "here are a bunch of words";</t>
  </si>
  <si>
    <t xml:space="preserve">final StringBuilder result = new StringBuilder(s.length()); </t>
  </si>
  <si>
    <t xml:space="preserve">String[] words = s.split("\\s"); </t>
  </si>
  <si>
    <t xml:space="preserve">for(int i=0,l=words.length;i&lt;l;++i) { </t>
  </si>
  <si>
    <t>result.append(Character.toUpperCase(words[i].charAt(0))).append(words[i].substring(1);</t>
  </si>
  <si>
    <t>s</t>
  </si>
  <si>
    <t>words</t>
  </si>
  <si>
    <t>here are a bunch of words</t>
  </si>
  <si>
    <t>new()</t>
  </si>
  <si>
    <t>[here, are, a, bunch, of, words]</t>
  </si>
  <si>
    <t xml:space="preserve">if(i&gt;0) </t>
  </si>
  <si>
    <t xml:space="preserve">result.append(" "); </t>
  </si>
  <si>
    <t>if(i&gt;0)</t>
  </si>
  <si>
    <t>"Here"</t>
  </si>
  <si>
    <t>"Here "</t>
  </si>
  <si>
    <t>"Here Are"</t>
  </si>
  <si>
    <t>"Here Are "</t>
  </si>
  <si>
    <t>"Here Are A"</t>
  </si>
  <si>
    <t>"Here Are A "</t>
  </si>
  <si>
    <t>"Here Are A Bunch"</t>
  </si>
  <si>
    <t>"Here Are A Bunch "</t>
  </si>
  <si>
    <t>"Here Are A Bunch Of"</t>
  </si>
  <si>
    <t>"Here Are A Bunch Of "</t>
  </si>
  <si>
    <t>"Here Are A Bunch Of Words"</t>
  </si>
  <si>
    <t>1
Bug in line "for"</t>
  </si>
  <si>
    <t>Thought there was a bug + real bug : initial value must be equal to 4, not 14</t>
  </si>
  <si>
    <t>dataflow</t>
  </si>
  <si>
    <t xml:space="preserve">15. Matrix multiplication </t>
  </si>
  <si>
    <t>Too difficult to calculate</t>
  </si>
  <si>
    <t>Pearson</t>
  </si>
  <si>
    <t>siegmund-2012</t>
  </si>
  <si>
    <t>peitek-wyrich</t>
  </si>
  <si>
    <t>Peitek 2021</t>
  </si>
  <si>
    <t>snippet id</t>
  </si>
  <si>
    <t>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</si>
</sst>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theme="1"/>
      <name val="Consolas"/>
      <family val="2"/>
    </font>
    <font>
      <i/>
      <sz val="10"/>
      <color theme="1"/>
      <name val="Consolas"/>
      <family val="2"/>
    </font>
    <font>
      <i/>
      <sz val="10"/>
      <color rgb="FFFF0000"/>
      <name val="Consolas"/>
      <family val="2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onsolas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vertical="center"/>
    </xf>
    <xf numFmtId="0" fontId="2" fillId="3" borderId="0" xfId="0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 wrapText="1"/>
    </xf>
    <xf numFmtId="0" fontId="0" fillId="3" borderId="0" xfId="0" applyFill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0" xfId="0" applyFont="1"/>
    <xf numFmtId="0" fontId="4" fillId="0" borderId="0" xfId="0" applyFont="1" applyAlignment="1">
      <alignment horizontal="center" vertical="center"/>
    </xf>
    <xf numFmtId="0" fontId="6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/>
    <xf numFmtId="0" fontId="7" fillId="2" borderId="1" xfId="0" applyFont="1" applyFill="1" applyBorder="1"/>
    <xf numFmtId="0" fontId="8" fillId="2" borderId="1" xfId="0" applyFont="1" applyFill="1" applyBorder="1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left" vertical="center"/>
    </xf>
    <xf numFmtId="0" fontId="0" fillId="2" borderId="1" xfId="0" applyFill="1" applyBorder="1"/>
    <xf numFmtId="0" fontId="9" fillId="4" borderId="3" xfId="0" applyFont="1" applyFill="1" applyBorder="1"/>
    <xf numFmtId="0" fontId="0" fillId="3" borderId="1" xfId="0" applyFill="1" applyBorder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/>
    <xf numFmtId="0" fontId="2" fillId="4" borderId="1" xfId="0" applyFont="1" applyFill="1" applyBorder="1"/>
    <xf numFmtId="0" fontId="2" fillId="4" borderId="3" xfId="0" applyFont="1" applyFill="1" applyBorder="1"/>
    <xf numFmtId="0" fontId="0" fillId="3" borderId="1" xfId="0" applyFont="1" applyFill="1" applyBorder="1"/>
    <xf numFmtId="0" fontId="0" fillId="3" borderId="3" xfId="0" applyFont="1" applyFill="1" applyBorder="1"/>
    <xf numFmtId="0" fontId="0" fillId="0" borderId="1" xfId="0" applyFill="1" applyBorder="1"/>
    <xf numFmtId="0" fontId="0" fillId="2" borderId="1" xfId="0" applyFont="1" applyFill="1" applyBorder="1"/>
    <xf numFmtId="0" fontId="11" fillId="0" borderId="1" xfId="0" applyFont="1" applyBorder="1"/>
    <xf numFmtId="0" fontId="0" fillId="3" borderId="3" xfId="0" applyFill="1" applyBorder="1"/>
    <xf numFmtId="0" fontId="6" fillId="0" borderId="1" xfId="0" applyFont="1" applyBorder="1"/>
    <xf numFmtId="0" fontId="11" fillId="2" borderId="1" xfId="0" applyFont="1" applyFill="1" applyBorder="1"/>
    <xf numFmtId="0" fontId="0" fillId="5" borderId="1" xfId="0" applyFont="1" applyFill="1" applyBorder="1"/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6" borderId="1" xfId="0" applyFill="1" applyBorder="1"/>
    <xf numFmtId="0" fontId="0" fillId="6" borderId="1" xfId="0" applyFont="1" applyFill="1" applyBorder="1"/>
    <xf numFmtId="0" fontId="0" fillId="3" borderId="4" xfId="0" applyFont="1" applyFill="1" applyBorder="1"/>
    <xf numFmtId="0" fontId="11" fillId="7" borderId="1" xfId="0" applyFont="1" applyFill="1" applyBorder="1"/>
    <xf numFmtId="0" fontId="0" fillId="0" borderId="1" xfId="0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Feuil37!$C$7</c:f>
              <c:strCache>
                <c:ptCount val="1"/>
                <c:pt idx="0">
                  <c:v>siegmund-2012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Feuil37!$B$8:$B$30</c:f>
              <c:strCache>
                <c:ptCount val="23"/>
                <c:pt idx="0">
                  <c:v>1-factorial</c:v>
                </c:pt>
                <c:pt idx="1">
                  <c:v>2-count-chars-at-same-pos-in-string</c:v>
                </c:pt>
                <c:pt idx="2">
                  <c:v>3-greatest-common-divisor</c:v>
                </c:pt>
                <c:pt idx="3">
                  <c:v>4-bubblesort</c:v>
                </c:pt>
                <c:pt idx="4">
                  <c:v>5-binary-search</c:v>
                </c:pt>
                <c:pt idx="5">
                  <c:v>6-sum-from-1-to-n</c:v>
                </c:pt>
                <c:pt idx="6">
                  <c:v>7-find-max-nb</c:v>
                </c:pt>
                <c:pt idx="7">
                  <c:v>8-cross-sum</c:v>
                </c:pt>
                <c:pt idx="8">
                  <c:v>9-prime-test</c:v>
                </c:pt>
                <c:pt idx="9">
                  <c:v>10-find-middle-nb</c:v>
                </c:pt>
                <c:pt idx="10">
                  <c:v>11-power</c:v>
                </c:pt>
                <c:pt idx="11">
                  <c:v>12-palindrom</c:v>
                </c:pt>
                <c:pt idx="12">
                  <c:v>13-swap</c:v>
                </c:pt>
                <c:pt idx="13">
                  <c:v>14-reverse-string</c:v>
                </c:pt>
                <c:pt idx="14">
                  <c:v>15-matrix-mult</c:v>
                </c:pt>
                <c:pt idx="15">
                  <c:v>16-arithmetic-mean</c:v>
                </c:pt>
                <c:pt idx="16">
                  <c:v>17-check-wether-substring-is-contained</c:v>
                </c:pt>
                <c:pt idx="17">
                  <c:v>18-last-common-multiple</c:v>
                </c:pt>
                <c:pt idx="18">
                  <c:v>19-capitalize-first-letter</c:v>
                </c:pt>
                <c:pt idx="19">
                  <c:v>20-decimal-to-binary</c:v>
                </c:pt>
                <c:pt idx="20">
                  <c:v>21-reverse-entries-array-3-ELEMENTS</c:v>
                </c:pt>
                <c:pt idx="21">
                  <c:v>22-median-sorted-data</c:v>
                </c:pt>
                <c:pt idx="22">
                  <c:v>23-double-entries-of-array</c:v>
                </c:pt>
              </c:strCache>
            </c:strRef>
          </c:cat>
          <c:val>
            <c:numRef>
              <c:f>Feuil37!$C$8:$C$30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C-5149-B76E-293117915287}"/>
            </c:ext>
          </c:extLst>
        </c:ser>
        <c:ser>
          <c:idx val="1"/>
          <c:order val="1"/>
          <c:tx>
            <c:strRef>
              <c:f>Feuil37!#REF!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Feuil37!$B$8:$B$30</c:f>
              <c:strCache>
                <c:ptCount val="23"/>
                <c:pt idx="0">
                  <c:v>1-factorial</c:v>
                </c:pt>
                <c:pt idx="1">
                  <c:v>2-count-chars-at-same-pos-in-string</c:v>
                </c:pt>
                <c:pt idx="2">
                  <c:v>3-greatest-common-divisor</c:v>
                </c:pt>
                <c:pt idx="3">
                  <c:v>4-bubblesort</c:v>
                </c:pt>
                <c:pt idx="4">
                  <c:v>5-binary-search</c:v>
                </c:pt>
                <c:pt idx="5">
                  <c:v>6-sum-from-1-to-n</c:v>
                </c:pt>
                <c:pt idx="6">
                  <c:v>7-find-max-nb</c:v>
                </c:pt>
                <c:pt idx="7">
                  <c:v>8-cross-sum</c:v>
                </c:pt>
                <c:pt idx="8">
                  <c:v>9-prime-test</c:v>
                </c:pt>
                <c:pt idx="9">
                  <c:v>10-find-middle-nb</c:v>
                </c:pt>
                <c:pt idx="10">
                  <c:v>11-power</c:v>
                </c:pt>
                <c:pt idx="11">
                  <c:v>12-palindrom</c:v>
                </c:pt>
                <c:pt idx="12">
                  <c:v>13-swap</c:v>
                </c:pt>
                <c:pt idx="13">
                  <c:v>14-reverse-string</c:v>
                </c:pt>
                <c:pt idx="14">
                  <c:v>15-matrix-mult</c:v>
                </c:pt>
                <c:pt idx="15">
                  <c:v>16-arithmetic-mean</c:v>
                </c:pt>
                <c:pt idx="16">
                  <c:v>17-check-wether-substring-is-contained</c:v>
                </c:pt>
                <c:pt idx="17">
                  <c:v>18-last-common-multiple</c:v>
                </c:pt>
                <c:pt idx="18">
                  <c:v>19-capitalize-first-letter</c:v>
                </c:pt>
                <c:pt idx="19">
                  <c:v>20-decimal-to-binary</c:v>
                </c:pt>
                <c:pt idx="20">
                  <c:v>21-reverse-entries-array-3-ELEMENTS</c:v>
                </c:pt>
                <c:pt idx="21">
                  <c:v>22-median-sorted-data</c:v>
                </c:pt>
                <c:pt idx="22">
                  <c:v>23-double-entries-of-array</c:v>
                </c:pt>
              </c:strCache>
            </c:strRef>
          </c:cat>
          <c:val>
            <c:numRef>
              <c:f>Feuil37!#REF!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C-5149-B76E-293117915287}"/>
            </c:ext>
          </c:extLst>
        </c:ser>
        <c:ser>
          <c:idx val="2"/>
          <c:order val="2"/>
          <c:tx>
            <c:strRef>
              <c:f>Feuil37!$D$7</c:f>
              <c:strCache>
                <c:ptCount val="1"/>
                <c:pt idx="0">
                  <c:v>peitek-wyrich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Feuil37!$B$8:$B$30</c:f>
              <c:strCache>
                <c:ptCount val="23"/>
                <c:pt idx="0">
                  <c:v>1-factorial</c:v>
                </c:pt>
                <c:pt idx="1">
                  <c:v>2-count-chars-at-same-pos-in-string</c:v>
                </c:pt>
                <c:pt idx="2">
                  <c:v>3-greatest-common-divisor</c:v>
                </c:pt>
                <c:pt idx="3">
                  <c:v>4-bubblesort</c:v>
                </c:pt>
                <c:pt idx="4">
                  <c:v>5-binary-search</c:v>
                </c:pt>
                <c:pt idx="5">
                  <c:v>6-sum-from-1-to-n</c:v>
                </c:pt>
                <c:pt idx="6">
                  <c:v>7-find-max-nb</c:v>
                </c:pt>
                <c:pt idx="7">
                  <c:v>8-cross-sum</c:v>
                </c:pt>
                <c:pt idx="8">
                  <c:v>9-prime-test</c:v>
                </c:pt>
                <c:pt idx="9">
                  <c:v>10-find-middle-nb</c:v>
                </c:pt>
                <c:pt idx="10">
                  <c:v>11-power</c:v>
                </c:pt>
                <c:pt idx="11">
                  <c:v>12-palindrom</c:v>
                </c:pt>
                <c:pt idx="12">
                  <c:v>13-swap</c:v>
                </c:pt>
                <c:pt idx="13">
                  <c:v>14-reverse-string</c:v>
                </c:pt>
                <c:pt idx="14">
                  <c:v>15-matrix-mult</c:v>
                </c:pt>
                <c:pt idx="15">
                  <c:v>16-arithmetic-mean</c:v>
                </c:pt>
                <c:pt idx="16">
                  <c:v>17-check-wether-substring-is-contained</c:v>
                </c:pt>
                <c:pt idx="17">
                  <c:v>18-last-common-multiple</c:v>
                </c:pt>
                <c:pt idx="18">
                  <c:v>19-capitalize-first-letter</c:v>
                </c:pt>
                <c:pt idx="19">
                  <c:v>20-decimal-to-binary</c:v>
                </c:pt>
                <c:pt idx="20">
                  <c:v>21-reverse-entries-array-3-ELEMENTS</c:v>
                </c:pt>
                <c:pt idx="21">
                  <c:v>22-median-sorted-data</c:v>
                </c:pt>
                <c:pt idx="22">
                  <c:v>23-double-entries-of-array</c:v>
                </c:pt>
              </c:strCache>
            </c:strRef>
          </c:cat>
          <c:val>
            <c:numRef>
              <c:f>Feuil37!$D$8:$D$30</c:f>
              <c:numCache>
                <c:formatCode>General</c:formatCode>
                <c:ptCount val="23"/>
                <c:pt idx="0">
                  <c:v>25.023400000000002</c:v>
                </c:pt>
                <c:pt idx="1">
                  <c:v>38.2515</c:v>
                </c:pt>
                <c:pt idx="5">
                  <c:v>21.008300000000002</c:v>
                </c:pt>
                <c:pt idx="6">
                  <c:v>22.907299999999999</c:v>
                </c:pt>
                <c:pt idx="7">
                  <c:v>29.233600000000003</c:v>
                </c:pt>
                <c:pt idx="10">
                  <c:v>22.51305</c:v>
                </c:pt>
                <c:pt idx="12">
                  <c:v>15.159050000000001</c:v>
                </c:pt>
                <c:pt idx="13">
                  <c:v>20.602500000000003</c:v>
                </c:pt>
                <c:pt idx="16">
                  <c:v>33.501850000000005</c:v>
                </c:pt>
                <c:pt idx="19">
                  <c:v>25.9283</c:v>
                </c:pt>
                <c:pt idx="20">
                  <c:v>54.675699999999999</c:v>
                </c:pt>
                <c:pt idx="21">
                  <c:v>43.558350000000004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7C-5149-B76E-293117915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141263"/>
        <c:axId val="1923191887"/>
      </c:barChart>
      <c:catAx>
        <c:axId val="137814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3191887"/>
        <c:crosses val="autoZero"/>
        <c:auto val="1"/>
        <c:lblAlgn val="ctr"/>
        <c:lblOffset val="100"/>
        <c:noMultiLvlLbl val="0"/>
      </c:catAx>
      <c:valAx>
        <c:axId val="192319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814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Estimated difficulty /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3506987-9D93-4443-98AB-DB38311D3D1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B32-DD4B-9C4B-C783BE25907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825C1DA-E4D7-3245-B802-32444B79CC9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B32-DD4B-9C4B-C783BE25907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F338C43-793B-B84A-944C-DC1D9E23C4D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B32-DD4B-9C4B-C783BE25907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3F53098-C539-774F-9433-2439679A662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B32-DD4B-9C4B-C783BE25907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91A69E0-9A2A-6645-BB54-EF90B29DAF5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B32-DD4B-9C4B-C783BE25907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DB4312C-A21B-CF42-AE87-6A02E02EBC6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B32-DD4B-9C4B-C783BE25907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6E7B46A-6E4F-6642-A746-ACA84107AC8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B32-DD4B-9C4B-C783BE25907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D2D761B-D2E2-624E-B017-10BF0293B91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B32-DD4B-9C4B-C783BE25907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F6726EA-4CEC-3D4F-9DAB-8C9D2E10D77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B32-DD4B-9C4B-C783BE25907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5C4C631-56B3-9547-9EB4-21AF20DC828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B32-DD4B-9C4B-C783BE25907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ADBC305-932F-9D43-A462-AC115E524AC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B32-DD4B-9C4B-C783BE25907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C79153D-53B8-3F4C-B5F5-F2CAEBFD028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B32-DD4B-9C4B-C783BE25907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1DB66C2-2FA0-1A4E-A5E6-9505A5D798C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B32-DD4B-9C4B-C783BE25907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0B12497-198D-5742-AD17-13ED823AE36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B32-DD4B-9C4B-C783BE25907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CE3934E-FA29-8E40-98DA-96BEC7C6507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B32-DD4B-9C4B-C783BE25907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38BF808-6059-D54A-83B8-ECAE968C019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B32-DD4B-9C4B-C783BE25907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09A9284-1406-0A40-B46E-E177D11BBB1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B32-DD4B-9C4B-C783BE25907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7779100-9BAC-0848-AF3C-9068A51FC32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B32-DD4B-9C4B-C783BE25907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C36DB03-CF27-6847-B40A-B6A1CED84FF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B32-DD4B-9C4B-C783BE25907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EA69248-0597-A145-B308-5A63F4B4B9F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B32-DD4B-9C4B-C783BE25907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331477E-FC79-4348-A265-6DF2BD58910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B32-DD4B-9C4B-C783BE25907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843A46B-2FE3-2649-88B3-0407AC1416B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B32-DD4B-9C4B-C783BE25907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4E4F0B3-8FC5-C541-8995-252E793513B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B32-DD4B-9C4B-C783BE2590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me!$F$4:$F$26</c:f>
              <c:numCache>
                <c:formatCode>0.00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me!$G$4:$G$26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me!$A$4:$A$26</c15:f>
                <c15:dlblRangeCache>
                  <c:ptCount val="23"/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  <c:pt idx="13">
                    <c:v>#REF!</c:v>
                  </c:pt>
                  <c:pt idx="14">
                    <c:v>#REF!</c:v>
                  </c:pt>
                  <c:pt idx="15">
                    <c:v>#REF!</c:v>
                  </c:pt>
                  <c:pt idx="16">
                    <c:v>#REF!</c:v>
                  </c:pt>
                  <c:pt idx="17">
                    <c:v>#REF!</c:v>
                  </c:pt>
                  <c:pt idx="18">
                    <c:v>#REF!</c:v>
                  </c:pt>
                  <c:pt idx="19">
                    <c:v>#REF!</c:v>
                  </c:pt>
                  <c:pt idx="20">
                    <c:v>#REF!</c:v>
                  </c:pt>
                  <c:pt idx="21">
                    <c:v>#REF!</c:v>
                  </c:pt>
                  <c:pt idx="22">
                    <c:v>#REF!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B32-DD4B-9C4B-C783BE2590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66951199"/>
        <c:axId val="2066912255"/>
      </c:scatterChart>
      <c:valAx>
        <c:axId val="206695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6912255"/>
        <c:crosses val="autoZero"/>
        <c:crossBetween val="midCat"/>
      </c:valAx>
      <c:valAx>
        <c:axId val="206691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695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14</xdr:row>
      <xdr:rowOff>177800</xdr:rowOff>
    </xdr:from>
    <xdr:to>
      <xdr:col>20</xdr:col>
      <xdr:colOff>698500</xdr:colOff>
      <xdr:row>42</xdr:row>
      <xdr:rowOff>196850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0A79AC5-FFF9-A545-AB7C-457D0C96F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</xdr:colOff>
      <xdr:row>2</xdr:row>
      <xdr:rowOff>431800</xdr:rowOff>
    </xdr:from>
    <xdr:to>
      <xdr:col>14</xdr:col>
      <xdr:colOff>629920</xdr:colOff>
      <xdr:row>10</xdr:row>
      <xdr:rowOff>20320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52DB796-00F4-624B-9EA4-DD9647278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A2CFF-BD08-EB4B-9F3D-1DB203628696}">
  <sheetPr codeName="Feuil63"/>
  <dimension ref="B7:F42"/>
  <sheetViews>
    <sheetView workbookViewId="0">
      <selection activeCell="D47" sqref="D47"/>
    </sheetView>
  </sheetViews>
  <sheetFormatPr baseColWidth="10" defaultRowHeight="16" x14ac:dyDescent="0.2"/>
  <cols>
    <col min="2" max="2" width="40.5" customWidth="1"/>
    <col min="3" max="3" width="16.1640625" customWidth="1"/>
  </cols>
  <sheetData>
    <row r="7" spans="2:6" x14ac:dyDescent="0.2">
      <c r="B7" s="2" t="s">
        <v>0</v>
      </c>
      <c r="C7" s="3" t="s">
        <v>206</v>
      </c>
      <c r="D7" s="3" t="s">
        <v>207</v>
      </c>
    </row>
    <row r="8" spans="2:6" x14ac:dyDescent="0.2">
      <c r="B8" s="19" t="s">
        <v>19</v>
      </c>
      <c r="C8" s="4">
        <v>68.014414634146334</v>
      </c>
      <c r="D8">
        <v>25.023400000000002</v>
      </c>
      <c r="F8">
        <v>1</v>
      </c>
    </row>
    <row r="9" spans="2:6" x14ac:dyDescent="0.2">
      <c r="B9" s="19" t="s">
        <v>29</v>
      </c>
      <c r="C9" s="4">
        <v>100.26741463414632</v>
      </c>
      <c r="D9">
        <v>38.2515</v>
      </c>
      <c r="F9">
        <v>2</v>
      </c>
    </row>
    <row r="10" spans="2:6" x14ac:dyDescent="0.2">
      <c r="B10" s="19" t="s">
        <v>33</v>
      </c>
      <c r="C10" s="4">
        <v>132.46873170731703</v>
      </c>
      <c r="F10">
        <v>7</v>
      </c>
    </row>
    <row r="11" spans="2:6" x14ac:dyDescent="0.2">
      <c r="B11" s="19" t="s">
        <v>34</v>
      </c>
      <c r="C11" s="4">
        <v>154.64156097560979</v>
      </c>
      <c r="F11">
        <v>8</v>
      </c>
    </row>
    <row r="12" spans="2:6" x14ac:dyDescent="0.2">
      <c r="B12" s="19" t="s">
        <v>35</v>
      </c>
      <c r="C12" s="4">
        <v>211.48453658536584</v>
      </c>
      <c r="F12">
        <v>10</v>
      </c>
    </row>
    <row r="13" spans="2:6" x14ac:dyDescent="0.2">
      <c r="B13" s="19" t="s">
        <v>30</v>
      </c>
      <c r="C13" s="4">
        <v>70.510951219512179</v>
      </c>
      <c r="D13">
        <v>21.008300000000002</v>
      </c>
      <c r="F13">
        <v>11</v>
      </c>
    </row>
    <row r="14" spans="2:6" x14ac:dyDescent="0.2">
      <c r="B14" s="19" t="s">
        <v>20</v>
      </c>
      <c r="C14" s="4">
        <v>66.048609756097534</v>
      </c>
      <c r="D14">
        <v>22.907299999999999</v>
      </c>
      <c r="F14">
        <v>13</v>
      </c>
    </row>
    <row r="15" spans="2:6" x14ac:dyDescent="0.2">
      <c r="B15" s="19" t="s">
        <v>21</v>
      </c>
      <c r="C15" s="4">
        <v>104.82602439024393</v>
      </c>
      <c r="D15">
        <v>29.233600000000003</v>
      </c>
      <c r="F15">
        <v>14</v>
      </c>
    </row>
    <row r="16" spans="2:6" x14ac:dyDescent="0.2">
      <c r="B16" s="19" t="s">
        <v>22</v>
      </c>
      <c r="C16" s="4">
        <v>65.420853658536572</v>
      </c>
      <c r="F16">
        <v>17</v>
      </c>
    </row>
    <row r="17" spans="2:6" x14ac:dyDescent="0.2">
      <c r="B17" s="19" t="s">
        <v>23</v>
      </c>
      <c r="C17" s="4">
        <v>42.585804878048783</v>
      </c>
      <c r="F17">
        <v>20</v>
      </c>
    </row>
    <row r="18" spans="2:6" x14ac:dyDescent="0.2">
      <c r="B18" s="19" t="s">
        <v>24</v>
      </c>
      <c r="C18" s="4">
        <v>65.473780487804873</v>
      </c>
      <c r="D18">
        <v>22.51305</v>
      </c>
      <c r="F18">
        <v>21</v>
      </c>
    </row>
    <row r="19" spans="2:6" x14ac:dyDescent="0.2">
      <c r="B19" s="19" t="s">
        <v>32</v>
      </c>
      <c r="C19" s="4">
        <v>59.81002439024391</v>
      </c>
      <c r="F19">
        <v>22</v>
      </c>
    </row>
    <row r="20" spans="2:6" x14ac:dyDescent="0.2">
      <c r="B20" s="19" t="s">
        <v>31</v>
      </c>
      <c r="C20" s="4">
        <v>37.425292682926823</v>
      </c>
      <c r="D20">
        <v>15.159050000000001</v>
      </c>
      <c r="F20">
        <v>23</v>
      </c>
    </row>
    <row r="21" spans="2:6" x14ac:dyDescent="0.2">
      <c r="B21" s="19" t="s">
        <v>25</v>
      </c>
      <c r="C21" s="4">
        <v>48.394707317073163</v>
      </c>
      <c r="D21">
        <v>20.602500000000003</v>
      </c>
    </row>
    <row r="22" spans="2:6" x14ac:dyDescent="0.2">
      <c r="B22" s="19" t="s">
        <v>36</v>
      </c>
      <c r="C22" s="4">
        <v>355.30917073170724</v>
      </c>
    </row>
    <row r="23" spans="2:6" x14ac:dyDescent="0.2">
      <c r="B23" s="19" t="s">
        <v>37</v>
      </c>
      <c r="C23" s="4">
        <v>20.50239024390244</v>
      </c>
    </row>
    <row r="24" spans="2:6" x14ac:dyDescent="0.2">
      <c r="B24" s="19" t="s">
        <v>26</v>
      </c>
      <c r="C24" s="4">
        <v>99.988414634146352</v>
      </c>
      <c r="D24">
        <v>33.501850000000005</v>
      </c>
    </row>
    <row r="25" spans="2:6" x14ac:dyDescent="0.2">
      <c r="B25" s="19" t="s">
        <v>38</v>
      </c>
      <c r="C25" s="4">
        <v>132.07892682926831</v>
      </c>
    </row>
    <row r="26" spans="2:6" x14ac:dyDescent="0.2">
      <c r="B26" s="19" t="s">
        <v>39</v>
      </c>
      <c r="C26" s="4">
        <v>145.23982926829271</v>
      </c>
    </row>
    <row r="27" spans="2:6" x14ac:dyDescent="0.2">
      <c r="B27" s="19" t="s">
        <v>27</v>
      </c>
      <c r="C27" s="4">
        <v>80.621829268292686</v>
      </c>
      <c r="D27">
        <v>25.9283</v>
      </c>
    </row>
    <row r="28" spans="2:6" x14ac:dyDescent="0.2">
      <c r="B28" s="19" t="s">
        <v>63</v>
      </c>
      <c r="C28" s="4">
        <v>89.939219512195123</v>
      </c>
      <c r="D28">
        <v>54.675699999999999</v>
      </c>
    </row>
    <row r="29" spans="2:6" x14ac:dyDescent="0.2">
      <c r="B29" s="19" t="s">
        <v>28</v>
      </c>
      <c r="C29" s="4">
        <v>86.29456097560977</v>
      </c>
      <c r="D29">
        <v>43.558350000000004</v>
      </c>
    </row>
    <row r="30" spans="2:6" x14ac:dyDescent="0.2">
      <c r="B30" s="19" t="s">
        <v>40</v>
      </c>
      <c r="C30" s="4">
        <v>54.500707317073157</v>
      </c>
    </row>
    <row r="31" spans="2:6" x14ac:dyDescent="0.2">
      <c r="B31" s="13"/>
    </row>
    <row r="32" spans="2:6" x14ac:dyDescent="0.2">
      <c r="B32" s="13"/>
    </row>
    <row r="33" spans="2:2" x14ac:dyDescent="0.2">
      <c r="B33" s="13"/>
    </row>
    <row r="34" spans="2:2" x14ac:dyDescent="0.2">
      <c r="B34" s="13"/>
    </row>
    <row r="35" spans="2:2" x14ac:dyDescent="0.2">
      <c r="B35" s="13"/>
    </row>
    <row r="36" spans="2:2" x14ac:dyDescent="0.2">
      <c r="B36" s="13"/>
    </row>
    <row r="37" spans="2:2" x14ac:dyDescent="0.2">
      <c r="B37" s="13"/>
    </row>
    <row r="38" spans="2:2" x14ac:dyDescent="0.2">
      <c r="B38" s="13"/>
    </row>
    <row r="39" spans="2:2" x14ac:dyDescent="0.2">
      <c r="B39" s="13"/>
    </row>
    <row r="40" spans="2:2" x14ac:dyDescent="0.2">
      <c r="B40" s="13"/>
    </row>
    <row r="41" spans="2:2" x14ac:dyDescent="0.2">
      <c r="B41" s="13"/>
    </row>
    <row r="42" spans="2:2" x14ac:dyDescent="0.2">
      <c r="B42" s="13"/>
    </row>
  </sheetData>
  <autoFilter ref="B7:C42" xr:uid="{E4D230C8-787A-E240-8BFE-F7A3A9C8FD69}"/>
  <sortState xmlns:xlrd2="http://schemas.microsoft.com/office/spreadsheetml/2017/richdata2" ref="F8:G20">
    <sortCondition ref="F8:F20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D4CC-D682-BA4E-9D17-AF9211FCE5D8}">
  <sheetPr codeName="Feuil19"/>
  <dimension ref="A1:G8"/>
  <sheetViews>
    <sheetView workbookViewId="0">
      <selection activeCell="F17" sqref="F17"/>
    </sheetView>
  </sheetViews>
  <sheetFormatPr baseColWidth="10" defaultRowHeight="16" x14ac:dyDescent="0.2"/>
  <cols>
    <col min="1" max="1" width="33.6640625" style="9" customWidth="1"/>
    <col min="2" max="16384" width="10.83203125" style="9"/>
  </cols>
  <sheetData>
    <row r="1" spans="1:7" ht="19" x14ac:dyDescent="0.25">
      <c r="A1" s="48" t="s">
        <v>133</v>
      </c>
      <c r="B1" s="48"/>
      <c r="C1" s="48"/>
      <c r="D1" s="48"/>
      <c r="E1" s="48"/>
    </row>
    <row r="3" spans="1:7" x14ac:dyDescent="0.2">
      <c r="E3" s="27">
        <f>SUM(E5:E17)</f>
        <v>2</v>
      </c>
      <c r="F3" s="21" t="e">
        <f>E3+SUM(F5:F200)*#REF!</f>
        <v>#REF!</v>
      </c>
      <c r="G3" s="21">
        <f>SUM(G5:G8)</f>
        <v>2</v>
      </c>
    </row>
    <row r="4" spans="1:7" x14ac:dyDescent="0.2">
      <c r="B4" s="28" t="s">
        <v>137</v>
      </c>
      <c r="C4" s="28" t="s">
        <v>138</v>
      </c>
      <c r="D4" s="28" t="s">
        <v>85</v>
      </c>
      <c r="E4" s="28" t="e">
        <f>#REF!</f>
        <v>#REF!</v>
      </c>
      <c r="F4" s="28" t="e">
        <f>#REF!</f>
        <v>#REF!</v>
      </c>
      <c r="G4" s="28" t="e">
        <f>#REF!</f>
        <v>#REF!</v>
      </c>
    </row>
    <row r="5" spans="1:7" x14ac:dyDescent="0.2">
      <c r="A5" s="32" t="s">
        <v>134</v>
      </c>
      <c r="B5" s="25">
        <v>4</v>
      </c>
      <c r="C5" s="25"/>
      <c r="D5" s="25"/>
      <c r="E5" s="36"/>
      <c r="F5" s="41"/>
      <c r="G5" s="36"/>
    </row>
    <row r="6" spans="1:7" x14ac:dyDescent="0.2">
      <c r="A6" s="32" t="s">
        <v>135</v>
      </c>
      <c r="B6" s="25"/>
      <c r="C6" s="25">
        <v>8</v>
      </c>
      <c r="D6" s="25"/>
      <c r="E6" s="36"/>
      <c r="F6" s="41"/>
      <c r="G6" s="36"/>
    </row>
    <row r="7" spans="1:7" x14ac:dyDescent="0.2">
      <c r="A7" s="32" t="s">
        <v>136</v>
      </c>
      <c r="B7" s="25">
        <v>4</v>
      </c>
      <c r="C7" s="25">
        <v>8</v>
      </c>
      <c r="D7" s="25">
        <v>6</v>
      </c>
      <c r="E7" s="36">
        <v>2</v>
      </c>
      <c r="F7" s="41"/>
      <c r="G7" s="36">
        <v>2</v>
      </c>
    </row>
    <row r="8" spans="1:7" x14ac:dyDescent="0.2">
      <c r="A8" s="32" t="s">
        <v>87</v>
      </c>
      <c r="B8" s="25"/>
      <c r="C8" s="25"/>
      <c r="D8" s="25">
        <v>6</v>
      </c>
      <c r="E8" s="36"/>
      <c r="F8" s="41"/>
      <c r="G8" s="36"/>
    </row>
  </sheetData>
  <mergeCells count="1">
    <mergeCell ref="A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7072-60EB-6341-A42A-8EDC0BD1AB7F}">
  <sheetPr codeName="Feuil20"/>
  <dimension ref="A1:I13"/>
  <sheetViews>
    <sheetView workbookViewId="0">
      <selection activeCell="F17" sqref="F17"/>
    </sheetView>
  </sheetViews>
  <sheetFormatPr baseColWidth="10" defaultRowHeight="16" x14ac:dyDescent="0.2"/>
  <cols>
    <col min="1" max="1" width="51.33203125" customWidth="1"/>
    <col min="2" max="2" width="19.5" customWidth="1"/>
  </cols>
  <sheetData>
    <row r="1" spans="1:9" ht="19" x14ac:dyDescent="0.25">
      <c r="A1" s="48" t="s">
        <v>139</v>
      </c>
      <c r="B1" s="48"/>
      <c r="C1" s="48"/>
      <c r="D1" s="48"/>
      <c r="E1" s="48"/>
      <c r="F1" s="48"/>
      <c r="G1" s="48"/>
    </row>
    <row r="3" spans="1:9" x14ac:dyDescent="0.2">
      <c r="G3" s="27">
        <f>SUM(G5:G13)</f>
        <v>6</v>
      </c>
      <c r="H3" s="21" t="e">
        <f>G3+SUM(H5:H200)*#REF!</f>
        <v>#REF!</v>
      </c>
      <c r="I3" s="21" t="e">
        <f>SUM(I5:I13)</f>
        <v>#REF!</v>
      </c>
    </row>
    <row r="4" spans="1:9" x14ac:dyDescent="0.2">
      <c r="B4" s="33" t="s">
        <v>106</v>
      </c>
      <c r="C4" s="33" t="s">
        <v>148</v>
      </c>
      <c r="D4" s="33" t="s">
        <v>149</v>
      </c>
      <c r="E4" s="33" t="s">
        <v>88</v>
      </c>
      <c r="F4" s="33" t="s">
        <v>89</v>
      </c>
      <c r="G4" s="28" t="e">
        <f>#REF!</f>
        <v>#REF!</v>
      </c>
      <c r="H4" s="28" t="e">
        <f>#REF!</f>
        <v>#REF!</v>
      </c>
      <c r="I4" s="28" t="e">
        <f>#REF!</f>
        <v>#REF!</v>
      </c>
    </row>
    <row r="5" spans="1:9" x14ac:dyDescent="0.2">
      <c r="A5" s="34" t="s">
        <v>140</v>
      </c>
      <c r="B5" s="18" t="s">
        <v>150</v>
      </c>
      <c r="C5" s="18"/>
      <c r="D5" s="18"/>
      <c r="E5" s="18"/>
      <c r="F5" s="18"/>
      <c r="G5" s="20"/>
      <c r="H5" s="40"/>
      <c r="I5" s="20"/>
    </row>
    <row r="6" spans="1:9" x14ac:dyDescent="0.2">
      <c r="A6" s="34" t="s">
        <v>141</v>
      </c>
      <c r="B6" s="18"/>
      <c r="C6" s="18" t="s">
        <v>151</v>
      </c>
      <c r="D6" s="18"/>
      <c r="E6" s="18"/>
      <c r="F6" s="18"/>
      <c r="G6" s="20"/>
      <c r="H6" s="40"/>
      <c r="I6" s="20"/>
    </row>
    <row r="7" spans="1:9" x14ac:dyDescent="0.2">
      <c r="A7" s="34" t="s">
        <v>142</v>
      </c>
      <c r="B7" s="18"/>
      <c r="C7" s="18"/>
      <c r="D7" s="18" t="s">
        <v>152</v>
      </c>
      <c r="E7" s="18"/>
      <c r="F7" s="18"/>
      <c r="G7" s="20"/>
      <c r="H7" s="40"/>
      <c r="I7" s="20"/>
    </row>
    <row r="8" spans="1:9" x14ac:dyDescent="0.2">
      <c r="A8" s="34" t="s">
        <v>143</v>
      </c>
      <c r="B8" s="18" t="s">
        <v>150</v>
      </c>
      <c r="C8" s="18" t="s">
        <v>151</v>
      </c>
      <c r="D8" s="18"/>
      <c r="E8" s="18">
        <v>16</v>
      </c>
      <c r="F8" s="18"/>
      <c r="G8" s="20">
        <v>2</v>
      </c>
      <c r="H8" s="40"/>
      <c r="I8" s="20">
        <v>2</v>
      </c>
    </row>
    <row r="9" spans="1:9" x14ac:dyDescent="0.2">
      <c r="A9" s="34" t="s">
        <v>144</v>
      </c>
      <c r="B9" s="18" t="s">
        <v>150</v>
      </c>
      <c r="C9" s="18"/>
      <c r="D9" s="18" t="s">
        <v>152</v>
      </c>
      <c r="E9" s="18"/>
      <c r="F9" s="18">
        <v>-1</v>
      </c>
      <c r="G9" s="20">
        <v>2</v>
      </c>
      <c r="H9" s="40"/>
      <c r="I9" s="20" t="e">
        <f>#REF!+1</f>
        <v>#REF!</v>
      </c>
    </row>
    <row r="10" spans="1:9" x14ac:dyDescent="0.2">
      <c r="A10" s="34" t="s">
        <v>145</v>
      </c>
      <c r="B10" s="18"/>
      <c r="C10" s="18"/>
      <c r="D10" s="18"/>
      <c r="E10" s="18">
        <v>16</v>
      </c>
      <c r="F10" s="18"/>
      <c r="G10" s="20">
        <v>1</v>
      </c>
      <c r="H10" s="40"/>
      <c r="I10" s="20">
        <v>1</v>
      </c>
    </row>
    <row r="11" spans="1:9" x14ac:dyDescent="0.2">
      <c r="A11" s="34" t="s">
        <v>147</v>
      </c>
      <c r="B11" s="18"/>
      <c r="C11" s="18" t="s">
        <v>151</v>
      </c>
      <c r="D11" s="18"/>
      <c r="E11" s="18"/>
      <c r="F11" s="18"/>
      <c r="G11" s="20"/>
      <c r="H11" s="40"/>
      <c r="I11" s="20" t="e">
        <f>#REF!</f>
        <v>#REF!</v>
      </c>
    </row>
    <row r="12" spans="1:9" x14ac:dyDescent="0.2">
      <c r="A12" s="34" t="s">
        <v>153</v>
      </c>
      <c r="B12" s="18"/>
      <c r="C12" s="18"/>
      <c r="D12" s="18"/>
      <c r="E12" s="18"/>
      <c r="F12" s="18">
        <v>-1</v>
      </c>
      <c r="G12" s="20">
        <v>1</v>
      </c>
      <c r="H12" s="40"/>
      <c r="I12" s="20">
        <v>1</v>
      </c>
    </row>
    <row r="13" spans="1:9" x14ac:dyDescent="0.2">
      <c r="A13" s="34" t="s">
        <v>154</v>
      </c>
      <c r="B13" s="18"/>
      <c r="C13" s="18"/>
      <c r="D13" s="18" t="s">
        <v>152</v>
      </c>
      <c r="E13" s="18"/>
      <c r="F13" s="18"/>
      <c r="G13" s="20"/>
      <c r="H13" s="40"/>
      <c r="I13" s="20" t="e">
        <f>#REF!</f>
        <v>#REF!</v>
      </c>
    </row>
  </sheetData>
  <mergeCells count="1">
    <mergeCell ref="A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81DE0-CB32-4244-82C4-A6DB888ED860}">
  <sheetPr codeName="Feuil21"/>
  <dimension ref="A1:K32"/>
  <sheetViews>
    <sheetView workbookViewId="0">
      <selection activeCell="F17" sqref="F17"/>
    </sheetView>
  </sheetViews>
  <sheetFormatPr baseColWidth="10" defaultRowHeight="16" x14ac:dyDescent="0.2"/>
  <cols>
    <col min="1" max="1" width="34" customWidth="1"/>
  </cols>
  <sheetData>
    <row r="1" spans="1:11" x14ac:dyDescent="0.2">
      <c r="A1" s="50" t="s">
        <v>155</v>
      </c>
      <c r="B1" s="50"/>
      <c r="C1" s="50"/>
      <c r="D1" s="50"/>
      <c r="E1" s="50"/>
      <c r="F1" s="50"/>
      <c r="G1" s="50"/>
    </row>
    <row r="2" spans="1:11" x14ac:dyDescent="0.2">
      <c r="A2" s="49" t="s">
        <v>174</v>
      </c>
      <c r="B2" s="49"/>
      <c r="C2" s="49"/>
      <c r="D2" s="49"/>
      <c r="E2" s="49"/>
      <c r="F2" s="49"/>
      <c r="G2" s="49"/>
    </row>
    <row r="3" spans="1:11" x14ac:dyDescent="0.2">
      <c r="A3" s="14"/>
      <c r="B3" s="14" t="s">
        <v>169</v>
      </c>
      <c r="C3" s="14" t="s">
        <v>170</v>
      </c>
      <c r="D3" s="14" t="s">
        <v>171</v>
      </c>
      <c r="E3" s="14" t="s">
        <v>172</v>
      </c>
      <c r="F3" s="14" t="s">
        <v>85</v>
      </c>
      <c r="G3" s="14" t="s">
        <v>86</v>
      </c>
      <c r="K3" t="s">
        <v>202</v>
      </c>
    </row>
    <row r="4" spans="1:11" x14ac:dyDescent="0.2">
      <c r="A4" s="16" t="s">
        <v>156</v>
      </c>
      <c r="B4" s="14">
        <v>23</v>
      </c>
      <c r="C4" s="14"/>
      <c r="D4" s="14"/>
      <c r="E4" s="14"/>
      <c r="F4" s="14"/>
      <c r="G4" s="14"/>
    </row>
    <row r="5" spans="1:11" x14ac:dyDescent="0.2">
      <c r="A5" s="16" t="s">
        <v>162</v>
      </c>
      <c r="B5" s="14"/>
      <c r="C5" s="14">
        <v>42</v>
      </c>
      <c r="D5" s="14"/>
      <c r="E5" s="14"/>
      <c r="F5" s="14"/>
      <c r="G5" s="14"/>
    </row>
    <row r="6" spans="1:11" x14ac:dyDescent="0.2">
      <c r="A6" s="15" t="s">
        <v>163</v>
      </c>
      <c r="B6" s="14"/>
      <c r="C6" s="14"/>
      <c r="D6" s="14"/>
      <c r="E6" s="14"/>
      <c r="F6" s="14"/>
      <c r="G6" s="14"/>
    </row>
    <row r="7" spans="1:11" x14ac:dyDescent="0.2">
      <c r="A7" s="15" t="s">
        <v>164</v>
      </c>
      <c r="B7" s="14"/>
      <c r="C7" s="14"/>
      <c r="D7" s="14"/>
      <c r="E7" s="14"/>
      <c r="F7" s="14">
        <v>-1</v>
      </c>
      <c r="G7" s="14"/>
    </row>
    <row r="8" spans="1:11" x14ac:dyDescent="0.2">
      <c r="A8" s="15" t="s">
        <v>165</v>
      </c>
      <c r="B8" s="14">
        <v>23</v>
      </c>
      <c r="C8" s="14">
        <v>42</v>
      </c>
      <c r="D8" s="14"/>
      <c r="E8" s="14"/>
      <c r="F8" s="14"/>
      <c r="G8" s="14"/>
    </row>
    <row r="9" spans="1:11" x14ac:dyDescent="0.2">
      <c r="A9" s="15" t="s">
        <v>157</v>
      </c>
      <c r="B9" s="14"/>
      <c r="C9" s="14"/>
      <c r="D9" s="14"/>
      <c r="E9" s="14"/>
      <c r="F9" s="14"/>
      <c r="G9" s="14"/>
    </row>
    <row r="10" spans="1:11" x14ac:dyDescent="0.2">
      <c r="A10" s="15" t="s">
        <v>166</v>
      </c>
      <c r="B10" s="14">
        <v>23</v>
      </c>
      <c r="C10" s="14">
        <v>42</v>
      </c>
      <c r="D10" s="14">
        <v>42</v>
      </c>
      <c r="E10" s="14">
        <v>23</v>
      </c>
      <c r="F10" s="14"/>
      <c r="G10" s="14"/>
    </row>
    <row r="11" spans="1:11" x14ac:dyDescent="0.2">
      <c r="A11" s="15" t="s">
        <v>158</v>
      </c>
      <c r="B11" s="14"/>
      <c r="C11" s="14"/>
      <c r="D11" s="14"/>
      <c r="E11" s="14">
        <v>23</v>
      </c>
      <c r="F11" s="14"/>
      <c r="G11" s="14">
        <v>1</v>
      </c>
    </row>
    <row r="12" spans="1:11" x14ac:dyDescent="0.2">
      <c r="A12" s="15" t="s">
        <v>167</v>
      </c>
      <c r="B12" s="14"/>
      <c r="C12" s="14"/>
      <c r="D12" s="14">
        <v>42</v>
      </c>
      <c r="E12" s="14">
        <v>23</v>
      </c>
      <c r="F12" s="14"/>
      <c r="G12" s="14">
        <v>1</v>
      </c>
    </row>
    <row r="13" spans="1:11" x14ac:dyDescent="0.2">
      <c r="A13" s="15" t="s">
        <v>158</v>
      </c>
      <c r="B13" s="14"/>
      <c r="C13" s="14"/>
      <c r="D13" s="14"/>
      <c r="E13" s="14">
        <v>23</v>
      </c>
      <c r="F13" s="14"/>
      <c r="G13" s="14">
        <v>2</v>
      </c>
    </row>
    <row r="14" spans="1:11" x14ac:dyDescent="0.2">
      <c r="A14" s="15" t="s">
        <v>167</v>
      </c>
      <c r="B14" s="14"/>
      <c r="C14" s="14"/>
      <c r="D14" s="14">
        <v>84</v>
      </c>
      <c r="E14" s="14">
        <v>23</v>
      </c>
      <c r="F14" s="14"/>
      <c r="G14" s="14">
        <v>2</v>
      </c>
    </row>
    <row r="15" spans="1:11" x14ac:dyDescent="0.2">
      <c r="A15" s="15" t="s">
        <v>158</v>
      </c>
      <c r="B15" s="14"/>
      <c r="C15" s="14"/>
      <c r="D15" s="14"/>
      <c r="E15" s="14">
        <v>23</v>
      </c>
      <c r="F15" s="14"/>
      <c r="G15" s="14">
        <v>3</v>
      </c>
    </row>
    <row r="16" spans="1:11" x14ac:dyDescent="0.2">
      <c r="A16" s="15" t="s">
        <v>167</v>
      </c>
      <c r="B16" s="14"/>
      <c r="C16" s="14"/>
      <c r="D16" s="14">
        <v>126</v>
      </c>
      <c r="E16" s="14">
        <v>23</v>
      </c>
      <c r="F16" s="14"/>
      <c r="G16" s="14">
        <v>2</v>
      </c>
    </row>
    <row r="17" spans="1:7" x14ac:dyDescent="0.2">
      <c r="A17" s="14"/>
      <c r="B17" s="14"/>
      <c r="C17" s="14"/>
      <c r="D17" s="14"/>
      <c r="E17" s="14"/>
      <c r="F17" s="14"/>
      <c r="G17" s="14"/>
    </row>
    <row r="18" spans="1:7" x14ac:dyDescent="0.2">
      <c r="A18" s="14"/>
      <c r="B18" s="14"/>
      <c r="C18" s="14"/>
      <c r="D18" s="14"/>
      <c r="E18" s="14"/>
      <c r="F18" s="14"/>
      <c r="G18" s="14"/>
    </row>
    <row r="26" spans="1:7" x14ac:dyDescent="0.2">
      <c r="A26" s="11" t="s">
        <v>168</v>
      </c>
      <c r="D26">
        <v>42</v>
      </c>
      <c r="E26">
        <v>23</v>
      </c>
      <c r="F26">
        <v>19</v>
      </c>
      <c r="G26">
        <v>1</v>
      </c>
    </row>
    <row r="29" spans="1:7" x14ac:dyDescent="0.2">
      <c r="A29" s="11" t="s">
        <v>159</v>
      </c>
    </row>
    <row r="30" spans="1:7" x14ac:dyDescent="0.2">
      <c r="A30" s="11" t="s">
        <v>160</v>
      </c>
    </row>
    <row r="31" spans="1:7" x14ac:dyDescent="0.2">
      <c r="A31" s="11" t="s">
        <v>146</v>
      </c>
    </row>
    <row r="32" spans="1:7" x14ac:dyDescent="0.2">
      <c r="A32" s="11" t="s">
        <v>161</v>
      </c>
    </row>
  </sheetData>
  <mergeCells count="2">
    <mergeCell ref="A2:G2"/>
    <mergeCell ref="A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2A163-8BF1-714A-B84E-5E27FC5C4520}">
  <sheetPr codeName="Feuil22"/>
  <dimension ref="A1:H31"/>
  <sheetViews>
    <sheetView workbookViewId="0">
      <selection activeCell="F17" sqref="F17"/>
    </sheetView>
  </sheetViews>
  <sheetFormatPr baseColWidth="10" defaultRowHeight="16" x14ac:dyDescent="0.2"/>
  <cols>
    <col min="1" max="1" width="73.83203125" style="9" customWidth="1"/>
    <col min="2" max="2" width="22.83203125" style="9" customWidth="1"/>
    <col min="3" max="3" width="27" style="9" customWidth="1"/>
    <col min="4" max="4" width="27.1640625" style="9" customWidth="1"/>
    <col min="5" max="5" width="6" style="9" customWidth="1"/>
    <col min="6" max="7" width="10.83203125" style="9"/>
    <col min="8" max="8" width="11.1640625" style="9" bestFit="1" customWidth="1"/>
    <col min="9" max="16384" width="10.83203125" style="9"/>
  </cols>
  <sheetData>
    <row r="1" spans="1:8" ht="19" x14ac:dyDescent="0.25">
      <c r="A1" s="48" t="s">
        <v>175</v>
      </c>
      <c r="B1" s="48"/>
      <c r="C1" s="48"/>
      <c r="D1" s="48"/>
      <c r="E1" s="48"/>
      <c r="F1" s="48"/>
    </row>
    <row r="3" spans="1:8" x14ac:dyDescent="0.2">
      <c r="F3" s="27" t="e">
        <f>SUM(F5:F31)</f>
        <v>#REF!</v>
      </c>
      <c r="G3" s="21" t="e">
        <f>F3+SUM(G5:G200)*#REF!</f>
        <v>#REF!</v>
      </c>
      <c r="H3" s="21" t="e">
        <f>SUM(H5:H31)</f>
        <v>#REF!</v>
      </c>
    </row>
    <row r="4" spans="1:8" x14ac:dyDescent="0.2">
      <c r="B4" s="28" t="s">
        <v>181</v>
      </c>
      <c r="C4" s="28" t="s">
        <v>85</v>
      </c>
      <c r="D4" s="28" t="s">
        <v>182</v>
      </c>
      <c r="E4" s="28" t="s">
        <v>86</v>
      </c>
      <c r="F4" s="28" t="e">
        <f>#REF!</f>
        <v>#REF!</v>
      </c>
      <c r="G4" s="28" t="e">
        <f>#REF!</f>
        <v>#REF!</v>
      </c>
      <c r="H4" s="28" t="e">
        <f>#REF!</f>
        <v>#REF!</v>
      </c>
    </row>
    <row r="5" spans="1:8" x14ac:dyDescent="0.2">
      <c r="A5" s="32" t="s">
        <v>176</v>
      </c>
      <c r="B5" s="25" t="s">
        <v>183</v>
      </c>
      <c r="C5" s="25"/>
      <c r="D5" s="25"/>
      <c r="E5" s="25"/>
      <c r="F5" s="31"/>
      <c r="G5" s="41"/>
      <c r="H5" s="31"/>
    </row>
    <row r="6" spans="1:8" x14ac:dyDescent="0.2">
      <c r="A6" s="32" t="s">
        <v>177</v>
      </c>
      <c r="B6" s="25"/>
      <c r="C6" s="25" t="s">
        <v>184</v>
      </c>
      <c r="D6" s="25"/>
      <c r="E6" s="25"/>
      <c r="F6" s="31"/>
      <c r="G6" s="41"/>
      <c r="H6" s="31"/>
    </row>
    <row r="7" spans="1:8" x14ac:dyDescent="0.2">
      <c r="A7" s="32" t="s">
        <v>178</v>
      </c>
      <c r="B7" s="25" t="s">
        <v>183</v>
      </c>
      <c r="C7" s="25"/>
      <c r="D7" s="25" t="s">
        <v>185</v>
      </c>
      <c r="E7" s="25"/>
      <c r="F7" s="31">
        <v>1</v>
      </c>
      <c r="G7" s="41"/>
      <c r="H7" s="31">
        <v>1</v>
      </c>
    </row>
    <row r="8" spans="1:8" x14ac:dyDescent="0.2">
      <c r="A8" s="35" t="s">
        <v>179</v>
      </c>
      <c r="B8" s="25"/>
      <c r="C8" s="25"/>
      <c r="D8" s="25" t="str">
        <f>D7</f>
        <v>[here, are, a, bunch, of, words]</v>
      </c>
      <c r="E8" s="25">
        <v>0</v>
      </c>
      <c r="F8" s="31">
        <v>1</v>
      </c>
      <c r="G8" s="41"/>
      <c r="H8" s="31">
        <v>1</v>
      </c>
    </row>
    <row r="9" spans="1:8" x14ac:dyDescent="0.2">
      <c r="A9" s="32" t="s">
        <v>188</v>
      </c>
      <c r="B9" s="25"/>
      <c r="C9" s="25"/>
      <c r="D9" s="25"/>
      <c r="E9" s="25">
        <v>0</v>
      </c>
      <c r="F9" s="31">
        <v>1</v>
      </c>
      <c r="G9" s="41"/>
      <c r="H9" s="31">
        <v>1</v>
      </c>
    </row>
    <row r="10" spans="1:8" x14ac:dyDescent="0.2">
      <c r="A10" s="25" t="s">
        <v>180</v>
      </c>
      <c r="B10" s="25"/>
      <c r="C10" s="25" t="s">
        <v>189</v>
      </c>
      <c r="D10" s="25" t="s">
        <v>185</v>
      </c>
      <c r="E10" s="25">
        <v>0</v>
      </c>
      <c r="F10" s="31">
        <v>3</v>
      </c>
      <c r="G10" s="41">
        <v>2</v>
      </c>
      <c r="H10" s="31" t="e">
        <f>1+#REF!+#REF!</f>
        <v>#REF!</v>
      </c>
    </row>
    <row r="11" spans="1:8" x14ac:dyDescent="0.2">
      <c r="A11" s="35" t="s">
        <v>179</v>
      </c>
      <c r="B11" s="25"/>
      <c r="C11" s="25"/>
      <c r="D11" s="25" t="str">
        <f>D10</f>
        <v>[here, are, a, bunch, of, words]</v>
      </c>
      <c r="E11" s="25">
        <v>1</v>
      </c>
      <c r="F11" s="31" t="e">
        <f>F8*#REF!</f>
        <v>#REF!</v>
      </c>
      <c r="G11" s="41"/>
      <c r="H11" s="31" t="e">
        <f>(#REF!^2)*#REF!</f>
        <v>#REF!</v>
      </c>
    </row>
    <row r="12" spans="1:8" x14ac:dyDescent="0.2">
      <c r="A12" s="32" t="s">
        <v>186</v>
      </c>
      <c r="B12" s="25"/>
      <c r="C12" s="25"/>
      <c r="D12" s="25"/>
      <c r="E12" s="25">
        <v>1</v>
      </c>
      <c r="F12" s="31" t="e">
        <f>F9*#REF!</f>
        <v>#REF!</v>
      </c>
      <c r="G12" s="41"/>
      <c r="H12" s="31" t="e">
        <f>#REF!</f>
        <v>#REF!</v>
      </c>
    </row>
    <row r="13" spans="1:8" x14ac:dyDescent="0.2">
      <c r="A13" s="32" t="s">
        <v>187</v>
      </c>
      <c r="B13" s="25"/>
      <c r="C13" s="25" t="s">
        <v>190</v>
      </c>
      <c r="D13" s="25"/>
      <c r="E13" s="25"/>
      <c r="F13" s="31">
        <v>1</v>
      </c>
      <c r="G13" s="41"/>
      <c r="H13" s="31">
        <f>1</f>
        <v>1</v>
      </c>
    </row>
    <row r="14" spans="1:8" x14ac:dyDescent="0.2">
      <c r="A14" s="25" t="s">
        <v>180</v>
      </c>
      <c r="B14" s="25"/>
      <c r="C14" s="25" t="s">
        <v>191</v>
      </c>
      <c r="D14" s="25" t="s">
        <v>185</v>
      </c>
      <c r="E14" s="25">
        <v>1</v>
      </c>
      <c r="F14" s="31" t="e">
        <f>F10*#REF!</f>
        <v>#REF!</v>
      </c>
      <c r="G14" s="41" t="e">
        <f>G10*#REF!</f>
        <v>#REF!</v>
      </c>
      <c r="H14" s="31" t="e">
        <f>(#REF!^3+#REF!)*#REF!</f>
        <v>#REF!</v>
      </c>
    </row>
    <row r="15" spans="1:8" x14ac:dyDescent="0.2">
      <c r="A15" s="35" t="s">
        <v>179</v>
      </c>
      <c r="B15" s="25"/>
      <c r="C15" s="25"/>
      <c r="D15" s="25" t="str">
        <f>D14</f>
        <v>[here, are, a, bunch, of, words]</v>
      </c>
      <c r="E15" s="25">
        <v>2</v>
      </c>
      <c r="F15" s="31" t="e">
        <f>F11*#REF!</f>
        <v>#REF!</v>
      </c>
      <c r="G15" s="41"/>
      <c r="H15" s="31" t="e">
        <f>(#REF!^4)*#REF!^2</f>
        <v>#REF!</v>
      </c>
    </row>
    <row r="16" spans="1:8" x14ac:dyDescent="0.2">
      <c r="A16" s="32" t="s">
        <v>186</v>
      </c>
      <c r="B16" s="25"/>
      <c r="C16" s="25"/>
      <c r="D16" s="25"/>
      <c r="E16" s="25">
        <v>2</v>
      </c>
      <c r="F16" s="31" t="e">
        <f>F12*#REF!</f>
        <v>#REF!</v>
      </c>
      <c r="G16" s="41"/>
      <c r="H16" s="31" t="e">
        <f>#REF!^2</f>
        <v>#REF!</v>
      </c>
    </row>
    <row r="17" spans="1:8" x14ac:dyDescent="0.2">
      <c r="A17" s="32" t="s">
        <v>187</v>
      </c>
      <c r="B17" s="25"/>
      <c r="C17" s="25" t="s">
        <v>192</v>
      </c>
      <c r="D17" s="25"/>
      <c r="E17" s="25"/>
      <c r="F17" s="31" t="e">
        <f>F13*#REF!</f>
        <v>#REF!</v>
      </c>
      <c r="G17" s="41"/>
      <c r="H17" s="31" t="e">
        <f>#REF!^2</f>
        <v>#REF!</v>
      </c>
    </row>
    <row r="18" spans="1:8" x14ac:dyDescent="0.2">
      <c r="A18" s="25" t="s">
        <v>180</v>
      </c>
      <c r="B18" s="25"/>
      <c r="C18" s="25" t="s">
        <v>193</v>
      </c>
      <c r="D18" s="25" t="s">
        <v>185</v>
      </c>
      <c r="E18" s="25">
        <v>2</v>
      </c>
      <c r="F18" s="31" t="e">
        <f>F14*#REF!</f>
        <v>#REF!</v>
      </c>
      <c r="G18" s="41" t="e">
        <f>G14*#REF!</f>
        <v>#REF!</v>
      </c>
      <c r="H18" s="31" t="e">
        <f>(#REF!^5+#REF!)*#REF!^2</f>
        <v>#REF!</v>
      </c>
    </row>
    <row r="19" spans="1:8" x14ac:dyDescent="0.2">
      <c r="A19" s="35" t="s">
        <v>179</v>
      </c>
      <c r="B19" s="25"/>
      <c r="C19" s="25"/>
      <c r="D19" s="25" t="str">
        <f>D18</f>
        <v>[here, are, a, bunch, of, words]</v>
      </c>
      <c r="E19" s="25">
        <v>3</v>
      </c>
      <c r="F19" s="31" t="e">
        <f>F15*#REF!</f>
        <v>#REF!</v>
      </c>
      <c r="G19" s="41"/>
      <c r="H19" s="31" t="e">
        <f>(#REF!^6)*#REF!^3</f>
        <v>#REF!</v>
      </c>
    </row>
    <row r="20" spans="1:8" x14ac:dyDescent="0.2">
      <c r="A20" s="32" t="s">
        <v>186</v>
      </c>
      <c r="B20" s="25"/>
      <c r="C20" s="25"/>
      <c r="D20" s="25"/>
      <c r="E20" s="25">
        <v>3</v>
      </c>
      <c r="F20" s="31" t="e">
        <f>F16*#REF!</f>
        <v>#REF!</v>
      </c>
      <c r="G20" s="41"/>
      <c r="H20" s="31" t="e">
        <f>#REF!^3</f>
        <v>#REF!</v>
      </c>
    </row>
    <row r="21" spans="1:8" x14ac:dyDescent="0.2">
      <c r="A21" s="32" t="s">
        <v>187</v>
      </c>
      <c r="B21" s="25"/>
      <c r="C21" s="25" t="s">
        <v>194</v>
      </c>
      <c r="D21" s="25"/>
      <c r="E21" s="25"/>
      <c r="F21" s="31" t="e">
        <f>F17*#REF!</f>
        <v>#REF!</v>
      </c>
      <c r="G21" s="41"/>
      <c r="H21" s="31" t="e">
        <f>#REF!^3</f>
        <v>#REF!</v>
      </c>
    </row>
    <row r="22" spans="1:8" x14ac:dyDescent="0.2">
      <c r="A22" s="25" t="s">
        <v>180</v>
      </c>
      <c r="B22" s="25"/>
      <c r="C22" s="25" t="s">
        <v>195</v>
      </c>
      <c r="D22" s="25" t="s">
        <v>185</v>
      </c>
      <c r="E22" s="25">
        <v>3</v>
      </c>
      <c r="F22" s="31" t="e">
        <f>F18*#REF!</f>
        <v>#REF!</v>
      </c>
      <c r="G22" s="41" t="e">
        <f>G18*#REF!</f>
        <v>#REF!</v>
      </c>
      <c r="H22" s="31" t="e">
        <f>(#REF!^8+1+#REF!)*#REF!^3</f>
        <v>#REF!</v>
      </c>
    </row>
    <row r="23" spans="1:8" x14ac:dyDescent="0.2">
      <c r="A23" s="35" t="s">
        <v>179</v>
      </c>
      <c r="B23" s="25"/>
      <c r="C23" s="25"/>
      <c r="D23" s="25" t="str">
        <f>D22</f>
        <v>[here, are, a, bunch, of, words]</v>
      </c>
      <c r="E23" s="25">
        <v>4</v>
      </c>
      <c r="F23" s="31" t="e">
        <f>F19*#REF!</f>
        <v>#REF!</v>
      </c>
      <c r="G23" s="41"/>
      <c r="H23" s="31" t="e">
        <f>(#REF!^8)*#REF!^4</f>
        <v>#REF!</v>
      </c>
    </row>
    <row r="24" spans="1:8" x14ac:dyDescent="0.2">
      <c r="A24" s="32" t="s">
        <v>186</v>
      </c>
      <c r="B24" s="25"/>
      <c r="C24" s="25"/>
      <c r="D24" s="25"/>
      <c r="E24" s="25">
        <v>4</v>
      </c>
      <c r="F24" s="31" t="e">
        <f>F20*#REF!</f>
        <v>#REF!</v>
      </c>
      <c r="G24" s="41"/>
      <c r="H24" s="31" t="e">
        <f>#REF!^4</f>
        <v>#REF!</v>
      </c>
    </row>
    <row r="25" spans="1:8" x14ac:dyDescent="0.2">
      <c r="A25" s="32" t="s">
        <v>187</v>
      </c>
      <c r="B25" s="25"/>
      <c r="C25" s="25" t="s">
        <v>196</v>
      </c>
      <c r="D25" s="25"/>
      <c r="E25" s="25"/>
      <c r="F25" s="31" t="e">
        <f>F21*#REF!</f>
        <v>#REF!</v>
      </c>
      <c r="G25" s="41"/>
      <c r="H25" s="31" t="e">
        <f>#REF!^4</f>
        <v>#REF!</v>
      </c>
    </row>
    <row r="26" spans="1:8" x14ac:dyDescent="0.2">
      <c r="A26" s="25" t="s">
        <v>180</v>
      </c>
      <c r="B26" s="25"/>
      <c r="C26" s="25" t="s">
        <v>197</v>
      </c>
      <c r="D26" s="25" t="s">
        <v>185</v>
      </c>
      <c r="E26" s="25">
        <v>4</v>
      </c>
      <c r="F26" s="31" t="e">
        <f>F22*#REF!</f>
        <v>#REF!</v>
      </c>
      <c r="G26" s="41" t="e">
        <f>G22*#REF!</f>
        <v>#REF!</v>
      </c>
      <c r="H26" s="31" t="e">
        <f>(#REF!^10+#REF!)*#REF!^5</f>
        <v>#REF!</v>
      </c>
    </row>
    <row r="27" spans="1:8" x14ac:dyDescent="0.2">
      <c r="A27" s="35" t="s">
        <v>179</v>
      </c>
      <c r="B27" s="25"/>
      <c r="C27" s="25"/>
      <c r="D27" s="25" t="str">
        <f>D26</f>
        <v>[here, are, a, bunch, of, words]</v>
      </c>
      <c r="E27" s="25">
        <v>5</v>
      </c>
      <c r="F27" s="31" t="e">
        <f>F23*#REF!</f>
        <v>#REF!</v>
      </c>
      <c r="G27" s="41"/>
      <c r="H27" s="31" t="e">
        <f>(#REF!^11)*#REF!^5</f>
        <v>#REF!</v>
      </c>
    </row>
    <row r="28" spans="1:8" x14ac:dyDescent="0.2">
      <c r="A28" s="32" t="s">
        <v>186</v>
      </c>
      <c r="B28" s="25"/>
      <c r="C28" s="25"/>
      <c r="D28" s="25"/>
      <c r="E28" s="25">
        <v>5</v>
      </c>
      <c r="F28" s="31" t="e">
        <f>F24*#REF!</f>
        <v>#REF!</v>
      </c>
      <c r="G28" s="41"/>
      <c r="H28" s="31" t="e">
        <f>#REF!^5</f>
        <v>#REF!</v>
      </c>
    </row>
    <row r="29" spans="1:8" x14ac:dyDescent="0.2">
      <c r="A29" s="32" t="s">
        <v>187</v>
      </c>
      <c r="B29" s="25"/>
      <c r="C29" s="25" t="s">
        <v>198</v>
      </c>
      <c r="D29" s="25"/>
      <c r="E29" s="25"/>
      <c r="F29" s="31" t="e">
        <f>F25*#REF!</f>
        <v>#REF!</v>
      </c>
      <c r="G29" s="41"/>
      <c r="H29" s="31" t="e">
        <f>#REF!^5</f>
        <v>#REF!</v>
      </c>
    </row>
    <row r="30" spans="1:8" x14ac:dyDescent="0.2">
      <c r="A30" s="25" t="s">
        <v>180</v>
      </c>
      <c r="B30" s="25"/>
      <c r="C30" s="25" t="s">
        <v>199</v>
      </c>
      <c r="D30" s="25" t="s">
        <v>185</v>
      </c>
      <c r="E30" s="25">
        <v>5</v>
      </c>
      <c r="F30" s="31" t="e">
        <f>F26*#REF!</f>
        <v>#REF!</v>
      </c>
      <c r="G30" s="41" t="e">
        <f>G26*#REF!</f>
        <v>#REF!</v>
      </c>
      <c r="H30" s="31" t="e">
        <f>(#REF!^12+#REF!)*#REF!^5</f>
        <v>#REF!</v>
      </c>
    </row>
    <row r="31" spans="1:8" x14ac:dyDescent="0.2">
      <c r="A31" s="32" t="s">
        <v>87</v>
      </c>
      <c r="B31" s="25"/>
      <c r="C31" s="25" t="s">
        <v>199</v>
      </c>
      <c r="D31" s="25"/>
      <c r="E31" s="25"/>
      <c r="F31" s="31"/>
      <c r="G31" s="41"/>
      <c r="H31" s="31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45244-23E2-F746-AAE2-0C4D251FD5F6}">
  <sheetPr codeName="Feuil2"/>
  <dimension ref="A3:H26"/>
  <sheetViews>
    <sheetView zoomScale="125" workbookViewId="0">
      <selection activeCell="D47" sqref="D47"/>
    </sheetView>
  </sheetViews>
  <sheetFormatPr baseColWidth="10" defaultRowHeight="16" x14ac:dyDescent="0.2"/>
  <cols>
    <col min="1" max="1" width="32.6640625" style="5" customWidth="1"/>
    <col min="2" max="2" width="10" style="5" customWidth="1"/>
    <col min="3" max="3" width="17.83203125" style="5" customWidth="1"/>
    <col min="4" max="6" width="10.83203125" style="5"/>
    <col min="7" max="7" width="8.33203125" style="5" customWidth="1"/>
    <col min="8" max="8" width="64.83203125" style="5" customWidth="1"/>
    <col min="9" max="16384" width="10.83203125" style="5"/>
  </cols>
  <sheetData>
    <row r="3" spans="1:8" ht="34" x14ac:dyDescent="0.2">
      <c r="A3" s="7" t="s">
        <v>43</v>
      </c>
      <c r="B3" s="7" t="s">
        <v>0</v>
      </c>
      <c r="C3" s="7" t="s">
        <v>3</v>
      </c>
      <c r="D3" s="7" t="s">
        <v>42</v>
      </c>
      <c r="E3" s="7" t="s">
        <v>83</v>
      </c>
      <c r="F3" s="7" t="s">
        <v>84</v>
      </c>
      <c r="G3" s="7" t="s">
        <v>47</v>
      </c>
      <c r="H3" s="7" t="s">
        <v>45</v>
      </c>
    </row>
    <row r="4" spans="1:8" ht="45" customHeight="1" x14ac:dyDescent="0.2">
      <c r="A4" s="5" t="e">
        <f>#REF!</f>
        <v>#REF!</v>
      </c>
      <c r="B4" s="6">
        <v>1</v>
      </c>
      <c r="C4" s="5">
        <v>1</v>
      </c>
      <c r="D4" s="5">
        <v>24</v>
      </c>
      <c r="E4" s="5">
        <v>36.57</v>
      </c>
      <c r="F4" s="8" t="e">
        <f>#REF!</f>
        <v>#REF!</v>
      </c>
      <c r="G4" s="5">
        <v>1</v>
      </c>
      <c r="H4" s="5" t="s">
        <v>69</v>
      </c>
    </row>
    <row r="5" spans="1:8" ht="45" customHeight="1" x14ac:dyDescent="0.2">
      <c r="A5" s="5" t="e">
        <f>#REF!</f>
        <v>#REF!</v>
      </c>
      <c r="B5" s="6">
        <v>2</v>
      </c>
      <c r="C5" s="5">
        <v>0</v>
      </c>
      <c r="D5" s="5">
        <v>1</v>
      </c>
      <c r="F5" s="8" t="e">
        <f>#REF!</f>
        <v>#REF!</v>
      </c>
      <c r="G5" s="5">
        <v>2</v>
      </c>
      <c r="H5" s="5" t="s">
        <v>68</v>
      </c>
    </row>
    <row r="6" spans="1:8" ht="45" customHeight="1" x14ac:dyDescent="0.2">
      <c r="A6" s="5" t="e">
        <f>#REF!</f>
        <v>#REF!</v>
      </c>
      <c r="B6" s="6">
        <v>3</v>
      </c>
      <c r="C6" s="5" t="s">
        <v>76</v>
      </c>
      <c r="D6" s="5" t="s">
        <v>51</v>
      </c>
      <c r="F6" s="8" t="e">
        <f>#REF!</f>
        <v>#REF!</v>
      </c>
      <c r="G6" s="5">
        <v>3</v>
      </c>
      <c r="H6" s="5" t="s">
        <v>75</v>
      </c>
    </row>
    <row r="7" spans="1:8" ht="45" customHeight="1" x14ac:dyDescent="0.2">
      <c r="A7" s="5" t="e">
        <f>#REF!</f>
        <v>#REF!</v>
      </c>
      <c r="B7" s="6">
        <v>4</v>
      </c>
      <c r="C7" s="5" t="s">
        <v>58</v>
      </c>
      <c r="F7" s="8" t="e">
        <f>#REF!</f>
        <v>#REF!</v>
      </c>
      <c r="G7" s="5">
        <v>4</v>
      </c>
      <c r="H7" s="5" t="s">
        <v>78</v>
      </c>
    </row>
    <row r="8" spans="1:8" ht="45" customHeight="1" x14ac:dyDescent="0.2">
      <c r="A8" s="5" t="e">
        <f>#REF!</f>
        <v>#REF!</v>
      </c>
      <c r="B8" s="6">
        <v>5</v>
      </c>
      <c r="C8" s="5">
        <v>1</v>
      </c>
      <c r="D8" s="5">
        <v>2</v>
      </c>
      <c r="E8" s="5">
        <v>276.22000000000003</v>
      </c>
      <c r="F8" s="8" t="e">
        <f>#REF!</f>
        <v>#REF!</v>
      </c>
      <c r="G8" s="5">
        <v>4</v>
      </c>
      <c r="H8" s="5" t="s">
        <v>79</v>
      </c>
    </row>
    <row r="9" spans="1:8" ht="45" customHeight="1" x14ac:dyDescent="0.2">
      <c r="A9" s="5" t="e">
        <f>#REF!</f>
        <v>#REF!</v>
      </c>
      <c r="B9" s="6">
        <v>6</v>
      </c>
      <c r="C9" s="5">
        <v>0</v>
      </c>
      <c r="D9" s="5">
        <v>10</v>
      </c>
      <c r="E9" s="5">
        <v>26</v>
      </c>
      <c r="F9" s="8" t="e">
        <f>#REF!</f>
        <v>#REF!</v>
      </c>
      <c r="G9" s="5">
        <v>1</v>
      </c>
      <c r="H9" s="5" t="s">
        <v>70</v>
      </c>
    </row>
    <row r="10" spans="1:8" ht="45" customHeight="1" x14ac:dyDescent="0.2">
      <c r="A10" s="5" t="e">
        <f>#REF!</f>
        <v>#REF!</v>
      </c>
      <c r="B10" s="6">
        <v>7</v>
      </c>
      <c r="C10" s="5">
        <v>1</v>
      </c>
      <c r="D10" s="5">
        <v>19</v>
      </c>
      <c r="F10" s="8" t="e">
        <f>#REF!</f>
        <v>#REF!</v>
      </c>
      <c r="G10" s="5">
        <v>3</v>
      </c>
      <c r="H10" s="5" t="s">
        <v>46</v>
      </c>
    </row>
    <row r="11" spans="1:8" ht="45" customHeight="1" x14ac:dyDescent="0.2">
      <c r="A11" s="5" t="e">
        <f>#REF!</f>
        <v>#REF!</v>
      </c>
      <c r="B11" s="6">
        <v>8</v>
      </c>
      <c r="C11" s="5" t="s">
        <v>58</v>
      </c>
      <c r="D11" s="5" t="s">
        <v>44</v>
      </c>
      <c r="F11" s="8" t="e">
        <f>#REF!</f>
        <v>#REF!</v>
      </c>
      <c r="G11" s="5">
        <v>4</v>
      </c>
      <c r="H11" s="5" t="s">
        <v>57</v>
      </c>
    </row>
    <row r="12" spans="1:8" ht="45" customHeight="1" x14ac:dyDescent="0.2">
      <c r="A12" s="5" t="e">
        <f>#REF!</f>
        <v>#REF!</v>
      </c>
      <c r="B12" s="6">
        <v>9</v>
      </c>
      <c r="C12" s="5">
        <v>0</v>
      </c>
      <c r="D12" s="5" t="s">
        <v>49</v>
      </c>
      <c r="F12" s="8" t="e">
        <f>#REF!</f>
        <v>#REF!</v>
      </c>
      <c r="G12" s="5">
        <v>2</v>
      </c>
      <c r="H12" s="5" t="s">
        <v>48</v>
      </c>
    </row>
    <row r="13" spans="1:8" ht="45" customHeight="1" x14ac:dyDescent="0.2">
      <c r="A13" s="5" t="e">
        <f>#REF!</f>
        <v>#REF!</v>
      </c>
      <c r="B13" s="6">
        <v>10</v>
      </c>
      <c r="C13" s="5">
        <v>1</v>
      </c>
      <c r="D13" s="5">
        <v>10</v>
      </c>
      <c r="E13" s="5">
        <v>21.14</v>
      </c>
      <c r="F13" s="8" t="e">
        <f>#REF!</f>
        <v>#REF!</v>
      </c>
      <c r="G13" s="5">
        <v>1</v>
      </c>
      <c r="H13" s="5" t="s">
        <v>50</v>
      </c>
    </row>
    <row r="14" spans="1:8" ht="45" customHeight="1" x14ac:dyDescent="0.2">
      <c r="A14" s="5" t="e">
        <f>#REF!</f>
        <v>#REF!</v>
      </c>
      <c r="B14" s="6">
        <v>11</v>
      </c>
      <c r="D14" s="5">
        <v>8</v>
      </c>
      <c r="E14" s="5">
        <v>51.43</v>
      </c>
      <c r="F14" s="8" t="e">
        <f>#REF!</f>
        <v>#REF!</v>
      </c>
      <c r="G14" s="5">
        <v>2</v>
      </c>
      <c r="H14" s="5" t="s">
        <v>77</v>
      </c>
    </row>
    <row r="15" spans="1:8" ht="45" customHeight="1" x14ac:dyDescent="0.2">
      <c r="A15" s="5" t="e">
        <f>#REF!</f>
        <v>#REF!</v>
      </c>
      <c r="B15" s="6">
        <v>12</v>
      </c>
      <c r="D15" s="5" t="s">
        <v>49</v>
      </c>
      <c r="E15" s="5">
        <v>102.93</v>
      </c>
      <c r="F15" s="8" t="e">
        <f>#REF!</f>
        <v>#REF!</v>
      </c>
      <c r="G15" s="5">
        <v>3</v>
      </c>
      <c r="H15" s="5" t="s">
        <v>71</v>
      </c>
    </row>
    <row r="16" spans="1:8" ht="17" x14ac:dyDescent="0.2">
      <c r="A16" s="5" t="e">
        <f>#REF!</f>
        <v>#REF!</v>
      </c>
      <c r="B16" s="6">
        <v>13</v>
      </c>
      <c r="C16" s="5">
        <v>1</v>
      </c>
      <c r="D16" s="5">
        <v>42</v>
      </c>
      <c r="E16" s="5">
        <v>25.31</v>
      </c>
      <c r="F16" s="8" t="e">
        <f>#REF!</f>
        <v>#REF!</v>
      </c>
      <c r="G16" s="5">
        <v>1</v>
      </c>
      <c r="H16" s="5" t="s">
        <v>52</v>
      </c>
    </row>
    <row r="17" spans="1:8" ht="51" x14ac:dyDescent="0.2">
      <c r="A17" s="5" t="e">
        <f>#REF!</f>
        <v>#REF!</v>
      </c>
      <c r="B17" s="6">
        <v>14</v>
      </c>
      <c r="C17" s="5" t="s">
        <v>132</v>
      </c>
      <c r="D17" s="5" t="s">
        <v>53</v>
      </c>
      <c r="E17" s="5">
        <v>41.87</v>
      </c>
      <c r="F17" s="8" t="e">
        <f>#REF!</f>
        <v>#REF!</v>
      </c>
      <c r="G17" s="5">
        <v>1</v>
      </c>
      <c r="H17" s="5" t="s">
        <v>54</v>
      </c>
    </row>
    <row r="18" spans="1:8" ht="51" x14ac:dyDescent="0.2">
      <c r="A18" s="5" t="e">
        <f>#REF!</f>
        <v>#REF!</v>
      </c>
      <c r="B18" s="6">
        <v>15</v>
      </c>
      <c r="C18" s="5" t="s">
        <v>58</v>
      </c>
      <c r="D18" s="5" t="s">
        <v>51</v>
      </c>
      <c r="E18" s="5" t="s">
        <v>61</v>
      </c>
      <c r="F18" s="8" t="e">
        <f>#REF!</f>
        <v>#REF!</v>
      </c>
      <c r="G18" s="5">
        <v>5</v>
      </c>
      <c r="H18" s="5" t="s">
        <v>60</v>
      </c>
    </row>
    <row r="19" spans="1:8" ht="17" x14ac:dyDescent="0.2">
      <c r="A19" s="5" t="e">
        <f>#REF!</f>
        <v>#REF!</v>
      </c>
      <c r="B19" s="6">
        <v>16</v>
      </c>
      <c r="C19" s="5">
        <v>1</v>
      </c>
      <c r="D19" s="5">
        <v>6</v>
      </c>
      <c r="E19" s="5">
        <v>5.96</v>
      </c>
      <c r="F19" s="8" t="e">
        <f>#REF!</f>
        <v>#REF!</v>
      </c>
      <c r="G19" s="5">
        <v>1</v>
      </c>
      <c r="H19" s="5" t="s">
        <v>80</v>
      </c>
    </row>
    <row r="20" spans="1:8" ht="119" x14ac:dyDescent="0.2">
      <c r="A20" s="5" t="e">
        <f>#REF!</f>
        <v>#REF!</v>
      </c>
      <c r="B20" s="6">
        <v>17</v>
      </c>
      <c r="C20" s="5">
        <v>1</v>
      </c>
      <c r="D20" s="5" t="s">
        <v>56</v>
      </c>
      <c r="E20" s="5">
        <v>64.38</v>
      </c>
      <c r="F20" s="8" t="e">
        <f>#REF!</f>
        <v>#REF!</v>
      </c>
      <c r="G20" s="5">
        <v>2</v>
      </c>
      <c r="H20" s="5" t="s">
        <v>55</v>
      </c>
    </row>
    <row r="21" spans="1:8" ht="68" x14ac:dyDescent="0.2">
      <c r="A21" s="5" t="e">
        <f>#REF!</f>
        <v>#REF!</v>
      </c>
      <c r="B21" s="6">
        <v>18</v>
      </c>
      <c r="C21" s="5" t="s">
        <v>173</v>
      </c>
      <c r="D21" s="5" t="s">
        <v>51</v>
      </c>
      <c r="E21" s="5" t="s">
        <v>81</v>
      </c>
      <c r="F21" s="8" t="e">
        <f>#REF!</f>
        <v>#REF!</v>
      </c>
      <c r="G21" s="5">
        <v>4</v>
      </c>
      <c r="H21" s="5" t="s">
        <v>82</v>
      </c>
    </row>
    <row r="22" spans="1:8" ht="51" x14ac:dyDescent="0.2">
      <c r="A22" s="5" t="e">
        <f>#REF!</f>
        <v>#REF!</v>
      </c>
      <c r="B22" s="6">
        <v>19</v>
      </c>
      <c r="C22" s="5" t="s">
        <v>200</v>
      </c>
      <c r="D22" s="5" t="s">
        <v>72</v>
      </c>
      <c r="E22" s="5">
        <v>83</v>
      </c>
      <c r="F22" s="8" t="e">
        <f>#REF!</f>
        <v>#REF!</v>
      </c>
      <c r="G22" s="5">
        <v>2</v>
      </c>
      <c r="H22" s="5" t="s">
        <v>73</v>
      </c>
    </row>
    <row r="23" spans="1:8" ht="85" x14ac:dyDescent="0.2">
      <c r="A23" s="5" t="e">
        <f>#REF!</f>
        <v>#REF!</v>
      </c>
      <c r="B23" s="6">
        <v>20</v>
      </c>
      <c r="C23" s="5" t="s">
        <v>201</v>
      </c>
      <c r="D23" s="5" t="s">
        <v>44</v>
      </c>
      <c r="E23" s="5">
        <v>44.05</v>
      </c>
      <c r="F23" s="8" t="e">
        <f>#REF!</f>
        <v>#REF!</v>
      </c>
      <c r="G23" s="5">
        <v>3</v>
      </c>
      <c r="H23" s="5" t="s">
        <v>59</v>
      </c>
    </row>
    <row r="24" spans="1:8" ht="85" x14ac:dyDescent="0.2">
      <c r="A24" s="5" t="e">
        <f>#REF!</f>
        <v>#REF!</v>
      </c>
      <c r="B24" s="6">
        <v>21</v>
      </c>
      <c r="C24" s="5" t="s">
        <v>64</v>
      </c>
      <c r="D24" s="5">
        <v>210461</v>
      </c>
      <c r="E24" s="5">
        <v>285.58999999999997</v>
      </c>
      <c r="F24" s="8" t="e">
        <f>#REF!</f>
        <v>#REF!</v>
      </c>
      <c r="G24" s="5">
        <v>4</v>
      </c>
      <c r="H24" s="5" t="s">
        <v>62</v>
      </c>
    </row>
    <row r="25" spans="1:8" ht="34" x14ac:dyDescent="0.2">
      <c r="A25" s="5" t="e">
        <f>#REF!</f>
        <v>#REF!</v>
      </c>
      <c r="B25" s="6">
        <v>22</v>
      </c>
      <c r="C25" s="5" t="s">
        <v>65</v>
      </c>
      <c r="E25" s="5" t="s">
        <v>67</v>
      </c>
      <c r="F25" s="8" t="e">
        <f>#REF!</f>
        <v>#REF!</v>
      </c>
      <c r="G25" s="5">
        <v>2</v>
      </c>
      <c r="H25" s="5" t="s">
        <v>66</v>
      </c>
    </row>
    <row r="26" spans="1:8" ht="17" x14ac:dyDescent="0.2">
      <c r="A26" s="5" t="e">
        <f>#REF!</f>
        <v>#REF!</v>
      </c>
      <c r="B26" s="6">
        <v>23</v>
      </c>
      <c r="C26" s="5">
        <v>1</v>
      </c>
      <c r="D26" s="5">
        <v>2622148</v>
      </c>
      <c r="E26" s="5">
        <v>16.78</v>
      </c>
      <c r="F26" s="8" t="e">
        <f>#REF!</f>
        <v>#REF!</v>
      </c>
      <c r="G26" s="5">
        <v>1</v>
      </c>
      <c r="H26" s="5" t="s">
        <v>74</v>
      </c>
    </row>
  </sheetData>
  <sortState xmlns:xlrd2="http://schemas.microsoft.com/office/spreadsheetml/2017/richdata2" ref="B4:H26">
    <sortCondition ref="B4:B2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6F8E2-CBB6-144A-B00D-4D6F39CB8D7B}">
  <sheetPr codeName="Feuil64"/>
  <dimension ref="B1:E27"/>
  <sheetViews>
    <sheetView showGridLines="0" tabSelected="1" workbookViewId="0">
      <selection activeCell="F5" sqref="F5"/>
    </sheetView>
  </sheetViews>
  <sheetFormatPr baseColWidth="10" defaultRowHeight="16" x14ac:dyDescent="0.2"/>
  <cols>
    <col min="1" max="1" width="10.83203125" style="1"/>
    <col min="2" max="2" width="21.83203125" style="19" customWidth="1"/>
    <col min="3" max="3" width="13.33203125" style="1" customWidth="1"/>
    <col min="4" max="4" width="10.1640625" style="1" customWidth="1"/>
    <col min="5" max="5" width="10.83203125" style="1" customWidth="1"/>
    <col min="6" max="16384" width="10.83203125" style="1"/>
  </cols>
  <sheetData>
    <row r="1" spans="2:5" ht="19" x14ac:dyDescent="0.2">
      <c r="B1" s="46" t="s">
        <v>208</v>
      </c>
      <c r="C1" s="46"/>
      <c r="D1" s="46"/>
      <c r="E1" s="46"/>
    </row>
    <row r="3" spans="2:5" x14ac:dyDescent="0.2">
      <c r="B3" s="38" t="s">
        <v>209</v>
      </c>
      <c r="C3" s="38" t="s">
        <v>210</v>
      </c>
      <c r="D3" s="38" t="s">
        <v>1</v>
      </c>
      <c r="E3" s="38" t="s">
        <v>2</v>
      </c>
    </row>
    <row r="4" spans="2:5" x14ac:dyDescent="0.2">
      <c r="B4" s="37" t="s">
        <v>4</v>
      </c>
      <c r="C4" s="23">
        <v>41.24</v>
      </c>
      <c r="D4" s="24">
        <v>1</v>
      </c>
      <c r="E4" s="24">
        <v>6.9</v>
      </c>
    </row>
    <row r="5" spans="2:5" x14ac:dyDescent="0.2">
      <c r="B5" s="37" t="s">
        <v>5</v>
      </c>
      <c r="C5" s="23">
        <v>33.33</v>
      </c>
      <c r="D5" s="24">
        <v>14</v>
      </c>
      <c r="E5" s="24">
        <v>24.9</v>
      </c>
    </row>
    <row r="6" spans="2:5" x14ac:dyDescent="0.2">
      <c r="B6" s="37" t="s">
        <v>6</v>
      </c>
      <c r="C6" s="23">
        <v>26.95</v>
      </c>
      <c r="D6" s="24">
        <v>6</v>
      </c>
      <c r="E6" s="24">
        <v>13.1</v>
      </c>
    </row>
    <row r="7" spans="2:5" x14ac:dyDescent="0.2">
      <c r="B7" s="37" t="s">
        <v>7</v>
      </c>
      <c r="C7" s="23">
        <v>37.869999999999997</v>
      </c>
      <c r="D7" s="24">
        <v>5</v>
      </c>
      <c r="E7" s="24">
        <v>20.3</v>
      </c>
    </row>
    <row r="8" spans="2:5" x14ac:dyDescent="0.2">
      <c r="B8" s="44" t="s">
        <v>8</v>
      </c>
      <c r="C8" s="45">
        <v>41.82</v>
      </c>
      <c r="D8" s="24">
        <v>5</v>
      </c>
      <c r="E8" s="24">
        <v>11.9</v>
      </c>
    </row>
    <row r="9" spans="2:5" x14ac:dyDescent="0.2">
      <c r="B9" s="44" t="s">
        <v>9</v>
      </c>
      <c r="C9" s="45">
        <v>40.78</v>
      </c>
      <c r="D9" s="24">
        <v>4</v>
      </c>
      <c r="E9" s="24">
        <v>11</v>
      </c>
    </row>
    <row r="10" spans="2:5" x14ac:dyDescent="0.2">
      <c r="B10" s="44" t="s">
        <v>10</v>
      </c>
      <c r="C10" s="45">
        <v>21.52</v>
      </c>
      <c r="D10" s="24">
        <v>6</v>
      </c>
      <c r="E10" s="24">
        <v>11.9</v>
      </c>
    </row>
    <row r="11" spans="2:5" x14ac:dyDescent="0.2">
      <c r="B11" s="44" t="s">
        <v>11</v>
      </c>
      <c r="C11" s="45">
        <v>34.869999999999997</v>
      </c>
      <c r="D11" s="24">
        <v>3</v>
      </c>
      <c r="E11" s="24">
        <v>12.3</v>
      </c>
    </row>
    <row r="12" spans="2:5" x14ac:dyDescent="0.2">
      <c r="B12" s="44" t="s">
        <v>12</v>
      </c>
      <c r="C12" s="45">
        <v>37.65</v>
      </c>
      <c r="D12" s="24">
        <v>10</v>
      </c>
      <c r="E12" s="24">
        <v>18.3</v>
      </c>
    </row>
    <row r="13" spans="2:5" x14ac:dyDescent="0.2">
      <c r="B13" s="44" t="s">
        <v>13</v>
      </c>
      <c r="C13" s="45">
        <v>36.979999999999997</v>
      </c>
      <c r="D13" s="24">
        <v>2</v>
      </c>
      <c r="E13" s="24">
        <v>11.9</v>
      </c>
    </row>
    <row r="14" spans="2:5" x14ac:dyDescent="0.2">
      <c r="B14" s="44" t="s">
        <v>14</v>
      </c>
      <c r="C14" s="45">
        <v>24.25</v>
      </c>
      <c r="D14" s="24">
        <v>1</v>
      </c>
      <c r="E14" s="24">
        <v>6.2</v>
      </c>
    </row>
    <row r="15" spans="2:5" x14ac:dyDescent="0.2">
      <c r="B15" s="44" t="s">
        <v>15</v>
      </c>
      <c r="C15" s="45">
        <v>21.25</v>
      </c>
      <c r="D15" s="24">
        <v>1</v>
      </c>
      <c r="E15" s="24">
        <v>5.9</v>
      </c>
    </row>
    <row r="16" spans="2:5" x14ac:dyDescent="0.2">
      <c r="B16" s="44" t="s">
        <v>16</v>
      </c>
      <c r="C16" s="45">
        <v>31.74</v>
      </c>
      <c r="D16" s="24">
        <v>1</v>
      </c>
      <c r="E16" s="24">
        <v>7.2</v>
      </c>
    </row>
    <row r="17" spans="2:5" x14ac:dyDescent="0.2">
      <c r="B17" s="44" t="s">
        <v>17</v>
      </c>
      <c r="C17" s="45">
        <v>28.54</v>
      </c>
      <c r="D17" s="24">
        <v>2</v>
      </c>
      <c r="E17" s="24">
        <v>9.1</v>
      </c>
    </row>
    <row r="18" spans="2:5" x14ac:dyDescent="0.2">
      <c r="B18" s="37" t="s">
        <v>18</v>
      </c>
      <c r="C18" s="23">
        <v>34.83</v>
      </c>
      <c r="D18" s="24">
        <v>6</v>
      </c>
      <c r="E18" s="24">
        <v>15.6</v>
      </c>
    </row>
    <row r="19" spans="2:5" x14ac:dyDescent="0.2">
      <c r="B19" s="37" t="s">
        <v>41</v>
      </c>
      <c r="C19" s="23">
        <v>24.05</v>
      </c>
      <c r="D19" s="24">
        <v>4</v>
      </c>
      <c r="E19" s="24">
        <v>14.5</v>
      </c>
    </row>
    <row r="20" spans="2:5" x14ac:dyDescent="0.2">
      <c r="C20" s="39" t="s">
        <v>205</v>
      </c>
      <c r="D20" s="39">
        <f>PEARSON($C4:$C19,D4:D19)</f>
        <v>0.15173973938279028</v>
      </c>
      <c r="E20" s="39">
        <f>PEARSON($C4:$C19,E4:E19)</f>
        <v>0.2658114364451421</v>
      </c>
    </row>
    <row r="23" spans="2:5" x14ac:dyDescent="0.2">
      <c r="B23" s="1"/>
    </row>
    <row r="24" spans="2:5" x14ac:dyDescent="0.2">
      <c r="B24"/>
      <c r="C24"/>
    </row>
    <row r="25" spans="2:5" x14ac:dyDescent="0.2">
      <c r="B25"/>
      <c r="C25"/>
    </row>
    <row r="26" spans="2:5" x14ac:dyDescent="0.2">
      <c r="B26" s="1"/>
    </row>
    <row r="27" spans="2:5" x14ac:dyDescent="0.2">
      <c r="B27" s="1"/>
    </row>
  </sheetData>
  <mergeCells count="1">
    <mergeCell ref="B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6BDDC-4850-3F48-A46E-907B0480803E}">
  <sheetPr codeName="Feuil13"/>
  <dimension ref="A1:G11"/>
  <sheetViews>
    <sheetView topLeftCell="F1" workbookViewId="0">
      <selection activeCell="F17" sqref="F17"/>
    </sheetView>
  </sheetViews>
  <sheetFormatPr baseColWidth="10" defaultRowHeight="16" x14ac:dyDescent="0.2"/>
  <cols>
    <col min="1" max="1" width="34.33203125" customWidth="1"/>
  </cols>
  <sheetData>
    <row r="1" spans="1:7" ht="19" x14ac:dyDescent="0.2">
      <c r="A1" s="47" t="s">
        <v>23</v>
      </c>
      <c r="B1" s="47"/>
      <c r="C1" s="47"/>
      <c r="D1" s="47"/>
      <c r="E1" s="47"/>
    </row>
    <row r="3" spans="1:7" x14ac:dyDescent="0.2">
      <c r="E3" s="26">
        <f>SUM(E5:E11)</f>
        <v>9</v>
      </c>
      <c r="F3" s="21" t="e">
        <f>E3+SUM(F5:F200)*#REF!</f>
        <v>#REF!</v>
      </c>
      <c r="G3" t="e">
        <f>SUM(G5:G11)</f>
        <v>#REF!</v>
      </c>
    </row>
    <row r="4" spans="1:7" x14ac:dyDescent="0.2">
      <c r="B4" s="22" t="s">
        <v>94</v>
      </c>
      <c r="C4" s="22" t="s">
        <v>95</v>
      </c>
      <c r="D4" s="22" t="s">
        <v>96</v>
      </c>
      <c r="E4" s="28" t="e">
        <f>#REF!</f>
        <v>#REF!</v>
      </c>
      <c r="F4" s="28" t="e">
        <f>#REF!</f>
        <v>#REF!</v>
      </c>
      <c r="G4" s="42" t="e">
        <f>#REF!</f>
        <v>#REF!</v>
      </c>
    </row>
    <row r="5" spans="1:7" x14ac:dyDescent="0.2">
      <c r="A5" s="34" t="s">
        <v>91</v>
      </c>
      <c r="B5" s="18">
        <v>5</v>
      </c>
      <c r="C5" s="18"/>
      <c r="D5" s="18"/>
      <c r="E5" s="20"/>
      <c r="F5" s="40"/>
      <c r="G5" s="18"/>
    </row>
    <row r="6" spans="1:7" x14ac:dyDescent="0.2">
      <c r="A6" s="34" t="s">
        <v>92</v>
      </c>
      <c r="B6" s="18"/>
      <c r="C6" s="18">
        <v>3</v>
      </c>
      <c r="D6" s="18"/>
      <c r="E6" s="20"/>
      <c r="F6" s="40"/>
      <c r="G6" s="18"/>
    </row>
    <row r="7" spans="1:7" x14ac:dyDescent="0.2">
      <c r="A7" s="34" t="s">
        <v>93</v>
      </c>
      <c r="B7" s="18"/>
      <c r="C7" s="18"/>
      <c r="D7" s="18">
        <v>10</v>
      </c>
      <c r="E7" s="20"/>
      <c r="F7" s="40"/>
      <c r="G7" s="18"/>
    </row>
    <row r="8" spans="1:7" x14ac:dyDescent="0.2">
      <c r="A8" s="34" t="s">
        <v>97</v>
      </c>
      <c r="B8" s="18">
        <v>5</v>
      </c>
      <c r="C8" s="18">
        <v>3</v>
      </c>
      <c r="D8" s="18">
        <v>10</v>
      </c>
      <c r="E8" s="20">
        <v>3</v>
      </c>
      <c r="F8" s="40"/>
      <c r="G8" s="30">
        <v>3</v>
      </c>
    </row>
    <row r="9" spans="1:7" x14ac:dyDescent="0.2">
      <c r="A9" s="34" t="s">
        <v>99</v>
      </c>
      <c r="B9" s="18">
        <v>5</v>
      </c>
      <c r="C9" s="18">
        <v>3</v>
      </c>
      <c r="D9" s="18">
        <v>10</v>
      </c>
      <c r="E9" s="20">
        <v>3</v>
      </c>
      <c r="F9" s="40"/>
      <c r="G9" s="30" t="e">
        <f>#REF!+#REF!^2+#REF!</f>
        <v>#REF!</v>
      </c>
    </row>
    <row r="10" spans="1:7" x14ac:dyDescent="0.2">
      <c r="A10" s="34" t="s">
        <v>98</v>
      </c>
      <c r="B10" s="18">
        <v>5</v>
      </c>
      <c r="C10" s="18">
        <v>3</v>
      </c>
      <c r="D10" s="18">
        <v>10</v>
      </c>
      <c r="E10" s="20">
        <v>3</v>
      </c>
      <c r="F10" s="40"/>
      <c r="G10" s="30" t="e">
        <f>#REF!^2+#REF!^3+#REF!^3</f>
        <v>#REF!</v>
      </c>
    </row>
    <row r="11" spans="1:7" x14ac:dyDescent="0.2">
      <c r="A11" s="34" t="s">
        <v>100</v>
      </c>
      <c r="B11" s="18"/>
      <c r="C11" s="18"/>
      <c r="D11" s="18">
        <v>10</v>
      </c>
      <c r="E11" s="20"/>
      <c r="F11" s="40"/>
      <c r="G11" s="18"/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079E-D957-3148-AA3D-FC23329FC31A}">
  <sheetPr codeName="Feuil14"/>
  <dimension ref="A1:H14"/>
  <sheetViews>
    <sheetView workbookViewId="0">
      <selection activeCell="F17" sqref="F17"/>
    </sheetView>
  </sheetViews>
  <sheetFormatPr baseColWidth="10" defaultRowHeight="16" x14ac:dyDescent="0.2"/>
  <cols>
    <col min="1" max="1" width="38.5" customWidth="1"/>
  </cols>
  <sheetData>
    <row r="1" spans="1:8" ht="19" x14ac:dyDescent="0.2">
      <c r="A1" s="47" t="s">
        <v>24</v>
      </c>
      <c r="B1" s="47"/>
      <c r="C1" s="47"/>
      <c r="D1" s="47"/>
      <c r="E1" s="47"/>
      <c r="F1" s="47"/>
    </row>
    <row r="2" spans="1:8" s="9" customFormat="1" x14ac:dyDescent="0.2">
      <c r="A2" s="10"/>
      <c r="B2" s="10"/>
      <c r="C2" s="10"/>
      <c r="D2" s="10"/>
      <c r="E2" s="10"/>
    </row>
    <row r="3" spans="1:8" s="9" customFormat="1" x14ac:dyDescent="0.2">
      <c r="F3" s="27" t="e">
        <f>SUM(F5:F12)</f>
        <v>#REF!</v>
      </c>
      <c r="G3" s="21" t="e">
        <f>F3+SUM(G5:G200)*#REF!</f>
        <v>#REF!</v>
      </c>
      <c r="H3" s="21" t="e">
        <f>SUM(H4:H13)</f>
        <v>#REF!</v>
      </c>
    </row>
    <row r="4" spans="1:8" s="9" customFormat="1" x14ac:dyDescent="0.2">
      <c r="B4" s="28" t="s">
        <v>94</v>
      </c>
      <c r="C4" s="28" t="s">
        <v>95</v>
      </c>
      <c r="D4" s="28" t="s">
        <v>85</v>
      </c>
      <c r="E4" s="28" t="s">
        <v>86</v>
      </c>
      <c r="F4" s="28" t="e">
        <f>#REF!</f>
        <v>#REF!</v>
      </c>
      <c r="G4" s="28" t="e">
        <f>#REF!</f>
        <v>#REF!</v>
      </c>
      <c r="H4" s="28" t="e">
        <f>#REF!</f>
        <v>#REF!</v>
      </c>
    </row>
    <row r="5" spans="1:8" s="9" customFormat="1" x14ac:dyDescent="0.2">
      <c r="A5" s="32" t="s">
        <v>101</v>
      </c>
      <c r="B5" s="25">
        <v>2</v>
      </c>
      <c r="C5" s="25"/>
      <c r="D5" s="25"/>
      <c r="E5" s="25"/>
      <c r="F5" s="31"/>
      <c r="G5" s="41"/>
      <c r="H5" s="31"/>
    </row>
    <row r="6" spans="1:8" s="9" customFormat="1" x14ac:dyDescent="0.2">
      <c r="A6" s="32" t="s">
        <v>92</v>
      </c>
      <c r="B6" s="25"/>
      <c r="C6" s="25">
        <v>3</v>
      </c>
      <c r="D6" s="25"/>
      <c r="E6" s="25"/>
      <c r="F6" s="31"/>
      <c r="G6" s="41"/>
      <c r="H6" s="31"/>
    </row>
    <row r="7" spans="1:8" s="9" customFormat="1" x14ac:dyDescent="0.2">
      <c r="A7" s="32" t="s">
        <v>102</v>
      </c>
      <c r="B7" s="25">
        <v>2</v>
      </c>
      <c r="C7" s="25"/>
      <c r="D7" s="25">
        <v>2</v>
      </c>
      <c r="E7" s="25"/>
      <c r="F7" s="31">
        <v>1</v>
      </c>
      <c r="G7" s="41"/>
      <c r="H7" s="31">
        <v>1</v>
      </c>
    </row>
    <row r="8" spans="1:8" s="9" customFormat="1" x14ac:dyDescent="0.2">
      <c r="A8" s="43" t="s">
        <v>103</v>
      </c>
      <c r="B8" s="25"/>
      <c r="C8" s="25">
        <v>3</v>
      </c>
      <c r="D8" s="25"/>
      <c r="E8" s="25">
        <v>1</v>
      </c>
      <c r="F8" s="31">
        <v>2</v>
      </c>
      <c r="G8" s="41"/>
      <c r="H8" s="31">
        <v>1</v>
      </c>
    </row>
    <row r="9" spans="1:8" s="9" customFormat="1" x14ac:dyDescent="0.2">
      <c r="A9" s="32" t="s">
        <v>104</v>
      </c>
      <c r="B9" s="25">
        <v>2</v>
      </c>
      <c r="C9" s="25"/>
      <c r="D9" s="25">
        <v>4</v>
      </c>
      <c r="E9" s="25"/>
      <c r="F9" s="31">
        <v>2</v>
      </c>
      <c r="G9" s="41"/>
      <c r="H9" s="31" t="e">
        <f>#REF!+1</f>
        <v>#REF!</v>
      </c>
    </row>
    <row r="10" spans="1:8" s="9" customFormat="1" x14ac:dyDescent="0.2">
      <c r="A10" s="43" t="s">
        <v>103</v>
      </c>
      <c r="B10" s="25"/>
      <c r="C10" s="25">
        <v>3</v>
      </c>
      <c r="D10" s="25"/>
      <c r="E10" s="25">
        <v>2</v>
      </c>
      <c r="F10" s="31" t="e">
        <f>F8*#REF!</f>
        <v>#REF!</v>
      </c>
      <c r="G10" s="41"/>
      <c r="H10" s="31" t="e">
        <f>(#REF!+1)*#REF!</f>
        <v>#REF!</v>
      </c>
    </row>
    <row r="11" spans="1:8" s="9" customFormat="1" x14ac:dyDescent="0.2">
      <c r="A11" s="32" t="s">
        <v>104</v>
      </c>
      <c r="B11" s="25">
        <v>2</v>
      </c>
      <c r="C11" s="25"/>
      <c r="D11" s="25">
        <v>8</v>
      </c>
      <c r="E11" s="25"/>
      <c r="F11" s="31" t="e">
        <f>F9*#REF!</f>
        <v>#REF!</v>
      </c>
      <c r="G11" s="41"/>
      <c r="H11" s="31" t="e">
        <f>(#REF!^2+1)*#REF!</f>
        <v>#REF!</v>
      </c>
    </row>
    <row r="12" spans="1:8" s="9" customFormat="1" x14ac:dyDescent="0.2">
      <c r="A12" s="32" t="s">
        <v>87</v>
      </c>
      <c r="B12" s="25"/>
      <c r="C12" s="25"/>
      <c r="D12" s="25">
        <v>8</v>
      </c>
      <c r="E12" s="25"/>
      <c r="F12" s="31"/>
      <c r="G12" s="41"/>
      <c r="H12" s="31"/>
    </row>
    <row r="13" spans="1:8" s="9" customFormat="1" x14ac:dyDescent="0.2"/>
    <row r="14" spans="1:8" s="9" customFormat="1" x14ac:dyDescent="0.2"/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0C19-D9FB-9A45-B044-4C5B6681C78B}">
  <sheetPr codeName="Feuil15"/>
  <dimension ref="A1:H18"/>
  <sheetViews>
    <sheetView workbookViewId="0">
      <selection activeCell="F17" sqref="F17"/>
    </sheetView>
  </sheetViews>
  <sheetFormatPr baseColWidth="10" defaultRowHeight="16" x14ac:dyDescent="0.2"/>
  <cols>
    <col min="1" max="1" width="89.1640625" customWidth="1"/>
  </cols>
  <sheetData>
    <row r="1" spans="1:8" ht="19" x14ac:dyDescent="0.2">
      <c r="A1" s="46" t="s">
        <v>32</v>
      </c>
      <c r="B1" s="46"/>
      <c r="C1" s="46"/>
      <c r="D1" s="46"/>
      <c r="E1" s="46"/>
      <c r="F1" s="46"/>
    </row>
    <row r="2" spans="1:8" s="9" customFormat="1" x14ac:dyDescent="0.2">
      <c r="A2" s="12"/>
      <c r="B2" s="12"/>
      <c r="C2" s="12"/>
      <c r="D2" s="12"/>
      <c r="E2" s="12"/>
    </row>
    <row r="3" spans="1:8" s="9" customFormat="1" x14ac:dyDescent="0.2">
      <c r="F3" s="26" t="e">
        <f>SUM(F5:F11)</f>
        <v>#REF!</v>
      </c>
      <c r="G3" s="21" t="e">
        <f>F3+SUM(G5:G200)*#REF!</f>
        <v>#REF!</v>
      </c>
      <c r="H3" s="21" t="e">
        <f>SUM(H5:H11)</f>
        <v>#REF!</v>
      </c>
    </row>
    <row r="4" spans="1:8" s="9" customFormat="1" x14ac:dyDescent="0.2">
      <c r="B4" s="28" t="s">
        <v>106</v>
      </c>
      <c r="C4" s="28" t="s">
        <v>85</v>
      </c>
      <c r="D4" s="28" t="s">
        <v>86</v>
      </c>
      <c r="E4" s="28" t="s">
        <v>109</v>
      </c>
      <c r="F4" s="28" t="e">
        <f>#REF!</f>
        <v>#REF!</v>
      </c>
      <c r="G4" s="28" t="e">
        <f>#REF!</f>
        <v>#REF!</v>
      </c>
      <c r="H4" s="28" t="e">
        <f>#REF!</f>
        <v>#REF!</v>
      </c>
    </row>
    <row r="5" spans="1:8" s="9" customFormat="1" x14ac:dyDescent="0.2">
      <c r="A5" s="32" t="s">
        <v>105</v>
      </c>
      <c r="B5" s="25" t="s">
        <v>107</v>
      </c>
      <c r="C5" s="25"/>
      <c r="D5" s="25"/>
      <c r="E5" s="25"/>
      <c r="F5" s="31"/>
      <c r="G5" s="41"/>
      <c r="H5" s="31"/>
    </row>
    <row r="6" spans="1:8" s="9" customFormat="1" x14ac:dyDescent="0.2">
      <c r="A6" s="32" t="s">
        <v>90</v>
      </c>
      <c r="B6" s="25"/>
      <c r="C6" s="25" t="s">
        <v>49</v>
      </c>
      <c r="D6" s="25"/>
      <c r="E6" s="25"/>
      <c r="F6" s="31"/>
      <c r="G6" s="41"/>
      <c r="H6" s="31"/>
    </row>
    <row r="7" spans="1:8" s="9" customFormat="1" x14ac:dyDescent="0.2">
      <c r="A7" s="35" t="s">
        <v>108</v>
      </c>
      <c r="B7" s="25" t="s">
        <v>107</v>
      </c>
      <c r="C7" s="25"/>
      <c r="D7" s="25">
        <v>0</v>
      </c>
      <c r="E7" s="25">
        <v>3</v>
      </c>
      <c r="F7" s="31">
        <v>1</v>
      </c>
      <c r="G7" s="41"/>
      <c r="H7" s="31">
        <v>1</v>
      </c>
    </row>
    <row r="8" spans="1:8" s="9" customFormat="1" x14ac:dyDescent="0.2">
      <c r="A8" s="32" t="s">
        <v>110</v>
      </c>
      <c r="B8" s="25" t="s">
        <v>107</v>
      </c>
      <c r="C8" s="25"/>
      <c r="D8" s="25">
        <v>0</v>
      </c>
      <c r="E8" s="25">
        <v>3</v>
      </c>
      <c r="F8" s="31">
        <v>3</v>
      </c>
      <c r="G8" s="41"/>
      <c r="H8" s="31" t="e">
        <f>(#REF!+1+1)</f>
        <v>#REF!</v>
      </c>
    </row>
    <row r="9" spans="1:8" s="9" customFormat="1" x14ac:dyDescent="0.2">
      <c r="A9" s="35" t="s">
        <v>108</v>
      </c>
      <c r="B9" s="25" t="s">
        <v>107</v>
      </c>
      <c r="C9" s="25"/>
      <c r="D9" s="25">
        <v>1</v>
      </c>
      <c r="E9" s="25">
        <v>2</v>
      </c>
      <c r="F9" s="31" t="e">
        <f>F7*#REF!</f>
        <v>#REF!</v>
      </c>
      <c r="G9" s="41"/>
      <c r="H9" s="31" t="e">
        <f>(#REF!^2)*#REF!</f>
        <v>#REF!</v>
      </c>
    </row>
    <row r="10" spans="1:8" s="9" customFormat="1" x14ac:dyDescent="0.2">
      <c r="A10" s="32" t="s">
        <v>110</v>
      </c>
      <c r="B10" s="25" t="s">
        <v>107</v>
      </c>
      <c r="C10" s="25"/>
      <c r="D10" s="25">
        <v>1</v>
      </c>
      <c r="E10" s="25">
        <v>2</v>
      </c>
      <c r="F10" s="31" t="e">
        <f>F8*#REF!</f>
        <v>#REF!</v>
      </c>
      <c r="G10" s="41"/>
      <c r="H10" s="31" t="e">
        <f>(#REF!^3+1+1)*#REF!</f>
        <v>#REF!</v>
      </c>
    </row>
    <row r="11" spans="1:8" s="9" customFormat="1" x14ac:dyDescent="0.2">
      <c r="A11" s="32" t="s">
        <v>87</v>
      </c>
      <c r="B11" s="25"/>
      <c r="C11" s="25" t="s">
        <v>49</v>
      </c>
      <c r="D11" s="25"/>
      <c r="E11" s="25"/>
      <c r="F11" s="31"/>
      <c r="G11" s="41"/>
      <c r="H11" s="31"/>
    </row>
    <row r="12" spans="1:8" s="9" customFormat="1" x14ac:dyDescent="0.2"/>
    <row r="13" spans="1:8" s="9" customFormat="1" x14ac:dyDescent="0.2"/>
    <row r="14" spans="1:8" s="9" customFormat="1" x14ac:dyDescent="0.2"/>
    <row r="15" spans="1:8" s="9" customFormat="1" x14ac:dyDescent="0.2"/>
    <row r="16" spans="1:8" s="9" customFormat="1" x14ac:dyDescent="0.2"/>
    <row r="17" s="9" customFormat="1" x14ac:dyDescent="0.2"/>
    <row r="18" s="9" customFormat="1" x14ac:dyDescent="0.2"/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D891B-D95E-6F44-8751-6139AD156A35}">
  <sheetPr codeName="Feuil16"/>
  <dimension ref="A1:G11"/>
  <sheetViews>
    <sheetView workbookViewId="0">
      <selection activeCell="F17" sqref="F17"/>
    </sheetView>
  </sheetViews>
  <sheetFormatPr baseColWidth="10" defaultRowHeight="16" x14ac:dyDescent="0.2"/>
  <cols>
    <col min="1" max="1" width="39.5" style="9" customWidth="1"/>
    <col min="2" max="16384" width="10.83203125" style="9"/>
  </cols>
  <sheetData>
    <row r="1" spans="1:7" ht="19" x14ac:dyDescent="0.2">
      <c r="A1" s="46" t="s">
        <v>31</v>
      </c>
      <c r="B1" s="46"/>
      <c r="C1" s="46"/>
      <c r="D1" s="46"/>
      <c r="E1" s="46"/>
    </row>
    <row r="2" spans="1:7" x14ac:dyDescent="0.2">
      <c r="A2" s="12"/>
      <c r="B2" s="12"/>
      <c r="C2" s="12"/>
      <c r="D2" s="12"/>
    </row>
    <row r="3" spans="1:7" x14ac:dyDescent="0.2">
      <c r="E3" s="27">
        <f>SUM(E5:E11)</f>
        <v>3</v>
      </c>
      <c r="F3" s="21" t="e">
        <f>E3+SUM(F5:F200)*#REF!</f>
        <v>#REF!</v>
      </c>
      <c r="G3" s="21">
        <f>SUM(G5:G11)</f>
        <v>3</v>
      </c>
    </row>
    <row r="4" spans="1:7" x14ac:dyDescent="0.2">
      <c r="B4" s="28" t="s">
        <v>118</v>
      </c>
      <c r="C4" s="28" t="s">
        <v>119</v>
      </c>
      <c r="D4" s="28" t="s">
        <v>120</v>
      </c>
      <c r="E4" s="28" t="e">
        <f>#REF!</f>
        <v>#REF!</v>
      </c>
      <c r="F4" s="28" t="e">
        <f>#REF!</f>
        <v>#REF!</v>
      </c>
      <c r="G4" s="28" t="e">
        <f>#REF!</f>
        <v>#REF!</v>
      </c>
    </row>
    <row r="5" spans="1:7" x14ac:dyDescent="0.2">
      <c r="A5" s="32" t="s">
        <v>111</v>
      </c>
      <c r="B5" s="25">
        <v>23</v>
      </c>
      <c r="C5" s="25"/>
      <c r="D5" s="25"/>
      <c r="E5" s="31"/>
      <c r="F5" s="41"/>
      <c r="G5" s="31"/>
    </row>
    <row r="6" spans="1:7" x14ac:dyDescent="0.2">
      <c r="A6" s="32" t="s">
        <v>112</v>
      </c>
      <c r="B6" s="25"/>
      <c r="C6" s="25">
        <v>42</v>
      </c>
      <c r="D6" s="25"/>
      <c r="E6" s="31"/>
      <c r="F6" s="41"/>
      <c r="G6" s="31"/>
    </row>
    <row r="7" spans="1:7" x14ac:dyDescent="0.2">
      <c r="A7" s="32" t="s">
        <v>113</v>
      </c>
      <c r="B7" s="25"/>
      <c r="C7" s="25"/>
      <c r="D7" s="25"/>
      <c r="E7" s="31"/>
      <c r="F7" s="41"/>
      <c r="G7" s="31"/>
    </row>
    <row r="8" spans="1:7" x14ac:dyDescent="0.2">
      <c r="A8" s="32" t="s">
        <v>114</v>
      </c>
      <c r="B8" s="25">
        <v>23</v>
      </c>
      <c r="C8" s="25"/>
      <c r="D8" s="25">
        <v>23</v>
      </c>
      <c r="E8" s="31">
        <v>1</v>
      </c>
      <c r="F8" s="41"/>
      <c r="G8" s="31">
        <v>1</v>
      </c>
    </row>
    <row r="9" spans="1:7" x14ac:dyDescent="0.2">
      <c r="A9" s="32" t="s">
        <v>115</v>
      </c>
      <c r="B9" s="25">
        <v>42</v>
      </c>
      <c r="C9" s="25">
        <v>42</v>
      </c>
      <c r="D9" s="25"/>
      <c r="E9" s="31">
        <v>1</v>
      </c>
      <c r="F9" s="41"/>
      <c r="G9" s="31">
        <v>1</v>
      </c>
    </row>
    <row r="10" spans="1:7" x14ac:dyDescent="0.2">
      <c r="A10" s="32" t="s">
        <v>116</v>
      </c>
      <c r="B10" s="25"/>
      <c r="C10" s="25">
        <v>23</v>
      </c>
      <c r="D10" s="25">
        <v>23</v>
      </c>
      <c r="E10" s="31">
        <v>1</v>
      </c>
      <c r="F10" s="41"/>
      <c r="G10" s="31">
        <v>1</v>
      </c>
    </row>
    <row r="11" spans="1:7" x14ac:dyDescent="0.2">
      <c r="A11" s="32" t="s">
        <v>117</v>
      </c>
      <c r="B11" s="25">
        <v>42</v>
      </c>
      <c r="C11" s="25"/>
      <c r="D11" s="25"/>
      <c r="E11" s="31"/>
      <c r="F11" s="41"/>
      <c r="G11" s="31"/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A2BD-83E5-B549-A0A6-2B7B36C0A6A0}">
  <sheetPr codeName="Feuil17"/>
  <dimension ref="A1:G17"/>
  <sheetViews>
    <sheetView workbookViewId="0">
      <selection activeCell="F17" sqref="F17"/>
    </sheetView>
  </sheetViews>
  <sheetFormatPr baseColWidth="10" defaultRowHeight="16" x14ac:dyDescent="0.2"/>
  <cols>
    <col min="1" max="1" width="62.5" style="9" customWidth="1"/>
    <col min="2" max="6" width="10.83203125" style="9"/>
    <col min="7" max="7" width="11.1640625" style="9" bestFit="1" customWidth="1"/>
    <col min="8" max="16384" width="10.83203125" style="9"/>
  </cols>
  <sheetData>
    <row r="1" spans="1:7" ht="19" x14ac:dyDescent="0.25">
      <c r="A1" s="48" t="s">
        <v>121</v>
      </c>
      <c r="B1" s="48"/>
      <c r="C1" s="48"/>
      <c r="D1" s="48"/>
      <c r="E1" s="48"/>
    </row>
    <row r="3" spans="1:7" x14ac:dyDescent="0.2">
      <c r="E3" s="27" t="e">
        <f>SUM(E5:E17)</f>
        <v>#REF!</v>
      </c>
      <c r="F3" s="21" t="e">
        <f>E3+SUM(F5:F200)*#REF!</f>
        <v>#REF!</v>
      </c>
      <c r="G3" s="21" t="e">
        <f>SUM(G5:G17)</f>
        <v>#REF!</v>
      </c>
    </row>
    <row r="4" spans="1:7" x14ac:dyDescent="0.2">
      <c r="B4" s="29" t="s">
        <v>106</v>
      </c>
      <c r="C4" s="29" t="s">
        <v>85</v>
      </c>
      <c r="D4" s="29" t="s">
        <v>109</v>
      </c>
      <c r="E4" s="28" t="e">
        <f>#REF!</f>
        <v>#REF!</v>
      </c>
      <c r="F4" s="28" t="e">
        <f>#REF!</f>
        <v>#REF!</v>
      </c>
      <c r="G4" s="28" t="e">
        <f>#REF!</f>
        <v>#REF!</v>
      </c>
    </row>
    <row r="5" spans="1:7" x14ac:dyDescent="0.2">
      <c r="A5" s="32" t="s">
        <v>122</v>
      </c>
      <c r="B5" s="25" t="s">
        <v>124</v>
      </c>
      <c r="C5" s="25"/>
      <c r="D5" s="25"/>
      <c r="E5" s="31"/>
      <c r="F5" s="41"/>
      <c r="G5" s="31"/>
    </row>
    <row r="6" spans="1:7" x14ac:dyDescent="0.2">
      <c r="A6" s="32" t="s">
        <v>123</v>
      </c>
      <c r="B6" s="25"/>
      <c r="C6" s="25" t="s">
        <v>125</v>
      </c>
      <c r="D6" s="25"/>
      <c r="E6" s="31"/>
      <c r="F6" s="41"/>
      <c r="G6" s="31"/>
    </row>
    <row r="7" spans="1:7" x14ac:dyDescent="0.2">
      <c r="A7" s="32" t="s">
        <v>126</v>
      </c>
      <c r="B7" s="25" t="s">
        <v>124</v>
      </c>
      <c r="C7" s="25"/>
      <c r="D7" s="25">
        <v>4</v>
      </c>
      <c r="E7" s="31">
        <v>1</v>
      </c>
      <c r="F7" s="41"/>
      <c r="G7" s="31">
        <v>1</v>
      </c>
    </row>
    <row r="8" spans="1:7" x14ac:dyDescent="0.2">
      <c r="A8" s="32" t="s">
        <v>127</v>
      </c>
      <c r="B8" s="25" t="s">
        <v>124</v>
      </c>
      <c r="C8" s="25" t="s">
        <v>128</v>
      </c>
      <c r="D8" s="25">
        <v>4</v>
      </c>
      <c r="E8" s="31">
        <v>2</v>
      </c>
      <c r="F8" s="41"/>
      <c r="G8" s="31" t="e">
        <f>#REF!+1+1</f>
        <v>#REF!</v>
      </c>
    </row>
    <row r="9" spans="1:7" x14ac:dyDescent="0.2">
      <c r="A9" s="32" t="s">
        <v>126</v>
      </c>
      <c r="B9" s="25" t="s">
        <v>124</v>
      </c>
      <c r="C9" s="25"/>
      <c r="D9" s="25">
        <v>3</v>
      </c>
      <c r="E9" s="31" t="e">
        <f>E7*#REF!</f>
        <v>#REF!</v>
      </c>
      <c r="F9" s="41"/>
      <c r="G9" s="31" t="e">
        <f>(#REF!^2)*#REF!</f>
        <v>#REF!</v>
      </c>
    </row>
    <row r="10" spans="1:7" x14ac:dyDescent="0.2">
      <c r="A10" s="32" t="s">
        <v>127</v>
      </c>
      <c r="B10" s="25" t="s">
        <v>124</v>
      </c>
      <c r="C10" s="25" t="s">
        <v>129</v>
      </c>
      <c r="D10" s="25">
        <v>3</v>
      </c>
      <c r="E10" s="31" t="e">
        <f>E8*#REF!</f>
        <v>#REF!</v>
      </c>
      <c r="F10" s="41"/>
      <c r="G10" s="31" t="e">
        <f>(#REF!^3+1+1)*#REF!</f>
        <v>#REF!</v>
      </c>
    </row>
    <row r="11" spans="1:7" x14ac:dyDescent="0.2">
      <c r="A11" s="32" t="s">
        <v>126</v>
      </c>
      <c r="B11" s="25" t="s">
        <v>124</v>
      </c>
      <c r="C11" s="25"/>
      <c r="D11" s="25">
        <v>2</v>
      </c>
      <c r="E11" s="31" t="e">
        <f>E9*#REF!</f>
        <v>#REF!</v>
      </c>
      <c r="F11" s="41"/>
      <c r="G11" s="31" t="e">
        <f>(#REF!^4)*#REF!^2</f>
        <v>#REF!</v>
      </c>
    </row>
    <row r="12" spans="1:7" x14ac:dyDescent="0.2">
      <c r="A12" s="32" t="s">
        <v>127</v>
      </c>
      <c r="B12" s="25" t="s">
        <v>124</v>
      </c>
      <c r="C12" s="25" t="s">
        <v>130</v>
      </c>
      <c r="D12" s="25">
        <v>2</v>
      </c>
      <c r="E12" s="31" t="e">
        <f>E10*#REF!</f>
        <v>#REF!</v>
      </c>
      <c r="F12" s="41"/>
      <c r="G12" s="31" t="e">
        <f>(#REF!^5+1+1)*#REF!^2</f>
        <v>#REF!</v>
      </c>
    </row>
    <row r="13" spans="1:7" x14ac:dyDescent="0.2">
      <c r="A13" s="32" t="s">
        <v>126</v>
      </c>
      <c r="B13" s="25" t="s">
        <v>124</v>
      </c>
      <c r="C13" s="25"/>
      <c r="D13" s="25">
        <v>1</v>
      </c>
      <c r="E13" s="31" t="e">
        <f>E11*#REF!</f>
        <v>#REF!</v>
      </c>
      <c r="F13" s="41"/>
      <c r="G13" s="31" t="e">
        <f>(#REF!^6)*#REF!^3</f>
        <v>#REF!</v>
      </c>
    </row>
    <row r="14" spans="1:7" x14ac:dyDescent="0.2">
      <c r="A14" s="32" t="s">
        <v>127</v>
      </c>
      <c r="B14" s="25" t="s">
        <v>124</v>
      </c>
      <c r="C14" s="25" t="s">
        <v>131</v>
      </c>
      <c r="D14" s="25">
        <v>1</v>
      </c>
      <c r="E14" s="31" t="e">
        <f>E12*#REF!</f>
        <v>#REF!</v>
      </c>
      <c r="F14" s="41"/>
      <c r="G14" s="31" t="e">
        <f>(#REF!^7+1+1)*#REF!^3</f>
        <v>#REF!</v>
      </c>
    </row>
    <row r="15" spans="1:7" x14ac:dyDescent="0.2">
      <c r="A15" s="32" t="s">
        <v>126</v>
      </c>
      <c r="B15" s="25" t="s">
        <v>124</v>
      </c>
      <c r="C15" s="25"/>
      <c r="D15" s="25">
        <v>0</v>
      </c>
      <c r="E15" s="31" t="e">
        <f>E13*#REF!</f>
        <v>#REF!</v>
      </c>
      <c r="F15" s="41"/>
      <c r="G15" s="31" t="e">
        <f>(#REF!^8)*#REF!^4</f>
        <v>#REF!</v>
      </c>
    </row>
    <row r="16" spans="1:7" x14ac:dyDescent="0.2">
      <c r="A16" s="32" t="s">
        <v>127</v>
      </c>
      <c r="B16" s="25" t="s">
        <v>124</v>
      </c>
      <c r="C16" s="25" t="s">
        <v>53</v>
      </c>
      <c r="D16" s="25">
        <v>0</v>
      </c>
      <c r="E16" s="31" t="e">
        <f>E14*#REF!</f>
        <v>#REF!</v>
      </c>
      <c r="F16" s="41"/>
      <c r="G16" s="31" t="e">
        <f>(#REF!^9+1+1)*#REF!^4</f>
        <v>#REF!</v>
      </c>
    </row>
    <row r="17" spans="1:7" x14ac:dyDescent="0.2">
      <c r="A17" s="32" t="s">
        <v>87</v>
      </c>
      <c r="B17" s="25"/>
      <c r="C17" s="25" t="s">
        <v>53</v>
      </c>
      <c r="D17" s="25"/>
      <c r="E17" s="31"/>
      <c r="F17" s="41"/>
      <c r="G17" s="31"/>
    </row>
  </sheetData>
  <mergeCells count="1">
    <mergeCell ref="A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89F76-5001-604F-ABC1-2934664CCBA5}">
  <sheetPr codeName="Feuil18"/>
  <dimension ref="A1:K3"/>
  <sheetViews>
    <sheetView workbookViewId="0">
      <selection activeCell="F17" sqref="F17"/>
    </sheetView>
  </sheetViews>
  <sheetFormatPr baseColWidth="10" defaultRowHeight="16" x14ac:dyDescent="0.2"/>
  <sheetData>
    <row r="1" spans="1:11" x14ac:dyDescent="0.2">
      <c r="A1" t="s">
        <v>203</v>
      </c>
    </row>
    <row r="3" spans="1:11" x14ac:dyDescent="0.2">
      <c r="A3" s="17" t="s">
        <v>204</v>
      </c>
      <c r="K3" t="s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Feuil37</vt:lpstr>
      <vt:lpstr>me</vt:lpstr>
      <vt:lpstr>peitek2021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2021-07-09T14:57:45Z</dcterms:created>
  <dcterms:modified xsi:type="dcterms:W3CDTF">2021-08-28T14:38:53Z</dcterms:modified>
</cp:coreProperties>
</file>